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isiewski\Documents\migration data\"/>
    </mc:Choice>
  </mc:AlternateContent>
  <xr:revisionPtr revIDLastSave="0" documentId="8_{47F1F6B3-DAA7-469D-8E1E-8D6D446C8C12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LAYOUT" sheetId="28" r:id="rId1"/>
    <sheet name="WEB_Layout" sheetId="55" r:id="rId2"/>
    <sheet name="JAN" sheetId="26" r:id="rId3"/>
    <sheet name="FEB" sheetId="42" r:id="rId4"/>
    <sheet name="MAR" sheetId="43" r:id="rId5"/>
    <sheet name="APR" sheetId="44" r:id="rId6"/>
    <sheet name="MAY" sheetId="57" r:id="rId7"/>
    <sheet name="JUNE" sheetId="58" r:id="rId8"/>
    <sheet name="JULY" sheetId="59" r:id="rId9"/>
    <sheet name="AUG" sheetId="60" r:id="rId10"/>
    <sheet name="SEP" sheetId="61" r:id="rId11"/>
    <sheet name="OCT" sheetId="62" r:id="rId12"/>
    <sheet name="NOV" sheetId="63" r:id="rId13"/>
    <sheet name="DECE" sheetId="64" r:id="rId14"/>
    <sheet name="Annual" sheetId="54" r:id="rId1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4" l="1"/>
  <c r="C12" i="54"/>
  <c r="C13" i="54"/>
  <c r="C14" i="54"/>
  <c r="C15" i="54"/>
  <c r="C16" i="54"/>
  <c r="C17" i="54"/>
  <c r="C18" i="54"/>
  <c r="C19" i="54"/>
  <c r="C20" i="54"/>
  <c r="C21" i="54"/>
  <c r="C22" i="54"/>
  <c r="C23" i="54"/>
  <c r="C24" i="54"/>
  <c r="C25" i="54"/>
  <c r="C26" i="54"/>
  <c r="C27" i="54"/>
  <c r="C28" i="54"/>
  <c r="C29" i="54"/>
  <c r="C30" i="54"/>
  <c r="C31" i="54"/>
  <c r="C32" i="54"/>
  <c r="C33" i="54"/>
  <c r="C34" i="54"/>
  <c r="C35" i="54"/>
  <c r="C36" i="54"/>
  <c r="C37" i="54"/>
  <c r="C38" i="54"/>
  <c r="C39" i="54"/>
  <c r="C40" i="54"/>
  <c r="C41" i="54"/>
  <c r="C42" i="54"/>
  <c r="C43" i="54"/>
  <c r="C44" i="54"/>
  <c r="C45" i="54"/>
  <c r="C46" i="54"/>
  <c r="C47" i="54"/>
  <c r="C48" i="54"/>
  <c r="C49" i="54"/>
  <c r="C50" i="54"/>
  <c r="C51" i="54"/>
  <c r="C52" i="54"/>
  <c r="C53" i="54"/>
  <c r="C54" i="54"/>
  <c r="C55" i="54"/>
  <c r="C56" i="54"/>
  <c r="C57" i="54"/>
  <c r="C58" i="54"/>
  <c r="C59" i="54"/>
  <c r="C60" i="54"/>
  <c r="C61" i="54"/>
  <c r="C62" i="54"/>
  <c r="C63" i="54"/>
  <c r="C64" i="54"/>
  <c r="C65" i="54"/>
  <c r="C66" i="54"/>
  <c r="C67" i="54"/>
  <c r="E12" i="54"/>
  <c r="E13" i="54"/>
  <c r="E14" i="54"/>
  <c r="E15" i="54"/>
  <c r="E16" i="54"/>
  <c r="E17" i="54"/>
  <c r="E18" i="54"/>
  <c r="E19" i="54"/>
  <c r="E20" i="54"/>
  <c r="E21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40" i="54"/>
  <c r="E41" i="54"/>
  <c r="E42" i="54"/>
  <c r="E43" i="54"/>
  <c r="E44" i="54"/>
  <c r="E45" i="54"/>
  <c r="E46" i="54"/>
  <c r="E47" i="54"/>
  <c r="E48" i="54"/>
  <c r="E49" i="54"/>
  <c r="E50" i="54"/>
  <c r="E51" i="54"/>
  <c r="E52" i="54"/>
  <c r="E53" i="54"/>
  <c r="E54" i="54"/>
  <c r="E55" i="54"/>
  <c r="E56" i="54"/>
  <c r="E57" i="54"/>
  <c r="E58" i="54"/>
  <c r="E59" i="54"/>
  <c r="E60" i="54"/>
  <c r="E61" i="54"/>
  <c r="E62" i="54"/>
  <c r="E63" i="54"/>
  <c r="E64" i="54"/>
  <c r="E65" i="54"/>
  <c r="E66" i="54"/>
  <c r="E67" i="54"/>
  <c r="E11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35" i="54"/>
  <c r="D36" i="54"/>
  <c r="D37" i="54"/>
  <c r="D38" i="54"/>
  <c r="D39" i="54"/>
  <c r="D40" i="54"/>
  <c r="D41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59" i="54"/>
  <c r="D60" i="54"/>
  <c r="D61" i="54"/>
  <c r="D62" i="54"/>
  <c r="D63" i="54"/>
  <c r="D64" i="54"/>
  <c r="D65" i="54"/>
  <c r="D66" i="54"/>
  <c r="D67" i="54"/>
  <c r="B11" i="54"/>
  <c r="B12" i="54"/>
  <c r="B13" i="54"/>
  <c r="B14" i="54"/>
  <c r="B15" i="54"/>
  <c r="B16" i="54"/>
  <c r="B17" i="54"/>
  <c r="B18" i="54"/>
  <c r="B19" i="54"/>
  <c r="B20" i="54"/>
  <c r="B21" i="54"/>
  <c r="B22" i="54"/>
  <c r="B23" i="54"/>
  <c r="B24" i="54"/>
  <c r="B25" i="54"/>
  <c r="B26" i="54"/>
  <c r="B27" i="54"/>
  <c r="B28" i="54"/>
  <c r="B29" i="54"/>
  <c r="B30" i="54"/>
  <c r="B31" i="54"/>
  <c r="B32" i="54"/>
  <c r="B33" i="54"/>
  <c r="B34" i="54"/>
  <c r="B35" i="54"/>
  <c r="B36" i="54"/>
  <c r="B37" i="54"/>
  <c r="B38" i="54"/>
  <c r="B39" i="54"/>
  <c r="B40" i="54"/>
  <c r="B41" i="54"/>
  <c r="B42" i="54"/>
  <c r="B43" i="54"/>
  <c r="B44" i="54"/>
  <c r="B45" i="54"/>
  <c r="B46" i="54"/>
  <c r="B47" i="54"/>
  <c r="B48" i="54"/>
  <c r="B49" i="54"/>
  <c r="B50" i="54"/>
  <c r="B51" i="54"/>
  <c r="B52" i="54"/>
  <c r="B53" i="54"/>
  <c r="B54" i="54"/>
  <c r="B55" i="54"/>
  <c r="B56" i="54"/>
  <c r="B57" i="54"/>
  <c r="B58" i="54"/>
  <c r="B59" i="54"/>
  <c r="B60" i="54"/>
  <c r="B61" i="54"/>
  <c r="B62" i="54"/>
  <c r="B63" i="54"/>
  <c r="B64" i="54"/>
  <c r="B65" i="54"/>
  <c r="B66" i="54"/>
  <c r="B67" i="54"/>
  <c r="E10" i="54"/>
  <c r="D10" i="54"/>
  <c r="C10" i="54"/>
  <c r="B10" i="54"/>
  <c r="A59" i="64"/>
  <c r="A51" i="64"/>
  <c r="A50" i="64"/>
  <c r="A42" i="64"/>
  <c r="A41" i="64"/>
  <c r="A33" i="64"/>
  <c r="A32" i="64"/>
  <c r="A24" i="64"/>
  <c r="A23" i="64"/>
  <c r="A14" i="64"/>
  <c r="A15" i="64"/>
  <c r="A15" i="63"/>
  <c r="A24" i="63" s="1"/>
  <c r="A33" i="63" s="1"/>
  <c r="A42" i="63" s="1"/>
  <c r="A51" i="63" s="1"/>
  <c r="A59" i="63" s="1"/>
  <c r="A14" i="63"/>
  <c r="A23" i="63" s="1"/>
  <c r="A32" i="63" s="1"/>
  <c r="A41" i="63" s="1"/>
  <c r="A50" i="63" s="1"/>
  <c r="A15" i="62"/>
  <c r="A24" i="62" s="1"/>
  <c r="A33" i="62" s="1"/>
  <c r="A42" i="62" s="1"/>
  <c r="A51" i="62" s="1"/>
  <c r="A59" i="62" s="1"/>
  <c r="A14" i="62"/>
  <c r="A23" i="62" s="1"/>
  <c r="A32" i="62" s="1"/>
  <c r="A41" i="62" s="1"/>
  <c r="A50" i="62" s="1"/>
  <c r="A59" i="61"/>
  <c r="A51" i="61"/>
  <c r="A50" i="61"/>
  <c r="A42" i="61"/>
  <c r="A41" i="61"/>
  <c r="A33" i="61"/>
  <c r="A32" i="61"/>
  <c r="A24" i="61"/>
  <c r="A23" i="61"/>
  <c r="A15" i="61"/>
  <c r="A14" i="61"/>
  <c r="A59" i="60"/>
  <c r="A51" i="60"/>
  <c r="A50" i="60"/>
  <c r="A42" i="60"/>
  <c r="A41" i="60"/>
  <c r="A33" i="60"/>
  <c r="A32" i="60"/>
  <c r="A24" i="60"/>
  <c r="A23" i="60"/>
  <c r="A15" i="60"/>
  <c r="A14" i="60"/>
  <c r="A15" i="59"/>
  <c r="A24" i="59" s="1"/>
  <c r="A33" i="59" s="1"/>
  <c r="A42" i="59" s="1"/>
  <c r="A51" i="59" s="1"/>
  <c r="A59" i="59" s="1"/>
  <c r="A14" i="59"/>
  <c r="A23" i="59" s="1"/>
  <c r="A32" i="59" s="1"/>
  <c r="A41" i="59" s="1"/>
  <c r="A50" i="59" s="1"/>
  <c r="A59" i="58"/>
  <c r="A51" i="58"/>
  <c r="A50" i="58"/>
  <c r="A42" i="58"/>
  <c r="A41" i="58"/>
  <c r="A33" i="58"/>
  <c r="A32" i="58"/>
  <c r="A24" i="58"/>
  <c r="A23" i="58"/>
  <c r="A15" i="58"/>
  <c r="A14" i="58"/>
  <c r="A59" i="57"/>
  <c r="A51" i="57"/>
  <c r="A50" i="57"/>
  <c r="A42" i="57"/>
  <c r="A41" i="57"/>
  <c r="A33" i="57"/>
  <c r="A32" i="57"/>
  <c r="A24" i="57"/>
  <c r="A23" i="57"/>
  <c r="A15" i="57"/>
  <c r="A14" i="57"/>
  <c r="A59" i="44"/>
  <c r="A51" i="44"/>
  <c r="A50" i="44"/>
  <c r="A42" i="44"/>
  <c r="A41" i="44"/>
  <c r="A33" i="44"/>
  <c r="A32" i="44"/>
  <c r="A24" i="44"/>
  <c r="A23" i="44"/>
  <c r="A15" i="44"/>
  <c r="A14" i="44"/>
  <c r="A59" i="43"/>
  <c r="A51" i="43"/>
  <c r="A50" i="43"/>
  <c r="A42" i="43"/>
  <c r="A41" i="43"/>
  <c r="A33" i="43"/>
  <c r="A32" i="43"/>
  <c r="A24" i="43"/>
  <c r="A23" i="43"/>
  <c r="A15" i="43"/>
  <c r="A14" i="43"/>
  <c r="A59" i="42"/>
  <c r="A51" i="42"/>
  <c r="A50" i="42"/>
  <c r="A42" i="42"/>
  <c r="A41" i="42"/>
  <c r="A33" i="42"/>
  <c r="A32" i="42"/>
  <c r="A24" i="42"/>
  <c r="A23" i="42"/>
  <c r="A15" i="42"/>
  <c r="A14" i="42"/>
  <c r="A59" i="26"/>
  <c r="A51" i="26"/>
  <c r="A50" i="26"/>
  <c r="A42" i="26"/>
  <c r="A41" i="26"/>
  <c r="A33" i="26"/>
  <c r="A32" i="26"/>
  <c r="A24" i="26"/>
  <c r="A23" i="26"/>
  <c r="A15" i="26"/>
  <c r="A14" i="26"/>
  <c r="J86" i="28"/>
  <c r="K86" i="28"/>
  <c r="J87" i="28"/>
  <c r="K87" i="28"/>
  <c r="J88" i="28"/>
  <c r="K88" i="28"/>
  <c r="J89" i="28"/>
  <c r="K89" i="28"/>
  <c r="J90" i="28"/>
  <c r="K90" i="28"/>
  <c r="J91" i="28"/>
  <c r="K91" i="28"/>
  <c r="D86" i="28"/>
  <c r="D87" i="28"/>
  <c r="D88" i="28"/>
  <c r="D89" i="28"/>
  <c r="D90" i="28"/>
  <c r="D91" i="28"/>
  <c r="K85" i="28"/>
  <c r="J85" i="28"/>
  <c r="D85" i="28"/>
  <c r="G59" i="64" l="1"/>
  <c r="F59" i="64"/>
  <c r="G58" i="64"/>
  <c r="F58" i="64"/>
  <c r="G57" i="64"/>
  <c r="J57" i="64" s="1"/>
  <c r="F57" i="64"/>
  <c r="G56" i="64"/>
  <c r="F56" i="64"/>
  <c r="G55" i="64"/>
  <c r="F55" i="64"/>
  <c r="G54" i="64"/>
  <c r="F54" i="64"/>
  <c r="G53" i="64"/>
  <c r="F53" i="64"/>
  <c r="G52" i="64"/>
  <c r="F52" i="64"/>
  <c r="G51" i="64"/>
  <c r="F51" i="64"/>
  <c r="G50" i="64"/>
  <c r="F50" i="64"/>
  <c r="G49" i="64"/>
  <c r="F49" i="64"/>
  <c r="G48" i="64"/>
  <c r="J48" i="64" s="1"/>
  <c r="F48" i="64"/>
  <c r="I48" i="64" s="1"/>
  <c r="G47" i="64"/>
  <c r="F47" i="64"/>
  <c r="G46" i="64"/>
  <c r="F46" i="64"/>
  <c r="G45" i="64"/>
  <c r="F45" i="64"/>
  <c r="G44" i="64"/>
  <c r="F44" i="64"/>
  <c r="G43" i="64"/>
  <c r="F43" i="64"/>
  <c r="G42" i="64"/>
  <c r="F42" i="64"/>
  <c r="G41" i="64"/>
  <c r="F41" i="64"/>
  <c r="G40" i="64"/>
  <c r="F40" i="64"/>
  <c r="G39" i="64"/>
  <c r="F39" i="64"/>
  <c r="G38" i="64"/>
  <c r="F38" i="64"/>
  <c r="G37" i="64"/>
  <c r="F37" i="64"/>
  <c r="G36" i="64"/>
  <c r="F36" i="64"/>
  <c r="G35" i="64"/>
  <c r="F35" i="64"/>
  <c r="G34" i="64"/>
  <c r="F34" i="64"/>
  <c r="G33" i="64"/>
  <c r="F33" i="64"/>
  <c r="G32" i="64"/>
  <c r="F32" i="64"/>
  <c r="G31" i="64"/>
  <c r="F31" i="64"/>
  <c r="G30" i="64"/>
  <c r="J30" i="64" s="1"/>
  <c r="F30" i="64"/>
  <c r="I30" i="64" s="1"/>
  <c r="G29" i="64"/>
  <c r="F29" i="64"/>
  <c r="G28" i="64"/>
  <c r="F28" i="64"/>
  <c r="G27" i="64"/>
  <c r="F27" i="64"/>
  <c r="G26" i="64"/>
  <c r="F26" i="64"/>
  <c r="G25" i="64"/>
  <c r="F25" i="64"/>
  <c r="G24" i="64"/>
  <c r="F24" i="64"/>
  <c r="G23" i="64"/>
  <c r="F23" i="64"/>
  <c r="G22" i="64"/>
  <c r="F22" i="64"/>
  <c r="G21" i="64"/>
  <c r="J21" i="64" s="1"/>
  <c r="F21" i="64"/>
  <c r="I21" i="64" s="1"/>
  <c r="G20" i="64"/>
  <c r="F20" i="64"/>
  <c r="G19" i="64"/>
  <c r="F19" i="64"/>
  <c r="G18" i="64"/>
  <c r="F18" i="64"/>
  <c r="G17" i="64"/>
  <c r="F17" i="64"/>
  <c r="G16" i="64"/>
  <c r="F16" i="64"/>
  <c r="G15" i="64"/>
  <c r="F15" i="64"/>
  <c r="G14" i="64"/>
  <c r="F14" i="64"/>
  <c r="G13" i="64"/>
  <c r="F13" i="64"/>
  <c r="G12" i="64"/>
  <c r="J12" i="64" s="1"/>
  <c r="F12" i="64"/>
  <c r="I12" i="64" s="1"/>
  <c r="G11" i="64"/>
  <c r="F11" i="64"/>
  <c r="G10" i="64"/>
  <c r="F10" i="64"/>
  <c r="G9" i="64"/>
  <c r="F9" i="64"/>
  <c r="G8" i="64"/>
  <c r="F8" i="64"/>
  <c r="G7" i="64"/>
  <c r="F7" i="64"/>
  <c r="G6" i="64"/>
  <c r="F6" i="64"/>
  <c r="G5" i="64"/>
  <c r="F5" i="64"/>
  <c r="G4" i="64"/>
  <c r="F4" i="64"/>
  <c r="G3" i="64"/>
  <c r="J3" i="64" s="1"/>
  <c r="F3" i="64"/>
  <c r="G2" i="64"/>
  <c r="H12" i="64" s="1"/>
  <c r="F2" i="64"/>
  <c r="A1" i="64"/>
  <c r="G59" i="63"/>
  <c r="F59" i="63"/>
  <c r="G58" i="63"/>
  <c r="F58" i="63"/>
  <c r="G57" i="63"/>
  <c r="J57" i="63" s="1"/>
  <c r="F57" i="63"/>
  <c r="G56" i="63"/>
  <c r="F56" i="63"/>
  <c r="G55" i="63"/>
  <c r="F55" i="63"/>
  <c r="G54" i="63"/>
  <c r="F54" i="63"/>
  <c r="G53" i="63"/>
  <c r="F53" i="63"/>
  <c r="G52" i="63"/>
  <c r="F52" i="63"/>
  <c r="G51" i="63"/>
  <c r="F51" i="63"/>
  <c r="G50" i="63"/>
  <c r="F50" i="63"/>
  <c r="G49" i="63"/>
  <c r="F49" i="63"/>
  <c r="G48" i="63"/>
  <c r="J48" i="63" s="1"/>
  <c r="F48" i="63"/>
  <c r="G47" i="63"/>
  <c r="F47" i="63"/>
  <c r="G46" i="63"/>
  <c r="F46" i="63"/>
  <c r="G45" i="63"/>
  <c r="F45" i="63"/>
  <c r="G44" i="63"/>
  <c r="F44" i="63"/>
  <c r="G43" i="63"/>
  <c r="F43" i="63"/>
  <c r="G42" i="63"/>
  <c r="F42" i="63"/>
  <c r="G41" i="63"/>
  <c r="F41" i="63"/>
  <c r="G40" i="63"/>
  <c r="F40" i="63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G32" i="63"/>
  <c r="F32" i="63"/>
  <c r="G31" i="63"/>
  <c r="F31" i="63"/>
  <c r="G30" i="63"/>
  <c r="J30" i="63" s="1"/>
  <c r="F30" i="63"/>
  <c r="G29" i="63"/>
  <c r="F29" i="63"/>
  <c r="G28" i="63"/>
  <c r="F28" i="63"/>
  <c r="G27" i="63"/>
  <c r="F27" i="63"/>
  <c r="G26" i="63"/>
  <c r="F26" i="63"/>
  <c r="G25" i="63"/>
  <c r="F25" i="63"/>
  <c r="G24" i="63"/>
  <c r="F24" i="63"/>
  <c r="G23" i="63"/>
  <c r="F23" i="63"/>
  <c r="G22" i="63"/>
  <c r="F22" i="63"/>
  <c r="G21" i="63"/>
  <c r="J21" i="63" s="1"/>
  <c r="F21" i="63"/>
  <c r="G20" i="63"/>
  <c r="F20" i="63"/>
  <c r="G19" i="63"/>
  <c r="F19" i="63"/>
  <c r="G18" i="63"/>
  <c r="F18" i="63"/>
  <c r="G17" i="63"/>
  <c r="F17" i="63"/>
  <c r="G16" i="63"/>
  <c r="F16" i="63"/>
  <c r="G15" i="63"/>
  <c r="F15" i="63"/>
  <c r="G14" i="63"/>
  <c r="F14" i="63"/>
  <c r="G13" i="63"/>
  <c r="F13" i="63"/>
  <c r="G12" i="63"/>
  <c r="H12" i="63" s="1"/>
  <c r="F12" i="63"/>
  <c r="G11" i="63"/>
  <c r="F11" i="63"/>
  <c r="G10" i="63"/>
  <c r="F10" i="63"/>
  <c r="G9" i="63"/>
  <c r="F9" i="63"/>
  <c r="G8" i="63"/>
  <c r="F8" i="63"/>
  <c r="G7" i="63"/>
  <c r="F7" i="63"/>
  <c r="G6" i="63"/>
  <c r="F6" i="63"/>
  <c r="G5" i="63"/>
  <c r="F5" i="63"/>
  <c r="G4" i="63"/>
  <c r="F4" i="63"/>
  <c r="G3" i="63"/>
  <c r="J3" i="63" s="1"/>
  <c r="F3" i="63"/>
  <c r="G2" i="63"/>
  <c r="J2" i="63" s="1"/>
  <c r="F2" i="63"/>
  <c r="I21" i="63" s="1"/>
  <c r="A1" i="63"/>
  <c r="G59" i="62"/>
  <c r="F59" i="62"/>
  <c r="G58" i="62"/>
  <c r="F58" i="62"/>
  <c r="G57" i="62"/>
  <c r="J57" i="62" s="1"/>
  <c r="F57" i="62"/>
  <c r="G56" i="62"/>
  <c r="F56" i="62"/>
  <c r="G55" i="62"/>
  <c r="F55" i="62"/>
  <c r="G54" i="62"/>
  <c r="F54" i="62"/>
  <c r="G53" i="62"/>
  <c r="F53" i="62"/>
  <c r="G52" i="62"/>
  <c r="F52" i="62"/>
  <c r="G51" i="62"/>
  <c r="F51" i="62"/>
  <c r="G50" i="62"/>
  <c r="F50" i="62"/>
  <c r="G49" i="62"/>
  <c r="F49" i="62"/>
  <c r="G48" i="62"/>
  <c r="J48" i="62" s="1"/>
  <c r="F48" i="62"/>
  <c r="G47" i="62"/>
  <c r="F47" i="62"/>
  <c r="G46" i="62"/>
  <c r="F46" i="62"/>
  <c r="G45" i="62"/>
  <c r="F45" i="62"/>
  <c r="G44" i="62"/>
  <c r="F44" i="62"/>
  <c r="G43" i="62"/>
  <c r="F43" i="62"/>
  <c r="G42" i="62"/>
  <c r="F42" i="62"/>
  <c r="G41" i="62"/>
  <c r="F41" i="62"/>
  <c r="G40" i="62"/>
  <c r="F40" i="62"/>
  <c r="G39" i="62"/>
  <c r="J39" i="62" s="1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30" i="62"/>
  <c r="J30" i="62" s="1"/>
  <c r="F30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21" i="62"/>
  <c r="J21" i="62" s="1"/>
  <c r="F21" i="62"/>
  <c r="G20" i="62"/>
  <c r="F20" i="62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J12" i="62" s="1"/>
  <c r="F12" i="62"/>
  <c r="G11" i="62"/>
  <c r="F11" i="62"/>
  <c r="G10" i="62"/>
  <c r="F10" i="62"/>
  <c r="G9" i="62"/>
  <c r="F9" i="62"/>
  <c r="G8" i="62"/>
  <c r="F8" i="62"/>
  <c r="G7" i="62"/>
  <c r="F7" i="62"/>
  <c r="G6" i="62"/>
  <c r="F6" i="62"/>
  <c r="G5" i="62"/>
  <c r="F5" i="62"/>
  <c r="G4" i="62"/>
  <c r="F4" i="62"/>
  <c r="G3" i="62"/>
  <c r="J3" i="62" s="1"/>
  <c r="F3" i="62"/>
  <c r="G2" i="62"/>
  <c r="J2" i="62" s="1"/>
  <c r="F2" i="62"/>
  <c r="A1" i="62"/>
  <c r="G59" i="61"/>
  <c r="F59" i="61"/>
  <c r="G58" i="61"/>
  <c r="F58" i="61"/>
  <c r="G57" i="61"/>
  <c r="J57" i="61" s="1"/>
  <c r="F57" i="61"/>
  <c r="G56" i="61"/>
  <c r="F56" i="61"/>
  <c r="G55" i="61"/>
  <c r="F55" i="61"/>
  <c r="G54" i="61"/>
  <c r="F54" i="61"/>
  <c r="G53" i="61"/>
  <c r="F53" i="61"/>
  <c r="G52" i="61"/>
  <c r="F52" i="61"/>
  <c r="G51" i="61"/>
  <c r="F51" i="61"/>
  <c r="G50" i="61"/>
  <c r="F50" i="61"/>
  <c r="G49" i="61"/>
  <c r="F49" i="61"/>
  <c r="G48" i="61"/>
  <c r="J48" i="61" s="1"/>
  <c r="F48" i="61"/>
  <c r="G47" i="61"/>
  <c r="F47" i="61"/>
  <c r="G46" i="61"/>
  <c r="F46" i="61"/>
  <c r="G45" i="61"/>
  <c r="F45" i="61"/>
  <c r="G44" i="61"/>
  <c r="F44" i="61"/>
  <c r="G43" i="61"/>
  <c r="F43" i="61"/>
  <c r="G42" i="61"/>
  <c r="F42" i="61"/>
  <c r="G41" i="61"/>
  <c r="F41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33" i="61"/>
  <c r="F33" i="61"/>
  <c r="G32" i="61"/>
  <c r="F32" i="61"/>
  <c r="G31" i="61"/>
  <c r="F31" i="61"/>
  <c r="G30" i="61"/>
  <c r="J30" i="61" s="1"/>
  <c r="F30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G21" i="61"/>
  <c r="J21" i="61" s="1"/>
  <c r="F21" i="61"/>
  <c r="G20" i="61"/>
  <c r="F20" i="61"/>
  <c r="G19" i="61"/>
  <c r="F19" i="61"/>
  <c r="G18" i="61"/>
  <c r="F18" i="61"/>
  <c r="G17" i="61"/>
  <c r="F17" i="61"/>
  <c r="G16" i="61"/>
  <c r="F16" i="61"/>
  <c r="G15" i="61"/>
  <c r="F15" i="61"/>
  <c r="G14" i="61"/>
  <c r="F14" i="61"/>
  <c r="G13" i="61"/>
  <c r="F13" i="61"/>
  <c r="G12" i="61"/>
  <c r="H12" i="61" s="1"/>
  <c r="F12" i="61"/>
  <c r="G11" i="61"/>
  <c r="F11" i="61"/>
  <c r="G10" i="61"/>
  <c r="F10" i="61"/>
  <c r="G9" i="61"/>
  <c r="F9" i="61"/>
  <c r="G8" i="61"/>
  <c r="F8" i="61"/>
  <c r="G7" i="61"/>
  <c r="F7" i="61"/>
  <c r="G6" i="61"/>
  <c r="F6" i="61"/>
  <c r="G5" i="61"/>
  <c r="F5" i="61"/>
  <c r="G4" i="61"/>
  <c r="F4" i="61"/>
  <c r="G3" i="61"/>
  <c r="J3" i="61" s="1"/>
  <c r="F3" i="61"/>
  <c r="G2" i="61"/>
  <c r="H21" i="61" s="1"/>
  <c r="F2" i="61"/>
  <c r="I21" i="61" s="1"/>
  <c r="A1" i="61"/>
  <c r="G59" i="60"/>
  <c r="F59" i="60"/>
  <c r="G58" i="60"/>
  <c r="F58" i="60"/>
  <c r="G57" i="60"/>
  <c r="J57" i="60" s="1"/>
  <c r="F57" i="60"/>
  <c r="G56" i="60"/>
  <c r="F56" i="60"/>
  <c r="G55" i="60"/>
  <c r="F55" i="60"/>
  <c r="G54" i="60"/>
  <c r="F54" i="60"/>
  <c r="G53" i="60"/>
  <c r="F53" i="60"/>
  <c r="G52" i="60"/>
  <c r="F52" i="60"/>
  <c r="G51" i="60"/>
  <c r="F51" i="60"/>
  <c r="G50" i="60"/>
  <c r="F50" i="60"/>
  <c r="G49" i="60"/>
  <c r="F49" i="60"/>
  <c r="G48" i="60"/>
  <c r="J48" i="60" s="1"/>
  <c r="F48" i="60"/>
  <c r="G47" i="60"/>
  <c r="F47" i="60"/>
  <c r="G46" i="60"/>
  <c r="F46" i="60"/>
  <c r="G45" i="60"/>
  <c r="F45" i="60"/>
  <c r="G44" i="60"/>
  <c r="F44" i="60"/>
  <c r="G43" i="60"/>
  <c r="F43" i="60"/>
  <c r="G42" i="60"/>
  <c r="F42" i="60"/>
  <c r="G41" i="60"/>
  <c r="F41" i="60"/>
  <c r="G40" i="60"/>
  <c r="F40" i="60"/>
  <c r="G39" i="60"/>
  <c r="F39" i="60"/>
  <c r="G38" i="60"/>
  <c r="F38" i="60"/>
  <c r="G37" i="60"/>
  <c r="F37" i="60"/>
  <c r="G36" i="60"/>
  <c r="F36" i="60"/>
  <c r="G35" i="60"/>
  <c r="F35" i="60"/>
  <c r="G34" i="60"/>
  <c r="F34" i="60"/>
  <c r="G33" i="60"/>
  <c r="F33" i="60"/>
  <c r="G32" i="60"/>
  <c r="F32" i="60"/>
  <c r="G31" i="60"/>
  <c r="F31" i="60"/>
  <c r="G30" i="60"/>
  <c r="J30" i="60" s="1"/>
  <c r="F30" i="60"/>
  <c r="G29" i="60"/>
  <c r="F29" i="60"/>
  <c r="G28" i="60"/>
  <c r="F28" i="60"/>
  <c r="G27" i="60"/>
  <c r="F27" i="60"/>
  <c r="G26" i="60"/>
  <c r="F26" i="60"/>
  <c r="G25" i="60"/>
  <c r="F25" i="60"/>
  <c r="G24" i="60"/>
  <c r="F24" i="60"/>
  <c r="G23" i="60"/>
  <c r="F23" i="60"/>
  <c r="G22" i="60"/>
  <c r="F22" i="60"/>
  <c r="G21" i="60"/>
  <c r="J21" i="60" s="1"/>
  <c r="F21" i="60"/>
  <c r="N20" i="60"/>
  <c r="K20" i="60"/>
  <c r="G20" i="60"/>
  <c r="F20" i="60"/>
  <c r="G19" i="60"/>
  <c r="F19" i="60"/>
  <c r="N18" i="60"/>
  <c r="K18" i="60"/>
  <c r="G18" i="60"/>
  <c r="F18" i="60"/>
  <c r="N17" i="60"/>
  <c r="K17" i="60"/>
  <c r="G17" i="60"/>
  <c r="F17" i="60"/>
  <c r="G16" i="60"/>
  <c r="F16" i="60"/>
  <c r="N15" i="60"/>
  <c r="K15" i="60"/>
  <c r="G15" i="60"/>
  <c r="F15" i="60"/>
  <c r="N14" i="60"/>
  <c r="K14" i="60"/>
  <c r="G14" i="60"/>
  <c r="F14" i="60"/>
  <c r="G13" i="60"/>
  <c r="F13" i="60"/>
  <c r="G12" i="60"/>
  <c r="J12" i="60" s="1"/>
  <c r="F12" i="60"/>
  <c r="G11" i="60"/>
  <c r="F11" i="60"/>
  <c r="G10" i="60"/>
  <c r="F10" i="60"/>
  <c r="G9" i="60"/>
  <c r="F9" i="60"/>
  <c r="G8" i="60"/>
  <c r="F8" i="60"/>
  <c r="G7" i="60"/>
  <c r="F7" i="60"/>
  <c r="G6" i="60"/>
  <c r="F6" i="60"/>
  <c r="G5" i="60"/>
  <c r="F5" i="60"/>
  <c r="G4" i="60"/>
  <c r="F4" i="60"/>
  <c r="G3" i="60"/>
  <c r="J3" i="60" s="1"/>
  <c r="F3" i="60"/>
  <c r="G2" i="60"/>
  <c r="F2" i="60"/>
  <c r="I57" i="60" s="1"/>
  <c r="A1" i="60"/>
  <c r="G59" i="59"/>
  <c r="F59" i="59"/>
  <c r="G58" i="59"/>
  <c r="F58" i="59"/>
  <c r="G57" i="59"/>
  <c r="J57" i="59" s="1"/>
  <c r="F57" i="59"/>
  <c r="G56" i="59"/>
  <c r="F56" i="59"/>
  <c r="G55" i="59"/>
  <c r="F55" i="59"/>
  <c r="G54" i="59"/>
  <c r="F54" i="59"/>
  <c r="G53" i="59"/>
  <c r="F53" i="59"/>
  <c r="G52" i="59"/>
  <c r="F52" i="59"/>
  <c r="G51" i="59"/>
  <c r="F51" i="59"/>
  <c r="G50" i="59"/>
  <c r="F50" i="59"/>
  <c r="G49" i="59"/>
  <c r="F49" i="59"/>
  <c r="G48" i="59"/>
  <c r="J48" i="59" s="1"/>
  <c r="F48" i="59"/>
  <c r="G47" i="59"/>
  <c r="F47" i="59"/>
  <c r="G46" i="59"/>
  <c r="F46" i="59"/>
  <c r="G45" i="59"/>
  <c r="F45" i="59"/>
  <c r="G44" i="59"/>
  <c r="F44" i="59"/>
  <c r="G43" i="59"/>
  <c r="F43" i="59"/>
  <c r="G42" i="59"/>
  <c r="F42" i="59"/>
  <c r="G41" i="59"/>
  <c r="F41" i="59"/>
  <c r="G40" i="59"/>
  <c r="F40" i="59"/>
  <c r="G39" i="59"/>
  <c r="F39" i="59"/>
  <c r="G38" i="59"/>
  <c r="F38" i="59"/>
  <c r="G37" i="59"/>
  <c r="F37" i="59"/>
  <c r="G36" i="59"/>
  <c r="F36" i="59"/>
  <c r="G35" i="59"/>
  <c r="F35" i="59"/>
  <c r="G34" i="59"/>
  <c r="F34" i="59"/>
  <c r="G33" i="59"/>
  <c r="F33" i="59"/>
  <c r="G32" i="59"/>
  <c r="F32" i="59"/>
  <c r="G31" i="59"/>
  <c r="F31" i="59"/>
  <c r="G30" i="59"/>
  <c r="J30" i="59" s="1"/>
  <c r="F30" i="59"/>
  <c r="G29" i="59"/>
  <c r="F29" i="59"/>
  <c r="G28" i="59"/>
  <c r="F28" i="59"/>
  <c r="G27" i="59"/>
  <c r="F27" i="59"/>
  <c r="G26" i="59"/>
  <c r="F26" i="59"/>
  <c r="G25" i="59"/>
  <c r="F25" i="59"/>
  <c r="G24" i="59"/>
  <c r="F24" i="59"/>
  <c r="G23" i="59"/>
  <c r="F23" i="59"/>
  <c r="G22" i="59"/>
  <c r="F22" i="59"/>
  <c r="G21" i="59"/>
  <c r="J21" i="59" s="1"/>
  <c r="F21" i="59"/>
  <c r="N20" i="59"/>
  <c r="K20" i="59"/>
  <c r="G20" i="59"/>
  <c r="F20" i="59"/>
  <c r="G19" i="59"/>
  <c r="F19" i="59"/>
  <c r="N18" i="59"/>
  <c r="K18" i="59"/>
  <c r="G18" i="59"/>
  <c r="F18" i="59"/>
  <c r="N17" i="59"/>
  <c r="K17" i="59"/>
  <c r="G17" i="59"/>
  <c r="F17" i="59"/>
  <c r="G16" i="59"/>
  <c r="F16" i="59"/>
  <c r="N15" i="59"/>
  <c r="K15" i="59"/>
  <c r="G15" i="59"/>
  <c r="F15" i="59"/>
  <c r="N14" i="59"/>
  <c r="K14" i="59"/>
  <c r="G14" i="59"/>
  <c r="F14" i="59"/>
  <c r="G13" i="59"/>
  <c r="F13" i="59"/>
  <c r="G12" i="59"/>
  <c r="J12" i="59" s="1"/>
  <c r="F12" i="59"/>
  <c r="G11" i="59"/>
  <c r="F11" i="59"/>
  <c r="G10" i="59"/>
  <c r="F10" i="59"/>
  <c r="G9" i="59"/>
  <c r="F9" i="59"/>
  <c r="G8" i="59"/>
  <c r="F8" i="59"/>
  <c r="G7" i="59"/>
  <c r="F7" i="59"/>
  <c r="G6" i="59"/>
  <c r="F6" i="59"/>
  <c r="G5" i="59"/>
  <c r="F5" i="59"/>
  <c r="G4" i="59"/>
  <c r="F4" i="59"/>
  <c r="G3" i="59"/>
  <c r="F3" i="59"/>
  <c r="G2" i="59"/>
  <c r="J2" i="59" s="1"/>
  <c r="F2" i="59"/>
  <c r="I57" i="59" s="1"/>
  <c r="A1" i="59"/>
  <c r="N20" i="58"/>
  <c r="K20" i="58"/>
  <c r="N18" i="58"/>
  <c r="N17" i="58"/>
  <c r="K18" i="58"/>
  <c r="K17" i="58"/>
  <c r="N15" i="58"/>
  <c r="K15" i="58"/>
  <c r="N14" i="58"/>
  <c r="K14" i="58"/>
  <c r="N20" i="57"/>
  <c r="N18" i="57"/>
  <c r="N17" i="57"/>
  <c r="N15" i="57"/>
  <c r="N14" i="57"/>
  <c r="K20" i="57"/>
  <c r="K18" i="57"/>
  <c r="K17" i="57"/>
  <c r="K15" i="57"/>
  <c r="K14" i="57"/>
  <c r="G59" i="58"/>
  <c r="F59" i="58"/>
  <c r="G58" i="58"/>
  <c r="F58" i="58"/>
  <c r="G57" i="58"/>
  <c r="J57" i="58" s="1"/>
  <c r="F57" i="58"/>
  <c r="G56" i="58"/>
  <c r="F56" i="58"/>
  <c r="G55" i="58"/>
  <c r="F55" i="58"/>
  <c r="G54" i="58"/>
  <c r="F54" i="58"/>
  <c r="G53" i="58"/>
  <c r="F53" i="58"/>
  <c r="G52" i="58"/>
  <c r="F52" i="58"/>
  <c r="G51" i="58"/>
  <c r="F51" i="58"/>
  <c r="G50" i="58"/>
  <c r="F50" i="58"/>
  <c r="G49" i="58"/>
  <c r="F49" i="58"/>
  <c r="G48" i="58"/>
  <c r="J48" i="58" s="1"/>
  <c r="F48" i="58"/>
  <c r="G47" i="58"/>
  <c r="F47" i="58"/>
  <c r="G46" i="58"/>
  <c r="F46" i="58"/>
  <c r="G45" i="58"/>
  <c r="F45" i="58"/>
  <c r="G44" i="58"/>
  <c r="F44" i="58"/>
  <c r="G43" i="58"/>
  <c r="F43" i="58"/>
  <c r="G42" i="58"/>
  <c r="F42" i="58"/>
  <c r="G41" i="58"/>
  <c r="F41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30" i="58"/>
  <c r="J30" i="58" s="1"/>
  <c r="F30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G21" i="58"/>
  <c r="J21" i="58" s="1"/>
  <c r="F21" i="58"/>
  <c r="G20" i="58"/>
  <c r="F20" i="58"/>
  <c r="G19" i="58"/>
  <c r="F19" i="58"/>
  <c r="G18" i="58"/>
  <c r="F18" i="58"/>
  <c r="G17" i="58"/>
  <c r="F17" i="58"/>
  <c r="G16" i="58"/>
  <c r="F16" i="58"/>
  <c r="G15" i="58"/>
  <c r="F15" i="58"/>
  <c r="G14" i="58"/>
  <c r="F14" i="58"/>
  <c r="G13" i="58"/>
  <c r="F13" i="58"/>
  <c r="J12" i="58"/>
  <c r="G12" i="58"/>
  <c r="F12" i="58"/>
  <c r="I12" i="58" s="1"/>
  <c r="G11" i="58"/>
  <c r="F11" i="58"/>
  <c r="G10" i="58"/>
  <c r="F10" i="58"/>
  <c r="G9" i="58"/>
  <c r="F9" i="58"/>
  <c r="G8" i="58"/>
  <c r="F8" i="58"/>
  <c r="G7" i="58"/>
  <c r="F7" i="58"/>
  <c r="G6" i="58"/>
  <c r="F6" i="58"/>
  <c r="G5" i="58"/>
  <c r="F5" i="58"/>
  <c r="G4" i="58"/>
  <c r="F4" i="58"/>
  <c r="G3" i="58"/>
  <c r="J3" i="58" s="1"/>
  <c r="F3" i="58"/>
  <c r="I3" i="58" s="1"/>
  <c r="G2" i="58"/>
  <c r="J2" i="58" s="1"/>
  <c r="F2" i="58"/>
  <c r="A1" i="58"/>
  <c r="G59" i="57"/>
  <c r="F59" i="57"/>
  <c r="G58" i="57"/>
  <c r="F58" i="57"/>
  <c r="G57" i="57"/>
  <c r="J57" i="57" s="1"/>
  <c r="F57" i="57"/>
  <c r="G56" i="57"/>
  <c r="F56" i="57"/>
  <c r="G55" i="57"/>
  <c r="F55" i="57"/>
  <c r="G54" i="57"/>
  <c r="F54" i="57"/>
  <c r="G53" i="57"/>
  <c r="F53" i="57"/>
  <c r="G52" i="57"/>
  <c r="F52" i="57"/>
  <c r="G51" i="57"/>
  <c r="F51" i="57"/>
  <c r="G50" i="57"/>
  <c r="F50" i="57"/>
  <c r="G49" i="57"/>
  <c r="F49" i="57"/>
  <c r="G48" i="57"/>
  <c r="J48" i="57" s="1"/>
  <c r="F48" i="57"/>
  <c r="G47" i="57"/>
  <c r="F47" i="57"/>
  <c r="G46" i="57"/>
  <c r="F46" i="57"/>
  <c r="G45" i="57"/>
  <c r="F45" i="57"/>
  <c r="G44" i="57"/>
  <c r="F44" i="57"/>
  <c r="G43" i="57"/>
  <c r="F43" i="57"/>
  <c r="G42" i="57"/>
  <c r="F42" i="57"/>
  <c r="G41" i="57"/>
  <c r="F41" i="57"/>
  <c r="G40" i="57"/>
  <c r="F40" i="57"/>
  <c r="G39" i="57"/>
  <c r="F39" i="57"/>
  <c r="G38" i="57"/>
  <c r="F38" i="57"/>
  <c r="G37" i="57"/>
  <c r="F37" i="57"/>
  <c r="G36" i="57"/>
  <c r="F36" i="57"/>
  <c r="G35" i="57"/>
  <c r="F35" i="57"/>
  <c r="G34" i="57"/>
  <c r="F34" i="57"/>
  <c r="G33" i="57"/>
  <c r="F33" i="57"/>
  <c r="G32" i="57"/>
  <c r="F32" i="57"/>
  <c r="G31" i="57"/>
  <c r="F31" i="57"/>
  <c r="G30" i="57"/>
  <c r="J30" i="57" s="1"/>
  <c r="F30" i="57"/>
  <c r="G29" i="57"/>
  <c r="F29" i="57"/>
  <c r="G28" i="57"/>
  <c r="F28" i="57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J21" i="57" s="1"/>
  <c r="F21" i="57"/>
  <c r="G20" i="57"/>
  <c r="F20" i="57"/>
  <c r="G19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2" i="57"/>
  <c r="J12" i="57" s="1"/>
  <c r="F12" i="57"/>
  <c r="G11" i="57"/>
  <c r="F11" i="57"/>
  <c r="G10" i="57"/>
  <c r="F10" i="57"/>
  <c r="G9" i="57"/>
  <c r="F9" i="57"/>
  <c r="G8" i="57"/>
  <c r="F8" i="57"/>
  <c r="G7" i="57"/>
  <c r="F7" i="57"/>
  <c r="G6" i="57"/>
  <c r="F6" i="57"/>
  <c r="G5" i="57"/>
  <c r="F5" i="57"/>
  <c r="G4" i="57"/>
  <c r="F4" i="57"/>
  <c r="G3" i="57"/>
  <c r="J3" i="57" s="1"/>
  <c r="F3" i="57"/>
  <c r="G2" i="57"/>
  <c r="H48" i="57" s="1"/>
  <c r="F2" i="57"/>
  <c r="I12" i="57" s="1"/>
  <c r="A1" i="57"/>
  <c r="I12" i="63" l="1"/>
  <c r="I39" i="63"/>
  <c r="I30" i="63"/>
  <c r="I3" i="62"/>
  <c r="I57" i="62"/>
  <c r="I48" i="62"/>
  <c r="I21" i="62"/>
  <c r="I39" i="62"/>
  <c r="H30" i="64"/>
  <c r="H39" i="64"/>
  <c r="I57" i="64"/>
  <c r="J39" i="64"/>
  <c r="J12" i="63"/>
  <c r="H39" i="63"/>
  <c r="J39" i="63"/>
  <c r="I48" i="63"/>
  <c r="H39" i="62"/>
  <c r="I30" i="62"/>
  <c r="I12" i="62"/>
  <c r="H12" i="62"/>
  <c r="J2" i="61"/>
  <c r="I30" i="61"/>
  <c r="I48" i="61"/>
  <c r="I12" i="61"/>
  <c r="H30" i="61"/>
  <c r="H39" i="61"/>
  <c r="H12" i="60"/>
  <c r="I12" i="60"/>
  <c r="I39" i="60"/>
  <c r="I30" i="60"/>
  <c r="H39" i="60"/>
  <c r="J39" i="60"/>
  <c r="I21" i="60"/>
  <c r="I48" i="60"/>
  <c r="I39" i="59"/>
  <c r="I48" i="59"/>
  <c r="I21" i="59"/>
  <c r="H39" i="57"/>
  <c r="H12" i="57"/>
  <c r="I57" i="57"/>
  <c r="I57" i="58"/>
  <c r="I30" i="58"/>
  <c r="I39" i="58"/>
  <c r="I39" i="64"/>
  <c r="H3" i="64"/>
  <c r="H2" i="64" s="1"/>
  <c r="H57" i="64"/>
  <c r="I3" i="64"/>
  <c r="I2" i="64" s="1"/>
  <c r="H48" i="64"/>
  <c r="H21" i="64"/>
  <c r="J2" i="64"/>
  <c r="H3" i="63"/>
  <c r="H57" i="63"/>
  <c r="I3" i="63"/>
  <c r="H30" i="63"/>
  <c r="I57" i="63"/>
  <c r="H48" i="63"/>
  <c r="H21" i="63"/>
  <c r="H3" i="62"/>
  <c r="H57" i="62"/>
  <c r="H30" i="62"/>
  <c r="H48" i="62"/>
  <c r="H21" i="62"/>
  <c r="J12" i="61"/>
  <c r="I39" i="61"/>
  <c r="H3" i="61"/>
  <c r="J39" i="61"/>
  <c r="H57" i="61"/>
  <c r="I57" i="61"/>
  <c r="H48" i="61"/>
  <c r="I3" i="61"/>
  <c r="H3" i="60"/>
  <c r="H57" i="60"/>
  <c r="I3" i="60"/>
  <c r="H30" i="60"/>
  <c r="H48" i="60"/>
  <c r="H21" i="60"/>
  <c r="J2" i="60"/>
  <c r="H3" i="59"/>
  <c r="I30" i="59"/>
  <c r="I12" i="59"/>
  <c r="H12" i="59"/>
  <c r="H39" i="59"/>
  <c r="J39" i="59"/>
  <c r="H57" i="59"/>
  <c r="I3" i="59"/>
  <c r="H30" i="59"/>
  <c r="J3" i="59"/>
  <c r="H48" i="59"/>
  <c r="H21" i="59"/>
  <c r="H12" i="58"/>
  <c r="H39" i="58"/>
  <c r="J39" i="58"/>
  <c r="I21" i="58"/>
  <c r="I2" i="58" s="1"/>
  <c r="I48" i="58"/>
  <c r="I39" i="57"/>
  <c r="I21" i="57"/>
  <c r="J39" i="57"/>
  <c r="I48" i="57"/>
  <c r="I3" i="57"/>
  <c r="I2" i="57" s="1"/>
  <c r="I30" i="57"/>
  <c r="J2" i="57"/>
  <c r="H30" i="57"/>
  <c r="H57" i="58"/>
  <c r="H30" i="58"/>
  <c r="H3" i="58"/>
  <c r="H48" i="58"/>
  <c r="H21" i="58"/>
  <c r="H57" i="57"/>
  <c r="H3" i="57"/>
  <c r="H21" i="57"/>
  <c r="A9" i="54"/>
  <c r="A1" i="44"/>
  <c r="A1" i="43"/>
  <c r="A1" i="42"/>
  <c r="A1" i="26"/>
  <c r="I2" i="63" l="1"/>
  <c r="H2" i="63"/>
  <c r="I2" i="62"/>
  <c r="H2" i="62"/>
  <c r="H2" i="61"/>
  <c r="I2" i="61"/>
  <c r="I2" i="60"/>
  <c r="H2" i="60"/>
  <c r="I2" i="59"/>
  <c r="H2" i="59"/>
  <c r="H2" i="58"/>
  <c r="H2" i="57"/>
  <c r="F57" i="26" l="1"/>
  <c r="G57" i="26"/>
  <c r="D5" i="54" l="1"/>
  <c r="E5" i="54"/>
  <c r="F5" i="54"/>
  <c r="G5" i="54"/>
  <c r="F66" i="54" l="1"/>
  <c r="F64" i="54"/>
  <c r="F62" i="54"/>
  <c r="F61" i="54"/>
  <c r="F59" i="54"/>
  <c r="F58" i="54"/>
  <c r="F56" i="54"/>
  <c r="F55" i="54"/>
  <c r="F53" i="54"/>
  <c r="F52" i="54"/>
  <c r="F51" i="54"/>
  <c r="F50" i="54"/>
  <c r="F49" i="54"/>
  <c r="F47" i="54"/>
  <c r="F46" i="54"/>
  <c r="F45" i="54"/>
  <c r="F44" i="54"/>
  <c r="F42" i="54"/>
  <c r="F41" i="54"/>
  <c r="F40" i="54"/>
  <c r="F39" i="54"/>
  <c r="F38" i="54"/>
  <c r="F36" i="54"/>
  <c r="F35" i="54"/>
  <c r="F33" i="54"/>
  <c r="F32" i="54"/>
  <c r="F30" i="54"/>
  <c r="F29" i="54"/>
  <c r="F28" i="54"/>
  <c r="F23" i="54"/>
  <c r="F22" i="54"/>
  <c r="F17" i="54"/>
  <c r="F14" i="54"/>
  <c r="G67" i="54"/>
  <c r="G63" i="54"/>
  <c r="G57" i="54"/>
  <c r="G43" i="54"/>
  <c r="G37" i="54"/>
  <c r="G31" i="54"/>
  <c r="F11" i="54"/>
  <c r="H3" i="54"/>
  <c r="E3" i="54"/>
  <c r="I3" i="54"/>
  <c r="D3" i="54"/>
  <c r="H4" i="54"/>
  <c r="F37" i="54"/>
  <c r="F34" i="54"/>
  <c r="F27" i="54"/>
  <c r="F25" i="54"/>
  <c r="F21" i="54"/>
  <c r="F20" i="54"/>
  <c r="F19" i="54"/>
  <c r="F18" i="54"/>
  <c r="F16" i="54"/>
  <c r="F13" i="54"/>
  <c r="F12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I4" i="54"/>
  <c r="G11" i="54"/>
  <c r="G61" i="54"/>
  <c r="G59" i="54"/>
  <c r="C5" i="54"/>
  <c r="K5" i="54" s="1"/>
  <c r="G55" i="54"/>
  <c r="G53" i="54"/>
  <c r="G51" i="54"/>
  <c r="G49" i="54"/>
  <c r="G47" i="54"/>
  <c r="G45" i="54"/>
  <c r="G41" i="54"/>
  <c r="G39" i="54"/>
  <c r="G4" i="54"/>
  <c r="G35" i="54"/>
  <c r="E4" i="54"/>
  <c r="C4" i="54"/>
  <c r="G29" i="54"/>
  <c r="G3" i="54"/>
  <c r="C3" i="54"/>
  <c r="F10" i="54"/>
  <c r="F67" i="54"/>
  <c r="F63" i="54"/>
  <c r="B5" i="54"/>
  <c r="J5" i="54" s="1"/>
  <c r="F54" i="54"/>
  <c r="F48" i="54"/>
  <c r="F43" i="54"/>
  <c r="F4" i="54"/>
  <c r="D4" i="54"/>
  <c r="F31" i="54"/>
  <c r="B4" i="54"/>
  <c r="F26" i="54"/>
  <c r="F24" i="54"/>
  <c r="G33" i="54"/>
  <c r="G66" i="54"/>
  <c r="G65" i="54"/>
  <c r="G64" i="54"/>
  <c r="G62" i="54"/>
  <c r="G60" i="54"/>
  <c r="G58" i="54"/>
  <c r="G56" i="54"/>
  <c r="G54" i="54"/>
  <c r="G52" i="54"/>
  <c r="G50" i="54"/>
  <c r="G48" i="54"/>
  <c r="G46" i="54"/>
  <c r="G44" i="54"/>
  <c r="G42" i="54"/>
  <c r="G40" i="54"/>
  <c r="G38" i="54"/>
  <c r="G36" i="54"/>
  <c r="G34" i="54"/>
  <c r="G32" i="54"/>
  <c r="G30" i="54"/>
  <c r="F57" i="54"/>
  <c r="F60" i="54"/>
  <c r="F65" i="54"/>
  <c r="F15" i="54"/>
  <c r="B3" i="54"/>
  <c r="F3" i="54"/>
  <c r="H5" i="54"/>
  <c r="I5" i="54"/>
  <c r="G10" i="54"/>
  <c r="B6" i="54" l="1"/>
  <c r="D6" i="54"/>
  <c r="F6" i="54"/>
  <c r="J3" i="54"/>
  <c r="L3" i="54" s="1"/>
  <c r="I6" i="54"/>
  <c r="K3" i="54"/>
  <c r="M3" i="54" s="1"/>
  <c r="G6" i="54"/>
  <c r="J4" i="54"/>
  <c r="L4" i="54" s="1"/>
  <c r="E6" i="54"/>
  <c r="M5" i="54"/>
  <c r="N5" i="54" s="1"/>
  <c r="L5" i="54"/>
  <c r="C6" i="54"/>
  <c r="H6" i="54"/>
  <c r="K4" i="54"/>
  <c r="M4" i="54" s="1"/>
  <c r="N4" i="54" s="1"/>
  <c r="L6" i="54" l="1"/>
  <c r="J6" i="54"/>
  <c r="K6" i="54"/>
  <c r="M6" i="54"/>
  <c r="N3" i="54"/>
  <c r="N6" i="54" s="1"/>
  <c r="G59" i="44" l="1"/>
  <c r="F59" i="44"/>
  <c r="G58" i="44"/>
  <c r="F58" i="44"/>
  <c r="G57" i="44"/>
  <c r="J57" i="44" s="1"/>
  <c r="F57" i="44"/>
  <c r="G56" i="44"/>
  <c r="F56" i="44"/>
  <c r="G55" i="44"/>
  <c r="F55" i="44"/>
  <c r="G54" i="44"/>
  <c r="F54" i="44"/>
  <c r="G53" i="44"/>
  <c r="F53" i="44"/>
  <c r="G52" i="44"/>
  <c r="F52" i="44"/>
  <c r="G51" i="44"/>
  <c r="F51" i="44"/>
  <c r="G50" i="44"/>
  <c r="F50" i="44"/>
  <c r="G49" i="44"/>
  <c r="F49" i="44"/>
  <c r="G48" i="44"/>
  <c r="J48" i="44" s="1"/>
  <c r="F48" i="44"/>
  <c r="G47" i="44"/>
  <c r="F47" i="44"/>
  <c r="G46" i="44"/>
  <c r="F46" i="44"/>
  <c r="G45" i="44"/>
  <c r="F45" i="44"/>
  <c r="G44" i="44"/>
  <c r="F44" i="44"/>
  <c r="G43" i="44"/>
  <c r="F43" i="44"/>
  <c r="G42" i="44"/>
  <c r="F42" i="44"/>
  <c r="G41" i="44"/>
  <c r="F41" i="44"/>
  <c r="G40" i="44"/>
  <c r="F40" i="44"/>
  <c r="G39" i="44"/>
  <c r="J39" i="44" s="1"/>
  <c r="F39" i="44"/>
  <c r="G38" i="44"/>
  <c r="F38" i="44"/>
  <c r="G37" i="44"/>
  <c r="F37" i="44"/>
  <c r="G36" i="44"/>
  <c r="F36" i="44"/>
  <c r="G35" i="44"/>
  <c r="F35" i="44"/>
  <c r="G34" i="44"/>
  <c r="F34" i="44"/>
  <c r="G33" i="44"/>
  <c r="F33" i="44"/>
  <c r="G32" i="44"/>
  <c r="F32" i="44"/>
  <c r="G31" i="44"/>
  <c r="F31" i="44"/>
  <c r="G30" i="44"/>
  <c r="J30" i="44" s="1"/>
  <c r="F30" i="44"/>
  <c r="G29" i="44"/>
  <c r="F29" i="44"/>
  <c r="G28" i="44"/>
  <c r="F28" i="44"/>
  <c r="G27" i="44"/>
  <c r="F27" i="44"/>
  <c r="G26" i="44"/>
  <c r="F26" i="44"/>
  <c r="G25" i="44"/>
  <c r="F25" i="44"/>
  <c r="G24" i="44"/>
  <c r="F24" i="44"/>
  <c r="G23" i="44"/>
  <c r="F23" i="44"/>
  <c r="G22" i="44"/>
  <c r="F22" i="44"/>
  <c r="G21" i="44"/>
  <c r="F21" i="44"/>
  <c r="G20" i="44"/>
  <c r="F20" i="44"/>
  <c r="G19" i="44"/>
  <c r="F19" i="44"/>
  <c r="G18" i="44"/>
  <c r="F18" i="44"/>
  <c r="G17" i="44"/>
  <c r="F17" i="44"/>
  <c r="G16" i="44"/>
  <c r="F16" i="44"/>
  <c r="G15" i="44"/>
  <c r="F15" i="44"/>
  <c r="G14" i="44"/>
  <c r="F14" i="44"/>
  <c r="G13" i="44"/>
  <c r="F13" i="44"/>
  <c r="G12" i="44"/>
  <c r="J12" i="44" s="1"/>
  <c r="F12" i="44"/>
  <c r="G11" i="44"/>
  <c r="F11" i="44"/>
  <c r="G10" i="44"/>
  <c r="F10" i="44"/>
  <c r="G9" i="44"/>
  <c r="F9" i="44"/>
  <c r="G8" i="44"/>
  <c r="F8" i="44"/>
  <c r="G7" i="44"/>
  <c r="F7" i="44"/>
  <c r="G6" i="44"/>
  <c r="F6" i="44"/>
  <c r="G5" i="44"/>
  <c r="F5" i="44"/>
  <c r="G4" i="44"/>
  <c r="F4" i="44"/>
  <c r="G3" i="44"/>
  <c r="J3" i="44" s="1"/>
  <c r="F3" i="44"/>
  <c r="G2" i="44"/>
  <c r="F2" i="44"/>
  <c r="G59" i="43"/>
  <c r="F59" i="43"/>
  <c r="G58" i="43"/>
  <c r="F58" i="43"/>
  <c r="G57" i="43"/>
  <c r="F57" i="43"/>
  <c r="G56" i="43"/>
  <c r="F56" i="43"/>
  <c r="G55" i="43"/>
  <c r="F55" i="43"/>
  <c r="G54" i="43"/>
  <c r="F54" i="43"/>
  <c r="G53" i="43"/>
  <c r="F53" i="43"/>
  <c r="G52" i="43"/>
  <c r="F52" i="43"/>
  <c r="G51" i="43"/>
  <c r="F51" i="43"/>
  <c r="G50" i="43"/>
  <c r="F50" i="43"/>
  <c r="G49" i="43"/>
  <c r="F49" i="43"/>
  <c r="G48" i="43"/>
  <c r="J48" i="43" s="1"/>
  <c r="F48" i="43"/>
  <c r="G47" i="43"/>
  <c r="F47" i="43"/>
  <c r="G46" i="43"/>
  <c r="F46" i="43"/>
  <c r="G45" i="43"/>
  <c r="F45" i="43"/>
  <c r="G44" i="43"/>
  <c r="F44" i="43"/>
  <c r="G43" i="43"/>
  <c r="F43" i="43"/>
  <c r="G42" i="43"/>
  <c r="F42" i="43"/>
  <c r="G41" i="43"/>
  <c r="F41" i="43"/>
  <c r="G40" i="43"/>
  <c r="F40" i="43"/>
  <c r="G39" i="43"/>
  <c r="J39" i="43" s="1"/>
  <c r="F39" i="43"/>
  <c r="G38" i="43"/>
  <c r="F38" i="43"/>
  <c r="G37" i="43"/>
  <c r="F37" i="43"/>
  <c r="G36" i="43"/>
  <c r="F36" i="43"/>
  <c r="G35" i="43"/>
  <c r="F35" i="43"/>
  <c r="G34" i="43"/>
  <c r="F34" i="43"/>
  <c r="G33" i="43"/>
  <c r="F33" i="43"/>
  <c r="G32" i="43"/>
  <c r="F32" i="43"/>
  <c r="G31" i="43"/>
  <c r="F31" i="43"/>
  <c r="G30" i="43"/>
  <c r="J30" i="43" s="1"/>
  <c r="F30" i="43"/>
  <c r="G29" i="43"/>
  <c r="F29" i="43"/>
  <c r="G28" i="43"/>
  <c r="F28" i="43"/>
  <c r="G27" i="43"/>
  <c r="F27" i="43"/>
  <c r="G26" i="43"/>
  <c r="F26" i="43"/>
  <c r="G25" i="43"/>
  <c r="F25" i="43"/>
  <c r="G24" i="43"/>
  <c r="F24" i="43"/>
  <c r="G23" i="43"/>
  <c r="F23" i="43"/>
  <c r="G22" i="43"/>
  <c r="F22" i="43"/>
  <c r="G21" i="43"/>
  <c r="J21" i="43" s="1"/>
  <c r="F21" i="43"/>
  <c r="G20" i="43"/>
  <c r="F20" i="43"/>
  <c r="G19" i="43"/>
  <c r="F19" i="43"/>
  <c r="G18" i="43"/>
  <c r="F18" i="43"/>
  <c r="G17" i="43"/>
  <c r="F17" i="43"/>
  <c r="G16" i="43"/>
  <c r="F16" i="43"/>
  <c r="G15" i="43"/>
  <c r="F15" i="43"/>
  <c r="G14" i="43"/>
  <c r="F14" i="43"/>
  <c r="G13" i="43"/>
  <c r="F13" i="43"/>
  <c r="G12" i="43"/>
  <c r="J12" i="43" s="1"/>
  <c r="F12" i="43"/>
  <c r="G11" i="43"/>
  <c r="F11" i="43"/>
  <c r="G10" i="43"/>
  <c r="F10" i="43"/>
  <c r="G9" i="43"/>
  <c r="F9" i="43"/>
  <c r="G8" i="43"/>
  <c r="F8" i="43"/>
  <c r="G7" i="43"/>
  <c r="F7" i="43"/>
  <c r="G6" i="43"/>
  <c r="F6" i="43"/>
  <c r="G5" i="43"/>
  <c r="F5" i="43"/>
  <c r="G4" i="43"/>
  <c r="F4" i="43"/>
  <c r="G3" i="43"/>
  <c r="J3" i="43" s="1"/>
  <c r="F3" i="43"/>
  <c r="G2" i="43"/>
  <c r="F2" i="43"/>
  <c r="G59" i="42"/>
  <c r="F59" i="42"/>
  <c r="G58" i="42"/>
  <c r="F58" i="42"/>
  <c r="G57" i="42"/>
  <c r="F57" i="42"/>
  <c r="G56" i="42"/>
  <c r="F56" i="42"/>
  <c r="G55" i="42"/>
  <c r="F55" i="42"/>
  <c r="G54" i="42"/>
  <c r="F54" i="42"/>
  <c r="G53" i="42"/>
  <c r="F53" i="42"/>
  <c r="G52" i="42"/>
  <c r="F52" i="42"/>
  <c r="G51" i="42"/>
  <c r="F51" i="42"/>
  <c r="G50" i="42"/>
  <c r="F50" i="42"/>
  <c r="G49" i="42"/>
  <c r="F49" i="42"/>
  <c r="G48" i="42"/>
  <c r="J48" i="42" s="1"/>
  <c r="F48" i="42"/>
  <c r="G47" i="42"/>
  <c r="F47" i="42"/>
  <c r="G46" i="42"/>
  <c r="F46" i="42"/>
  <c r="G45" i="42"/>
  <c r="F45" i="42"/>
  <c r="G44" i="42"/>
  <c r="F44" i="42"/>
  <c r="G43" i="42"/>
  <c r="F43" i="42"/>
  <c r="G42" i="42"/>
  <c r="F42" i="42"/>
  <c r="G41" i="42"/>
  <c r="F41" i="42"/>
  <c r="G40" i="42"/>
  <c r="F40" i="42"/>
  <c r="G39" i="42"/>
  <c r="F39" i="42"/>
  <c r="G38" i="42"/>
  <c r="F38" i="42"/>
  <c r="G37" i="42"/>
  <c r="F37" i="42"/>
  <c r="G36" i="42"/>
  <c r="F36" i="42"/>
  <c r="G35" i="42"/>
  <c r="F35" i="42"/>
  <c r="G34" i="42"/>
  <c r="F34" i="42"/>
  <c r="G33" i="42"/>
  <c r="F33" i="42"/>
  <c r="G32" i="42"/>
  <c r="F32" i="42"/>
  <c r="G31" i="42"/>
  <c r="F31" i="42"/>
  <c r="G30" i="42"/>
  <c r="J30" i="42" s="1"/>
  <c r="F30" i="42"/>
  <c r="G29" i="42"/>
  <c r="F29" i="42"/>
  <c r="G28" i="42"/>
  <c r="F28" i="42"/>
  <c r="G27" i="42"/>
  <c r="F27" i="42"/>
  <c r="G26" i="42"/>
  <c r="F26" i="42"/>
  <c r="G25" i="42"/>
  <c r="F25" i="42"/>
  <c r="G24" i="42"/>
  <c r="F24" i="42"/>
  <c r="G23" i="42"/>
  <c r="F23" i="42"/>
  <c r="G22" i="42"/>
  <c r="F22" i="42"/>
  <c r="G21" i="42"/>
  <c r="J21" i="42" s="1"/>
  <c r="F21" i="42"/>
  <c r="G20" i="42"/>
  <c r="F20" i="42"/>
  <c r="G19" i="42"/>
  <c r="F19" i="42"/>
  <c r="G18" i="42"/>
  <c r="F18" i="42"/>
  <c r="G17" i="42"/>
  <c r="F17" i="42"/>
  <c r="G16" i="42"/>
  <c r="F16" i="42"/>
  <c r="G15" i="42"/>
  <c r="F15" i="42"/>
  <c r="G14" i="42"/>
  <c r="F14" i="42"/>
  <c r="G13" i="42"/>
  <c r="F13" i="42"/>
  <c r="G12" i="42"/>
  <c r="J12" i="42" s="1"/>
  <c r="F12" i="42"/>
  <c r="G11" i="42"/>
  <c r="F11" i="42"/>
  <c r="G10" i="42"/>
  <c r="F10" i="42"/>
  <c r="G9" i="42"/>
  <c r="F9" i="42"/>
  <c r="G8" i="42"/>
  <c r="F8" i="42"/>
  <c r="G7" i="42"/>
  <c r="F7" i="42"/>
  <c r="G6" i="42"/>
  <c r="F6" i="42"/>
  <c r="G5" i="42"/>
  <c r="F5" i="42"/>
  <c r="G4" i="42"/>
  <c r="F4" i="42"/>
  <c r="G3" i="42"/>
  <c r="J3" i="42" s="1"/>
  <c r="F3" i="42"/>
  <c r="G2" i="42"/>
  <c r="F2" i="42"/>
  <c r="I3" i="44" l="1"/>
  <c r="I39" i="44"/>
  <c r="I39" i="42"/>
  <c r="H21" i="44"/>
  <c r="H48" i="42"/>
  <c r="I39" i="43"/>
  <c r="I48" i="43"/>
  <c r="H48" i="43"/>
  <c r="H39" i="42"/>
  <c r="I57" i="44"/>
  <c r="H57" i="44"/>
  <c r="I30" i="44"/>
  <c r="I48" i="44"/>
  <c r="I12" i="44"/>
  <c r="I21" i="44"/>
  <c r="H30" i="44"/>
  <c r="J21" i="44"/>
  <c r="H39" i="44"/>
  <c r="H3" i="44"/>
  <c r="H48" i="44"/>
  <c r="J2" i="44"/>
  <c r="H12" i="44"/>
  <c r="H3" i="43"/>
  <c r="H30" i="43"/>
  <c r="J2" i="43"/>
  <c r="I30" i="43"/>
  <c r="H39" i="43"/>
  <c r="H57" i="43"/>
  <c r="I3" i="43"/>
  <c r="H12" i="43"/>
  <c r="H21" i="43"/>
  <c r="I12" i="43"/>
  <c r="I21" i="43"/>
  <c r="I57" i="43"/>
  <c r="J57" i="43"/>
  <c r="J39" i="42"/>
  <c r="I48" i="42"/>
  <c r="I30" i="42"/>
  <c r="H3" i="42"/>
  <c r="H30" i="42"/>
  <c r="J2" i="42"/>
  <c r="H57" i="42"/>
  <c r="I3" i="42"/>
  <c r="H12" i="42"/>
  <c r="H21" i="42"/>
  <c r="I12" i="42"/>
  <c r="I21" i="42"/>
  <c r="I57" i="42"/>
  <c r="J57" i="42"/>
  <c r="F58" i="26"/>
  <c r="G58" i="26"/>
  <c r="F59" i="26"/>
  <c r="G59" i="26"/>
  <c r="F50" i="26"/>
  <c r="G50" i="26"/>
  <c r="F51" i="26"/>
  <c r="G51" i="26"/>
  <c r="F52" i="26"/>
  <c r="G52" i="26"/>
  <c r="F53" i="26"/>
  <c r="G53" i="26"/>
  <c r="F54" i="26"/>
  <c r="G54" i="26"/>
  <c r="F45" i="26"/>
  <c r="G45" i="26"/>
  <c r="F46" i="26"/>
  <c r="G46" i="26"/>
  <c r="F41" i="26"/>
  <c r="G41" i="26"/>
  <c r="F42" i="26"/>
  <c r="G42" i="26"/>
  <c r="F40" i="26"/>
  <c r="G40" i="26"/>
  <c r="F32" i="26"/>
  <c r="G32" i="26"/>
  <c r="F33" i="26"/>
  <c r="G33" i="26"/>
  <c r="F34" i="26"/>
  <c r="G34" i="26"/>
  <c r="F35" i="26"/>
  <c r="G35" i="26"/>
  <c r="F36" i="26"/>
  <c r="G36" i="26"/>
  <c r="F27" i="26"/>
  <c r="G27" i="26"/>
  <c r="F28" i="26"/>
  <c r="G28" i="26"/>
  <c r="F29" i="26"/>
  <c r="G29" i="26"/>
  <c r="F30" i="26"/>
  <c r="G30" i="26"/>
  <c r="F31" i="26"/>
  <c r="G31" i="26"/>
  <c r="F23" i="26"/>
  <c r="G23" i="26"/>
  <c r="F24" i="26"/>
  <c r="G24" i="26"/>
  <c r="F25" i="26"/>
  <c r="G25" i="26"/>
  <c r="F26" i="26"/>
  <c r="G26" i="26"/>
  <c r="F21" i="26"/>
  <c r="G21" i="26"/>
  <c r="F22" i="26"/>
  <c r="G22" i="26"/>
  <c r="H2" i="42" l="1"/>
  <c r="I2" i="44"/>
  <c r="H2" i="44"/>
  <c r="H2" i="43"/>
  <c r="I2" i="43"/>
  <c r="I2" i="42"/>
  <c r="F13" i="26"/>
  <c r="G13" i="26"/>
  <c r="F14" i="26"/>
  <c r="G14" i="26"/>
  <c r="F15" i="26"/>
  <c r="G15" i="26"/>
  <c r="F16" i="26"/>
  <c r="G16" i="26"/>
  <c r="F8" i="26"/>
  <c r="G8" i="26"/>
  <c r="F9" i="26"/>
  <c r="G9" i="26"/>
  <c r="F4" i="26"/>
  <c r="G4" i="26"/>
  <c r="F5" i="26"/>
  <c r="G5" i="26"/>
  <c r="F6" i="26"/>
  <c r="G6" i="26"/>
  <c r="G56" i="26" l="1"/>
  <c r="F56" i="26"/>
  <c r="G55" i="26"/>
  <c r="F55" i="26"/>
  <c r="G49" i="26"/>
  <c r="F49" i="26"/>
  <c r="G48" i="26"/>
  <c r="F48" i="26"/>
  <c r="G47" i="26"/>
  <c r="F47" i="26"/>
  <c r="G44" i="26"/>
  <c r="F44" i="26"/>
  <c r="G43" i="26"/>
  <c r="F43" i="26"/>
  <c r="G39" i="26"/>
  <c r="J39" i="26" s="1"/>
  <c r="F39" i="26"/>
  <c r="G38" i="26"/>
  <c r="F38" i="26"/>
  <c r="G37" i="26"/>
  <c r="F37" i="26"/>
  <c r="J30" i="26"/>
  <c r="J21" i="26"/>
  <c r="G20" i="26"/>
  <c r="F20" i="26"/>
  <c r="G19" i="26"/>
  <c r="F19" i="26"/>
  <c r="G18" i="26"/>
  <c r="F18" i="26"/>
  <c r="G17" i="26"/>
  <c r="F17" i="26"/>
  <c r="G12" i="26"/>
  <c r="J12" i="26" s="1"/>
  <c r="F12" i="26"/>
  <c r="G11" i="26"/>
  <c r="F11" i="26"/>
  <c r="G10" i="26"/>
  <c r="F10" i="26"/>
  <c r="G7" i="26"/>
  <c r="F7" i="26"/>
  <c r="G3" i="26"/>
  <c r="F3" i="26"/>
  <c r="G2" i="26"/>
  <c r="F2" i="26"/>
  <c r="J57" i="26" l="1"/>
  <c r="H57" i="26"/>
  <c r="H3" i="26"/>
  <c r="I48" i="26"/>
  <c r="I3" i="26"/>
  <c r="I39" i="26"/>
  <c r="I30" i="26"/>
  <c r="I12" i="26"/>
  <c r="I21" i="26"/>
  <c r="H39" i="26"/>
  <c r="I57" i="26"/>
  <c r="H48" i="26"/>
  <c r="J3" i="26"/>
  <c r="H30" i="26"/>
  <c r="J48" i="26"/>
  <c r="J2" i="26"/>
  <c r="H12" i="26"/>
  <c r="H21" i="26"/>
  <c r="I2" i="26" l="1"/>
  <c r="H2" i="26"/>
</calcChain>
</file>

<file path=xl/sharedStrings.xml><?xml version="1.0" encoding="utf-8"?>
<sst xmlns="http://schemas.openxmlformats.org/spreadsheetml/2006/main" count="1580" uniqueCount="194">
  <si>
    <t>ELECTRIC MONTHLY MIGRATION STATISTICS IN MASSACHUSETTS</t>
  </si>
  <si>
    <t>Created by Zazy Atala and Paul Lopes</t>
  </si>
  <si>
    <t>Energy market Group</t>
  </si>
  <si>
    <t>Department of Energy Resources</t>
  </si>
  <si>
    <t>Source: EMIT Database, 2019, (IOUs Monthly Reports, 2014)</t>
  </si>
  <si>
    <t>Last Updated:May22, 2020</t>
  </si>
  <si>
    <t xml:space="preserve"> from [dbo].[V_ELECTRIC_MIG] where Year =2019 order by Month</t>
  </si>
  <si>
    <t>General Layout and Structure of Worksheet</t>
  </si>
  <si>
    <t>Worksheet</t>
  </si>
  <si>
    <t xml:space="preserve">NEW UPDATED WORKSHEET </t>
  </si>
  <si>
    <t>July 22,2019</t>
  </si>
  <si>
    <t xml:space="preserve">Update Utility Naming Convention.  Eversource has acquired NSATR and WMECO; </t>
  </si>
  <si>
    <t xml:space="preserve">We are no longer collecting information on NU.  You can check WMECO under Eversource for data. </t>
  </si>
  <si>
    <t>Each sheet presents information on the parent IOUS: Eversource, NGRID, and Unitil</t>
  </si>
  <si>
    <t xml:space="preserve">New Source: we added the DPU Electric Rates by customer class </t>
  </si>
  <si>
    <t xml:space="preserve">You can visit DPU electric rates for additional source. </t>
  </si>
  <si>
    <t>Year</t>
  </si>
  <si>
    <t>Investor Owned Utilities (IOUs) Monthly Migration Reports</t>
  </si>
  <si>
    <t>Each Month IOUs are required to file its Monthly Migration Report the Department of Energy Resources (DOER).</t>
  </si>
  <si>
    <t>All Reports are due  at the  beginning of the month ( usually between the 5th to the 15th).</t>
  </si>
  <si>
    <t>The IOUs Reports includes data on Incumbents and competitive suppliers in terms of loads &amp; customer counts by Rate class</t>
  </si>
  <si>
    <t>The IOUs Reports show how the number of customers switching trends by Rate class</t>
  </si>
  <si>
    <t>MONTHLY SPECIFIC SHEETS</t>
  </si>
  <si>
    <t>Each sheet is specific to a different month per the same given year</t>
  </si>
  <si>
    <t>Each sheet Includes information by Rate Class, classified by DOER, across all of the IOUs .</t>
  </si>
  <si>
    <t>Utilities Reported   "Rate Class"  data are reclassified to DOER "Rate Classes"  based on the following categories:</t>
  </si>
  <si>
    <t>Residential Rate Class is identified as : Residential (R ) , and Residenial Low Income (R-LI)</t>
  </si>
  <si>
    <t>Commercial and Industrial ( C &amp;I) are indetified as : Small (C&amp; I), Medium (C&amp;I), and Large (C&amp;I)</t>
  </si>
  <si>
    <t>Street Lights and Farms</t>
  </si>
  <si>
    <t>Each Sheet includes information on the percentage amount of customers that have switched to  competitive suppliers</t>
  </si>
  <si>
    <t>DOER does not publish the data of each utility's rate class.  DOER normalizes all  rate classes into a set of of unique measures.</t>
  </si>
  <si>
    <t>DOER consolidate residential customer migration data into a three sets of measures and based on utilties' own definition</t>
  </si>
  <si>
    <t>R, R-Li, and R-TOU</t>
  </si>
  <si>
    <t>DOER reclassified Commercial and Indutrial rate class by each utility based on its total loads and each utility's definitions</t>
  </si>
  <si>
    <t>Small C &amp; I, Medium C &amp; I, and Large C &amp; I</t>
  </si>
  <si>
    <t xml:space="preserve">ELECTRIC MIGRATION REPORTS IN MASSACHUSETTS.  </t>
  </si>
  <si>
    <t>DOER provides data on the migration of customers from their host invetor oened utilities ( IOUS) to alternative suppliers</t>
  </si>
  <si>
    <t>Example: seasonal shift due to a cold weather</t>
  </si>
  <si>
    <t xml:space="preserve">If there will be spot market electric prices offered by alternative providers, driven fro instance by the spike in the price of natural gas, </t>
  </si>
  <si>
    <t>customer will stay with their host utility</t>
  </si>
  <si>
    <t>DOER  tracks  independent and competitive generators  loads and customer switching count to competive suppliers for the following reasons:</t>
  </si>
  <si>
    <t>To determine how many customers have switched to competitive suppliers</t>
  </si>
  <si>
    <t>In order to determine how many residential or C &amp; I custoners have switched to competitive suppliers</t>
  </si>
  <si>
    <t>To monitor and evaluate the performance of all suppliers ( incumbent and competitive) in the energy market.</t>
  </si>
  <si>
    <t>To measure the benefits of different rates offered by incumbent and by independent suppliers</t>
  </si>
  <si>
    <t>DOER measures  overall impact of competitive suppliers in the energy market in terms of :</t>
  </si>
  <si>
    <t xml:space="preserve">Incentives for customers to switch </t>
  </si>
  <si>
    <t>Customer enrollements from month to month</t>
  </si>
  <si>
    <t xml:space="preserve"> Notes </t>
  </si>
  <si>
    <t>Sectors by Rate Class</t>
  </si>
  <si>
    <t xml:space="preserve">R </t>
  </si>
  <si>
    <t xml:space="preserve">Residential </t>
  </si>
  <si>
    <t>R-LI</t>
  </si>
  <si>
    <t>Residential- Low Income</t>
  </si>
  <si>
    <t>R-TOU</t>
  </si>
  <si>
    <t>Resudential Time of Use</t>
  </si>
  <si>
    <t xml:space="preserve">Small C &amp; I </t>
  </si>
  <si>
    <t xml:space="preserve">Small Commercial and Industrial </t>
  </si>
  <si>
    <t xml:space="preserve">Medium C &amp; I </t>
  </si>
  <si>
    <t xml:space="preserve">Medium Commercial and Industrial </t>
  </si>
  <si>
    <t>Large C &amp; I</t>
  </si>
  <si>
    <t xml:space="preserve">Large Commercial and Industrial </t>
  </si>
  <si>
    <t>St. Lights</t>
  </si>
  <si>
    <t>Street Lights</t>
  </si>
  <si>
    <t>Farms</t>
  </si>
  <si>
    <t>Data inforamtion Type</t>
  </si>
  <si>
    <t>Sum of IG # of Customer</t>
  </si>
  <si>
    <t>Independent Generator (Number of customers)</t>
  </si>
  <si>
    <t>Sum of IG kWh used</t>
  </si>
  <si>
    <t>Independent Generator (KwH Used)</t>
  </si>
  <si>
    <t>LDC # Of Customer</t>
  </si>
  <si>
    <t xml:space="preserve">Local Distibution Company ( aka Independent Generator) </t>
  </si>
  <si>
    <t>LDC # kWh used</t>
  </si>
  <si>
    <t>Sum of CG # of Customer</t>
  </si>
  <si>
    <t>Competitive Generators ( Number of customers )</t>
  </si>
  <si>
    <t>Sum of CG kWh Used</t>
  </si>
  <si>
    <t>Competitive Generators ( kWh Used )</t>
  </si>
  <si>
    <t>Investor Owned Utilities (IOUs)</t>
  </si>
  <si>
    <t>Parent IOUs</t>
  </si>
  <si>
    <t>Names of Electric  IOU Filing</t>
  </si>
  <si>
    <t>New Parent IOU Name</t>
  </si>
  <si>
    <t xml:space="preserve">Current Parent IOU </t>
  </si>
  <si>
    <t>National Grid (NGRID)</t>
  </si>
  <si>
    <t>NSTAR ( NSTAR)</t>
  </si>
  <si>
    <t>Northeast Utilities (NU)</t>
  </si>
  <si>
    <t>Unitil ( Unitil)</t>
  </si>
  <si>
    <t>ELECTRIC CUSTOMER CHOICE MONTHLY STATISTICS IN MASSACHUSETTS</t>
  </si>
  <si>
    <t>General Layout and Structure of the monthly Worksheet</t>
  </si>
  <si>
    <t>Worksheet Information Update</t>
  </si>
  <si>
    <t xml:space="preserve">Each sheet presents information on the parent IOUS: Eversource, NGRID, and Unitil </t>
  </si>
  <si>
    <r>
      <rPr>
        <u/>
        <sz val="11"/>
        <color theme="1"/>
        <rFont val="Calibri"/>
        <family val="2"/>
        <scheme val="minor"/>
      </rPr>
      <t>EverSource reports  information on</t>
    </r>
    <r>
      <rPr>
        <sz val="11"/>
        <color theme="1"/>
        <rFont val="Calibri"/>
        <family val="2"/>
        <scheme val="minor"/>
      </rPr>
      <t xml:space="preserve"> : </t>
    </r>
  </si>
  <si>
    <t xml:space="preserve">NGRID reports  information on : </t>
  </si>
  <si>
    <t xml:space="preserve">Unitil reports  information on : </t>
  </si>
  <si>
    <t>Eversource East</t>
  </si>
  <si>
    <t>BECO</t>
  </si>
  <si>
    <t>National Grid</t>
  </si>
  <si>
    <t>MECO</t>
  </si>
  <si>
    <t>Unitil</t>
  </si>
  <si>
    <t>FG&amp;E</t>
  </si>
  <si>
    <t>CAMB</t>
  </si>
  <si>
    <t>Nantucket</t>
  </si>
  <si>
    <t>COMM</t>
  </si>
  <si>
    <t>Eversource West</t>
  </si>
  <si>
    <t>WMECO</t>
  </si>
  <si>
    <t xml:space="preserve">New Source: we added the DPU Electric Basic service Rates in variable and fixed rates  by customer class </t>
  </si>
  <si>
    <t>Investor Owned Utilities (IOUs) Monthly Customer Choice  Reports</t>
  </si>
  <si>
    <t xml:space="preserve">ELECTRIC customer shift  REPORTS IN MASSACHUSETTS.  </t>
  </si>
  <si>
    <t xml:space="preserve">DPU  BASIC SERVICE RATE FOR ELECTRIC customer CHOICE   REPORTS IN MASSACHUSETTS.  </t>
  </si>
  <si>
    <t>source: DPU WEBSITE</t>
  </si>
  <si>
    <t>The following  information are copied from the DPU website</t>
  </si>
  <si>
    <t xml:space="preserve">Basic service is the electric supply product that the electric distribution companies in Masschusetts provide to those electricity consumers in their service territories </t>
  </si>
  <si>
    <t xml:space="preserve">that do not purchase such a product from the competitive market.  These distribution companies are:  </t>
  </si>
  <si>
    <t xml:space="preserve">National Grid; Eversource - NSTAR Electric; Eversource - Western Massachusetts Electric Co ("WMECo"); and Unitil.  </t>
  </si>
  <si>
    <t xml:space="preserve">The distribution companies procure and price basic service separately for their residential and business customers.   </t>
  </si>
  <si>
    <t xml:space="preserve">There are two pricing options available to basic service customers: </t>
  </si>
  <si>
    <t xml:space="preserve"> (1) a variable-price option in which prices change monthly; and </t>
  </si>
  <si>
    <t xml:space="preserve">(2) a fixed-price option in which prices stay constant for periods of three months for large business customers, and six months for residential and small business customers.  </t>
  </si>
  <si>
    <t xml:space="preserve">The distribution companies automatically place large business customers on the variable-price option, and residential and small business customers </t>
  </si>
  <si>
    <t xml:space="preserve">on the fixed price option (the companies will switch a customer's pricing option upon request).  </t>
  </si>
  <si>
    <t>The tabs in this worksheet list the variable and fixed basic service prices for each distribution company.</t>
  </si>
  <si>
    <t>Distribution Company</t>
  </si>
  <si>
    <t>Fixed Rate Basic Service Terms</t>
  </si>
  <si>
    <t>Eversource (NSTAR &amp; WMECo)</t>
  </si>
  <si>
    <t>January - June</t>
  </si>
  <si>
    <t>July - December</t>
  </si>
  <si>
    <t>November - April</t>
  </si>
  <si>
    <t>May - October</t>
  </si>
  <si>
    <t>December - May</t>
  </si>
  <si>
    <t>June - November</t>
  </si>
  <si>
    <t>EDC # Of Customer</t>
  </si>
  <si>
    <t xml:space="preserve">Local ( now Electrcic) Distibution Company ( aka Independent Generator) </t>
  </si>
  <si>
    <t>EDC # kWh used</t>
  </si>
  <si>
    <t xml:space="preserve">Local(now Electric) Distibution Company ( aka Independent Generator) </t>
  </si>
  <si>
    <t>Masscahusetts Electic Company (MECO)</t>
  </si>
  <si>
    <t>NGRID</t>
  </si>
  <si>
    <t>NANTUCKET</t>
  </si>
  <si>
    <t>Boston Edison Company (BECO)</t>
  </si>
  <si>
    <t>Eversource</t>
  </si>
  <si>
    <t>Cambridge Electric Light (CAMB)</t>
  </si>
  <si>
    <t>Commonwealth Electric Company (COMM)</t>
  </si>
  <si>
    <t>Western massachusetts Electric Company (WMECO)</t>
  </si>
  <si>
    <t>Fitchbuirg Gas and Electric (FGE)</t>
  </si>
  <si>
    <t>EDC # of Customer</t>
  </si>
  <si>
    <t>EDC  kWh used</t>
  </si>
  <si>
    <t xml:space="preserve"> CS # of Customer</t>
  </si>
  <si>
    <t xml:space="preserve"> CS  kWh Used</t>
  </si>
  <si>
    <t>Total Customers</t>
  </si>
  <si>
    <t>Total kWh</t>
  </si>
  <si>
    <t>% of classs kWh</t>
  </si>
  <si>
    <t>% of Customers</t>
  </si>
  <si>
    <t>Rate Class Load ( in %) CS kWh</t>
  </si>
  <si>
    <t>DPU Variable Rate</t>
  </si>
  <si>
    <t>DPU Fixed  Rate</t>
  </si>
  <si>
    <t>January</t>
  </si>
  <si>
    <t>variable Rate</t>
  </si>
  <si>
    <t>Fixed Rate</t>
  </si>
  <si>
    <t>R</t>
  </si>
  <si>
    <t>Residental</t>
  </si>
  <si>
    <t>EverSource</t>
  </si>
  <si>
    <t>EverSource East</t>
  </si>
  <si>
    <t>EverSourceEast</t>
  </si>
  <si>
    <t>EverSource West</t>
  </si>
  <si>
    <t>NGrid</t>
  </si>
  <si>
    <t>Residental Low Income</t>
  </si>
  <si>
    <t>Small C &amp;I</t>
  </si>
  <si>
    <t>Medium C &amp; I</t>
  </si>
  <si>
    <t>NEMA</t>
  </si>
  <si>
    <t>SEMA</t>
  </si>
  <si>
    <t>WCMA</t>
  </si>
  <si>
    <t>February</t>
  </si>
  <si>
    <t>Street Light</t>
  </si>
  <si>
    <t>March</t>
  </si>
  <si>
    <t>April</t>
  </si>
  <si>
    <t>May</t>
  </si>
  <si>
    <t>June</t>
  </si>
  <si>
    <t>July</t>
  </si>
  <si>
    <t>August</t>
  </si>
  <si>
    <t>September</t>
  </si>
  <si>
    <t>December</t>
  </si>
  <si>
    <t>November</t>
  </si>
  <si>
    <t xml:space="preserve">1 kwh = </t>
  </si>
  <si>
    <t>EVERSOURCE</t>
  </si>
  <si>
    <t>UNITIL</t>
  </si>
  <si>
    <t>Competitive Suppliers</t>
  </si>
  <si>
    <t>MA Investor Owned utilities</t>
  </si>
  <si>
    <t>Total</t>
  </si>
  <si>
    <t>Customer Count</t>
  </si>
  <si>
    <t>kWh Used</t>
  </si>
  <si>
    <t xml:space="preserve">MMBtu </t>
  </si>
  <si>
    <t>Total Residential</t>
  </si>
  <si>
    <t xml:space="preserve">Total C&amp; I </t>
  </si>
  <si>
    <t>Others</t>
  </si>
  <si>
    <t>LDC  kWh used</t>
  </si>
  <si>
    <t>Anniual Electric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</si>
</sst>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00000000"/>
    <numFmt numFmtId="166" formatCode="&quot;$&quot;#,##0.00"/>
    <numFmt numFmtId="167" formatCode="0.000%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222222"/>
      <name val="Arial"/>
      <family val="2"/>
    </font>
    <font>
      <sz val="12"/>
      <color rgb="FF2962FF"/>
      <name val="Arial"/>
      <family val="2"/>
    </font>
    <font>
      <b/>
      <u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1"/>
      <color rgb="FFFF33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66FF33"/>
        <bgColor theme="4" tint="0.79998168889431442"/>
      </patternFill>
    </fill>
    <fill>
      <patternFill patternType="solid">
        <fgColor rgb="FF66FF33"/>
        <bgColor indexed="64"/>
      </patternFill>
    </fill>
    <fill>
      <patternFill patternType="solid">
        <fgColor rgb="FFE4F828"/>
        <bgColor theme="4" tint="0.79998168889431442"/>
      </patternFill>
    </fill>
    <fill>
      <patternFill patternType="solid">
        <fgColor rgb="FFE4F828"/>
        <bgColor indexed="64"/>
      </patternFill>
    </fill>
    <fill>
      <patternFill patternType="solid">
        <fgColor rgb="FFFF9900"/>
        <bgColor theme="4" tint="0.79998168889431442"/>
      </patternFill>
    </fill>
    <fill>
      <patternFill patternType="solid">
        <fgColor rgb="FFFF9900"/>
        <bgColor indexed="64"/>
      </patternFill>
    </fill>
    <fill>
      <patternFill patternType="solid">
        <fgColor rgb="FFF95207"/>
        <bgColor theme="4" tint="0.79998168889431442"/>
      </patternFill>
    </fill>
    <fill>
      <patternFill patternType="solid">
        <fgColor rgb="FFF95207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0066"/>
        <bgColor theme="4" tint="0.79998168889431442"/>
      </patternFill>
    </fill>
    <fill>
      <patternFill patternType="solid">
        <fgColor rgb="FFCC0066"/>
        <bgColor indexed="64"/>
      </patternFill>
    </fill>
    <fill>
      <patternFill patternType="solid">
        <fgColor rgb="FF6600FF"/>
        <bgColor theme="4" tint="0.79998168889431442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 style="medium">
        <color theme="4"/>
      </top>
      <bottom style="medium">
        <color indexed="64"/>
      </bottom>
      <diagonal/>
    </border>
    <border>
      <left/>
      <right style="medium">
        <color indexed="64"/>
      </right>
      <top style="medium">
        <color theme="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theme="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double">
        <color indexed="64"/>
      </bottom>
      <diagonal/>
    </border>
    <border>
      <left/>
      <right style="thin">
        <color rgb="FFFF0000"/>
      </right>
      <top style="thin">
        <color rgb="FFFF0000"/>
      </top>
      <bottom style="double">
        <color indexed="64"/>
      </bottom>
      <diagonal/>
    </border>
    <border>
      <left style="medium">
        <color rgb="FFFF0000"/>
      </left>
      <right/>
      <top/>
      <bottom style="double">
        <color indexed="64"/>
      </bottom>
      <diagonal/>
    </border>
    <border>
      <left style="medium">
        <color rgb="FFFF0000"/>
      </left>
      <right style="thin">
        <color rgb="FFFF0000"/>
      </right>
      <top/>
      <bottom style="double">
        <color indexed="64"/>
      </bottom>
      <diagonal/>
    </border>
    <border>
      <left style="thin">
        <color rgb="FFFF0000"/>
      </left>
      <right style="thin">
        <color rgb="FFFF0000"/>
      </right>
      <top/>
      <bottom style="double">
        <color indexed="64"/>
      </bottom>
      <diagonal/>
    </border>
    <border>
      <left style="thin">
        <color rgb="FFFF0000"/>
      </left>
      <right style="medium">
        <color rgb="FFFF0000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theme="4"/>
      </top>
      <bottom style="medium">
        <color indexed="64"/>
      </bottom>
      <diagonal/>
    </border>
  </borders>
  <cellStyleXfs count="2">
    <xf numFmtId="0" fontId="0" fillId="0" borderId="0"/>
    <xf numFmtId="0" fontId="36" fillId="0" borderId="0"/>
  </cellStyleXfs>
  <cellXfs count="519">
    <xf numFmtId="0" fontId="0" fillId="0" borderId="0" xfId="0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0" borderId="0" xfId="0" applyFont="1"/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6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/>
    <xf numFmtId="0" fontId="15" fillId="6" borderId="0" xfId="0" applyFont="1" applyFill="1"/>
    <xf numFmtId="0" fontId="16" fillId="6" borderId="0" xfId="0" applyFont="1" applyFill="1"/>
    <xf numFmtId="0" fontId="2" fillId="6" borderId="0" xfId="0" applyFont="1" applyFill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8" fillId="0" borderId="0" xfId="0" applyFont="1" applyFill="1"/>
    <xf numFmtId="0" fontId="22" fillId="3" borderId="0" xfId="0" applyFont="1" applyFill="1" applyBorder="1" applyAlignment="1"/>
    <xf numFmtId="0" fontId="12" fillId="3" borderId="0" xfId="0" applyFont="1" applyFill="1" applyBorder="1"/>
    <xf numFmtId="0" fontId="13" fillId="3" borderId="0" xfId="0" applyFont="1" applyFill="1" applyBorder="1"/>
    <xf numFmtId="0" fontId="14" fillId="3" borderId="0" xfId="0" applyFont="1" applyFill="1" applyBorder="1"/>
    <xf numFmtId="0" fontId="5" fillId="3" borderId="0" xfId="0" applyFont="1" applyFill="1" applyBorder="1"/>
    <xf numFmtId="0" fontId="5" fillId="3" borderId="0" xfId="0" applyFont="1" applyFill="1"/>
    <xf numFmtId="0" fontId="23" fillId="0" borderId="0" xfId="0" applyFont="1" applyBorder="1" applyAlignment="1"/>
    <xf numFmtId="0" fontId="24" fillId="0" borderId="0" xfId="0" applyFont="1" applyFill="1" applyBorder="1" applyAlignment="1"/>
    <xf numFmtId="0" fontId="24" fillId="0" borderId="0" xfId="0" applyFont="1" applyFill="1" applyBorder="1"/>
    <xf numFmtId="0" fontId="25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0" fontId="26" fillId="0" borderId="0" xfId="0" applyFont="1" applyFill="1" applyBorder="1"/>
    <xf numFmtId="0" fontId="18" fillId="0" borderId="0" xfId="0" applyFont="1" applyBorder="1"/>
    <xf numFmtId="3" fontId="18" fillId="0" borderId="0" xfId="0" applyNumberFormat="1" applyFont="1" applyFill="1" applyBorder="1" applyAlignment="1"/>
    <xf numFmtId="0" fontId="24" fillId="0" borderId="8" xfId="0" applyFont="1" applyFill="1" applyBorder="1"/>
    <xf numFmtId="0" fontId="18" fillId="0" borderId="9" xfId="0" applyFont="1" applyFill="1" applyBorder="1"/>
    <xf numFmtId="0" fontId="5" fillId="0" borderId="10" xfId="0" applyFont="1" applyBorder="1"/>
    <xf numFmtId="0" fontId="25" fillId="0" borderId="9" xfId="0" applyFont="1" applyFill="1" applyBorder="1"/>
    <xf numFmtId="0" fontId="18" fillId="0" borderId="11" xfId="0" applyFont="1" applyBorder="1"/>
    <xf numFmtId="0" fontId="18" fillId="0" borderId="12" xfId="0" applyFont="1" applyBorder="1"/>
    <xf numFmtId="0" fontId="5" fillId="0" borderId="13" xfId="0" applyFont="1" applyBorder="1"/>
    <xf numFmtId="0" fontId="18" fillId="0" borderId="14" xfId="0" applyFont="1" applyBorder="1"/>
    <xf numFmtId="0" fontId="5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5" fillId="0" borderId="18" xfId="0" applyFont="1" applyBorder="1"/>
    <xf numFmtId="0" fontId="5" fillId="0" borderId="9" xfId="0" applyFont="1" applyBorder="1"/>
    <xf numFmtId="0" fontId="5" fillId="0" borderId="12" xfId="0" applyFont="1" applyBorder="1"/>
    <xf numFmtId="0" fontId="5" fillId="0" borderId="17" xfId="0" applyFont="1" applyBorder="1"/>
    <xf numFmtId="0" fontId="27" fillId="0" borderId="47" xfId="0" applyFont="1" applyBorder="1" applyAlignment="1">
      <alignment wrapText="1"/>
    </xf>
    <xf numFmtId="0" fontId="27" fillId="0" borderId="48" xfId="0" applyFont="1" applyBorder="1" applyAlignment="1">
      <alignment wrapText="1"/>
    </xf>
    <xf numFmtId="0" fontId="5" fillId="0" borderId="49" xfId="0" applyFont="1" applyBorder="1"/>
    <xf numFmtId="0" fontId="5" fillId="0" borderId="5" xfId="0" applyFont="1" applyBorder="1"/>
    <xf numFmtId="0" fontId="5" fillId="0" borderId="50" xfId="0" applyFont="1" applyBorder="1"/>
    <xf numFmtId="0" fontId="5" fillId="0" borderId="6" xfId="0" applyFont="1" applyBorder="1"/>
    <xf numFmtId="0" fontId="5" fillId="0" borderId="51" xfId="0" applyFont="1" applyBorder="1"/>
    <xf numFmtId="0" fontId="5" fillId="0" borderId="7" xfId="0" applyFont="1" applyBorder="1"/>
    <xf numFmtId="0" fontId="1" fillId="0" borderId="0" xfId="0" applyFont="1" applyAlignment="1">
      <alignment horizontal="left" indent="1"/>
    </xf>
    <xf numFmtId="0" fontId="20" fillId="0" borderId="0" xfId="0" applyFont="1" applyFill="1" applyBorder="1"/>
    <xf numFmtId="0" fontId="19" fillId="0" borderId="0" xfId="0" applyFont="1" applyFill="1"/>
    <xf numFmtId="0" fontId="29" fillId="7" borderId="11" xfId="0" applyFont="1" applyFill="1" applyBorder="1"/>
    <xf numFmtId="0" fontId="30" fillId="7" borderId="12" xfId="0" applyFont="1" applyFill="1" applyBorder="1"/>
    <xf numFmtId="0" fontId="28" fillId="7" borderId="12" xfId="0" applyFont="1" applyFill="1" applyBorder="1"/>
    <xf numFmtId="0" fontId="28" fillId="7" borderId="13" xfId="0" applyFont="1" applyFill="1" applyBorder="1"/>
    <xf numFmtId="0" fontId="19" fillId="0" borderId="14" xfId="0" applyFont="1" applyFill="1" applyBorder="1"/>
    <xf numFmtId="0" fontId="0" fillId="0" borderId="0" xfId="0" applyFill="1" applyBorder="1"/>
    <xf numFmtId="0" fontId="0" fillId="0" borderId="15" xfId="0" applyFill="1" applyBorder="1"/>
    <xf numFmtId="0" fontId="32" fillId="0" borderId="14" xfId="0" applyFont="1" applyFill="1" applyBorder="1"/>
    <xf numFmtId="0" fontId="31" fillId="0" borderId="0" xfId="0" applyFont="1" applyBorder="1"/>
    <xf numFmtId="0" fontId="31" fillId="0" borderId="0" xfId="0" applyFont="1" applyFill="1" applyBorder="1"/>
    <xf numFmtId="0" fontId="19" fillId="0" borderId="16" xfId="0" applyFont="1" applyFill="1" applyBorder="1"/>
    <xf numFmtId="0" fontId="18" fillId="0" borderId="17" xfId="0" applyFont="1" applyFill="1" applyBorder="1"/>
    <xf numFmtId="0" fontId="0" fillId="0" borderId="17" xfId="0" applyFill="1" applyBorder="1"/>
    <xf numFmtId="0" fontId="0" fillId="0" borderId="18" xfId="0" applyFill="1" applyBorder="1"/>
    <xf numFmtId="166" fontId="0" fillId="0" borderId="0" xfId="0" applyNumberFormat="1"/>
    <xf numFmtId="166" fontId="0" fillId="0" borderId="0" xfId="0" applyNumberFormat="1" applyFill="1"/>
    <xf numFmtId="0" fontId="1" fillId="4" borderId="8" xfId="0" applyFont="1" applyFill="1" applyBorder="1" applyAlignment="1">
      <alignment horizontal="left" indent="1"/>
    </xf>
    <xf numFmtId="3" fontId="1" fillId="4" borderId="9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left" indent="1"/>
    </xf>
    <xf numFmtId="0" fontId="0" fillId="0" borderId="14" xfId="0" applyFont="1" applyFill="1" applyBorder="1" applyAlignment="1">
      <alignment horizontal="left" indent="2"/>
    </xf>
    <xf numFmtId="0" fontId="0" fillId="0" borderId="14" xfId="0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/>
    <xf numFmtId="0" fontId="18" fillId="0" borderId="0" xfId="0" applyFont="1" applyBorder="1" applyAlignment="1"/>
    <xf numFmtId="0" fontId="33" fillId="0" borderId="14" xfId="0" applyFont="1" applyFill="1" applyBorder="1"/>
    <xf numFmtId="0" fontId="0" fillId="0" borderId="0" xfId="0" applyFont="1" applyFill="1" applyBorder="1"/>
    <xf numFmtId="0" fontId="33" fillId="0" borderId="0" xfId="0" applyFont="1" applyFill="1" applyBorder="1"/>
    <xf numFmtId="0" fontId="33" fillId="0" borderId="0" xfId="0" applyFont="1" applyBorder="1"/>
    <xf numFmtId="0" fontId="0" fillId="0" borderId="0" xfId="0" applyFill="1" applyBorder="1" applyAlignment="1">
      <alignment horizontal="left" indent="2"/>
    </xf>
    <xf numFmtId="0" fontId="34" fillId="0" borderId="0" xfId="0" applyFont="1" applyFill="1" applyBorder="1"/>
    <xf numFmtId="0" fontId="0" fillId="0" borderId="0" xfId="0" applyFont="1" applyFill="1" applyBorder="1" applyAlignment="1">
      <alignment horizontal="left" indent="2"/>
    </xf>
    <xf numFmtId="0" fontId="20" fillId="10" borderId="57" xfId="0" applyFont="1" applyFill="1" applyBorder="1"/>
    <xf numFmtId="0" fontId="18" fillId="10" borderId="58" xfId="0" applyFont="1" applyFill="1" applyBorder="1"/>
    <xf numFmtId="0" fontId="0" fillId="10" borderId="58" xfId="0" applyFill="1" applyBorder="1"/>
    <xf numFmtId="0" fontId="0" fillId="10" borderId="59" xfId="0" applyFill="1" applyBorder="1"/>
    <xf numFmtId="0" fontId="18" fillId="0" borderId="60" xfId="0" applyFont="1" applyBorder="1"/>
    <xf numFmtId="0" fontId="21" fillId="0" borderId="0" xfId="0" applyFont="1" applyBorder="1"/>
    <xf numFmtId="0" fontId="0" fillId="0" borderId="0" xfId="0" applyFont="1" applyBorder="1"/>
    <xf numFmtId="0" fontId="0" fillId="0" borderId="61" xfId="0" applyFont="1" applyBorder="1"/>
    <xf numFmtId="0" fontId="0" fillId="0" borderId="0" xfId="0" applyBorder="1"/>
    <xf numFmtId="0" fontId="0" fillId="0" borderId="61" xfId="0" applyBorder="1"/>
    <xf numFmtId="0" fontId="20" fillId="10" borderId="60" xfId="0" applyFont="1" applyFill="1" applyBorder="1"/>
    <xf numFmtId="0" fontId="18" fillId="10" borderId="0" xfId="0" applyFont="1" applyFill="1" applyBorder="1"/>
    <xf numFmtId="0" fontId="0" fillId="10" borderId="0" xfId="0" applyFill="1" applyBorder="1"/>
    <xf numFmtId="0" fontId="0" fillId="10" borderId="61" xfId="0" applyFill="1" applyBorder="1"/>
    <xf numFmtId="0" fontId="20" fillId="0" borderId="60" xfId="0" applyFont="1" applyBorder="1"/>
    <xf numFmtId="0" fontId="0" fillId="0" borderId="60" xfId="0" applyBorder="1"/>
    <xf numFmtId="0" fontId="14" fillId="0" borderId="62" xfId="0" applyFont="1" applyBorder="1" applyAlignment="1"/>
    <xf numFmtId="0" fontId="12" fillId="0" borderId="63" xfId="0" applyFont="1" applyBorder="1"/>
    <xf numFmtId="0" fontId="13" fillId="0" borderId="63" xfId="0" applyFont="1" applyBorder="1"/>
    <xf numFmtId="0" fontId="14" fillId="0" borderId="63" xfId="0" applyFont="1" applyBorder="1"/>
    <xf numFmtId="0" fontId="5" fillId="0" borderId="63" xfId="0" applyFont="1" applyBorder="1"/>
    <xf numFmtId="0" fontId="5" fillId="0" borderId="64" xfId="0" applyFont="1" applyBorder="1"/>
    <xf numFmtId="3" fontId="0" fillId="0" borderId="0" xfId="0" applyNumberFormat="1" applyFont="1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left" indent="2"/>
    </xf>
    <xf numFmtId="3" fontId="0" fillId="0" borderId="0" xfId="0" applyNumberForma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Font="1" applyFill="1" applyBorder="1" applyAlignment="1">
      <alignment horizontal="center"/>
    </xf>
    <xf numFmtId="0" fontId="1" fillId="11" borderId="8" xfId="0" applyFont="1" applyFill="1" applyBorder="1" applyAlignment="1">
      <alignment horizontal="left" indent="1"/>
    </xf>
    <xf numFmtId="0" fontId="0" fillId="11" borderId="8" xfId="0" applyFont="1" applyFill="1" applyBorder="1" applyAlignment="1">
      <alignment horizontal="left" indent="1"/>
    </xf>
    <xf numFmtId="0" fontId="38" fillId="13" borderId="50" xfId="1" applyFont="1" applyFill="1" applyBorder="1" applyAlignment="1">
      <alignment horizontal="left" vertical="center" wrapText="1"/>
    </xf>
    <xf numFmtId="0" fontId="38" fillId="13" borderId="1" xfId="1" applyFont="1" applyFill="1" applyBorder="1" applyAlignment="1">
      <alignment horizontal="left" vertical="center" wrapText="1"/>
    </xf>
    <xf numFmtId="0" fontId="38" fillId="13" borderId="6" xfId="1" applyFont="1" applyFill="1" applyBorder="1" applyAlignment="1">
      <alignment horizontal="left" vertical="center" wrapText="1"/>
    </xf>
    <xf numFmtId="0" fontId="38" fillId="2" borderId="50" xfId="1" applyFont="1" applyFill="1" applyBorder="1" applyAlignment="1">
      <alignment horizontal="left" vertical="center" wrapText="1"/>
    </xf>
    <xf numFmtId="0" fontId="38" fillId="2" borderId="1" xfId="1" applyFont="1" applyFill="1" applyBorder="1" applyAlignment="1">
      <alignment horizontal="left" vertical="center" wrapText="1"/>
    </xf>
    <xf numFmtId="0" fontId="38" fillId="2" borderId="6" xfId="1" applyFont="1" applyFill="1" applyBorder="1" applyAlignment="1">
      <alignment horizontal="left" vertical="center" wrapText="1"/>
    </xf>
    <xf numFmtId="0" fontId="39" fillId="0" borderId="0" xfId="0" applyFont="1" applyBorder="1"/>
    <xf numFmtId="0" fontId="40" fillId="0" borderId="0" xfId="0" applyFont="1" applyBorder="1"/>
    <xf numFmtId="0" fontId="38" fillId="12" borderId="49" xfId="1" applyFont="1" applyFill="1" applyBorder="1" applyAlignment="1">
      <alignment wrapText="1"/>
    </xf>
    <xf numFmtId="0" fontId="5" fillId="0" borderId="0" xfId="0" applyFont="1" applyFill="1" applyBorder="1"/>
    <xf numFmtId="0" fontId="37" fillId="0" borderId="0" xfId="1" applyFont="1" applyFill="1" applyBorder="1" applyAlignment="1">
      <alignment wrapText="1"/>
    </xf>
    <xf numFmtId="0" fontId="15" fillId="5" borderId="0" xfId="0" applyFont="1" applyFill="1"/>
    <xf numFmtId="0" fontId="16" fillId="5" borderId="0" xfId="0" applyFont="1" applyFill="1"/>
    <xf numFmtId="0" fontId="2" fillId="5" borderId="0" xfId="0" applyFont="1" applyFill="1"/>
    <xf numFmtId="0" fontId="29" fillId="5" borderId="11" xfId="0" applyFont="1" applyFill="1" applyBorder="1"/>
    <xf numFmtId="0" fontId="30" fillId="5" borderId="12" xfId="0" applyFont="1" applyFill="1" applyBorder="1"/>
    <xf numFmtId="0" fontId="28" fillId="5" borderId="12" xfId="0" applyFont="1" applyFill="1" applyBorder="1"/>
    <xf numFmtId="0" fontId="28" fillId="5" borderId="13" xfId="0" applyFont="1" applyFill="1" applyBorder="1"/>
    <xf numFmtId="0" fontId="14" fillId="0" borderId="60" xfId="0" applyFont="1" applyBorder="1" applyAlignment="1"/>
    <xf numFmtId="0" fontId="5" fillId="0" borderId="61" xfId="0" applyFont="1" applyBorder="1"/>
    <xf numFmtId="0" fontId="41" fillId="0" borderId="60" xfId="0" applyFont="1" applyBorder="1" applyAlignment="1"/>
    <xf numFmtId="0" fontId="38" fillId="14" borderId="68" xfId="1" applyFont="1" applyFill="1" applyBorder="1" applyAlignment="1">
      <alignment horizontal="left" vertical="center" wrapText="1"/>
    </xf>
    <xf numFmtId="0" fontId="38" fillId="14" borderId="69" xfId="1" applyFont="1" applyFill="1" applyBorder="1" applyAlignment="1">
      <alignment horizontal="left" vertical="center" wrapText="1"/>
    </xf>
    <xf numFmtId="0" fontId="38" fillId="14" borderId="70" xfId="1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left" wrapText="1"/>
    </xf>
    <xf numFmtId="3" fontId="1" fillId="15" borderId="2" xfId="0" applyNumberFormat="1" applyFont="1" applyFill="1" applyBorder="1" applyAlignment="1">
      <alignment wrapText="1"/>
    </xf>
    <xf numFmtId="0" fontId="1" fillId="15" borderId="3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3" fontId="1" fillId="0" borderId="53" xfId="0" applyNumberFormat="1" applyFont="1" applyFill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3" fontId="0" fillId="0" borderId="9" xfId="0" applyNumberFormat="1" applyFont="1" applyFill="1" applyBorder="1"/>
    <xf numFmtId="3" fontId="0" fillId="0" borderId="10" xfId="0" applyNumberFormat="1" applyFont="1" applyFill="1" applyBorder="1"/>
    <xf numFmtId="0" fontId="1" fillId="0" borderId="8" xfId="0" applyFont="1" applyFill="1" applyBorder="1" applyAlignment="1">
      <alignment horizontal="left" indent="1"/>
    </xf>
    <xf numFmtId="0" fontId="1" fillId="0" borderId="8" xfId="0" applyFont="1" applyFill="1" applyBorder="1" applyAlignment="1">
      <alignment horizontal="left" indent="2"/>
    </xf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9" fontId="0" fillId="0" borderId="1" xfId="0" applyNumberFormat="1" applyFill="1" applyBorder="1" applyAlignment="1">
      <alignment horizontal="center"/>
    </xf>
    <xf numFmtId="0" fontId="0" fillId="0" borderId="16" xfId="0" applyFont="1" applyFill="1" applyBorder="1" applyAlignment="1">
      <alignment horizontal="left" indent="1"/>
    </xf>
    <xf numFmtId="3" fontId="0" fillId="0" borderId="17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0" fontId="1" fillId="0" borderId="55" xfId="0" applyFont="1" applyFill="1" applyBorder="1" applyAlignment="1">
      <alignment horizontal="left"/>
    </xf>
    <xf numFmtId="9" fontId="0" fillId="0" borderId="71" xfId="0" applyNumberFormat="1" applyFill="1" applyBorder="1" applyAlignment="1">
      <alignment horizontal="center"/>
    </xf>
    <xf numFmtId="9" fontId="0" fillId="0" borderId="67" xfId="0" applyNumberFormat="1" applyFill="1" applyBorder="1" applyAlignment="1">
      <alignment horizontal="center"/>
    </xf>
    <xf numFmtId="9" fontId="0" fillId="0" borderId="5" xfId="0" applyNumberForma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1" fillId="16" borderId="2" xfId="0" applyFont="1" applyFill="1" applyBorder="1" applyAlignment="1">
      <alignment horizontal="left" wrapText="1"/>
    </xf>
    <xf numFmtId="3" fontId="1" fillId="16" borderId="2" xfId="0" applyNumberFormat="1" applyFont="1" applyFill="1" applyBorder="1" applyAlignment="1">
      <alignment wrapText="1"/>
    </xf>
    <xf numFmtId="0" fontId="1" fillId="16" borderId="1" xfId="0" applyFont="1" applyFill="1" applyBorder="1" applyAlignment="1">
      <alignment horizontal="center" wrapText="1"/>
    </xf>
    <xf numFmtId="0" fontId="1" fillId="16" borderId="3" xfId="0" applyFont="1" applyFill="1" applyBorder="1" applyAlignment="1">
      <alignment wrapText="1"/>
    </xf>
    <xf numFmtId="0" fontId="1" fillId="17" borderId="8" xfId="0" applyFont="1" applyFill="1" applyBorder="1" applyAlignment="1">
      <alignment horizontal="left" indent="1"/>
    </xf>
    <xf numFmtId="3" fontId="1" fillId="17" borderId="9" xfId="0" applyNumberFormat="1" applyFont="1" applyFill="1" applyBorder="1"/>
    <xf numFmtId="3" fontId="1" fillId="17" borderId="9" xfId="0" applyNumberFormat="1" applyFont="1" applyFill="1" applyBorder="1" applyAlignment="1">
      <alignment horizontal="center"/>
    </xf>
    <xf numFmtId="3" fontId="1" fillId="17" borderId="10" xfId="0" applyNumberFormat="1" applyFont="1" applyFill="1" applyBorder="1" applyAlignment="1">
      <alignment horizontal="center"/>
    </xf>
    <xf numFmtId="3" fontId="0" fillId="17" borderId="65" xfId="0" applyNumberFormat="1" applyFont="1" applyFill="1" applyBorder="1" applyAlignment="1">
      <alignment horizontal="center"/>
    </xf>
    <xf numFmtId="3" fontId="0" fillId="17" borderId="66" xfId="0" applyNumberFormat="1" applyFont="1" applyFill="1" applyBorder="1" applyAlignment="1">
      <alignment horizontal="center"/>
    </xf>
    <xf numFmtId="0" fontId="1" fillId="18" borderId="2" xfId="0" applyFont="1" applyFill="1" applyBorder="1" applyAlignment="1">
      <alignment horizontal="left" wrapText="1"/>
    </xf>
    <xf numFmtId="3" fontId="1" fillId="18" borderId="2" xfId="0" applyNumberFormat="1" applyFont="1" applyFill="1" applyBorder="1" applyAlignment="1">
      <alignment wrapText="1"/>
    </xf>
    <xf numFmtId="0" fontId="1" fillId="18" borderId="1" xfId="0" applyFont="1" applyFill="1" applyBorder="1" applyAlignment="1">
      <alignment horizontal="center" wrapText="1"/>
    </xf>
    <xf numFmtId="0" fontId="1" fillId="18" borderId="3" xfId="0" applyFont="1" applyFill="1" applyBorder="1" applyAlignment="1">
      <alignment wrapText="1"/>
    </xf>
    <xf numFmtId="0" fontId="1" fillId="19" borderId="8" xfId="0" applyFont="1" applyFill="1" applyBorder="1" applyAlignment="1">
      <alignment horizontal="left" indent="1"/>
    </xf>
    <xf numFmtId="0" fontId="0" fillId="19" borderId="8" xfId="0" applyFont="1" applyFill="1" applyBorder="1" applyAlignment="1">
      <alignment horizontal="left" indent="1"/>
    </xf>
    <xf numFmtId="0" fontId="1" fillId="15" borderId="2" xfId="0" applyFont="1" applyFill="1" applyBorder="1" applyAlignment="1">
      <alignment horizontal="center" wrapText="1"/>
    </xf>
    <xf numFmtId="0" fontId="28" fillId="20" borderId="2" xfId="0" applyFont="1" applyFill="1" applyBorder="1" applyAlignment="1">
      <alignment horizontal="left" wrapText="1"/>
    </xf>
    <xf numFmtId="3" fontId="28" fillId="20" borderId="2" xfId="0" applyNumberFormat="1" applyFont="1" applyFill="1" applyBorder="1" applyAlignment="1">
      <alignment wrapText="1"/>
    </xf>
    <xf numFmtId="0" fontId="28" fillId="20" borderId="1" xfId="0" applyFont="1" applyFill="1" applyBorder="1" applyAlignment="1">
      <alignment horizontal="center" wrapText="1"/>
    </xf>
    <xf numFmtId="0" fontId="28" fillId="20" borderId="3" xfId="0" applyFont="1" applyFill="1" applyBorder="1" applyAlignment="1">
      <alignment wrapText="1"/>
    </xf>
    <xf numFmtId="0" fontId="28" fillId="21" borderId="8" xfId="0" applyFont="1" applyFill="1" applyBorder="1" applyAlignment="1">
      <alignment horizontal="left" indent="1"/>
    </xf>
    <xf numFmtId="0" fontId="2" fillId="21" borderId="8" xfId="0" applyFont="1" applyFill="1" applyBorder="1" applyAlignment="1">
      <alignment horizontal="left" indent="1"/>
    </xf>
    <xf numFmtId="0" fontId="28" fillId="24" borderId="8" xfId="0" applyFont="1" applyFill="1" applyBorder="1" applyAlignment="1">
      <alignment horizontal="left" indent="1"/>
    </xf>
    <xf numFmtId="0" fontId="2" fillId="24" borderId="8" xfId="0" applyFont="1" applyFill="1" applyBorder="1" applyAlignment="1">
      <alignment horizontal="left" indent="1"/>
    </xf>
    <xf numFmtId="0" fontId="44" fillId="8" borderId="0" xfId="0" applyFont="1" applyFill="1"/>
    <xf numFmtId="0" fontId="25" fillId="8" borderId="0" xfId="0" applyFont="1" applyFill="1"/>
    <xf numFmtId="166" fontId="28" fillId="25" borderId="8" xfId="0" applyNumberFormat="1" applyFont="1" applyFill="1" applyBorder="1"/>
    <xf numFmtId="166" fontId="28" fillId="25" borderId="9" xfId="0" applyNumberFormat="1" applyFont="1" applyFill="1" applyBorder="1"/>
    <xf numFmtId="166" fontId="28" fillId="25" borderId="10" xfId="0" applyNumberFormat="1" applyFont="1" applyFill="1" applyBorder="1"/>
    <xf numFmtId="166" fontId="28" fillId="25" borderId="11" xfId="0" applyNumberFormat="1" applyFont="1" applyFill="1" applyBorder="1"/>
    <xf numFmtId="166" fontId="28" fillId="25" borderId="12" xfId="0" applyNumberFormat="1" applyFont="1" applyFill="1" applyBorder="1"/>
    <xf numFmtId="9" fontId="0" fillId="0" borderId="73" xfId="0" applyNumberFormat="1" applyFill="1" applyBorder="1" applyAlignment="1">
      <alignment horizontal="center"/>
    </xf>
    <xf numFmtId="166" fontId="28" fillId="25" borderId="16" xfId="0" applyNumberFormat="1" applyFont="1" applyFill="1" applyBorder="1"/>
    <xf numFmtId="166" fontId="1" fillId="25" borderId="17" xfId="0" applyNumberFormat="1" applyFont="1" applyFill="1" applyBorder="1"/>
    <xf numFmtId="166" fontId="1" fillId="25" borderId="18" xfId="0" applyNumberFormat="1" applyFont="1" applyFill="1" applyBorder="1"/>
    <xf numFmtId="166" fontId="1" fillId="27" borderId="0" xfId="0" applyNumberFormat="1" applyFont="1" applyFill="1" applyBorder="1"/>
    <xf numFmtId="166" fontId="1" fillId="27" borderId="8" xfId="0" applyNumberFormat="1" applyFont="1" applyFill="1" applyBorder="1"/>
    <xf numFmtId="166" fontId="1" fillId="27" borderId="9" xfId="0" applyNumberFormat="1" applyFont="1" applyFill="1" applyBorder="1"/>
    <xf numFmtId="166" fontId="1" fillId="27" borderId="10" xfId="0" applyNumberFormat="1" applyFont="1" applyFill="1" applyBorder="1"/>
    <xf numFmtId="166" fontId="1" fillId="9" borderId="9" xfId="0" applyNumberFormat="1" applyFont="1" applyFill="1" applyBorder="1"/>
    <xf numFmtId="0" fontId="0" fillId="9" borderId="9" xfId="0" applyFill="1" applyBorder="1"/>
    <xf numFmtId="0" fontId="0" fillId="9" borderId="10" xfId="0" applyFill="1" applyBorder="1"/>
    <xf numFmtId="166" fontId="1" fillId="9" borderId="0" xfId="0" applyNumberFormat="1" applyFont="1" applyFill="1" applyBorder="1"/>
    <xf numFmtId="166" fontId="0" fillId="9" borderId="0" xfId="0" applyNumberFormat="1" applyFont="1" applyFill="1" applyBorder="1"/>
    <xf numFmtId="0" fontId="0" fillId="9" borderId="0" xfId="0" applyFont="1" applyFill="1" applyBorder="1"/>
    <xf numFmtId="0" fontId="0" fillId="9" borderId="0" xfId="0" applyFill="1"/>
    <xf numFmtId="166" fontId="0" fillId="9" borderId="0" xfId="0" applyNumberFormat="1" applyFill="1" applyBorder="1"/>
    <xf numFmtId="166" fontId="1" fillId="9" borderId="0" xfId="0" applyNumberFormat="1" applyFont="1" applyFill="1" applyBorder="1" applyAlignment="1">
      <alignment horizontal="center"/>
    </xf>
    <xf numFmtId="166" fontId="0" fillId="9" borderId="0" xfId="0" applyNumberFormat="1" applyFill="1" applyBorder="1" applyAlignment="1">
      <alignment horizontal="center"/>
    </xf>
    <xf numFmtId="166" fontId="0" fillId="9" borderId="17" xfId="0" applyNumberFormat="1" applyFont="1" applyFill="1" applyBorder="1" applyAlignment="1">
      <alignment horizontal="center"/>
    </xf>
    <xf numFmtId="166" fontId="1" fillId="9" borderId="12" xfId="0" applyNumberFormat="1" applyFont="1" applyFill="1" applyBorder="1" applyAlignment="1">
      <alignment horizontal="center"/>
    </xf>
    <xf numFmtId="0" fontId="0" fillId="9" borderId="12" xfId="0" applyFont="1" applyFill="1" applyBorder="1"/>
    <xf numFmtId="166" fontId="0" fillId="9" borderId="17" xfId="0" applyNumberFormat="1" applyFont="1" applyFill="1" applyBorder="1"/>
    <xf numFmtId="0" fontId="0" fillId="9" borderId="13" xfId="0" applyFill="1" applyBorder="1"/>
    <xf numFmtId="0" fontId="0" fillId="9" borderId="18" xfId="0" applyFill="1" applyBorder="1"/>
    <xf numFmtId="166" fontId="1" fillId="27" borderId="14" xfId="0" applyNumberFormat="1" applyFont="1" applyFill="1" applyBorder="1"/>
    <xf numFmtId="166" fontId="0" fillId="27" borderId="14" xfId="0" applyNumberFormat="1" applyFont="1" applyFill="1" applyBorder="1"/>
    <xf numFmtId="166" fontId="0" fillId="27" borderId="0" xfId="0" applyNumberFormat="1" applyFont="1" applyFill="1" applyBorder="1"/>
    <xf numFmtId="166" fontId="0" fillId="27" borderId="14" xfId="0" applyNumberFormat="1" applyFill="1" applyBorder="1"/>
    <xf numFmtId="166" fontId="0" fillId="27" borderId="0" xfId="0" applyNumberFormat="1" applyFill="1" applyBorder="1"/>
    <xf numFmtId="166" fontId="1" fillId="27" borderId="14" xfId="0" applyNumberFormat="1" applyFont="1" applyFill="1" applyBorder="1" applyAlignment="1">
      <alignment horizontal="center"/>
    </xf>
    <xf numFmtId="166" fontId="1" fillId="27" borderId="0" xfId="0" applyNumberFormat="1" applyFont="1" applyFill="1" applyBorder="1" applyAlignment="1">
      <alignment horizontal="center"/>
    </xf>
    <xf numFmtId="166" fontId="0" fillId="27" borderId="14" xfId="0" applyNumberFormat="1" applyFill="1" applyBorder="1" applyAlignment="1">
      <alignment horizontal="center"/>
    </xf>
    <xf numFmtId="166" fontId="0" fillId="27" borderId="0" xfId="0" applyNumberFormat="1" applyFill="1" applyBorder="1" applyAlignment="1">
      <alignment horizontal="center"/>
    </xf>
    <xf numFmtId="166" fontId="1" fillId="27" borderId="11" xfId="0" applyNumberFormat="1" applyFont="1" applyFill="1" applyBorder="1" applyAlignment="1">
      <alignment horizontal="center"/>
    </xf>
    <xf numFmtId="166" fontId="1" fillId="27" borderId="12" xfId="0" applyNumberFormat="1" applyFont="1" applyFill="1" applyBorder="1" applyAlignment="1">
      <alignment horizontal="center"/>
    </xf>
    <xf numFmtId="166" fontId="0" fillId="27" borderId="16" xfId="0" applyNumberFormat="1" applyFont="1" applyFill="1" applyBorder="1" applyAlignment="1">
      <alignment horizontal="center"/>
    </xf>
    <xf numFmtId="166" fontId="0" fillId="27" borderId="17" xfId="0" applyNumberFormat="1" applyFont="1" applyFill="1" applyBorder="1" applyAlignment="1">
      <alignment horizontal="center"/>
    </xf>
    <xf numFmtId="0" fontId="45" fillId="25" borderId="0" xfId="0" applyFont="1" applyFill="1"/>
    <xf numFmtId="0" fontId="45" fillId="0" borderId="0" xfId="0" applyFont="1" applyFill="1"/>
    <xf numFmtId="166" fontId="0" fillId="27" borderId="2" xfId="0" applyNumberFormat="1" applyFill="1" applyBorder="1" applyAlignment="1">
      <alignment horizontal="center"/>
    </xf>
    <xf numFmtId="166" fontId="28" fillId="25" borderId="13" xfId="0" applyNumberFormat="1" applyFont="1" applyFill="1" applyBorder="1"/>
    <xf numFmtId="166" fontId="0" fillId="27" borderId="47" xfId="0" applyNumberFormat="1" applyFill="1" applyBorder="1" applyAlignment="1">
      <alignment horizontal="center"/>
    </xf>
    <xf numFmtId="166" fontId="0" fillId="27" borderId="52" xfId="0" applyNumberFormat="1" applyFill="1" applyBorder="1" applyAlignment="1">
      <alignment horizontal="center"/>
    </xf>
    <xf numFmtId="166" fontId="1" fillId="9" borderId="52" xfId="0" applyNumberFormat="1" applyFont="1" applyFill="1" applyBorder="1" applyAlignment="1">
      <alignment horizontal="center"/>
    </xf>
    <xf numFmtId="166" fontId="1" fillId="9" borderId="48" xfId="0" applyNumberFormat="1" applyFont="1" applyFill="1" applyBorder="1" applyAlignment="1">
      <alignment horizontal="center"/>
    </xf>
    <xf numFmtId="0" fontId="28" fillId="22" borderId="2" xfId="0" applyFont="1" applyFill="1" applyBorder="1" applyAlignment="1">
      <alignment horizontal="left" wrapText="1"/>
    </xf>
    <xf numFmtId="3" fontId="28" fillId="22" borderId="2" xfId="0" applyNumberFormat="1" applyFont="1" applyFill="1" applyBorder="1" applyAlignment="1">
      <alignment wrapText="1"/>
    </xf>
    <xf numFmtId="0" fontId="28" fillId="22" borderId="1" xfId="0" applyFont="1" applyFill="1" applyBorder="1" applyAlignment="1">
      <alignment horizontal="center" wrapText="1"/>
    </xf>
    <xf numFmtId="0" fontId="28" fillId="22" borderId="3" xfId="0" applyFont="1" applyFill="1" applyBorder="1" applyAlignment="1">
      <alignment wrapText="1"/>
    </xf>
    <xf numFmtId="0" fontId="28" fillId="23" borderId="8" xfId="0" applyFont="1" applyFill="1" applyBorder="1" applyAlignment="1">
      <alignment horizontal="left" indent="1"/>
    </xf>
    <xf numFmtId="0" fontId="2" fillId="23" borderId="8" xfId="0" applyFont="1" applyFill="1" applyBorder="1" applyAlignment="1">
      <alignment horizontal="left" indent="1"/>
    </xf>
    <xf numFmtId="0" fontId="0" fillId="0" borderId="78" xfId="0" applyBorder="1"/>
    <xf numFmtId="0" fontId="0" fillId="0" borderId="79" xfId="0" applyBorder="1"/>
    <xf numFmtId="0" fontId="28" fillId="28" borderId="2" xfId="0" applyFont="1" applyFill="1" applyBorder="1" applyAlignment="1">
      <alignment horizontal="left" wrapText="1"/>
    </xf>
    <xf numFmtId="3" fontId="28" fillId="28" borderId="2" xfId="0" applyNumberFormat="1" applyFont="1" applyFill="1" applyBorder="1" applyAlignment="1">
      <alignment wrapText="1"/>
    </xf>
    <xf numFmtId="0" fontId="28" fillId="28" borderId="1" xfId="0" applyFont="1" applyFill="1" applyBorder="1" applyAlignment="1">
      <alignment horizontal="center" wrapText="1"/>
    </xf>
    <xf numFmtId="0" fontId="28" fillId="28" borderId="3" xfId="0" applyFont="1" applyFill="1" applyBorder="1" applyAlignment="1">
      <alignment wrapText="1"/>
    </xf>
    <xf numFmtId="0" fontId="28" fillId="29" borderId="8" xfId="0" applyFont="1" applyFill="1" applyBorder="1" applyAlignment="1">
      <alignment horizontal="left" indent="1"/>
    </xf>
    <xf numFmtId="0" fontId="2" fillId="29" borderId="8" xfId="0" applyFont="1" applyFill="1" applyBorder="1" applyAlignment="1">
      <alignment horizontal="left" indent="1"/>
    </xf>
    <xf numFmtId="0" fontId="28" fillId="30" borderId="2" xfId="0" applyFont="1" applyFill="1" applyBorder="1" applyAlignment="1">
      <alignment horizontal="left" wrapText="1"/>
    </xf>
    <xf numFmtId="3" fontId="28" fillId="30" borderId="2" xfId="0" applyNumberFormat="1" applyFont="1" applyFill="1" applyBorder="1" applyAlignment="1">
      <alignment wrapText="1"/>
    </xf>
    <xf numFmtId="0" fontId="28" fillId="30" borderId="1" xfId="0" applyFont="1" applyFill="1" applyBorder="1" applyAlignment="1">
      <alignment horizontal="center" wrapText="1"/>
    </xf>
    <xf numFmtId="0" fontId="28" fillId="30" borderId="3" xfId="0" applyFont="1" applyFill="1" applyBorder="1" applyAlignment="1">
      <alignment wrapText="1"/>
    </xf>
    <xf numFmtId="0" fontId="24" fillId="0" borderId="11" xfId="0" applyFont="1" applyFill="1" applyBorder="1"/>
    <xf numFmtId="0" fontId="18" fillId="0" borderId="12" xfId="0" applyFont="1" applyFill="1" applyBorder="1"/>
    <xf numFmtId="0" fontId="25" fillId="0" borderId="12" xfId="0" applyFont="1" applyFill="1" applyBorder="1"/>
    <xf numFmtId="0" fontId="5" fillId="0" borderId="47" xfId="0" applyFont="1" applyBorder="1"/>
    <xf numFmtId="0" fontId="5" fillId="0" borderId="48" xfId="0" applyFont="1" applyBorder="1"/>
    <xf numFmtId="3" fontId="0" fillId="0" borderId="2" xfId="0" applyNumberFormat="1" applyFont="1" applyFill="1" applyBorder="1"/>
    <xf numFmtId="3" fontId="0" fillId="0" borderId="39" xfId="0" applyNumberFormat="1" applyFill="1" applyBorder="1"/>
    <xf numFmtId="3" fontId="0" fillId="0" borderId="23" xfId="0" applyNumberFormat="1" applyFill="1" applyBorder="1"/>
    <xf numFmtId="3" fontId="0" fillId="0" borderId="32" xfId="0" applyNumberFormat="1" applyFill="1" applyBorder="1"/>
    <xf numFmtId="3" fontId="0" fillId="0" borderId="20" xfId="0" applyNumberFormat="1" applyFill="1" applyBorder="1"/>
    <xf numFmtId="3" fontId="0" fillId="0" borderId="40" xfId="0" applyNumberFormat="1" applyFill="1" applyBorder="1"/>
    <xf numFmtId="3" fontId="0" fillId="0" borderId="41" xfId="0" applyNumberFormat="1" applyFill="1" applyBorder="1"/>
    <xf numFmtId="3" fontId="0" fillId="0" borderId="42" xfId="0" applyNumberFormat="1" applyFill="1" applyBorder="1"/>
    <xf numFmtId="3" fontId="0" fillId="0" borderId="24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36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80" xfId="0" applyNumberFormat="1" applyFill="1" applyBorder="1"/>
    <xf numFmtId="3" fontId="0" fillId="0" borderId="81" xfId="0" applyNumberFormat="1" applyFill="1" applyBorder="1"/>
    <xf numFmtId="3" fontId="0" fillId="0" borderId="82" xfId="0" applyNumberFormat="1" applyFill="1" applyBorder="1"/>
    <xf numFmtId="3" fontId="0" fillId="0" borderId="83" xfId="0" applyNumberFormat="1" applyFill="1" applyBorder="1"/>
    <xf numFmtId="3" fontId="0" fillId="0" borderId="84" xfId="0" applyNumberFormat="1" applyFill="1" applyBorder="1"/>
    <xf numFmtId="3" fontId="0" fillId="0" borderId="85" xfId="0" applyNumberFormat="1" applyFill="1" applyBorder="1"/>
    <xf numFmtId="3" fontId="0" fillId="0" borderId="86" xfId="0" applyNumberFormat="1" applyFill="1" applyBorder="1"/>
    <xf numFmtId="3" fontId="0" fillId="0" borderId="87" xfId="0" applyNumberFormat="1" applyFill="1" applyBorder="1"/>
    <xf numFmtId="3" fontId="0" fillId="0" borderId="88" xfId="0" applyNumberFormat="1" applyFill="1" applyBorder="1"/>
    <xf numFmtId="3" fontId="0" fillId="0" borderId="89" xfId="0" applyNumberFormat="1" applyFill="1" applyBorder="1"/>
    <xf numFmtId="3" fontId="0" fillId="0" borderId="90" xfId="0" applyNumberFormat="1" applyFill="1" applyBorder="1"/>
    <xf numFmtId="3" fontId="0" fillId="0" borderId="91" xfId="0" applyNumberFormat="1" applyFill="1" applyBorder="1"/>
    <xf numFmtId="3" fontId="0" fillId="0" borderId="3" xfId="0" applyNumberFormat="1" applyFont="1" applyFill="1" applyBorder="1"/>
    <xf numFmtId="0" fontId="1" fillId="0" borderId="47" xfId="0" applyFont="1" applyFill="1" applyBorder="1" applyAlignment="1">
      <alignment horizontal="left" wrapText="1"/>
    </xf>
    <xf numFmtId="3" fontId="0" fillId="0" borderId="52" xfId="0" applyNumberFormat="1" applyFont="1" applyFill="1" applyBorder="1"/>
    <xf numFmtId="3" fontId="1" fillId="0" borderId="52" xfId="0" applyNumberFormat="1" applyFont="1" applyFill="1" applyBorder="1" applyAlignment="1">
      <alignment horizontal="center"/>
    </xf>
    <xf numFmtId="3" fontId="1" fillId="0" borderId="48" xfId="0" applyNumberFormat="1" applyFont="1" applyFill="1" applyBorder="1" applyAlignment="1">
      <alignment horizontal="center"/>
    </xf>
    <xf numFmtId="0" fontId="28" fillId="31" borderId="2" xfId="0" applyFont="1" applyFill="1" applyBorder="1" applyAlignment="1">
      <alignment horizontal="left" wrapText="1"/>
    </xf>
    <xf numFmtId="3" fontId="28" fillId="31" borderId="2" xfId="0" applyNumberFormat="1" applyFont="1" applyFill="1" applyBorder="1" applyAlignment="1">
      <alignment wrapText="1"/>
    </xf>
    <xf numFmtId="3" fontId="0" fillId="4" borderId="52" xfId="0" applyNumberFormat="1" applyFont="1" applyFill="1" applyBorder="1"/>
    <xf numFmtId="3" fontId="1" fillId="4" borderId="9" xfId="0" applyNumberFormat="1" applyFont="1" applyFill="1" applyBorder="1"/>
    <xf numFmtId="3" fontId="1" fillId="4" borderId="10" xfId="0" applyNumberFormat="1" applyFont="1" applyFill="1" applyBorder="1"/>
    <xf numFmtId="3" fontId="1" fillId="4" borderId="10" xfId="0" applyNumberFormat="1" applyFont="1" applyFill="1" applyBorder="1" applyAlignment="1">
      <alignment horizontal="center"/>
    </xf>
    <xf numFmtId="0" fontId="0" fillId="4" borderId="8" xfId="0" applyFont="1" applyFill="1" applyBorder="1" applyAlignment="1">
      <alignment horizontal="left" indent="1"/>
    </xf>
    <xf numFmtId="3" fontId="0" fillId="4" borderId="9" xfId="0" applyNumberFormat="1" applyFont="1" applyFill="1" applyBorder="1" applyAlignment="1">
      <alignment horizontal="center"/>
    </xf>
    <xf numFmtId="3" fontId="0" fillId="4" borderId="10" xfId="0" applyNumberFormat="1" applyFont="1" applyFill="1" applyBorder="1" applyAlignment="1">
      <alignment horizontal="center"/>
    </xf>
    <xf numFmtId="0" fontId="46" fillId="0" borderId="8" xfId="0" applyFont="1" applyFill="1" applyBorder="1" applyAlignment="1">
      <alignment horizontal="left" indent="1"/>
    </xf>
    <xf numFmtId="3" fontId="46" fillId="0" borderId="52" xfId="0" applyNumberFormat="1" applyFont="1" applyFill="1" applyBorder="1"/>
    <xf numFmtId="3" fontId="46" fillId="0" borderId="9" xfId="0" applyNumberFormat="1" applyFont="1" applyFill="1" applyBorder="1"/>
    <xf numFmtId="3" fontId="46" fillId="0" borderId="10" xfId="0" applyNumberFormat="1" applyFont="1" applyFill="1" applyBorder="1"/>
    <xf numFmtId="0" fontId="46" fillId="0" borderId="8" xfId="0" applyFont="1" applyFill="1" applyBorder="1" applyAlignment="1">
      <alignment horizontal="left" indent="2"/>
    </xf>
    <xf numFmtId="3" fontId="0" fillId="0" borderId="15" xfId="0" applyNumberFormat="1" applyFont="1" applyFill="1" applyBorder="1"/>
    <xf numFmtId="3" fontId="0" fillId="0" borderId="15" xfId="0" applyNumberFormat="1" applyFill="1" applyBorder="1"/>
    <xf numFmtId="0" fontId="0" fillId="0" borderId="16" xfId="0" applyFill="1" applyBorder="1" applyAlignment="1">
      <alignment horizontal="left" indent="2"/>
    </xf>
    <xf numFmtId="3" fontId="0" fillId="0" borderId="92" xfId="0" applyNumberFormat="1" applyFont="1" applyFill="1" applyBorder="1"/>
    <xf numFmtId="3" fontId="0" fillId="0" borderId="17" xfId="0" applyNumberFormat="1" applyFill="1" applyBorder="1"/>
    <xf numFmtId="3" fontId="0" fillId="0" borderId="18" xfId="0" applyNumberFormat="1" applyFill="1" applyBorder="1"/>
    <xf numFmtId="3" fontId="0" fillId="0" borderId="17" xfId="0" applyNumberFormat="1" applyFill="1" applyBorder="1" applyAlignment="1">
      <alignment horizontal="center"/>
    </xf>
    <xf numFmtId="3" fontId="0" fillId="0" borderId="18" xfId="0" applyNumberFormat="1" applyFill="1" applyBorder="1" applyAlignment="1">
      <alignment horizontal="center"/>
    </xf>
    <xf numFmtId="0" fontId="47" fillId="0" borderId="8" xfId="0" applyFont="1" applyFill="1" applyBorder="1" applyAlignment="1">
      <alignment horizontal="left" indent="1"/>
    </xf>
    <xf numFmtId="3" fontId="47" fillId="0" borderId="9" xfId="0" applyNumberFormat="1" applyFont="1" applyFill="1" applyBorder="1" applyAlignment="1">
      <alignment horizontal="center"/>
    </xf>
    <xf numFmtId="3" fontId="47" fillId="0" borderId="10" xfId="0" applyNumberFormat="1" applyFont="1" applyFill="1" applyBorder="1" applyAlignment="1">
      <alignment horizontal="center"/>
    </xf>
    <xf numFmtId="0" fontId="47" fillId="0" borderId="8" xfId="0" applyFont="1" applyFill="1" applyBorder="1" applyAlignment="1">
      <alignment horizontal="left" indent="2"/>
    </xf>
    <xf numFmtId="0" fontId="28" fillId="32" borderId="0" xfId="0" applyFont="1" applyFill="1"/>
    <xf numFmtId="165" fontId="28" fillId="32" borderId="0" xfId="0" applyNumberFormat="1" applyFont="1" applyFill="1"/>
    <xf numFmtId="3" fontId="45" fillId="32" borderId="29" xfId="0" applyNumberFormat="1" applyFont="1" applyFill="1" applyBorder="1"/>
    <xf numFmtId="3" fontId="45" fillId="32" borderId="30" xfId="0" applyNumberFormat="1" applyFont="1" applyFill="1" applyBorder="1"/>
    <xf numFmtId="3" fontId="45" fillId="32" borderId="31" xfId="0" applyNumberFormat="1" applyFont="1" applyFill="1" applyBorder="1"/>
    <xf numFmtId="3" fontId="45" fillId="32" borderId="32" xfId="0" applyNumberFormat="1" applyFont="1" applyFill="1" applyBorder="1"/>
    <xf numFmtId="3" fontId="45" fillId="32" borderId="33" xfId="0" applyNumberFormat="1" applyFont="1" applyFill="1" applyBorder="1"/>
    <xf numFmtId="3" fontId="45" fillId="32" borderId="34" xfId="0" applyNumberFormat="1" applyFont="1" applyFill="1" applyBorder="1"/>
    <xf numFmtId="3" fontId="45" fillId="32" borderId="35" xfId="0" applyNumberFormat="1" applyFont="1" applyFill="1" applyBorder="1"/>
    <xf numFmtId="3" fontId="45" fillId="32" borderId="36" xfId="0" applyNumberFormat="1" applyFont="1" applyFill="1" applyBorder="1"/>
    <xf numFmtId="3" fontId="45" fillId="32" borderId="37" xfId="0" applyNumberFormat="1" applyFont="1" applyFill="1" applyBorder="1"/>
    <xf numFmtId="3" fontId="45" fillId="32" borderId="38" xfId="0" applyNumberFormat="1" applyFont="1" applyFill="1" applyBorder="1"/>
    <xf numFmtId="3" fontId="47" fillId="0" borderId="52" xfId="0" applyNumberFormat="1" applyFont="1" applyFill="1" applyBorder="1"/>
    <xf numFmtId="0" fontId="0" fillId="0" borderId="0" xfId="0" applyAlignment="1">
      <alignment horizontal="left" indent="2"/>
    </xf>
    <xf numFmtId="0" fontId="0" fillId="0" borderId="0" xfId="0" applyNumberFormat="1"/>
    <xf numFmtId="0" fontId="1" fillId="0" borderId="93" xfId="0" applyFont="1" applyBorder="1" applyAlignment="1">
      <alignment horizontal="left"/>
    </xf>
    <xf numFmtId="0" fontId="1" fillId="0" borderId="93" xfId="0" applyNumberFormat="1" applyFont="1" applyBorder="1"/>
    <xf numFmtId="0" fontId="1" fillId="0" borderId="0" xfId="0" applyNumberFormat="1" applyFont="1"/>
    <xf numFmtId="3" fontId="1" fillId="0" borderId="94" xfId="0" applyNumberFormat="1" applyFont="1" applyFill="1" applyBorder="1" applyAlignment="1">
      <alignment horizontal="center"/>
    </xf>
    <xf numFmtId="0" fontId="28" fillId="28" borderId="2" xfId="0" applyFont="1" applyFill="1" applyBorder="1" applyAlignment="1">
      <alignment horizontal="center" wrapText="1"/>
    </xf>
    <xf numFmtId="9" fontId="0" fillId="0" borderId="49" xfId="0" applyNumberFormat="1" applyFill="1" applyBorder="1" applyAlignment="1">
      <alignment horizontal="center"/>
    </xf>
    <xf numFmtId="0" fontId="0" fillId="9" borderId="15" xfId="0" applyFill="1" applyBorder="1"/>
    <xf numFmtId="166" fontId="0" fillId="27" borderId="95" xfId="0" applyNumberFormat="1" applyFill="1" applyBorder="1" applyAlignment="1">
      <alignment horizontal="center"/>
    </xf>
    <xf numFmtId="166" fontId="0" fillId="27" borderId="96" xfId="0" applyNumberFormat="1" applyFill="1" applyBorder="1" applyAlignment="1">
      <alignment horizontal="center"/>
    </xf>
    <xf numFmtId="166" fontId="0" fillId="9" borderId="15" xfId="0" applyNumberFormat="1" applyFill="1" applyBorder="1" applyAlignment="1">
      <alignment horizontal="center"/>
    </xf>
    <xf numFmtId="3" fontId="1" fillId="17" borderId="10" xfId="0" applyNumberFormat="1" applyFont="1" applyFill="1" applyBorder="1"/>
    <xf numFmtId="0" fontId="0" fillId="17" borderId="97" xfId="0" applyFont="1" applyFill="1" applyBorder="1" applyAlignment="1">
      <alignment horizontal="left" indent="1"/>
    </xf>
    <xf numFmtId="38" fontId="1" fillId="0" borderId="53" xfId="0" applyNumberFormat="1" applyFont="1" applyFill="1" applyBorder="1"/>
    <xf numFmtId="38" fontId="1" fillId="17" borderId="9" xfId="0" applyNumberFormat="1" applyFont="1" applyFill="1" applyBorder="1"/>
    <xf numFmtId="38" fontId="0" fillId="0" borderId="9" xfId="0" applyNumberFormat="1" applyFont="1" applyFill="1" applyBorder="1"/>
    <xf numFmtId="38" fontId="0" fillId="0" borderId="0" xfId="0" applyNumberFormat="1" applyFont="1" applyFill="1" applyBorder="1"/>
    <xf numFmtId="38" fontId="0" fillId="0" borderId="0" xfId="0" applyNumberFormat="1" applyFill="1" applyBorder="1"/>
    <xf numFmtId="38" fontId="1" fillId="0" borderId="9" xfId="0" applyNumberFormat="1" applyFont="1" applyFill="1" applyBorder="1"/>
    <xf numFmtId="38" fontId="0" fillId="0" borderId="9" xfId="0" applyNumberFormat="1" applyFill="1" applyBorder="1"/>
    <xf numFmtId="38" fontId="0" fillId="17" borderId="65" xfId="0" applyNumberFormat="1" applyFont="1" applyFill="1" applyBorder="1"/>
    <xf numFmtId="38" fontId="0" fillId="0" borderId="17" xfId="0" applyNumberFormat="1" applyFont="1" applyFill="1" applyBorder="1"/>
    <xf numFmtId="0" fontId="1" fillId="0" borderId="75" xfId="0" applyFont="1" applyFill="1" applyBorder="1" applyAlignment="1">
      <alignment horizontal="left"/>
    </xf>
    <xf numFmtId="38" fontId="1" fillId="0" borderId="55" xfId="0" applyNumberFormat="1" applyFont="1" applyFill="1" applyBorder="1"/>
    <xf numFmtId="38" fontId="1" fillId="0" borderId="53" xfId="0" applyNumberFormat="1" applyFont="1" applyFill="1" applyBorder="1" applyAlignment="1">
      <alignment horizontal="center"/>
    </xf>
    <xf numFmtId="38" fontId="1" fillId="0" borderId="94" xfId="0" applyNumberFormat="1" applyFont="1" applyFill="1" applyBorder="1" applyAlignment="1">
      <alignment horizontal="center"/>
    </xf>
    <xf numFmtId="38" fontId="1" fillId="19" borderId="8" xfId="0" applyNumberFormat="1" applyFont="1" applyFill="1" applyBorder="1"/>
    <xf numFmtId="38" fontId="1" fillId="19" borderId="9" xfId="0" applyNumberFormat="1" applyFont="1" applyFill="1" applyBorder="1"/>
    <xf numFmtId="38" fontId="1" fillId="19" borderId="10" xfId="0" applyNumberFormat="1" applyFont="1" applyFill="1" applyBorder="1"/>
    <xf numFmtId="38" fontId="0" fillId="0" borderId="8" xfId="0" applyNumberFormat="1" applyFont="1" applyFill="1" applyBorder="1"/>
    <xf numFmtId="38" fontId="0" fillId="0" borderId="10" xfId="0" applyNumberFormat="1" applyFont="1" applyFill="1" applyBorder="1"/>
    <xf numFmtId="38" fontId="0" fillId="0" borderId="14" xfId="0" applyNumberFormat="1" applyFont="1" applyFill="1" applyBorder="1"/>
    <xf numFmtId="38" fontId="0" fillId="0" borderId="15" xfId="0" applyNumberFormat="1" applyFont="1" applyFill="1" applyBorder="1"/>
    <xf numFmtId="38" fontId="0" fillId="0" borderId="14" xfId="0" applyNumberFormat="1" applyFill="1" applyBorder="1"/>
    <xf numFmtId="38" fontId="0" fillId="0" borderId="15" xfId="0" applyNumberFormat="1" applyFill="1" applyBorder="1"/>
    <xf numFmtId="38" fontId="1" fillId="19" borderId="9" xfId="0" applyNumberFormat="1" applyFont="1" applyFill="1" applyBorder="1" applyAlignment="1">
      <alignment horizontal="center"/>
    </xf>
    <xf numFmtId="38" fontId="1" fillId="19" borderId="10" xfId="0" applyNumberFormat="1" applyFont="1" applyFill="1" applyBorder="1" applyAlignment="1">
      <alignment horizontal="center"/>
    </xf>
    <xf numFmtId="38" fontId="1" fillId="0" borderId="8" xfId="0" applyNumberFormat="1" applyFont="1" applyFill="1" applyBorder="1"/>
    <xf numFmtId="38" fontId="1" fillId="0" borderId="9" xfId="0" applyNumberFormat="1" applyFont="1" applyFill="1" applyBorder="1" applyAlignment="1">
      <alignment horizontal="center"/>
    </xf>
    <xf numFmtId="38" fontId="1" fillId="0" borderId="10" xfId="0" applyNumberFormat="1" applyFont="1" applyFill="1" applyBorder="1" applyAlignment="1">
      <alignment horizontal="center"/>
    </xf>
    <xf numFmtId="38" fontId="0" fillId="0" borderId="0" xfId="0" applyNumberFormat="1" applyFont="1" applyFill="1" applyBorder="1" applyAlignment="1">
      <alignment horizontal="center"/>
    </xf>
    <xf numFmtId="38" fontId="0" fillId="0" borderId="15" xfId="0" applyNumberFormat="1" applyFont="1" applyFill="1" applyBorder="1" applyAlignment="1">
      <alignment horizontal="center"/>
    </xf>
    <xf numFmtId="38" fontId="0" fillId="0" borderId="0" xfId="0" applyNumberFormat="1" applyFill="1" applyBorder="1" applyAlignment="1">
      <alignment horizontal="center"/>
    </xf>
    <xf numFmtId="38" fontId="0" fillId="0" borderId="15" xfId="0" applyNumberFormat="1" applyFill="1" applyBorder="1" applyAlignment="1">
      <alignment horizontal="center"/>
    </xf>
    <xf numFmtId="38" fontId="0" fillId="0" borderId="8" xfId="0" applyNumberFormat="1" applyFill="1" applyBorder="1"/>
    <xf numFmtId="38" fontId="0" fillId="0" borderId="9" xfId="0" applyNumberFormat="1" applyFill="1" applyBorder="1" applyAlignment="1">
      <alignment horizontal="center"/>
    </xf>
    <xf numFmtId="38" fontId="0" fillId="0" borderId="10" xfId="0" applyNumberFormat="1" applyFill="1" applyBorder="1" applyAlignment="1">
      <alignment horizontal="center"/>
    </xf>
    <xf numFmtId="38" fontId="1" fillId="0" borderId="0" xfId="0" applyNumberFormat="1" applyFont="1" applyFill="1" applyBorder="1" applyAlignment="1">
      <alignment horizontal="center"/>
    </xf>
    <xf numFmtId="38" fontId="1" fillId="0" borderId="15" xfId="0" applyNumberFormat="1" applyFont="1" applyFill="1" applyBorder="1" applyAlignment="1">
      <alignment horizontal="center"/>
    </xf>
    <xf numFmtId="38" fontId="0" fillId="19" borderId="8" xfId="0" applyNumberFormat="1" applyFont="1" applyFill="1" applyBorder="1"/>
    <xf numFmtId="38" fontId="0" fillId="19" borderId="9" xfId="0" applyNumberFormat="1" applyFont="1" applyFill="1" applyBorder="1"/>
    <xf numFmtId="38" fontId="0" fillId="19" borderId="9" xfId="0" applyNumberFormat="1" applyFont="1" applyFill="1" applyBorder="1" applyAlignment="1">
      <alignment horizontal="center"/>
    </xf>
    <xf numFmtId="38" fontId="0" fillId="19" borderId="10" xfId="0" applyNumberFormat="1" applyFont="1" applyFill="1" applyBorder="1" applyAlignment="1">
      <alignment horizontal="center"/>
    </xf>
    <xf numFmtId="38" fontId="0" fillId="0" borderId="16" xfId="0" applyNumberFormat="1" applyFont="1" applyFill="1" applyBorder="1"/>
    <xf numFmtId="38" fontId="0" fillId="0" borderId="17" xfId="0" applyNumberFormat="1" applyFont="1" applyFill="1" applyBorder="1" applyAlignment="1">
      <alignment horizontal="center"/>
    </xf>
    <xf numFmtId="38" fontId="0" fillId="0" borderId="18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38" fontId="1" fillId="11" borderId="8" xfId="0" applyNumberFormat="1" applyFont="1" applyFill="1" applyBorder="1"/>
    <xf numFmtId="38" fontId="1" fillId="11" borderId="9" xfId="0" applyNumberFormat="1" applyFont="1" applyFill="1" applyBorder="1"/>
    <xf numFmtId="38" fontId="1" fillId="11" borderId="10" xfId="0" applyNumberFormat="1" applyFont="1" applyFill="1" applyBorder="1"/>
    <xf numFmtId="38" fontId="1" fillId="11" borderId="9" xfId="0" applyNumberFormat="1" applyFont="1" applyFill="1" applyBorder="1" applyAlignment="1">
      <alignment horizontal="center"/>
    </xf>
    <xf numFmtId="38" fontId="1" fillId="11" borderId="10" xfId="0" applyNumberFormat="1" applyFont="1" applyFill="1" applyBorder="1" applyAlignment="1">
      <alignment horizontal="center"/>
    </xf>
    <xf numFmtId="38" fontId="0" fillId="0" borderId="9" xfId="0" applyNumberFormat="1" applyFont="1" applyFill="1" applyBorder="1" applyAlignment="1">
      <alignment horizontal="center"/>
    </xf>
    <xf numFmtId="38" fontId="0" fillId="0" borderId="10" xfId="0" applyNumberFormat="1" applyFont="1" applyFill="1" applyBorder="1" applyAlignment="1">
      <alignment horizontal="center"/>
    </xf>
    <xf numFmtId="38" fontId="0" fillId="11" borderId="8" xfId="0" applyNumberFormat="1" applyFont="1" applyFill="1" applyBorder="1"/>
    <xf numFmtId="38" fontId="0" fillId="11" borderId="9" xfId="0" applyNumberFormat="1" applyFont="1" applyFill="1" applyBorder="1"/>
    <xf numFmtId="38" fontId="0" fillId="11" borderId="9" xfId="0" applyNumberFormat="1" applyFont="1" applyFill="1" applyBorder="1" applyAlignment="1">
      <alignment horizontal="center"/>
    </xf>
    <xf numFmtId="38" fontId="0" fillId="11" borderId="10" xfId="0" applyNumberFormat="1" applyFont="1" applyFill="1" applyBorder="1" applyAlignment="1">
      <alignment horizontal="center"/>
    </xf>
    <xf numFmtId="38" fontId="28" fillId="21" borderId="8" xfId="0" applyNumberFormat="1" applyFont="1" applyFill="1" applyBorder="1"/>
    <xf numFmtId="38" fontId="28" fillId="21" borderId="9" xfId="0" applyNumberFormat="1" applyFont="1" applyFill="1" applyBorder="1"/>
    <xf numFmtId="38" fontId="28" fillId="21" borderId="10" xfId="0" applyNumberFormat="1" applyFont="1" applyFill="1" applyBorder="1"/>
    <xf numFmtId="38" fontId="28" fillId="21" borderId="9" xfId="0" applyNumberFormat="1" applyFont="1" applyFill="1" applyBorder="1" applyAlignment="1">
      <alignment horizontal="center"/>
    </xf>
    <xf numFmtId="38" fontId="28" fillId="21" borderId="10" xfId="0" applyNumberFormat="1" applyFont="1" applyFill="1" applyBorder="1" applyAlignment="1">
      <alignment horizontal="center"/>
    </xf>
    <xf numFmtId="38" fontId="1" fillId="0" borderId="14" xfId="0" applyNumberFormat="1" applyFont="1" applyFill="1" applyBorder="1"/>
    <xf numFmtId="38" fontId="1" fillId="0" borderId="0" xfId="0" applyNumberFormat="1" applyFont="1" applyFill="1" applyBorder="1"/>
    <xf numFmtId="38" fontId="2" fillId="21" borderId="8" xfId="0" applyNumberFormat="1" applyFont="1" applyFill="1" applyBorder="1"/>
    <xf numFmtId="38" fontId="2" fillId="21" borderId="9" xfId="0" applyNumberFormat="1" applyFont="1" applyFill="1" applyBorder="1"/>
    <xf numFmtId="38" fontId="2" fillId="21" borderId="9" xfId="0" applyNumberFormat="1" applyFont="1" applyFill="1" applyBorder="1" applyAlignment="1">
      <alignment horizontal="center"/>
    </xf>
    <xf numFmtId="38" fontId="2" fillId="21" borderId="10" xfId="0" applyNumberFormat="1" applyFont="1" applyFill="1" applyBorder="1" applyAlignment="1">
      <alignment horizontal="center"/>
    </xf>
    <xf numFmtId="38" fontId="28" fillId="23" borderId="8" xfId="0" applyNumberFormat="1" applyFont="1" applyFill="1" applyBorder="1"/>
    <xf numFmtId="38" fontId="28" fillId="23" borderId="9" xfId="0" applyNumberFormat="1" applyFont="1" applyFill="1" applyBorder="1"/>
    <xf numFmtId="38" fontId="28" fillId="23" borderId="10" xfId="0" applyNumberFormat="1" applyFont="1" applyFill="1" applyBorder="1"/>
    <xf numFmtId="38" fontId="28" fillId="23" borderId="9" xfId="0" applyNumberFormat="1" applyFont="1" applyFill="1" applyBorder="1" applyAlignment="1">
      <alignment horizontal="center"/>
    </xf>
    <xf numFmtId="38" fontId="28" fillId="23" borderId="10" xfId="0" applyNumberFormat="1" applyFont="1" applyFill="1" applyBorder="1" applyAlignment="1">
      <alignment horizontal="center"/>
    </xf>
    <xf numFmtId="38" fontId="2" fillId="23" borderId="8" xfId="0" applyNumberFormat="1" applyFont="1" applyFill="1" applyBorder="1"/>
    <xf numFmtId="38" fontId="2" fillId="23" borderId="9" xfId="0" applyNumberFormat="1" applyFont="1" applyFill="1" applyBorder="1"/>
    <xf numFmtId="38" fontId="2" fillId="23" borderId="9" xfId="0" applyNumberFormat="1" applyFont="1" applyFill="1" applyBorder="1" applyAlignment="1">
      <alignment horizontal="center"/>
    </xf>
    <xf numFmtId="38" fontId="2" fillId="23" borderId="10" xfId="0" applyNumberFormat="1" applyFont="1" applyFill="1" applyBorder="1" applyAlignment="1">
      <alignment horizontal="center"/>
    </xf>
    <xf numFmtId="38" fontId="1" fillId="0" borderId="2" xfId="0" applyNumberFormat="1" applyFont="1" applyFill="1" applyBorder="1"/>
    <xf numFmtId="38" fontId="1" fillId="0" borderId="54" xfId="0" applyNumberFormat="1" applyFont="1" applyFill="1" applyBorder="1" applyAlignment="1">
      <alignment horizontal="center"/>
    </xf>
    <xf numFmtId="38" fontId="28" fillId="29" borderId="9" xfId="0" applyNumberFormat="1" applyFont="1" applyFill="1" applyBorder="1"/>
    <xf numFmtId="38" fontId="28" fillId="29" borderId="9" xfId="0" applyNumberFormat="1" applyFont="1" applyFill="1" applyBorder="1" applyAlignment="1">
      <alignment horizontal="center"/>
    </xf>
    <xf numFmtId="38" fontId="28" fillId="29" borderId="10" xfId="0" applyNumberFormat="1" applyFont="1" applyFill="1" applyBorder="1" applyAlignment="1">
      <alignment horizontal="center"/>
    </xf>
    <xf numFmtId="38" fontId="2" fillId="29" borderId="9" xfId="0" applyNumberFormat="1" applyFont="1" applyFill="1" applyBorder="1"/>
    <xf numFmtId="38" fontId="2" fillId="29" borderId="9" xfId="0" applyNumberFormat="1" applyFont="1" applyFill="1" applyBorder="1" applyAlignment="1">
      <alignment horizontal="center"/>
    </xf>
    <xf numFmtId="38" fontId="2" fillId="29" borderId="10" xfId="0" applyNumberFormat="1" applyFont="1" applyFill="1" applyBorder="1" applyAlignment="1">
      <alignment horizontal="center"/>
    </xf>
    <xf numFmtId="38" fontId="28" fillId="29" borderId="8" xfId="0" applyNumberFormat="1" applyFont="1" applyFill="1" applyBorder="1"/>
    <xf numFmtId="38" fontId="28" fillId="29" borderId="10" xfId="0" applyNumberFormat="1" applyFont="1" applyFill="1" applyBorder="1"/>
    <xf numFmtId="38" fontId="2" fillId="29" borderId="8" xfId="0" applyNumberFormat="1" applyFont="1" applyFill="1" applyBorder="1"/>
    <xf numFmtId="38" fontId="1" fillId="0" borderId="53" xfId="0" applyNumberFormat="1" applyFont="1" applyFill="1" applyBorder="1" applyAlignment="1">
      <alignment horizontal="right"/>
    </xf>
    <xf numFmtId="38" fontId="1" fillId="0" borderId="94" xfId="0" applyNumberFormat="1" applyFont="1" applyFill="1" applyBorder="1" applyAlignment="1">
      <alignment horizontal="right"/>
    </xf>
    <xf numFmtId="38" fontId="28" fillId="24" borderId="8" xfId="0" applyNumberFormat="1" applyFont="1" applyFill="1" applyBorder="1"/>
    <xf numFmtId="38" fontId="28" fillId="24" borderId="9" xfId="0" applyNumberFormat="1" applyFont="1" applyFill="1" applyBorder="1"/>
    <xf numFmtId="38" fontId="28" fillId="24" borderId="9" xfId="0" applyNumberFormat="1" applyFont="1" applyFill="1" applyBorder="1" applyAlignment="1">
      <alignment horizontal="right"/>
    </xf>
    <xf numFmtId="38" fontId="28" fillId="24" borderId="10" xfId="0" applyNumberFormat="1" applyFont="1" applyFill="1" applyBorder="1" applyAlignment="1">
      <alignment horizontal="right"/>
    </xf>
    <xf numFmtId="38" fontId="0" fillId="0" borderId="9" xfId="0" applyNumberFormat="1" applyFont="1" applyFill="1" applyBorder="1" applyAlignment="1">
      <alignment horizontal="right"/>
    </xf>
    <xf numFmtId="38" fontId="0" fillId="0" borderId="10" xfId="0" applyNumberFormat="1" applyFont="1" applyFill="1" applyBorder="1" applyAlignment="1">
      <alignment horizontal="right"/>
    </xf>
    <xf numFmtId="38" fontId="0" fillId="0" borderId="0" xfId="0" applyNumberFormat="1" applyFont="1" applyFill="1" applyBorder="1" applyAlignment="1">
      <alignment horizontal="right"/>
    </xf>
    <xf numFmtId="38" fontId="0" fillId="0" borderId="15" xfId="0" applyNumberFormat="1" applyFont="1" applyFill="1" applyBorder="1" applyAlignment="1">
      <alignment horizontal="right"/>
    </xf>
    <xf numFmtId="38" fontId="0" fillId="0" borderId="0" xfId="0" applyNumberFormat="1" applyFill="1" applyBorder="1" applyAlignment="1">
      <alignment horizontal="right"/>
    </xf>
    <xf numFmtId="38" fontId="0" fillId="0" borderId="15" xfId="0" applyNumberFormat="1" applyFill="1" applyBorder="1" applyAlignment="1">
      <alignment horizontal="right"/>
    </xf>
    <xf numFmtId="38" fontId="1" fillId="0" borderId="9" xfId="0" applyNumberFormat="1" applyFont="1" applyFill="1" applyBorder="1" applyAlignment="1">
      <alignment horizontal="right"/>
    </xf>
    <xf numFmtId="38" fontId="1" fillId="0" borderId="10" xfId="0" applyNumberFormat="1" applyFont="1" applyFill="1" applyBorder="1" applyAlignment="1">
      <alignment horizontal="right"/>
    </xf>
    <xf numFmtId="38" fontId="1" fillId="0" borderId="0" xfId="0" applyNumberFormat="1" applyFont="1" applyFill="1" applyBorder="1" applyAlignment="1">
      <alignment horizontal="right"/>
    </xf>
    <xf numFmtId="38" fontId="1" fillId="0" borderId="15" xfId="0" applyNumberFormat="1" applyFont="1" applyFill="1" applyBorder="1" applyAlignment="1">
      <alignment horizontal="right"/>
    </xf>
    <xf numFmtId="38" fontId="2" fillId="24" borderId="8" xfId="0" applyNumberFormat="1" applyFont="1" applyFill="1" applyBorder="1"/>
    <xf numFmtId="38" fontId="2" fillId="24" borderId="9" xfId="0" applyNumberFormat="1" applyFont="1" applyFill="1" applyBorder="1"/>
    <xf numFmtId="38" fontId="2" fillId="24" borderId="9" xfId="0" applyNumberFormat="1" applyFont="1" applyFill="1" applyBorder="1" applyAlignment="1">
      <alignment horizontal="right"/>
    </xf>
    <xf numFmtId="38" fontId="2" fillId="24" borderId="10" xfId="0" applyNumberFormat="1" applyFont="1" applyFill="1" applyBorder="1" applyAlignment="1">
      <alignment horizontal="right"/>
    </xf>
    <xf numFmtId="38" fontId="0" fillId="0" borderId="17" xfId="0" applyNumberFormat="1" applyFont="1" applyFill="1" applyBorder="1" applyAlignment="1">
      <alignment horizontal="right"/>
    </xf>
    <xf numFmtId="38" fontId="0" fillId="0" borderId="18" xfId="0" applyNumberFormat="1" applyFont="1" applyFill="1" applyBorder="1" applyAlignment="1">
      <alignment horizontal="right"/>
    </xf>
    <xf numFmtId="38" fontId="28" fillId="24" borderId="10" xfId="0" applyNumberFormat="1" applyFont="1" applyFill="1" applyBorder="1"/>
    <xf numFmtId="0" fontId="35" fillId="0" borderId="0" xfId="0" applyFont="1" applyFill="1" applyBorder="1" applyAlignment="1">
      <alignment vertical="top" wrapText="1"/>
    </xf>
    <xf numFmtId="0" fontId="37" fillId="0" borderId="0" xfId="1" applyFont="1" applyFill="1" applyBorder="1" applyAlignment="1">
      <alignment horizontal="center" wrapText="1"/>
    </xf>
    <xf numFmtId="0" fontId="38" fillId="12" borderId="67" xfId="1" applyFont="1" applyFill="1" applyBorder="1" applyAlignment="1">
      <alignment horizontal="center" wrapText="1"/>
    </xf>
    <xf numFmtId="0" fontId="38" fillId="12" borderId="5" xfId="1" applyFont="1" applyFill="1" applyBorder="1" applyAlignment="1">
      <alignment horizontal="center" wrapText="1"/>
    </xf>
    <xf numFmtId="9" fontId="1" fillId="0" borderId="1" xfId="0" applyNumberFormat="1" applyFont="1" applyFill="1" applyBorder="1" applyAlignment="1">
      <alignment horizontal="center" vertical="top"/>
    </xf>
    <xf numFmtId="9" fontId="1" fillId="0" borderId="4" xfId="0" applyNumberFormat="1" applyFont="1" applyFill="1" applyBorder="1" applyAlignment="1">
      <alignment horizontal="center" vertical="top"/>
    </xf>
    <xf numFmtId="9" fontId="0" fillId="0" borderId="1" xfId="0" applyNumberFormat="1" applyFill="1" applyBorder="1" applyAlignment="1">
      <alignment horizontal="center" vertical="top"/>
    </xf>
    <xf numFmtId="3" fontId="28" fillId="26" borderId="75" xfId="0" applyNumberFormat="1" applyFont="1" applyFill="1" applyBorder="1" applyAlignment="1">
      <alignment horizontal="center" wrapText="1"/>
    </xf>
    <xf numFmtId="3" fontId="28" fillId="26" borderId="76" xfId="0" applyNumberFormat="1" applyFont="1" applyFill="1" applyBorder="1" applyAlignment="1">
      <alignment horizontal="center" wrapText="1"/>
    </xf>
    <xf numFmtId="3" fontId="28" fillId="26" borderId="77" xfId="0" applyNumberFormat="1" applyFont="1" applyFill="1" applyBorder="1" applyAlignment="1">
      <alignment horizontal="center" wrapText="1"/>
    </xf>
    <xf numFmtId="3" fontId="28" fillId="26" borderId="74" xfId="0" applyNumberFormat="1" applyFont="1" applyFill="1" applyBorder="1" applyAlignment="1">
      <alignment horizontal="center" wrapText="1"/>
    </xf>
    <xf numFmtId="3" fontId="28" fillId="26" borderId="0" xfId="0" applyNumberFormat="1" applyFont="1" applyFill="1" applyBorder="1" applyAlignment="1">
      <alignment horizontal="center" wrapText="1"/>
    </xf>
    <xf numFmtId="167" fontId="0" fillId="0" borderId="4" xfId="0" applyNumberFormat="1" applyFont="1" applyFill="1" applyBorder="1" applyAlignment="1">
      <alignment horizontal="center" vertical="top"/>
    </xf>
    <xf numFmtId="167" fontId="0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9" fontId="1" fillId="0" borderId="6" xfId="0" applyNumberFormat="1" applyFont="1" applyFill="1" applyBorder="1" applyAlignment="1">
      <alignment horizontal="center" vertical="top"/>
    </xf>
    <xf numFmtId="9" fontId="0" fillId="0" borderId="6" xfId="0" applyNumberFormat="1" applyFill="1" applyBorder="1" applyAlignment="1">
      <alignment horizontal="center" vertical="top"/>
    </xf>
    <xf numFmtId="167" fontId="0" fillId="0" borderId="72" xfId="0" applyNumberFormat="1" applyFont="1" applyFill="1" applyBorder="1" applyAlignment="1">
      <alignment horizontal="center" vertical="top"/>
    </xf>
    <xf numFmtId="167" fontId="0" fillId="0" borderId="56" xfId="0" applyNumberFormat="1" applyFont="1" applyFill="1" applyBorder="1" applyAlignment="1">
      <alignment horizontal="center" vertical="top"/>
    </xf>
    <xf numFmtId="167" fontId="0" fillId="0" borderId="6" xfId="0" applyNumberFormat="1" applyFont="1" applyFill="1" applyBorder="1" applyAlignment="1">
      <alignment horizontal="center" vertical="top"/>
    </xf>
    <xf numFmtId="167" fontId="0" fillId="0" borderId="7" xfId="0" applyNumberFormat="1" applyFont="1" applyFill="1" applyBorder="1" applyAlignment="1">
      <alignment horizontal="center" vertical="top"/>
    </xf>
    <xf numFmtId="164" fontId="1" fillId="0" borderId="6" xfId="0" applyNumberFormat="1" applyFont="1" applyFill="1" applyBorder="1" applyAlignment="1">
      <alignment horizontal="center" vertical="top"/>
    </xf>
    <xf numFmtId="164" fontId="1" fillId="0" borderId="73" xfId="0" applyNumberFormat="1" applyFont="1" applyFill="1" applyBorder="1" applyAlignment="1">
      <alignment horizontal="center" vertical="top"/>
    </xf>
    <xf numFmtId="9" fontId="1" fillId="0" borderId="73" xfId="0" applyNumberFormat="1" applyFont="1" applyFill="1" applyBorder="1" applyAlignment="1">
      <alignment horizontal="center" vertical="top"/>
    </xf>
    <xf numFmtId="167" fontId="0" fillId="0" borderId="73" xfId="0" applyNumberFormat="1" applyFont="1" applyFill="1" applyBorder="1" applyAlignment="1">
      <alignment horizontal="center" vertical="top"/>
    </xf>
    <xf numFmtId="167" fontId="0" fillId="0" borderId="50" xfId="0" applyNumberFormat="1" applyFont="1" applyFill="1" applyBorder="1" applyAlignment="1">
      <alignment horizontal="center" vertical="top"/>
    </xf>
    <xf numFmtId="167" fontId="0" fillId="0" borderId="51" xfId="0" applyNumberFormat="1" applyFont="1" applyFill="1" applyBorder="1" applyAlignment="1">
      <alignment horizontal="center" vertical="top"/>
    </xf>
    <xf numFmtId="9" fontId="1" fillId="0" borderId="50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0" fontId="28" fillId="32" borderId="26" xfId="0" applyFont="1" applyFill="1" applyBorder="1" applyAlignment="1">
      <alignment horizontal="center"/>
    </xf>
    <xf numFmtId="0" fontId="28" fillId="32" borderId="27" xfId="0" applyFont="1" applyFill="1" applyBorder="1" applyAlignment="1">
      <alignment horizontal="center"/>
    </xf>
    <xf numFmtId="0" fontId="28" fillId="32" borderId="28" xfId="0" applyFont="1" applyFill="1" applyBorder="1" applyAlignment="1"/>
    <xf numFmtId="3" fontId="28" fillId="32" borderId="19" xfId="0" applyNumberFormat="1" applyFont="1" applyFill="1" applyBorder="1" applyAlignment="1">
      <alignment horizontal="center"/>
    </xf>
    <xf numFmtId="0" fontId="28" fillId="32" borderId="20" xfId="0" applyFont="1" applyFill="1" applyBorder="1" applyAlignment="1">
      <alignment horizontal="center"/>
    </xf>
    <xf numFmtId="3" fontId="28" fillId="32" borderId="21" xfId="0" applyNumberFormat="1" applyFont="1" applyFill="1" applyBorder="1" applyAlignment="1">
      <alignment horizontal="center"/>
    </xf>
    <xf numFmtId="3" fontId="28" fillId="32" borderId="23" xfId="0" applyNumberFormat="1" applyFont="1" applyFill="1" applyBorder="1" applyAlignment="1">
      <alignment horizontal="center"/>
    </xf>
    <xf numFmtId="0" fontId="28" fillId="32" borderId="24" xfId="0" applyFont="1" applyFill="1" applyBorder="1" applyAlignment="1">
      <alignment horizontal="center"/>
    </xf>
    <xf numFmtId="3" fontId="28" fillId="32" borderId="22" xfId="0" applyNumberFormat="1" applyFont="1" applyFill="1" applyBorder="1" applyAlignment="1">
      <alignment horizontal="center"/>
    </xf>
    <xf numFmtId="3" fontId="28" fillId="32" borderId="25" xfId="0" applyNumberFormat="1" applyFont="1" applyFill="1" applyBorder="1" applyAlignment="1">
      <alignment horizontal="center"/>
    </xf>
    <xf numFmtId="0" fontId="28" fillId="32" borderId="25" xfId="0" applyFont="1" applyFill="1" applyBorder="1" applyAlignment="1">
      <alignment horizontal="center"/>
    </xf>
  </cellXfs>
  <cellStyles count="2">
    <cellStyle name="Normal" xfId="0" builtinId="0"/>
    <cellStyle name="Normal 2" xfId="1" xr:uid="{78E832D5-D472-4AF0-904E-ACF5DBF9721E}"/>
  </cellStyles>
  <dxfs count="0"/>
  <tableStyles count="0" defaultTableStyle="TableStyleMedium2" defaultPivotStyle="PivotStyleLight16"/>
  <colors>
    <mruColors>
      <color rgb="FFFF3300"/>
      <color rgb="FF00CC99"/>
      <color rgb="FF6600FF"/>
      <color rgb="FFCC0066"/>
      <color rgb="FFF95207"/>
      <color rgb="FFFF0066"/>
      <color rgb="FFFC2704"/>
      <color rgb="FFFCC704"/>
      <color rgb="FFFC3904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om/url?sa=i&amp;url=https%3A%2F%2Fwww.slideshare.net%2Fsergioaltea%2Fwarm-and-cold-colors&amp;psig=AOvVaw2na9QJsWtYSWHhjjbMhPhU&amp;ust=1581048493751000&amp;source=images&amp;cd=vfe&amp;ved=0CAIQjRxqFwoTCKCB3uCGvOcCFQAAAAAdAAAAAB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10</xdr:col>
      <xdr:colOff>190500</xdr:colOff>
      <xdr:row>126</xdr:row>
      <xdr:rowOff>0</xdr:rowOff>
    </xdr:to>
    <xdr:pic>
      <xdr:nvPicPr>
        <xdr:cNvPr id="2" name="Picture 1" descr="Image result for what cold colors are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FA8C92-E6F5-481C-83B0-D7B37B4AA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9850100"/>
          <a:ext cx="6076950" cy="456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O99"/>
  <sheetViews>
    <sheetView topLeftCell="A10" workbookViewId="0">
      <selection activeCell="B78" sqref="B78"/>
    </sheetView>
  </sheetViews>
  <sheetFormatPr defaultColWidth="9.1796875" defaultRowHeight="13" x14ac:dyDescent="0.3"/>
  <cols>
    <col min="1" max="1" width="12.81640625" style="8" customWidth="1"/>
    <col min="2" max="2" width="11.7265625" style="8" customWidth="1"/>
    <col min="3" max="9" width="9.1796875" style="8"/>
    <col min="10" max="10" width="12.54296875" style="8" customWidth="1"/>
    <col min="11" max="11" width="14" style="8" customWidth="1"/>
    <col min="12" max="16384" width="9.1796875" style="8"/>
  </cols>
  <sheetData>
    <row r="1" spans="1:15" ht="18.5" x14ac:dyDescent="0.45">
      <c r="A1" s="5" t="s">
        <v>0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</row>
    <row r="2" spans="1:15" ht="18.5" x14ac:dyDescent="0.45">
      <c r="A2" s="9" t="s">
        <v>1</v>
      </c>
      <c r="B2" s="10"/>
      <c r="C2" s="10"/>
      <c r="D2" s="11"/>
      <c r="E2" s="11"/>
      <c r="F2" s="11"/>
      <c r="G2" s="12"/>
    </row>
    <row r="3" spans="1:15" ht="18.5" x14ac:dyDescent="0.45">
      <c r="A3" s="13" t="s">
        <v>2</v>
      </c>
      <c r="B3" s="11"/>
      <c r="C3" s="11"/>
      <c r="D3" s="11"/>
      <c r="E3" s="11"/>
      <c r="F3" s="11"/>
      <c r="G3" s="12"/>
    </row>
    <row r="4" spans="1:15" ht="18.5" x14ac:dyDescent="0.45">
      <c r="A4" s="13" t="s">
        <v>3</v>
      </c>
      <c r="B4" s="14"/>
      <c r="C4" s="14"/>
      <c r="D4" s="15"/>
      <c r="E4" s="16"/>
      <c r="F4" s="16"/>
      <c r="G4" s="17"/>
      <c r="H4" s="17" t="s">
        <v>4</v>
      </c>
    </row>
    <row r="5" spans="1:15" ht="18.5" x14ac:dyDescent="0.45">
      <c r="A5" s="13" t="s">
        <v>5</v>
      </c>
      <c r="B5" s="18"/>
      <c r="C5" s="18"/>
      <c r="D5" s="19"/>
      <c r="E5" s="20"/>
      <c r="F5" s="20"/>
      <c r="G5" s="17"/>
      <c r="H5" s="17" t="s">
        <v>6</v>
      </c>
    </row>
    <row r="6" spans="1:15" x14ac:dyDescent="0.3">
      <c r="A6" s="21"/>
      <c r="B6" s="18"/>
      <c r="C6" s="18"/>
      <c r="D6" s="19"/>
      <c r="E6" s="20"/>
      <c r="F6" s="20"/>
      <c r="G6" s="17"/>
      <c r="H6" s="17"/>
    </row>
    <row r="7" spans="1:15" x14ac:dyDescent="0.3">
      <c r="A7" s="21"/>
      <c r="B7" s="18"/>
      <c r="C7" s="18"/>
      <c r="D7" s="19"/>
      <c r="E7" s="20"/>
      <c r="F7" s="20"/>
      <c r="G7" s="17"/>
      <c r="H7" s="17"/>
    </row>
    <row r="8" spans="1:15" ht="21" x14ac:dyDescent="0.5">
      <c r="A8" s="22" t="s">
        <v>7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24"/>
      <c r="M8" s="24"/>
      <c r="N8" s="24"/>
      <c r="O8" s="24"/>
    </row>
    <row r="9" spans="1:15" ht="16" thickBot="1" x14ac:dyDescent="0.4">
      <c r="A9" s="25"/>
      <c r="B9" s="26"/>
      <c r="C9" s="26"/>
      <c r="D9" s="26"/>
      <c r="E9" s="26"/>
      <c r="F9" s="26"/>
      <c r="G9" s="26"/>
      <c r="H9" s="26"/>
      <c r="I9" s="26"/>
      <c r="J9" s="26"/>
      <c r="K9"/>
      <c r="L9"/>
      <c r="M9"/>
      <c r="N9"/>
      <c r="O9"/>
    </row>
    <row r="10" spans="1:15" ht="15.5" x14ac:dyDescent="0.35">
      <c r="A10" s="71" t="s">
        <v>8</v>
      </c>
      <c r="B10" s="72" t="s">
        <v>9</v>
      </c>
      <c r="C10" s="72"/>
      <c r="D10" s="72"/>
      <c r="E10" s="72"/>
      <c r="F10" s="72"/>
      <c r="G10" s="72"/>
      <c r="H10" s="72"/>
      <c r="I10" s="72"/>
      <c r="J10" s="72"/>
      <c r="K10" s="73" t="s">
        <v>10</v>
      </c>
      <c r="L10" s="73"/>
      <c r="M10" s="73"/>
      <c r="N10" s="73"/>
      <c r="O10" s="74"/>
    </row>
    <row r="11" spans="1:15" ht="15.5" x14ac:dyDescent="0.35">
      <c r="A11" s="75"/>
      <c r="B11" s="40"/>
      <c r="C11" s="40"/>
      <c r="D11" s="40"/>
      <c r="E11" s="40"/>
      <c r="F11" s="40"/>
      <c r="G11" s="40"/>
      <c r="H11" s="40"/>
      <c r="I11" s="40"/>
      <c r="J11" s="40"/>
      <c r="K11" s="76"/>
      <c r="L11" s="76"/>
      <c r="M11" s="76"/>
      <c r="N11" s="76"/>
      <c r="O11" s="77"/>
    </row>
    <row r="12" spans="1:15" ht="15.5" x14ac:dyDescent="0.35">
      <c r="A12" s="78">
        <v>1</v>
      </c>
      <c r="B12" s="79" t="s">
        <v>11</v>
      </c>
      <c r="C12" s="43"/>
      <c r="D12" s="43"/>
      <c r="E12" s="43"/>
      <c r="F12" s="43"/>
      <c r="G12" s="43"/>
      <c r="H12" s="43"/>
      <c r="I12" s="43"/>
      <c r="J12" s="40"/>
      <c r="K12" s="76"/>
      <c r="L12" s="76"/>
      <c r="M12" s="76"/>
      <c r="N12" s="76"/>
      <c r="O12" s="77"/>
    </row>
    <row r="13" spans="1:15" ht="15.5" x14ac:dyDescent="0.35">
      <c r="A13" s="78">
        <v>2</v>
      </c>
      <c r="B13" s="79" t="s">
        <v>12</v>
      </c>
      <c r="C13" s="43"/>
      <c r="D13" s="43"/>
      <c r="E13" s="43"/>
      <c r="F13" s="43"/>
      <c r="G13" s="43"/>
      <c r="H13" s="43"/>
      <c r="I13" s="43"/>
      <c r="J13" s="40"/>
      <c r="K13" s="76"/>
      <c r="L13" s="76"/>
      <c r="M13" s="76"/>
      <c r="N13" s="76"/>
      <c r="O13" s="77"/>
    </row>
    <row r="14" spans="1:15" ht="15.5" x14ac:dyDescent="0.35">
      <c r="A14" s="78">
        <v>3</v>
      </c>
      <c r="B14" s="79" t="s">
        <v>13</v>
      </c>
      <c r="C14" s="43"/>
      <c r="D14" s="43"/>
      <c r="E14" s="43"/>
      <c r="F14" s="43"/>
      <c r="G14" s="43"/>
      <c r="H14" s="43"/>
      <c r="I14" s="43"/>
      <c r="J14" s="40"/>
      <c r="K14" s="76"/>
      <c r="L14" s="76"/>
      <c r="M14" s="76"/>
      <c r="N14" s="76"/>
      <c r="O14" s="77"/>
    </row>
    <row r="15" spans="1:15" ht="15.5" x14ac:dyDescent="0.35">
      <c r="A15" s="78"/>
      <c r="B15" s="80"/>
      <c r="C15" s="40"/>
      <c r="D15" s="40"/>
      <c r="E15" s="40"/>
      <c r="F15" s="40"/>
      <c r="G15" s="40"/>
      <c r="H15" s="40"/>
      <c r="I15" s="40"/>
      <c r="J15" s="40"/>
      <c r="K15" s="76"/>
      <c r="L15" s="76"/>
      <c r="M15" s="76"/>
      <c r="N15" s="76"/>
      <c r="O15" s="77"/>
    </row>
    <row r="16" spans="1:15" ht="15.5" x14ac:dyDescent="0.35">
      <c r="A16" s="78">
        <v>4</v>
      </c>
      <c r="B16" s="80" t="s">
        <v>14</v>
      </c>
      <c r="C16" s="40"/>
      <c r="D16" s="40"/>
      <c r="E16" s="40"/>
      <c r="F16" s="40"/>
      <c r="G16" s="40"/>
      <c r="H16" s="40"/>
      <c r="I16" s="40"/>
      <c r="J16" s="40"/>
      <c r="K16" s="76"/>
      <c r="L16" s="76"/>
      <c r="M16" s="76"/>
      <c r="N16" s="76"/>
      <c r="O16" s="77"/>
    </row>
    <row r="17" spans="1:15" ht="15.5" x14ac:dyDescent="0.35">
      <c r="A17" s="78">
        <v>5</v>
      </c>
      <c r="B17" s="80" t="s">
        <v>15</v>
      </c>
      <c r="C17" s="40"/>
      <c r="D17" s="40"/>
      <c r="E17" s="40"/>
      <c r="F17" s="40"/>
      <c r="G17" s="40"/>
      <c r="H17" s="40"/>
      <c r="I17" s="40"/>
      <c r="J17" s="40"/>
      <c r="K17" s="76"/>
      <c r="L17" s="76"/>
      <c r="M17" s="76"/>
      <c r="N17" s="76"/>
      <c r="O17" s="77"/>
    </row>
    <row r="18" spans="1:15" ht="16" thickBot="1" x14ac:dyDescent="0.4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3"/>
      <c r="L18" s="83"/>
      <c r="M18" s="83"/>
      <c r="N18" s="83"/>
      <c r="O18" s="84"/>
    </row>
    <row r="19" spans="1:15" ht="15.5" x14ac:dyDescent="0.35">
      <c r="A19" s="70"/>
      <c r="B19" s="29"/>
      <c r="C19" s="29"/>
      <c r="D19" s="29"/>
      <c r="E19" s="29"/>
      <c r="F19" s="29"/>
      <c r="G19" s="29"/>
      <c r="H19" s="29"/>
      <c r="I19" s="29"/>
      <c r="J19" s="29"/>
      <c r="K19" s="2"/>
      <c r="L19" s="2"/>
      <c r="M19" s="2"/>
      <c r="N19" s="2"/>
      <c r="O19" s="2"/>
    </row>
    <row r="20" spans="1:15" ht="15.5" x14ac:dyDescent="0.35">
      <c r="A20" s="210" t="s">
        <v>16</v>
      </c>
      <c r="B20" s="211">
        <v>2020</v>
      </c>
      <c r="C20" s="29"/>
      <c r="D20" s="29"/>
      <c r="E20" s="29"/>
      <c r="F20" s="29"/>
      <c r="G20" s="29"/>
      <c r="H20" s="29"/>
      <c r="I20" s="29"/>
      <c r="J20" s="29"/>
      <c r="K20" s="2"/>
      <c r="L20" s="2"/>
      <c r="M20" s="2"/>
      <c r="N20" s="2"/>
      <c r="O20" s="2"/>
    </row>
    <row r="21" spans="1:15" ht="15.5" x14ac:dyDescent="0.35">
      <c r="A21" s="70"/>
      <c r="B21" s="29"/>
      <c r="C21" s="29"/>
      <c r="D21" s="29"/>
      <c r="E21" s="29"/>
      <c r="F21" s="29"/>
      <c r="G21" s="29"/>
      <c r="H21" s="29"/>
      <c r="I21" s="29"/>
      <c r="J21" s="29"/>
      <c r="K21" s="2"/>
      <c r="L21" s="2"/>
      <c r="M21" s="2"/>
      <c r="N21" s="2"/>
      <c r="O21" s="2"/>
    </row>
    <row r="22" spans="1:15" ht="15.5" x14ac:dyDescent="0.35">
      <c r="A22" s="27" t="s">
        <v>17</v>
      </c>
      <c r="B22" s="26"/>
      <c r="C22" s="26"/>
      <c r="D22" s="26"/>
      <c r="E22" s="26"/>
      <c r="F22" s="26"/>
      <c r="G22" s="26"/>
      <c r="H22" s="26"/>
      <c r="I22" s="26"/>
      <c r="J22" s="26"/>
      <c r="K22"/>
      <c r="L22"/>
      <c r="M22"/>
      <c r="N22"/>
      <c r="O22"/>
    </row>
    <row r="23" spans="1:15" ht="15.5" x14ac:dyDescent="0.35">
      <c r="A23" s="26"/>
      <c r="B23" s="28" t="s">
        <v>18</v>
      </c>
      <c r="C23" s="28"/>
      <c r="D23" s="28"/>
      <c r="E23" s="28"/>
      <c r="F23" s="28"/>
      <c r="G23" s="28"/>
      <c r="H23" s="28"/>
      <c r="I23" s="28"/>
      <c r="J23" s="4"/>
      <c r="K23" s="4"/>
      <c r="L23" s="4"/>
      <c r="M23" s="4"/>
      <c r="N23" s="4"/>
      <c r="O23" s="4"/>
    </row>
    <row r="24" spans="1:15" ht="15.5" x14ac:dyDescent="0.35">
      <c r="A24" s="26"/>
      <c r="B24" s="28" t="s">
        <v>19</v>
      </c>
      <c r="C24" s="28"/>
      <c r="D24" s="28"/>
      <c r="E24" s="28"/>
      <c r="F24" s="28"/>
      <c r="G24" s="28"/>
      <c r="H24" s="28"/>
      <c r="I24" s="28"/>
      <c r="J24" s="4"/>
      <c r="K24" s="4"/>
      <c r="L24" s="4"/>
      <c r="M24" s="4"/>
      <c r="N24" s="4"/>
      <c r="O24" s="4"/>
    </row>
    <row r="25" spans="1:15" ht="15.5" x14ac:dyDescent="0.35">
      <c r="A25" s="26"/>
      <c r="B25" s="26" t="s">
        <v>20</v>
      </c>
      <c r="C25" s="26"/>
      <c r="D25" s="26"/>
      <c r="E25" s="26"/>
      <c r="F25" s="26"/>
      <c r="G25" s="26"/>
      <c r="H25" s="26"/>
      <c r="I25" s="26"/>
      <c r="J25" s="26"/>
      <c r="K25"/>
      <c r="L25"/>
      <c r="M25"/>
      <c r="N25"/>
      <c r="O25"/>
    </row>
    <row r="26" spans="1:15" ht="15.5" x14ac:dyDescent="0.35">
      <c r="A26" s="26"/>
      <c r="B26" s="26" t="s">
        <v>21</v>
      </c>
      <c r="C26" s="26"/>
      <c r="D26" s="26"/>
      <c r="E26" s="26"/>
      <c r="F26" s="26"/>
      <c r="G26" s="26"/>
      <c r="H26" s="26"/>
      <c r="I26" s="26"/>
      <c r="J26" s="26"/>
      <c r="K26"/>
      <c r="L26"/>
      <c r="M26"/>
      <c r="N26"/>
      <c r="O26"/>
    </row>
    <row r="27" spans="1:15" ht="15.5" x14ac:dyDescent="0.3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/>
      <c r="L27"/>
      <c r="M27"/>
      <c r="N27"/>
      <c r="O27"/>
    </row>
    <row r="28" spans="1:15" ht="15.5" x14ac:dyDescent="0.3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/>
      <c r="L28"/>
      <c r="M28"/>
      <c r="N28"/>
      <c r="O28"/>
    </row>
    <row r="29" spans="1:15" ht="15.5" x14ac:dyDescent="0.35">
      <c r="A29" s="27" t="s">
        <v>22</v>
      </c>
      <c r="B29" s="26"/>
      <c r="C29" s="26"/>
      <c r="D29" s="26"/>
      <c r="E29" s="26"/>
      <c r="F29" s="26"/>
      <c r="G29" s="26"/>
      <c r="H29" s="26"/>
      <c r="I29" s="26"/>
      <c r="J29" s="26"/>
      <c r="K29"/>
      <c r="L29"/>
      <c r="M29"/>
      <c r="N29"/>
      <c r="O29"/>
    </row>
    <row r="30" spans="1:15" ht="15.5" x14ac:dyDescent="0.35">
      <c r="A30" s="27"/>
      <c r="J30" s="26"/>
      <c r="K30"/>
      <c r="L30"/>
      <c r="M30"/>
      <c r="N30"/>
      <c r="O30"/>
    </row>
    <row r="31" spans="1:15" ht="15.5" x14ac:dyDescent="0.35">
      <c r="A31" s="26"/>
      <c r="B31" s="26" t="s">
        <v>23</v>
      </c>
      <c r="C31" s="26"/>
      <c r="D31" s="26"/>
      <c r="E31" s="26"/>
      <c r="F31" s="26"/>
      <c r="G31" s="26"/>
      <c r="H31" s="26"/>
      <c r="I31" s="26"/>
      <c r="J31" s="26"/>
      <c r="K31"/>
      <c r="L31"/>
      <c r="M31"/>
      <c r="N31"/>
      <c r="O31"/>
    </row>
    <row r="32" spans="1:15" ht="15.5" x14ac:dyDescent="0.35">
      <c r="A32" s="26"/>
      <c r="B32" s="26" t="s">
        <v>24</v>
      </c>
      <c r="C32" s="26"/>
      <c r="D32" s="26"/>
      <c r="E32" s="26"/>
      <c r="F32" s="26"/>
      <c r="G32" s="26"/>
      <c r="H32" s="26"/>
      <c r="I32" s="26"/>
      <c r="J32" s="26"/>
      <c r="K32"/>
      <c r="L32"/>
      <c r="M32"/>
      <c r="N32"/>
      <c r="O32"/>
    </row>
    <row r="33" spans="1:15" ht="15.5" x14ac:dyDescent="0.35">
      <c r="A33" s="26"/>
      <c r="B33" s="26" t="s">
        <v>25</v>
      </c>
      <c r="C33" s="26"/>
      <c r="D33" s="26"/>
      <c r="E33" s="26"/>
      <c r="F33" s="26"/>
      <c r="G33" s="26"/>
      <c r="H33" s="26"/>
      <c r="I33" s="26"/>
      <c r="J33" s="26"/>
      <c r="K33"/>
      <c r="L33"/>
      <c r="M33"/>
      <c r="N33"/>
      <c r="O33"/>
    </row>
    <row r="34" spans="1:15" ht="15.5" x14ac:dyDescent="0.35">
      <c r="A34" s="26"/>
      <c r="B34" s="26"/>
      <c r="C34" s="26" t="s">
        <v>26</v>
      </c>
      <c r="D34" s="26"/>
      <c r="E34" s="26"/>
      <c r="F34" s="26"/>
      <c r="G34" s="26"/>
      <c r="H34" s="26"/>
      <c r="I34" s="26"/>
      <c r="J34" s="26"/>
      <c r="K34"/>
      <c r="L34"/>
      <c r="M34"/>
      <c r="N34"/>
      <c r="O34"/>
    </row>
    <row r="35" spans="1:15" ht="15.5" x14ac:dyDescent="0.35">
      <c r="A35" s="26"/>
      <c r="B35" s="26"/>
      <c r="C35" s="26" t="s">
        <v>27</v>
      </c>
      <c r="D35" s="26"/>
      <c r="E35" s="26"/>
      <c r="F35" s="26"/>
      <c r="G35" s="29"/>
      <c r="H35" s="29"/>
      <c r="I35" s="29"/>
      <c r="J35" s="29"/>
      <c r="K35" s="2"/>
      <c r="L35" s="2"/>
      <c r="M35"/>
      <c r="N35"/>
      <c r="O35"/>
    </row>
    <row r="36" spans="1:15" ht="15.5" x14ac:dyDescent="0.35">
      <c r="A36" s="26"/>
      <c r="B36" s="26"/>
      <c r="C36" s="26" t="s">
        <v>28</v>
      </c>
      <c r="D36" s="26"/>
      <c r="E36" s="26"/>
      <c r="F36" s="26"/>
      <c r="G36" s="29"/>
      <c r="H36" s="29"/>
      <c r="I36" s="29"/>
      <c r="J36" s="29"/>
      <c r="K36" s="2"/>
      <c r="L36" s="2"/>
      <c r="M36"/>
      <c r="N36"/>
      <c r="O36"/>
    </row>
    <row r="37" spans="1:15" ht="15.5" x14ac:dyDescent="0.35">
      <c r="A37" s="26"/>
      <c r="B37" s="26" t="s">
        <v>29</v>
      </c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5" ht="15.5" x14ac:dyDescent="0.35">
      <c r="A38" s="26"/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1:15" ht="15.5" x14ac:dyDescent="0.35">
      <c r="A39" s="26"/>
      <c r="B39" s="26" t="s">
        <v>30</v>
      </c>
      <c r="C39" s="26"/>
      <c r="D39" s="26"/>
      <c r="E39" s="26"/>
      <c r="F39" s="26"/>
      <c r="G39" s="26"/>
      <c r="H39" s="29"/>
      <c r="I39" s="29"/>
      <c r="J39" s="26"/>
      <c r="K39"/>
      <c r="L39"/>
      <c r="M39"/>
      <c r="N39"/>
      <c r="O39"/>
    </row>
    <row r="40" spans="1:15" ht="15.5" x14ac:dyDescent="0.35">
      <c r="A40" s="26"/>
      <c r="B40" s="26"/>
      <c r="C40" s="26" t="s">
        <v>31</v>
      </c>
      <c r="D40" s="26"/>
      <c r="E40" s="26"/>
      <c r="F40" s="26"/>
      <c r="G40" s="26"/>
      <c r="H40" s="29"/>
      <c r="I40" s="29"/>
      <c r="J40" s="26"/>
      <c r="K40"/>
      <c r="L40"/>
      <c r="M40"/>
      <c r="N40"/>
      <c r="O40"/>
    </row>
    <row r="41" spans="1:15" ht="15.5" x14ac:dyDescent="0.35">
      <c r="A41" s="26"/>
      <c r="B41" s="26"/>
      <c r="C41" s="26"/>
      <c r="D41" s="26" t="s">
        <v>32</v>
      </c>
      <c r="E41" s="26"/>
      <c r="F41" s="26"/>
      <c r="G41" s="26"/>
      <c r="H41" s="29"/>
      <c r="I41" s="29"/>
      <c r="J41" s="26"/>
      <c r="K41"/>
      <c r="L41"/>
      <c r="M41"/>
      <c r="N41"/>
      <c r="O41"/>
    </row>
    <row r="42" spans="1:15" ht="15.5" x14ac:dyDescent="0.35">
      <c r="A42" s="26"/>
      <c r="B42" s="26"/>
      <c r="C42" s="26" t="s">
        <v>33</v>
      </c>
      <c r="D42" s="26"/>
      <c r="E42" s="26"/>
      <c r="F42" s="26"/>
      <c r="G42" s="26"/>
      <c r="H42" s="29"/>
      <c r="I42" s="29"/>
      <c r="J42" s="26"/>
      <c r="K42"/>
      <c r="L42"/>
      <c r="M42"/>
      <c r="N42"/>
      <c r="O42"/>
    </row>
    <row r="43" spans="1:15" ht="15.5" x14ac:dyDescent="0.35">
      <c r="A43" s="26"/>
      <c r="B43" s="26"/>
      <c r="C43" s="26"/>
      <c r="D43" s="26" t="s">
        <v>34</v>
      </c>
      <c r="E43" s="26"/>
      <c r="F43" s="26"/>
      <c r="G43" s="26"/>
      <c r="H43" s="29"/>
      <c r="I43" s="29"/>
      <c r="J43" s="26"/>
      <c r="K43"/>
      <c r="L43"/>
      <c r="M43"/>
      <c r="N43"/>
      <c r="O43"/>
    </row>
    <row r="44" spans="1:15" ht="15.5" x14ac:dyDescent="0.3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/>
      <c r="L44"/>
      <c r="M44"/>
      <c r="N44"/>
      <c r="O44"/>
    </row>
    <row r="45" spans="1:15" ht="15.5" x14ac:dyDescent="0.35">
      <c r="A45" s="27" t="s">
        <v>35</v>
      </c>
      <c r="B45" s="26"/>
      <c r="C45" s="26"/>
      <c r="D45" s="26"/>
      <c r="E45" s="26"/>
      <c r="F45" s="26"/>
      <c r="G45" s="26"/>
      <c r="H45" s="26"/>
      <c r="I45" s="26"/>
      <c r="J45" s="26"/>
      <c r="K45"/>
      <c r="L45"/>
      <c r="M45"/>
      <c r="N45"/>
      <c r="O45"/>
    </row>
    <row r="46" spans="1:15" ht="15.5" x14ac:dyDescent="0.35">
      <c r="A46" s="27"/>
      <c r="B46" s="26"/>
      <c r="C46" s="26"/>
      <c r="D46" s="26"/>
      <c r="E46" s="26"/>
      <c r="F46" s="26"/>
      <c r="G46" s="26"/>
      <c r="H46" s="26"/>
      <c r="I46" s="26"/>
      <c r="J46" s="26"/>
      <c r="K46"/>
      <c r="L46"/>
      <c r="M46"/>
      <c r="N46"/>
      <c r="O46"/>
    </row>
    <row r="47" spans="1:15" ht="15.5" x14ac:dyDescent="0.35">
      <c r="A47" s="27"/>
      <c r="B47" s="26" t="s">
        <v>36</v>
      </c>
      <c r="C47" s="26"/>
      <c r="D47" s="26"/>
      <c r="E47" s="26"/>
      <c r="F47" s="26"/>
      <c r="G47" s="26"/>
      <c r="H47" s="26"/>
      <c r="I47" s="26"/>
      <c r="J47" s="26"/>
      <c r="K47"/>
      <c r="L47"/>
      <c r="M47"/>
      <c r="N47"/>
      <c r="O47"/>
    </row>
    <row r="48" spans="1:15" ht="15.5" x14ac:dyDescent="0.35">
      <c r="A48" s="27"/>
      <c r="B48" s="26" t="s">
        <v>37</v>
      </c>
      <c r="C48" s="26"/>
      <c r="D48" s="26"/>
      <c r="E48" s="26"/>
      <c r="F48" s="26"/>
      <c r="G48" s="26"/>
      <c r="H48" s="26"/>
      <c r="I48" s="26"/>
      <c r="J48" s="26"/>
      <c r="K48"/>
      <c r="L48"/>
      <c r="M48"/>
      <c r="N48"/>
      <c r="O48"/>
    </row>
    <row r="49" spans="1:15" ht="15.5" x14ac:dyDescent="0.35">
      <c r="A49" s="27"/>
      <c r="B49" s="26" t="s">
        <v>38</v>
      </c>
      <c r="C49" s="26"/>
      <c r="D49" s="26"/>
      <c r="E49" s="26"/>
      <c r="F49" s="26"/>
      <c r="G49" s="26"/>
      <c r="H49" s="26"/>
      <c r="I49" s="26"/>
      <c r="J49" s="26"/>
      <c r="K49"/>
      <c r="L49"/>
      <c r="M49"/>
      <c r="N49"/>
      <c r="O49"/>
    </row>
    <row r="50" spans="1:15" ht="15.5" x14ac:dyDescent="0.35">
      <c r="A50" s="27"/>
      <c r="B50" s="26"/>
      <c r="C50" s="26" t="s">
        <v>39</v>
      </c>
      <c r="D50" s="26"/>
      <c r="E50" s="26"/>
      <c r="F50" s="26"/>
      <c r="G50" s="26"/>
      <c r="H50" s="26"/>
      <c r="I50" s="26"/>
      <c r="J50" s="26"/>
      <c r="K50"/>
      <c r="L50"/>
      <c r="M50"/>
      <c r="N50"/>
      <c r="O50"/>
    </row>
    <row r="51" spans="1:15" ht="15.5" x14ac:dyDescent="0.35">
      <c r="A51" s="27"/>
      <c r="B51" s="26"/>
      <c r="C51" s="26"/>
      <c r="D51" s="26"/>
      <c r="E51" s="26"/>
      <c r="F51" s="26"/>
      <c r="G51" s="26"/>
      <c r="H51" s="26"/>
      <c r="I51" s="26"/>
      <c r="J51" s="26"/>
      <c r="K51"/>
      <c r="L51"/>
      <c r="M51"/>
      <c r="N51"/>
      <c r="O51"/>
    </row>
    <row r="52" spans="1:15" ht="15.5" x14ac:dyDescent="0.35">
      <c r="A52" s="26"/>
      <c r="B52" s="4" t="s">
        <v>40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5.5" x14ac:dyDescent="0.35">
      <c r="A53" s="26"/>
      <c r="B53" s="4"/>
      <c r="C53" t="s">
        <v>41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5.5" x14ac:dyDescent="0.35">
      <c r="A54" s="26"/>
      <c r="B54" s="4"/>
      <c r="C54" s="4"/>
      <c r="D54" t="s">
        <v>42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5.5" x14ac:dyDescent="0.35">
      <c r="A55" s="26"/>
      <c r="B55" s="4"/>
      <c r="C55" t="s">
        <v>43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ht="15.5" x14ac:dyDescent="0.35">
      <c r="A56" s="26"/>
      <c r="B56" s="4"/>
      <c r="C56" t="s">
        <v>44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5.5" x14ac:dyDescent="0.35">
      <c r="A57" s="2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4.5" x14ac:dyDescent="0.35">
      <c r="A58"/>
      <c r="B58" t="s">
        <v>45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4.5" x14ac:dyDescent="0.35">
      <c r="A59"/>
      <c r="B59" s="4"/>
      <c r="C59" t="s">
        <v>46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4.5" x14ac:dyDescent="0.35">
      <c r="A60"/>
      <c r="B60"/>
      <c r="C60" t="s">
        <v>47</v>
      </c>
      <c r="D60"/>
      <c r="E60"/>
      <c r="F60"/>
      <c r="G60"/>
      <c r="H60"/>
      <c r="I60"/>
      <c r="J60"/>
      <c r="K60"/>
      <c r="L60"/>
      <c r="M60"/>
      <c r="N60"/>
      <c r="O60"/>
    </row>
    <row r="61" spans="1:15" x14ac:dyDescent="0.3">
      <c r="A61" s="21"/>
      <c r="B61" s="18"/>
      <c r="C61" s="18"/>
      <c r="D61" s="19"/>
      <c r="E61" s="20"/>
      <c r="F61" s="20"/>
      <c r="G61" s="17"/>
      <c r="H61" s="17"/>
    </row>
    <row r="62" spans="1:15" x14ac:dyDescent="0.3">
      <c r="A62" s="21"/>
      <c r="B62" s="18"/>
      <c r="C62" s="18"/>
      <c r="D62" s="19"/>
      <c r="E62" s="20"/>
      <c r="F62" s="20"/>
      <c r="G62" s="17"/>
      <c r="H62" s="17"/>
    </row>
    <row r="63" spans="1:15" ht="15.5" x14ac:dyDescent="0.35">
      <c r="A63" s="30" t="s">
        <v>48</v>
      </c>
      <c r="B63" s="31"/>
      <c r="C63" s="31"/>
      <c r="D63" s="32"/>
      <c r="E63" s="33"/>
      <c r="F63" s="33"/>
      <c r="G63" s="34"/>
      <c r="H63" s="34"/>
      <c r="I63" s="35"/>
      <c r="J63" s="35"/>
      <c r="K63" s="35"/>
      <c r="L63" s="35"/>
      <c r="M63" s="35"/>
      <c r="N63" s="35"/>
      <c r="O63" s="35"/>
    </row>
    <row r="64" spans="1:15" x14ac:dyDescent="0.3">
      <c r="A64" s="36"/>
      <c r="B64" s="18"/>
      <c r="C64" s="18"/>
      <c r="D64" s="19"/>
      <c r="E64" s="20"/>
      <c r="F64" s="20"/>
      <c r="G64" s="17"/>
      <c r="H64" s="17"/>
    </row>
    <row r="65" spans="1:8" ht="15.5" x14ac:dyDescent="0.35">
      <c r="A65" s="37" t="s">
        <v>49</v>
      </c>
      <c r="B65" s="38"/>
      <c r="C65" s="39"/>
      <c r="D65" s="38"/>
      <c r="E65" s="39"/>
      <c r="F65" s="39"/>
      <c r="G65" s="39"/>
      <c r="H65" s="40"/>
    </row>
    <row r="66" spans="1:8" ht="15.5" x14ac:dyDescent="0.35">
      <c r="A66" s="69" t="s">
        <v>50</v>
      </c>
      <c r="B66" s="41" t="s">
        <v>51</v>
      </c>
      <c r="C66" s="41"/>
      <c r="D66" s="42"/>
      <c r="E66" s="41"/>
      <c r="F66" s="41"/>
      <c r="G66" s="43"/>
      <c r="H66" s="43"/>
    </row>
    <row r="67" spans="1:8" ht="15.5" x14ac:dyDescent="0.35">
      <c r="A67" s="69" t="s">
        <v>52</v>
      </c>
      <c r="B67" s="41" t="s">
        <v>53</v>
      </c>
      <c r="C67" s="41"/>
      <c r="D67" s="42"/>
      <c r="E67" s="41"/>
      <c r="F67" s="41"/>
      <c r="G67" s="43"/>
      <c r="H67" s="43"/>
    </row>
    <row r="68" spans="1:8" ht="15.5" x14ac:dyDescent="0.35">
      <c r="A68" s="69" t="s">
        <v>54</v>
      </c>
      <c r="B68" s="41" t="s">
        <v>55</v>
      </c>
      <c r="C68" s="41"/>
      <c r="D68" s="42"/>
      <c r="E68" s="41"/>
      <c r="F68" s="41"/>
      <c r="G68" s="43"/>
      <c r="H68" s="43"/>
    </row>
    <row r="69" spans="1:8" ht="15.5" x14ac:dyDescent="0.35">
      <c r="A69" s="68" t="s">
        <v>56</v>
      </c>
      <c r="B69" s="41" t="s">
        <v>57</v>
      </c>
      <c r="C69" s="41"/>
      <c r="D69" s="42"/>
      <c r="E69" s="41"/>
      <c r="F69" s="41"/>
      <c r="G69" s="43"/>
      <c r="H69" s="43"/>
    </row>
    <row r="70" spans="1:8" ht="15.5" x14ac:dyDescent="0.35">
      <c r="A70" s="68" t="s">
        <v>58</v>
      </c>
      <c r="B70" s="41" t="s">
        <v>59</v>
      </c>
      <c r="C70" s="41"/>
      <c r="D70" s="42"/>
      <c r="E70" s="41"/>
      <c r="F70" s="41"/>
      <c r="G70" s="43"/>
      <c r="H70" s="43"/>
    </row>
    <row r="71" spans="1:8" ht="15.5" x14ac:dyDescent="0.35">
      <c r="A71" s="68" t="s">
        <v>60</v>
      </c>
      <c r="B71" s="41" t="s">
        <v>61</v>
      </c>
      <c r="C71" s="41"/>
      <c r="D71" s="42"/>
      <c r="E71" s="41"/>
      <c r="F71" s="41"/>
      <c r="G71" s="43"/>
      <c r="H71" s="43"/>
    </row>
    <row r="72" spans="1:8" ht="15.5" x14ac:dyDescent="0.35">
      <c r="A72" s="68" t="s">
        <v>62</v>
      </c>
      <c r="B72" s="41" t="s">
        <v>63</v>
      </c>
      <c r="C72" s="41"/>
      <c r="D72" s="42"/>
      <c r="E72" s="41"/>
      <c r="F72" s="41"/>
      <c r="G72" s="43"/>
      <c r="H72" s="43"/>
    </row>
    <row r="73" spans="1:8" ht="15.5" x14ac:dyDescent="0.35">
      <c r="A73" s="68" t="s">
        <v>64</v>
      </c>
      <c r="B73" s="41" t="s">
        <v>64</v>
      </c>
      <c r="C73" s="41"/>
      <c r="D73" s="42"/>
      <c r="E73" s="41"/>
      <c r="F73" s="41"/>
      <c r="G73" s="43"/>
      <c r="H73" s="43"/>
    </row>
    <row r="74" spans="1:8" ht="15.5" x14ac:dyDescent="0.35">
      <c r="A74" s="41"/>
      <c r="B74" s="41"/>
      <c r="C74" s="41"/>
      <c r="D74" s="42"/>
      <c r="E74" s="41"/>
      <c r="F74" s="41"/>
      <c r="G74" s="43"/>
      <c r="H74" s="43"/>
    </row>
    <row r="75" spans="1:8" ht="15.5" x14ac:dyDescent="0.35">
      <c r="A75" s="38" t="s">
        <v>65</v>
      </c>
      <c r="B75" s="39"/>
      <c r="C75" s="39"/>
      <c r="D75" s="39"/>
      <c r="E75" s="39"/>
      <c r="F75" s="39"/>
      <c r="G75" s="39"/>
      <c r="H75" s="43"/>
    </row>
    <row r="76" spans="1:8" ht="15.5" x14ac:dyDescent="0.35">
      <c r="A76" s="44" t="s">
        <v>66</v>
      </c>
      <c r="B76" s="43"/>
      <c r="C76" s="43"/>
      <c r="D76" s="43" t="s">
        <v>67</v>
      </c>
      <c r="E76" s="43"/>
      <c r="F76" s="43"/>
      <c r="G76" s="43"/>
      <c r="H76" s="43"/>
    </row>
    <row r="77" spans="1:8" ht="15.5" x14ac:dyDescent="0.35">
      <c r="A77" s="44" t="s">
        <v>68</v>
      </c>
      <c r="B77" s="43"/>
      <c r="C77" s="43"/>
      <c r="D77" s="43" t="s">
        <v>69</v>
      </c>
      <c r="E77" s="43"/>
      <c r="F77" s="43"/>
      <c r="G77" s="43"/>
      <c r="H77" s="43"/>
    </row>
    <row r="78" spans="1:8" ht="15.5" x14ac:dyDescent="0.35">
      <c r="A78" s="44" t="s">
        <v>70</v>
      </c>
      <c r="B78" s="43"/>
      <c r="C78" s="43"/>
      <c r="D78" s="43" t="s">
        <v>71</v>
      </c>
      <c r="E78" s="43"/>
      <c r="F78" s="43"/>
      <c r="G78" s="43"/>
      <c r="H78" s="43"/>
    </row>
    <row r="79" spans="1:8" ht="15.5" x14ac:dyDescent="0.35">
      <c r="A79" s="44" t="s">
        <v>72</v>
      </c>
      <c r="B79" s="43"/>
      <c r="C79" s="43"/>
      <c r="D79" s="43" t="s">
        <v>71</v>
      </c>
      <c r="E79" s="43"/>
      <c r="F79" s="43"/>
      <c r="G79" s="43"/>
      <c r="H79" s="43"/>
    </row>
    <row r="80" spans="1:8" ht="15.5" x14ac:dyDescent="0.35">
      <c r="A80" s="44" t="s">
        <v>73</v>
      </c>
      <c r="B80" s="43"/>
      <c r="C80" s="43"/>
      <c r="D80" s="43" t="s">
        <v>74</v>
      </c>
      <c r="E80" s="43"/>
      <c r="F80" s="43"/>
      <c r="G80" s="43"/>
      <c r="H80" s="43"/>
    </row>
    <row r="81" spans="1:11" ht="15.5" x14ac:dyDescent="0.35">
      <c r="A81" s="44" t="s">
        <v>75</v>
      </c>
      <c r="B81" s="43"/>
      <c r="C81" s="43"/>
      <c r="D81" s="43" t="s">
        <v>76</v>
      </c>
      <c r="E81" s="43"/>
      <c r="F81" s="43"/>
      <c r="G81" s="43"/>
      <c r="H81" s="43"/>
    </row>
    <row r="82" spans="1:11" ht="15.5" x14ac:dyDescent="0.35">
      <c r="A82" s="44"/>
      <c r="B82" s="43"/>
      <c r="C82" s="43"/>
      <c r="D82" s="43"/>
      <c r="E82" s="43"/>
      <c r="F82" s="43"/>
      <c r="G82" s="43"/>
      <c r="H82" s="43"/>
    </row>
    <row r="83" spans="1:11" ht="16" thickBot="1" x14ac:dyDescent="0.4">
      <c r="A83" s="38" t="s">
        <v>77</v>
      </c>
      <c r="B83" s="39"/>
      <c r="C83" s="39"/>
      <c r="D83" s="39"/>
      <c r="E83" s="39"/>
      <c r="F83" s="39"/>
      <c r="G83" s="39"/>
      <c r="H83" s="29"/>
    </row>
    <row r="84" spans="1:11" ht="27" thickBot="1" x14ac:dyDescent="0.4">
      <c r="A84" s="45" t="s">
        <v>78</v>
      </c>
      <c r="B84" s="46"/>
      <c r="C84" s="47"/>
      <c r="D84" s="280" t="s">
        <v>79</v>
      </c>
      <c r="E84" s="281"/>
      <c r="F84" s="282"/>
      <c r="G84" s="282"/>
      <c r="H84" s="281"/>
      <c r="I84" s="58"/>
      <c r="J84" s="60" t="s">
        <v>80</v>
      </c>
      <c r="K84" s="61" t="s">
        <v>81</v>
      </c>
    </row>
    <row r="85" spans="1:11" ht="16" thickBot="1" x14ac:dyDescent="0.4">
      <c r="A85" s="49" t="s">
        <v>82</v>
      </c>
      <c r="B85" s="50"/>
      <c r="C85" s="58"/>
      <c r="D85" s="49" t="str">
        <f>WEB_Layout!D105</f>
        <v>Masscahusetts Electic Company (MECO)</v>
      </c>
      <c r="E85" s="50"/>
      <c r="F85" s="50"/>
      <c r="G85" s="50"/>
      <c r="H85" s="50"/>
      <c r="I85" s="51"/>
      <c r="J85" s="62" t="str">
        <f>WEB_Layout!J105</f>
        <v>NGRID</v>
      </c>
      <c r="K85" s="63" t="str">
        <f>WEB_Layout!K105</f>
        <v>NGRID</v>
      </c>
    </row>
    <row r="86" spans="1:11" ht="16" thickBot="1" x14ac:dyDescent="0.4">
      <c r="A86" s="52" t="s">
        <v>82</v>
      </c>
      <c r="B86" s="43"/>
      <c r="C86" s="17"/>
      <c r="D86" s="52" t="str">
        <f>WEB_Layout!D106</f>
        <v>NANTUCKET</v>
      </c>
      <c r="E86" s="43"/>
      <c r="F86" s="43"/>
      <c r="G86" s="43"/>
      <c r="H86" s="43"/>
      <c r="I86" s="53"/>
      <c r="J86" s="62" t="str">
        <f>WEB_Layout!J106</f>
        <v>NGRID</v>
      </c>
      <c r="K86" s="63" t="str">
        <f>WEB_Layout!K106</f>
        <v>NGRID</v>
      </c>
    </row>
    <row r="87" spans="1:11" ht="16" thickBot="1" x14ac:dyDescent="0.4">
      <c r="A87" s="52" t="s">
        <v>83</v>
      </c>
      <c r="B87" s="43"/>
      <c r="C87" s="17"/>
      <c r="D87" s="52" t="str">
        <f>WEB_Layout!D107</f>
        <v>Boston Edison Company (BECO)</v>
      </c>
      <c r="E87" s="43"/>
      <c r="F87" s="43"/>
      <c r="G87" s="43"/>
      <c r="H87" s="43"/>
      <c r="I87" s="53"/>
      <c r="J87" s="62" t="str">
        <f>WEB_Layout!J107</f>
        <v>Eversource</v>
      </c>
      <c r="K87" s="63" t="str">
        <f>WEB_Layout!K107</f>
        <v>Eversource East</v>
      </c>
    </row>
    <row r="88" spans="1:11" ht="16" thickBot="1" x14ac:dyDescent="0.4">
      <c r="A88" s="52" t="s">
        <v>83</v>
      </c>
      <c r="B88" s="43"/>
      <c r="C88" s="17"/>
      <c r="D88" s="52" t="str">
        <f>WEB_Layout!D108</f>
        <v>Cambridge Electric Light (CAMB)</v>
      </c>
      <c r="E88" s="43"/>
      <c r="F88" s="43"/>
      <c r="G88" s="43"/>
      <c r="H88" s="43"/>
      <c r="I88" s="53"/>
      <c r="J88" s="62" t="str">
        <f>WEB_Layout!J108</f>
        <v>Eversource</v>
      </c>
      <c r="K88" s="63" t="str">
        <f>WEB_Layout!K108</f>
        <v>Eversource East</v>
      </c>
    </row>
    <row r="89" spans="1:11" ht="16" thickBot="1" x14ac:dyDescent="0.4">
      <c r="A89" s="52" t="s">
        <v>83</v>
      </c>
      <c r="B89" s="43"/>
      <c r="C89" s="17"/>
      <c r="D89" s="52" t="str">
        <f>WEB_Layout!D109</f>
        <v>Commonwealth Electric Company (COMM)</v>
      </c>
      <c r="E89" s="43"/>
      <c r="F89" s="43"/>
      <c r="G89" s="43"/>
      <c r="H89" s="43"/>
      <c r="I89" s="53"/>
      <c r="J89" s="62" t="str">
        <f>WEB_Layout!J109</f>
        <v>Eversource</v>
      </c>
      <c r="K89" s="63" t="str">
        <f>WEB_Layout!K109</f>
        <v>Eversource East</v>
      </c>
    </row>
    <row r="90" spans="1:11" ht="16" thickBot="1" x14ac:dyDescent="0.4">
      <c r="A90" s="52" t="s">
        <v>84</v>
      </c>
      <c r="B90" s="43"/>
      <c r="C90" s="17"/>
      <c r="D90" s="52" t="str">
        <f>WEB_Layout!D110</f>
        <v>Western massachusetts Electric Company (WMECO)</v>
      </c>
      <c r="E90" s="43"/>
      <c r="F90" s="43"/>
      <c r="G90" s="43"/>
      <c r="H90" s="43"/>
      <c r="I90" s="53"/>
      <c r="J90" s="62" t="str">
        <f>WEB_Layout!J110</f>
        <v>Eversource</v>
      </c>
      <c r="K90" s="63" t="str">
        <f>WEB_Layout!K110</f>
        <v>Eversource West</v>
      </c>
    </row>
    <row r="91" spans="1:11" ht="16" thickBot="1" x14ac:dyDescent="0.4">
      <c r="A91" s="54" t="s">
        <v>85</v>
      </c>
      <c r="B91" s="55"/>
      <c r="C91" s="59"/>
      <c r="D91" s="54" t="str">
        <f>WEB_Layout!D111</f>
        <v>Fitchbuirg Gas and Electric (FGE)</v>
      </c>
      <c r="E91" s="55"/>
      <c r="F91" s="55"/>
      <c r="G91" s="55"/>
      <c r="H91" s="55"/>
      <c r="I91" s="56"/>
      <c r="J91" s="283" t="str">
        <f>WEB_Layout!J111</f>
        <v>Unitil</v>
      </c>
      <c r="K91" s="284" t="str">
        <f>WEB_Layout!K111</f>
        <v>FG&amp;E</v>
      </c>
    </row>
    <row r="92" spans="1:11" ht="15.5" x14ac:dyDescent="0.35">
      <c r="A92" s="26"/>
      <c r="B92" s="26"/>
      <c r="C92" s="26"/>
      <c r="D92" s="26"/>
      <c r="E92" s="26"/>
      <c r="F92" s="26"/>
      <c r="G92" s="26"/>
      <c r="H92" s="26"/>
    </row>
    <row r="95" spans="1:11" ht="18" x14ac:dyDescent="0.4">
      <c r="B95" s="183"/>
    </row>
    <row r="98" spans="2:2" ht="14.5" x14ac:dyDescent="0.35">
      <c r="B98"/>
    </row>
    <row r="99" spans="2:2" ht="15.5" x14ac:dyDescent="0.35">
      <c r="B99" s="18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2EE2A-66BD-4438-9B32-95E298E7CB56}">
  <sheetPr>
    <tabColor rgb="FFCC0066"/>
  </sheetPr>
  <dimension ref="A1:U74"/>
  <sheetViews>
    <sheetView zoomScaleNormal="100" workbookViewId="0">
      <selection activeCell="B2" sqref="B2:G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2695312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21" ht="44" thickBot="1" x14ac:dyDescent="0.4">
      <c r="A1" s="270">
        <f>LAYOUT!B20</f>
        <v>2020</v>
      </c>
      <c r="B1" s="271" t="s">
        <v>142</v>
      </c>
      <c r="C1" s="271" t="s">
        <v>143</v>
      </c>
      <c r="D1" s="271" t="s">
        <v>144</v>
      </c>
      <c r="E1" s="271" t="s">
        <v>145</v>
      </c>
      <c r="F1" s="271" t="s">
        <v>146</v>
      </c>
      <c r="G1" s="271" t="s">
        <v>147</v>
      </c>
      <c r="H1" s="272" t="s">
        <v>148</v>
      </c>
      <c r="I1" s="272" t="s">
        <v>149</v>
      </c>
      <c r="J1" s="273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21" ht="15" thickBot="1" x14ac:dyDescent="0.4">
      <c r="A2" s="162" t="s">
        <v>176</v>
      </c>
      <c r="B2" s="444">
        <v>1378437</v>
      </c>
      <c r="C2" s="444">
        <v>1286042987.1000001</v>
      </c>
      <c r="D2" s="444">
        <v>1445767</v>
      </c>
      <c r="E2" s="444">
        <v>3131918478.0999999</v>
      </c>
      <c r="F2" s="380">
        <f>B2+D2</f>
        <v>2824204</v>
      </c>
      <c r="G2" s="445">
        <f>C2+E2</f>
        <v>4417961465.1999998</v>
      </c>
      <c r="H2" s="174">
        <f>SUM(H3:H56)</f>
        <v>0.99959565577606968</v>
      </c>
      <c r="I2" s="175">
        <f>SUM(I3:I56)</f>
        <v>0.99977480380312478</v>
      </c>
      <c r="J2" s="217">
        <f>E2/G2</f>
        <v>0.70890579349093963</v>
      </c>
      <c r="K2" s="222" t="s">
        <v>154</v>
      </c>
      <c r="L2" s="223"/>
      <c r="M2" s="224"/>
      <c r="N2" s="225" t="s">
        <v>155</v>
      </c>
      <c r="O2" s="226"/>
      <c r="P2" s="227"/>
    </row>
    <row r="3" spans="1:21" ht="15" thickBot="1" x14ac:dyDescent="0.4">
      <c r="A3" s="274" t="s">
        <v>156</v>
      </c>
      <c r="B3" s="446">
        <v>1094272</v>
      </c>
      <c r="C3" s="446">
        <v>873447542</v>
      </c>
      <c r="D3" s="446">
        <v>1079196</v>
      </c>
      <c r="E3" s="446">
        <v>938175298</v>
      </c>
      <c r="F3" s="446">
        <f>B3+D3</f>
        <v>2173468</v>
      </c>
      <c r="G3" s="446">
        <f>C3+E3</f>
        <v>1811622840</v>
      </c>
      <c r="H3" s="483">
        <f>G3/G$2</f>
        <v>0.41005854267178138</v>
      </c>
      <c r="I3" s="484">
        <f>F3/F2</f>
        <v>0.76958604973295131</v>
      </c>
      <c r="J3" s="484">
        <f>E3/G3</f>
        <v>0.51786457825846355</v>
      </c>
      <c r="K3" s="218" t="s">
        <v>157</v>
      </c>
      <c r="L3" s="219"/>
      <c r="M3" s="219"/>
      <c r="N3" s="219"/>
      <c r="O3" s="219"/>
      <c r="P3" s="220"/>
    </row>
    <row r="4" spans="1:21" ht="15" thickBot="1" x14ac:dyDescent="0.4">
      <c r="A4" s="168" t="s">
        <v>158</v>
      </c>
      <c r="B4" s="371">
        <v>524850</v>
      </c>
      <c r="C4" s="371">
        <v>403944390</v>
      </c>
      <c r="D4" s="371">
        <v>578730</v>
      </c>
      <c r="E4" s="371">
        <v>494691435</v>
      </c>
      <c r="F4" s="371">
        <f t="shared" ref="F4:G19" si="0">B4+D4</f>
        <v>1103580</v>
      </c>
      <c r="G4" s="371">
        <f t="shared" si="0"/>
        <v>898635825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  <c r="S4" s="68"/>
      <c r="T4" s="359"/>
      <c r="U4" s="359"/>
    </row>
    <row r="5" spans="1:21" x14ac:dyDescent="0.35">
      <c r="A5" s="89" t="s">
        <v>159</v>
      </c>
      <c r="B5" s="372">
        <v>420649</v>
      </c>
      <c r="C5" s="372">
        <v>323205623</v>
      </c>
      <c r="D5" s="372">
        <v>532998</v>
      </c>
      <c r="E5" s="372">
        <v>458377299</v>
      </c>
      <c r="F5" s="372">
        <f t="shared" si="0"/>
        <v>953647</v>
      </c>
      <c r="G5" s="372">
        <f t="shared" si="0"/>
        <v>781582922</v>
      </c>
      <c r="H5" s="483"/>
      <c r="I5" s="484"/>
      <c r="J5" s="484"/>
      <c r="K5" s="242">
        <v>8.9239999999999995</v>
      </c>
      <c r="L5" s="243"/>
      <c r="M5" s="243"/>
      <c r="N5" s="229">
        <v>9.8770000000000007</v>
      </c>
      <c r="O5" s="229"/>
      <c r="P5" s="231"/>
      <c r="Q5" s="254" t="s">
        <v>160</v>
      </c>
      <c r="S5" s="355"/>
      <c r="T5" s="356"/>
      <c r="U5" s="356"/>
    </row>
    <row r="6" spans="1:21" ht="15" thickBot="1" x14ac:dyDescent="0.4">
      <c r="A6" s="89" t="s">
        <v>161</v>
      </c>
      <c r="B6" s="372">
        <v>104201</v>
      </c>
      <c r="C6" s="372">
        <v>80738767</v>
      </c>
      <c r="D6" s="372">
        <v>45732</v>
      </c>
      <c r="E6" s="372">
        <v>36314136</v>
      </c>
      <c r="F6" s="372">
        <f t="shared" si="0"/>
        <v>149933</v>
      </c>
      <c r="G6" s="372">
        <f t="shared" si="0"/>
        <v>117052903</v>
      </c>
      <c r="H6" s="483"/>
      <c r="I6" s="484"/>
      <c r="J6" s="484"/>
      <c r="K6" s="242">
        <v>8.2629999999999999</v>
      </c>
      <c r="L6" s="243"/>
      <c r="M6" s="243"/>
      <c r="N6" s="229">
        <v>9.02</v>
      </c>
      <c r="O6" s="230"/>
      <c r="P6" s="231"/>
      <c r="Q6" s="254" t="s">
        <v>103</v>
      </c>
      <c r="S6" s="355"/>
      <c r="T6" s="356"/>
      <c r="U6" s="356"/>
    </row>
    <row r="7" spans="1:21" ht="15" thickBot="1" x14ac:dyDescent="0.4">
      <c r="A7" s="169" t="s">
        <v>162</v>
      </c>
      <c r="B7" s="371">
        <v>553924</v>
      </c>
      <c r="C7" s="371">
        <v>458866246</v>
      </c>
      <c r="D7" s="371">
        <v>494294</v>
      </c>
      <c r="E7" s="371">
        <v>438287508</v>
      </c>
      <c r="F7" s="371">
        <f>B7+D7</f>
        <v>1048218</v>
      </c>
      <c r="G7" s="371">
        <f t="shared" si="0"/>
        <v>897153754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  <c r="S7" s="355"/>
      <c r="T7" s="356"/>
      <c r="U7" s="356"/>
    </row>
    <row r="8" spans="1:21" x14ac:dyDescent="0.35">
      <c r="A8" s="91" t="s">
        <v>96</v>
      </c>
      <c r="B8" s="373">
        <v>551036</v>
      </c>
      <c r="C8" s="373">
        <v>455023400</v>
      </c>
      <c r="D8" s="373">
        <v>485117</v>
      </c>
      <c r="E8" s="373">
        <v>425425704</v>
      </c>
      <c r="F8" s="373">
        <f t="shared" ref="F8:F9" si="1">B8+D8</f>
        <v>1036153</v>
      </c>
      <c r="G8" s="373">
        <f t="shared" si="0"/>
        <v>880449104</v>
      </c>
      <c r="H8" s="483"/>
      <c r="I8" s="484"/>
      <c r="J8" s="484"/>
      <c r="K8" s="242">
        <v>9.4580000000000002</v>
      </c>
      <c r="L8" s="243"/>
      <c r="M8" s="243"/>
      <c r="N8" s="229">
        <v>9.8979999999999997</v>
      </c>
      <c r="O8" s="230"/>
      <c r="P8" s="231"/>
      <c r="Q8" s="254" t="s">
        <v>96</v>
      </c>
      <c r="S8" s="355"/>
      <c r="T8" s="356"/>
      <c r="U8" s="356"/>
    </row>
    <row r="9" spans="1:21" ht="15" thickBot="1" x14ac:dyDescent="0.4">
      <c r="A9" s="91" t="s">
        <v>100</v>
      </c>
      <c r="B9" s="373">
        <v>2888</v>
      </c>
      <c r="C9" s="373">
        <v>3842846</v>
      </c>
      <c r="D9" s="373">
        <v>9177</v>
      </c>
      <c r="E9" s="373">
        <v>12861804</v>
      </c>
      <c r="F9" s="373">
        <f t="shared" si="1"/>
        <v>12065</v>
      </c>
      <c r="G9" s="373">
        <f t="shared" si="0"/>
        <v>16704650</v>
      </c>
      <c r="H9" s="483"/>
      <c r="I9" s="484"/>
      <c r="J9" s="484"/>
      <c r="K9" s="242">
        <v>9.4580000000000002</v>
      </c>
      <c r="L9" s="243"/>
      <c r="M9" s="243"/>
      <c r="N9" s="229">
        <v>9.8979999999999997</v>
      </c>
      <c r="O9" s="229"/>
      <c r="P9" s="231"/>
      <c r="Q9" s="254" t="s">
        <v>100</v>
      </c>
      <c r="S9" s="355"/>
      <c r="T9" s="356"/>
      <c r="U9" s="356"/>
    </row>
    <row r="10" spans="1:21" ht="15" thickBot="1" x14ac:dyDescent="0.4">
      <c r="A10" s="169" t="s">
        <v>97</v>
      </c>
      <c r="B10" s="371">
        <v>15498</v>
      </c>
      <c r="C10" s="371">
        <v>10636906</v>
      </c>
      <c r="D10" s="371">
        <v>6172</v>
      </c>
      <c r="E10" s="371">
        <v>5196355</v>
      </c>
      <c r="F10" s="371">
        <f t="shared" si="0"/>
        <v>21670</v>
      </c>
      <c r="G10" s="371">
        <f t="shared" si="0"/>
        <v>15833261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  <c r="S10" s="68"/>
      <c r="T10" s="359"/>
      <c r="U10" s="359"/>
    </row>
    <row r="11" spans="1:21" ht="15" thickBot="1" x14ac:dyDescent="0.4">
      <c r="A11" s="91" t="s">
        <v>98</v>
      </c>
      <c r="B11" s="373">
        <v>15498</v>
      </c>
      <c r="C11" s="373">
        <v>10636906</v>
      </c>
      <c r="D11" s="373">
        <v>6172</v>
      </c>
      <c r="E11" s="373">
        <v>5196355</v>
      </c>
      <c r="F11" s="373">
        <f t="shared" si="0"/>
        <v>21670</v>
      </c>
      <c r="G11" s="373">
        <f t="shared" si="0"/>
        <v>15833261</v>
      </c>
      <c r="H11" s="483"/>
      <c r="I11" s="484"/>
      <c r="J11" s="484"/>
      <c r="K11" s="242">
        <v>8.9540000000000006</v>
      </c>
      <c r="L11" s="243"/>
      <c r="M11" s="243"/>
      <c r="N11" s="229">
        <v>9.3000000000000007</v>
      </c>
      <c r="O11" s="229"/>
      <c r="P11" s="231"/>
      <c r="Q11" s="254" t="s">
        <v>98</v>
      </c>
      <c r="S11" s="355"/>
      <c r="T11" s="356"/>
      <c r="U11" s="356"/>
    </row>
    <row r="12" spans="1:21" ht="15" thickBot="1" x14ac:dyDescent="0.4">
      <c r="A12" s="274" t="s">
        <v>52</v>
      </c>
      <c r="B12" s="446">
        <v>132563</v>
      </c>
      <c r="C12" s="446">
        <v>98836457</v>
      </c>
      <c r="D12" s="446">
        <v>143457</v>
      </c>
      <c r="E12" s="446">
        <v>106063360</v>
      </c>
      <c r="F12" s="447">
        <f t="shared" si="0"/>
        <v>276020</v>
      </c>
      <c r="G12" s="447">
        <f t="shared" si="0"/>
        <v>204899817</v>
      </c>
      <c r="H12" s="483">
        <f>G12/G2</f>
        <v>4.6378814893244941E-2</v>
      </c>
      <c r="I12" s="482">
        <f>F12/F2</f>
        <v>9.7733733115596466E-2</v>
      </c>
      <c r="J12" s="482">
        <f>E12/G12</f>
        <v>0.51763521096751397</v>
      </c>
      <c r="K12" s="212" t="s">
        <v>163</v>
      </c>
      <c r="L12" s="213"/>
      <c r="M12" s="213"/>
      <c r="N12" s="213"/>
      <c r="O12" s="213"/>
      <c r="P12" s="214"/>
      <c r="S12" s="355"/>
      <c r="T12" s="356"/>
      <c r="U12" s="356"/>
    </row>
    <row r="13" spans="1:21" ht="15" thickBot="1" x14ac:dyDescent="0.4">
      <c r="A13" s="168" t="s">
        <v>158</v>
      </c>
      <c r="B13" s="374">
        <v>63346</v>
      </c>
      <c r="C13" s="374">
        <v>46492873</v>
      </c>
      <c r="D13" s="374">
        <v>70155</v>
      </c>
      <c r="E13" s="374">
        <v>51818365</v>
      </c>
      <c r="F13" s="394">
        <f t="shared" si="0"/>
        <v>133501</v>
      </c>
      <c r="G13" s="394">
        <f t="shared" si="0"/>
        <v>98311238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  <c r="S13" s="355"/>
      <c r="T13" s="356"/>
      <c r="U13" s="356"/>
    </row>
    <row r="14" spans="1:21" x14ac:dyDescent="0.35">
      <c r="A14" s="89" t="str">
        <f>A5</f>
        <v>EverSource East</v>
      </c>
      <c r="B14" s="372">
        <v>39747</v>
      </c>
      <c r="C14" s="372">
        <v>26581107</v>
      </c>
      <c r="D14" s="372">
        <v>53592</v>
      </c>
      <c r="E14" s="372">
        <v>38923995</v>
      </c>
      <c r="F14" s="396">
        <f t="shared" si="0"/>
        <v>93339</v>
      </c>
      <c r="G14" s="396">
        <f t="shared" si="0"/>
        <v>65505102</v>
      </c>
      <c r="H14" s="483"/>
      <c r="I14" s="482"/>
      <c r="J14" s="482"/>
      <c r="K14" s="244">
        <f>K5</f>
        <v>8.9239999999999995</v>
      </c>
      <c r="L14" s="245"/>
      <c r="M14" s="245"/>
      <c r="N14" s="232">
        <f>N5</f>
        <v>9.8770000000000007</v>
      </c>
      <c r="O14" s="230"/>
      <c r="P14" s="231"/>
      <c r="Q14" s="254" t="s">
        <v>160</v>
      </c>
      <c r="S14" s="355"/>
      <c r="T14" s="356"/>
      <c r="U14" s="356"/>
    </row>
    <row r="15" spans="1:21" ht="15" thickBot="1" x14ac:dyDescent="0.4">
      <c r="A15" s="89" t="str">
        <f>A6</f>
        <v>EverSource West</v>
      </c>
      <c r="B15" s="372">
        <v>23599</v>
      </c>
      <c r="C15" s="372">
        <v>19911766</v>
      </c>
      <c r="D15" s="372">
        <v>16563</v>
      </c>
      <c r="E15" s="372">
        <v>12894370</v>
      </c>
      <c r="F15" s="396">
        <f t="shared" si="0"/>
        <v>40162</v>
      </c>
      <c r="G15" s="396">
        <f t="shared" si="0"/>
        <v>32806136</v>
      </c>
      <c r="H15" s="483"/>
      <c r="I15" s="482"/>
      <c r="J15" s="482"/>
      <c r="K15" s="244">
        <f>K6</f>
        <v>8.2629999999999999</v>
      </c>
      <c r="L15" s="245"/>
      <c r="M15" s="245"/>
      <c r="N15" s="232">
        <f>N6</f>
        <v>9.02</v>
      </c>
      <c r="O15" s="229"/>
      <c r="P15" s="231"/>
      <c r="Q15" s="254" t="s">
        <v>103</v>
      </c>
      <c r="S15" s="355"/>
      <c r="T15" s="356"/>
      <c r="U15" s="356"/>
    </row>
    <row r="16" spans="1:21" ht="15" thickBot="1" x14ac:dyDescent="0.4">
      <c r="A16" s="168" t="s">
        <v>162</v>
      </c>
      <c r="B16" s="374">
        <v>66320</v>
      </c>
      <c r="C16" s="374">
        <v>50328538</v>
      </c>
      <c r="D16" s="374">
        <v>72275</v>
      </c>
      <c r="E16" s="374">
        <v>53540996</v>
      </c>
      <c r="F16" s="394">
        <f t="shared" si="0"/>
        <v>138595</v>
      </c>
      <c r="G16" s="394">
        <f t="shared" si="0"/>
        <v>103869534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  <c r="S16" s="68"/>
      <c r="T16" s="359"/>
      <c r="U16" s="359"/>
    </row>
    <row r="17" spans="1:21" x14ac:dyDescent="0.35">
      <c r="A17" s="90" t="s">
        <v>96</v>
      </c>
      <c r="B17" s="372">
        <v>66277</v>
      </c>
      <c r="C17" s="372">
        <v>50297443</v>
      </c>
      <c r="D17" s="372">
        <v>72168</v>
      </c>
      <c r="E17" s="372">
        <v>53451551</v>
      </c>
      <c r="F17" s="396">
        <f t="shared" si="0"/>
        <v>138445</v>
      </c>
      <c r="G17" s="396">
        <f t="shared" si="0"/>
        <v>103748994</v>
      </c>
      <c r="H17" s="483"/>
      <c r="I17" s="482"/>
      <c r="J17" s="482"/>
      <c r="K17" s="244">
        <f>K8</f>
        <v>9.4580000000000002</v>
      </c>
      <c r="L17" s="245"/>
      <c r="M17" s="245"/>
      <c r="N17" s="232">
        <f>N8</f>
        <v>9.8979999999999997</v>
      </c>
      <c r="O17" s="229"/>
      <c r="P17" s="231"/>
      <c r="Q17" s="254" t="s">
        <v>96</v>
      </c>
      <c r="S17" s="355"/>
      <c r="T17" s="356"/>
      <c r="U17" s="356"/>
    </row>
    <row r="18" spans="1:21" ht="15" thickBot="1" x14ac:dyDescent="0.4">
      <c r="A18" s="90" t="s">
        <v>100</v>
      </c>
      <c r="B18" s="372">
        <v>43</v>
      </c>
      <c r="C18" s="372">
        <v>31095</v>
      </c>
      <c r="D18" s="372">
        <v>107</v>
      </c>
      <c r="E18" s="372">
        <v>89445</v>
      </c>
      <c r="F18" s="396">
        <f t="shared" si="0"/>
        <v>150</v>
      </c>
      <c r="G18" s="396">
        <f t="shared" si="0"/>
        <v>120540</v>
      </c>
      <c r="H18" s="483"/>
      <c r="I18" s="482"/>
      <c r="J18" s="482"/>
      <c r="K18" s="244">
        <f>K9</f>
        <v>9.4580000000000002</v>
      </c>
      <c r="L18" s="245"/>
      <c r="M18" s="245"/>
      <c r="N18" s="232">
        <f>N9</f>
        <v>9.8979999999999997</v>
      </c>
      <c r="O18" s="230"/>
      <c r="P18" s="231"/>
      <c r="Q18" s="254" t="s">
        <v>100</v>
      </c>
      <c r="S18" s="355"/>
      <c r="T18" s="356"/>
      <c r="U18" s="356"/>
    </row>
    <row r="19" spans="1:21" ht="15" thickBot="1" x14ac:dyDescent="0.4">
      <c r="A19" s="169" t="s">
        <v>97</v>
      </c>
      <c r="B19" s="374">
        <v>2897</v>
      </c>
      <c r="C19" s="374">
        <v>2015046</v>
      </c>
      <c r="D19" s="374">
        <v>1027</v>
      </c>
      <c r="E19" s="374">
        <v>703999</v>
      </c>
      <c r="F19" s="394">
        <f t="shared" si="0"/>
        <v>3924</v>
      </c>
      <c r="G19" s="394">
        <f t="shared" si="0"/>
        <v>2719045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  <c r="S19" s="355"/>
      <c r="T19" s="356"/>
      <c r="U19" s="356"/>
    </row>
    <row r="20" spans="1:21" ht="15" thickBot="1" x14ac:dyDescent="0.4">
      <c r="A20" s="91" t="s">
        <v>98</v>
      </c>
      <c r="B20" s="373">
        <v>2897</v>
      </c>
      <c r="C20" s="373">
        <v>2015046</v>
      </c>
      <c r="D20" s="373">
        <v>1027</v>
      </c>
      <c r="E20" s="373">
        <v>703999</v>
      </c>
      <c r="F20" s="398">
        <f t="shared" ref="F20:G35" si="2">B20+D20</f>
        <v>3924</v>
      </c>
      <c r="G20" s="398">
        <f t="shared" si="2"/>
        <v>2719045</v>
      </c>
      <c r="H20" s="483"/>
      <c r="I20" s="482"/>
      <c r="J20" s="482"/>
      <c r="K20" s="244">
        <f>K11</f>
        <v>8.9540000000000006</v>
      </c>
      <c r="L20" s="245"/>
      <c r="M20" s="245"/>
      <c r="N20" s="232">
        <f>N11</f>
        <v>9.3000000000000007</v>
      </c>
      <c r="O20" s="230"/>
      <c r="P20" s="231"/>
      <c r="Q20" s="254" t="s">
        <v>98</v>
      </c>
      <c r="S20" s="355"/>
      <c r="T20" s="356"/>
      <c r="U20" s="356"/>
    </row>
    <row r="21" spans="1:21" ht="15" thickBot="1" x14ac:dyDescent="0.4">
      <c r="A21" s="274" t="s">
        <v>56</v>
      </c>
      <c r="B21" s="446">
        <v>130168</v>
      </c>
      <c r="C21" s="446">
        <v>120867056</v>
      </c>
      <c r="D21" s="446">
        <v>173259</v>
      </c>
      <c r="E21" s="446">
        <v>273185788.80000001</v>
      </c>
      <c r="F21" s="447">
        <f t="shared" si="2"/>
        <v>303427</v>
      </c>
      <c r="G21" s="448">
        <f t="shared" si="2"/>
        <v>394052844.80000001</v>
      </c>
      <c r="H21" s="483">
        <f>G21/G2</f>
        <v>8.9193363931290279E-2</v>
      </c>
      <c r="I21" s="482">
        <f>F21/F2</f>
        <v>0.10743806042339718</v>
      </c>
      <c r="J21" s="502">
        <f>E21/G21</f>
        <v>0.69327196188281393</v>
      </c>
      <c r="K21" s="212" t="s">
        <v>164</v>
      </c>
      <c r="L21" s="213"/>
      <c r="M21" s="213"/>
      <c r="N21" s="213"/>
      <c r="O21" s="213"/>
      <c r="P21" s="214"/>
      <c r="S21" s="355"/>
      <c r="T21" s="356"/>
      <c r="U21" s="356"/>
    </row>
    <row r="22" spans="1:21" ht="15" thickBot="1" x14ac:dyDescent="0.4">
      <c r="A22" s="169" t="s">
        <v>158</v>
      </c>
      <c r="B22" s="374">
        <v>60314</v>
      </c>
      <c r="C22" s="374">
        <v>52142669</v>
      </c>
      <c r="D22" s="374">
        <v>86781</v>
      </c>
      <c r="E22" s="374">
        <v>149754631.80000001</v>
      </c>
      <c r="F22" s="394">
        <f t="shared" si="2"/>
        <v>147095</v>
      </c>
      <c r="G22" s="395">
        <f t="shared" si="2"/>
        <v>201897300.80000001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  <c r="S22" s="68"/>
      <c r="T22" s="359"/>
      <c r="U22" s="359"/>
    </row>
    <row r="23" spans="1:21" x14ac:dyDescent="0.35">
      <c r="A23" s="91" t="str">
        <f>A14</f>
        <v>EverSource East</v>
      </c>
      <c r="B23" s="373">
        <v>49408</v>
      </c>
      <c r="C23" s="373">
        <v>34588234</v>
      </c>
      <c r="D23" s="373">
        <v>76292</v>
      </c>
      <c r="E23" s="373">
        <v>115150862</v>
      </c>
      <c r="F23" s="398">
        <f t="shared" si="2"/>
        <v>125700</v>
      </c>
      <c r="G23" s="399">
        <f t="shared" si="2"/>
        <v>149739096</v>
      </c>
      <c r="H23" s="483"/>
      <c r="I23" s="482"/>
      <c r="J23" s="482"/>
      <c r="K23" s="244">
        <v>8.8420000000000005</v>
      </c>
      <c r="L23" s="245"/>
      <c r="M23" s="245"/>
      <c r="N23" s="232">
        <v>9.4600000000000009</v>
      </c>
      <c r="O23" s="229"/>
      <c r="P23" s="231"/>
      <c r="Q23" s="254" t="s">
        <v>160</v>
      </c>
      <c r="S23" s="355"/>
      <c r="T23" s="356"/>
      <c r="U23" s="356"/>
    </row>
    <row r="24" spans="1:21" ht="15" thickBot="1" x14ac:dyDescent="0.4">
      <c r="A24" s="91" t="str">
        <f>A15</f>
        <v>EverSource West</v>
      </c>
      <c r="B24" s="373">
        <v>10906</v>
      </c>
      <c r="C24" s="373">
        <v>17554435</v>
      </c>
      <c r="D24" s="373">
        <v>10489</v>
      </c>
      <c r="E24" s="373">
        <v>34603769.799999997</v>
      </c>
      <c r="F24" s="398">
        <f t="shared" si="2"/>
        <v>21395</v>
      </c>
      <c r="G24" s="399">
        <f t="shared" si="2"/>
        <v>52158204.799999997</v>
      </c>
      <c r="H24" s="483"/>
      <c r="I24" s="482"/>
      <c r="J24" s="482"/>
      <c r="K24" s="244">
        <v>7.9610000000000003</v>
      </c>
      <c r="L24" s="245"/>
      <c r="M24" s="245"/>
      <c r="N24" s="232">
        <v>8.6189999999999998</v>
      </c>
      <c r="O24" s="230"/>
      <c r="P24" s="231"/>
      <c r="Q24" s="254" t="s">
        <v>103</v>
      </c>
      <c r="S24" s="355"/>
      <c r="T24" s="356"/>
      <c r="U24" s="356"/>
    </row>
    <row r="25" spans="1:21" ht="15" thickBot="1" x14ac:dyDescent="0.4">
      <c r="A25" s="169" t="s">
        <v>162</v>
      </c>
      <c r="B25" s="374">
        <v>68217</v>
      </c>
      <c r="C25" s="374">
        <v>68435889</v>
      </c>
      <c r="D25" s="374">
        <v>85899</v>
      </c>
      <c r="E25" s="374">
        <v>123273439</v>
      </c>
      <c r="F25" s="394">
        <f t="shared" si="2"/>
        <v>154116</v>
      </c>
      <c r="G25" s="395">
        <f t="shared" si="2"/>
        <v>191709328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  <c r="S25" s="355"/>
      <c r="T25" s="356"/>
      <c r="U25" s="356"/>
    </row>
    <row r="26" spans="1:21" x14ac:dyDescent="0.35">
      <c r="A26" s="91" t="s">
        <v>96</v>
      </c>
      <c r="B26" s="373">
        <v>67842</v>
      </c>
      <c r="C26" s="373">
        <v>67917666</v>
      </c>
      <c r="D26" s="373">
        <v>84686</v>
      </c>
      <c r="E26" s="373">
        <v>121026905</v>
      </c>
      <c r="F26" s="398">
        <f t="shared" si="2"/>
        <v>152528</v>
      </c>
      <c r="G26" s="399">
        <f t="shared" si="2"/>
        <v>188944571</v>
      </c>
      <c r="H26" s="483"/>
      <c r="I26" s="482"/>
      <c r="J26" s="482"/>
      <c r="K26" s="244">
        <v>8.4329999999999998</v>
      </c>
      <c r="L26" s="245"/>
      <c r="M26" s="245"/>
      <c r="N26" s="232">
        <v>8.4280000000000008</v>
      </c>
      <c r="O26" s="230"/>
      <c r="P26" s="231"/>
      <c r="Q26" s="254" t="s">
        <v>96</v>
      </c>
      <c r="S26" s="355"/>
      <c r="T26" s="356"/>
      <c r="U26" s="356"/>
    </row>
    <row r="27" spans="1:21" ht="15" thickBot="1" x14ac:dyDescent="0.4">
      <c r="A27" s="91" t="s">
        <v>100</v>
      </c>
      <c r="B27" s="373">
        <v>375</v>
      </c>
      <c r="C27" s="373">
        <v>518223</v>
      </c>
      <c r="D27" s="373">
        <v>1213</v>
      </c>
      <c r="E27" s="373">
        <v>2246534</v>
      </c>
      <c r="F27" s="398">
        <f>B27+D27</f>
        <v>1588</v>
      </c>
      <c r="G27" s="399">
        <f t="shared" si="2"/>
        <v>2764757</v>
      </c>
      <c r="H27" s="483"/>
      <c r="I27" s="482"/>
      <c r="J27" s="482"/>
      <c r="K27" s="244">
        <v>8.4329999999999998</v>
      </c>
      <c r="L27" s="245"/>
      <c r="M27" s="245"/>
      <c r="N27" s="232">
        <v>8.4280000000000008</v>
      </c>
      <c r="O27" s="229"/>
      <c r="P27" s="231"/>
      <c r="Q27" s="254" t="s">
        <v>100</v>
      </c>
      <c r="S27" s="355"/>
      <c r="T27" s="356"/>
      <c r="U27" s="356"/>
    </row>
    <row r="28" spans="1:21" ht="15" thickBot="1" x14ac:dyDescent="0.4">
      <c r="A28" s="169" t="s">
        <v>97</v>
      </c>
      <c r="B28" s="374">
        <v>1637</v>
      </c>
      <c r="C28" s="374">
        <v>288498</v>
      </c>
      <c r="D28" s="374">
        <v>579</v>
      </c>
      <c r="E28" s="374">
        <v>157718</v>
      </c>
      <c r="F28" s="394">
        <f t="shared" si="2"/>
        <v>2216</v>
      </c>
      <c r="G28" s="395">
        <f t="shared" si="2"/>
        <v>446216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21" ht="15" thickBot="1" x14ac:dyDescent="0.4">
      <c r="A29" s="91" t="s">
        <v>98</v>
      </c>
      <c r="B29" s="373">
        <v>1637</v>
      </c>
      <c r="C29" s="373">
        <v>288498</v>
      </c>
      <c r="D29" s="373">
        <v>579</v>
      </c>
      <c r="E29" s="373">
        <v>157718</v>
      </c>
      <c r="F29" s="398">
        <f t="shared" si="2"/>
        <v>2216</v>
      </c>
      <c r="G29" s="399">
        <f t="shared" si="2"/>
        <v>446216</v>
      </c>
      <c r="H29" s="483"/>
      <c r="I29" s="482"/>
      <c r="J29" s="482"/>
      <c r="K29" s="244">
        <v>8.9540000000000006</v>
      </c>
      <c r="L29" s="245"/>
      <c r="M29" s="245"/>
      <c r="N29" s="232">
        <v>9.3000000000000007</v>
      </c>
      <c r="O29" s="229"/>
      <c r="P29" s="231"/>
      <c r="Q29" s="254" t="s">
        <v>98</v>
      </c>
    </row>
    <row r="30" spans="1:21" ht="15" thickBot="1" x14ac:dyDescent="0.4">
      <c r="A30" s="274" t="s">
        <v>58</v>
      </c>
      <c r="B30" s="446">
        <v>16373</v>
      </c>
      <c r="C30" s="446">
        <v>124679351</v>
      </c>
      <c r="D30" s="446">
        <v>30078</v>
      </c>
      <c r="E30" s="446">
        <v>441357097.30000001</v>
      </c>
      <c r="F30" s="447">
        <f t="shared" si="2"/>
        <v>46451</v>
      </c>
      <c r="G30" s="448">
        <f t="shared" si="2"/>
        <v>566036448.29999995</v>
      </c>
      <c r="H30" s="483">
        <f>G30/G2</f>
        <v>0.12812163545531868</v>
      </c>
      <c r="I30" s="482">
        <f>F30/F2</f>
        <v>1.6447466259519497E-2</v>
      </c>
      <c r="J30" s="502">
        <f>E30/G30</f>
        <v>0.77973264553112354</v>
      </c>
      <c r="K30" s="212" t="s">
        <v>165</v>
      </c>
      <c r="L30" s="213"/>
      <c r="M30" s="213"/>
      <c r="N30" s="213"/>
      <c r="O30" s="213"/>
      <c r="P30" s="214"/>
    </row>
    <row r="31" spans="1:21" ht="15" thickBot="1" x14ac:dyDescent="0.4">
      <c r="A31" s="169" t="s">
        <v>158</v>
      </c>
      <c r="B31" s="374">
        <v>12955</v>
      </c>
      <c r="C31" s="374">
        <v>79979734</v>
      </c>
      <c r="D31" s="374">
        <v>20240</v>
      </c>
      <c r="E31" s="374">
        <v>233553298.30000001</v>
      </c>
      <c r="F31" s="394">
        <f t="shared" si="2"/>
        <v>33195</v>
      </c>
      <c r="G31" s="394">
        <f t="shared" si="2"/>
        <v>313533032.30000001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21" x14ac:dyDescent="0.35">
      <c r="A32" s="91" t="str">
        <f>A23</f>
        <v>EverSource East</v>
      </c>
      <c r="B32" s="373">
        <v>12781</v>
      </c>
      <c r="C32" s="373">
        <v>75686243</v>
      </c>
      <c r="D32" s="373">
        <v>19448</v>
      </c>
      <c r="E32" s="373">
        <v>207417432</v>
      </c>
      <c r="F32" s="398">
        <f t="shared" si="2"/>
        <v>32229</v>
      </c>
      <c r="G32" s="398">
        <f t="shared" si="2"/>
        <v>283103675</v>
      </c>
      <c r="H32" s="483"/>
      <c r="I32" s="482"/>
      <c r="J32" s="482"/>
      <c r="K32" s="248">
        <v>8.4256666666666664</v>
      </c>
      <c r="L32" s="249"/>
      <c r="M32" s="249"/>
      <c r="N32" s="234">
        <v>8.6580000000000013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73">
        <v>174</v>
      </c>
      <c r="C33" s="373">
        <v>4293491</v>
      </c>
      <c r="D33" s="373">
        <v>792</v>
      </c>
      <c r="E33" s="373">
        <v>26135866.300000001</v>
      </c>
      <c r="F33" s="398">
        <f t="shared" si="2"/>
        <v>966</v>
      </c>
      <c r="G33" s="398">
        <f t="shared" si="2"/>
        <v>30429357.300000001</v>
      </c>
      <c r="H33" s="483"/>
      <c r="I33" s="482"/>
      <c r="J33" s="482"/>
      <c r="K33" s="248">
        <v>7.5659999999999998</v>
      </c>
      <c r="L33" s="249"/>
      <c r="M33" s="249"/>
      <c r="N33" s="234">
        <v>7.6079999999999997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74">
        <v>2504</v>
      </c>
      <c r="C34" s="374">
        <v>41634536</v>
      </c>
      <c r="D34" s="374">
        <v>9259</v>
      </c>
      <c r="E34" s="374">
        <v>202804284</v>
      </c>
      <c r="F34" s="394">
        <f t="shared" si="2"/>
        <v>11763</v>
      </c>
      <c r="G34" s="394">
        <f t="shared" si="2"/>
        <v>244438820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73">
        <v>2492</v>
      </c>
      <c r="C35" s="373">
        <v>41446931</v>
      </c>
      <c r="D35" s="373">
        <v>9193</v>
      </c>
      <c r="E35" s="373">
        <v>201109696</v>
      </c>
      <c r="F35" s="398">
        <f t="shared" si="2"/>
        <v>11685</v>
      </c>
      <c r="G35" s="398">
        <f t="shared" si="2"/>
        <v>242556627</v>
      </c>
      <c r="H35" s="483"/>
      <c r="I35" s="482"/>
      <c r="J35" s="482"/>
      <c r="K35" s="248">
        <v>8.3114999999999988</v>
      </c>
      <c r="L35" s="249"/>
      <c r="M35" s="249"/>
      <c r="N35" s="234">
        <v>8.3079999999999998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73">
        <v>12</v>
      </c>
      <c r="C36" s="373">
        <v>187605</v>
      </c>
      <c r="D36" s="373">
        <v>66</v>
      </c>
      <c r="E36" s="373">
        <v>1694588</v>
      </c>
      <c r="F36" s="398">
        <f t="shared" ref="F36:G51" si="3">B36+D36</f>
        <v>78</v>
      </c>
      <c r="G36" s="398">
        <f t="shared" si="3"/>
        <v>1882193</v>
      </c>
      <c r="H36" s="483"/>
      <c r="I36" s="482"/>
      <c r="J36" s="482"/>
      <c r="K36" s="248">
        <v>8.4719999999999995</v>
      </c>
      <c r="L36" s="249"/>
      <c r="M36" s="249"/>
      <c r="N36" s="234">
        <v>8.4400000000000013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74">
        <v>914</v>
      </c>
      <c r="C37" s="374">
        <v>3065081</v>
      </c>
      <c r="D37" s="374">
        <v>579</v>
      </c>
      <c r="E37" s="374">
        <v>4999515</v>
      </c>
      <c r="F37" s="394">
        <f t="shared" si="3"/>
        <v>1493</v>
      </c>
      <c r="G37" s="394">
        <f t="shared" si="3"/>
        <v>8064596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73">
        <v>914</v>
      </c>
      <c r="C38" s="373">
        <v>3065081</v>
      </c>
      <c r="D38" s="373">
        <v>579</v>
      </c>
      <c r="E38" s="373">
        <v>4999515</v>
      </c>
      <c r="F38" s="398">
        <f t="shared" si="3"/>
        <v>1493</v>
      </c>
      <c r="G38" s="398">
        <f t="shared" si="3"/>
        <v>8064596</v>
      </c>
      <c r="H38" s="483"/>
      <c r="I38" s="482"/>
      <c r="J38" s="482"/>
      <c r="K38" s="248">
        <v>8.0730000000000004</v>
      </c>
      <c r="L38" s="249"/>
      <c r="M38" s="249"/>
      <c r="N38" s="234">
        <v>8.1150000000000002</v>
      </c>
      <c r="O38" s="230"/>
      <c r="P38" s="231"/>
      <c r="Q38" s="254" t="s">
        <v>98</v>
      </c>
    </row>
    <row r="39" spans="1:17" ht="15" thickBot="1" x14ac:dyDescent="0.4">
      <c r="A39" s="274" t="s">
        <v>60</v>
      </c>
      <c r="B39" s="446">
        <v>912</v>
      </c>
      <c r="C39" s="446">
        <v>64023068</v>
      </c>
      <c r="D39" s="446">
        <v>6713</v>
      </c>
      <c r="E39" s="446">
        <v>1360743824</v>
      </c>
      <c r="F39" s="447">
        <f t="shared" si="3"/>
        <v>7625</v>
      </c>
      <c r="G39" s="448">
        <f t="shared" si="3"/>
        <v>1424766892</v>
      </c>
      <c r="H39" s="483">
        <f>G39/G2</f>
        <v>0.32249418724513507</v>
      </c>
      <c r="I39" s="492">
        <f>F39/F2</f>
        <v>2.699875788009648E-3</v>
      </c>
      <c r="J39" s="501">
        <f>E39/G39</f>
        <v>0.95506418042173313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74">
        <v>654</v>
      </c>
      <c r="C40" s="374">
        <v>44836325</v>
      </c>
      <c r="D40" s="374">
        <v>3977</v>
      </c>
      <c r="E40" s="374">
        <v>809471446</v>
      </c>
      <c r="F40" s="394">
        <f t="shared" si="3"/>
        <v>4631</v>
      </c>
      <c r="G40" s="395">
        <f t="shared" si="3"/>
        <v>854307771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73">
        <v>638</v>
      </c>
      <c r="C41" s="373">
        <v>42790616</v>
      </c>
      <c r="D41" s="373">
        <v>3767</v>
      </c>
      <c r="E41" s="373">
        <v>700054163</v>
      </c>
      <c r="F41" s="396">
        <f t="shared" si="3"/>
        <v>4405</v>
      </c>
      <c r="G41" s="397">
        <f t="shared" si="3"/>
        <v>742844779</v>
      </c>
      <c r="H41" s="483"/>
      <c r="I41" s="492"/>
      <c r="J41" s="501"/>
      <c r="K41" s="249">
        <v>8.4440000000000008</v>
      </c>
      <c r="L41" s="249">
        <v>7.9909999999999997</v>
      </c>
      <c r="M41" s="249"/>
      <c r="N41" s="234">
        <v>8.49</v>
      </c>
      <c r="O41" s="234">
        <v>8.0239999999999991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73">
        <v>16</v>
      </c>
      <c r="C42" s="373">
        <v>2045709</v>
      </c>
      <c r="D42" s="373">
        <v>210</v>
      </c>
      <c r="E42" s="373">
        <v>109417283</v>
      </c>
      <c r="F42" s="396">
        <f t="shared" si="3"/>
        <v>226</v>
      </c>
      <c r="G42" s="397">
        <f t="shared" si="3"/>
        <v>111462992</v>
      </c>
      <c r="H42" s="483"/>
      <c r="I42" s="492"/>
      <c r="J42" s="501"/>
      <c r="K42" s="249"/>
      <c r="L42" s="249"/>
      <c r="M42" s="249">
        <v>7.5659999999999998</v>
      </c>
      <c r="N42" s="234"/>
      <c r="O42" s="234"/>
      <c r="P42" s="234">
        <v>7.6079999999999997</v>
      </c>
      <c r="Q42" s="254" t="s">
        <v>103</v>
      </c>
    </row>
    <row r="43" spans="1:17" ht="15" thickBot="1" x14ac:dyDescent="0.4">
      <c r="A43" s="169" t="s">
        <v>162</v>
      </c>
      <c r="B43" s="374">
        <v>255</v>
      </c>
      <c r="C43" s="374">
        <v>18579623</v>
      </c>
      <c r="D43" s="374">
        <v>2711</v>
      </c>
      <c r="E43" s="374">
        <v>538012620</v>
      </c>
      <c r="F43" s="394">
        <f t="shared" si="3"/>
        <v>2966</v>
      </c>
      <c r="G43" s="395">
        <f t="shared" si="3"/>
        <v>556592243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73">
        <v>254</v>
      </c>
      <c r="C44" s="373">
        <v>18518543</v>
      </c>
      <c r="D44" s="373">
        <v>2701</v>
      </c>
      <c r="E44" s="373">
        <v>536812537</v>
      </c>
      <c r="F44" s="398">
        <f t="shared" si="3"/>
        <v>2955</v>
      </c>
      <c r="G44" s="399">
        <f t="shared" si="3"/>
        <v>555331080</v>
      </c>
      <c r="H44" s="483"/>
      <c r="I44" s="492"/>
      <c r="J44" s="501"/>
      <c r="K44" s="249"/>
      <c r="L44" s="249"/>
      <c r="M44" s="249">
        <v>8.19</v>
      </c>
      <c r="N44" s="234"/>
      <c r="O44" s="234"/>
      <c r="P44" s="234">
        <v>8.1880000000000006</v>
      </c>
      <c r="Q44" s="254" t="s">
        <v>96</v>
      </c>
    </row>
    <row r="45" spans="1:17" x14ac:dyDescent="0.35">
      <c r="A45" s="91" t="s">
        <v>100</v>
      </c>
      <c r="B45" s="373">
        <v>1</v>
      </c>
      <c r="C45" s="373">
        <v>61080</v>
      </c>
      <c r="D45" s="373">
        <v>10</v>
      </c>
      <c r="E45" s="373">
        <v>1200083</v>
      </c>
      <c r="F45" s="398">
        <f t="shared" si="3"/>
        <v>11</v>
      </c>
      <c r="G45" s="399">
        <f t="shared" si="3"/>
        <v>1261163</v>
      </c>
      <c r="H45" s="483"/>
      <c r="I45" s="492"/>
      <c r="J45" s="501"/>
      <c r="K45" s="249"/>
      <c r="L45" s="249">
        <v>8.5109999999999992</v>
      </c>
      <c r="M45" s="249"/>
      <c r="N45" s="234"/>
      <c r="O45" s="234">
        <v>8.452</v>
      </c>
      <c r="P45" s="234"/>
      <c r="Q45" s="254" t="s">
        <v>100</v>
      </c>
    </row>
    <row r="46" spans="1:17" x14ac:dyDescent="0.35">
      <c r="A46" s="128" t="s">
        <v>97</v>
      </c>
      <c r="B46" s="430">
        <v>3</v>
      </c>
      <c r="C46" s="430">
        <v>607120</v>
      </c>
      <c r="D46" s="430">
        <v>25</v>
      </c>
      <c r="E46" s="430">
        <v>13259758</v>
      </c>
      <c r="F46" s="403">
        <f t="shared" si="3"/>
        <v>28</v>
      </c>
      <c r="G46" s="404">
        <f t="shared" si="3"/>
        <v>13866878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73">
        <v>3</v>
      </c>
      <c r="C47" s="373">
        <v>607120</v>
      </c>
      <c r="D47" s="373">
        <v>25</v>
      </c>
      <c r="E47" s="373">
        <v>13259758</v>
      </c>
      <c r="F47" s="398">
        <f t="shared" si="3"/>
        <v>28</v>
      </c>
      <c r="G47" s="399">
        <f t="shared" si="3"/>
        <v>13866878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274" t="s">
        <v>62</v>
      </c>
      <c r="B48" s="446">
        <v>3703</v>
      </c>
      <c r="C48" s="446">
        <v>3010746.4</v>
      </c>
      <c r="D48" s="446">
        <v>12874</v>
      </c>
      <c r="E48" s="446">
        <v>11785499.5</v>
      </c>
      <c r="F48" s="447">
        <f t="shared" si="3"/>
        <v>16577</v>
      </c>
      <c r="G48" s="448">
        <f t="shared" si="3"/>
        <v>14796245.9</v>
      </c>
      <c r="H48" s="493">
        <f>G48/G2</f>
        <v>3.349111579299431E-3</v>
      </c>
      <c r="I48" s="492">
        <f>F48/F2</f>
        <v>5.8696184836506144E-3</v>
      </c>
      <c r="J48" s="501">
        <f>E48/G48</f>
        <v>0.79651957527956463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74">
        <v>3159</v>
      </c>
      <c r="C49" s="374">
        <v>1784600.4</v>
      </c>
      <c r="D49" s="374">
        <v>12121</v>
      </c>
      <c r="E49" s="374">
        <v>6300174.5</v>
      </c>
      <c r="F49" s="394">
        <f t="shared" si="3"/>
        <v>15280</v>
      </c>
      <c r="G49" s="395">
        <f t="shared" si="3"/>
        <v>8084774.9000000004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73">
        <v>3034</v>
      </c>
      <c r="C50" s="373">
        <v>1338417</v>
      </c>
      <c r="D50" s="373">
        <v>10109</v>
      </c>
      <c r="E50" s="373">
        <v>4720317</v>
      </c>
      <c r="F50" s="398">
        <f t="shared" si="3"/>
        <v>13143</v>
      </c>
      <c r="G50" s="399">
        <f t="shared" si="3"/>
        <v>6058734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73">
        <v>125</v>
      </c>
      <c r="C51" s="373">
        <v>446183.39999999997</v>
      </c>
      <c r="D51" s="373">
        <v>2012</v>
      </c>
      <c r="E51" s="373">
        <v>1579857.5</v>
      </c>
      <c r="F51" s="398">
        <f t="shared" si="3"/>
        <v>2137</v>
      </c>
      <c r="G51" s="399">
        <f t="shared" si="3"/>
        <v>2026040.9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74">
        <v>253</v>
      </c>
      <c r="C52" s="374">
        <v>1174210</v>
      </c>
      <c r="D52" s="374">
        <v>566</v>
      </c>
      <c r="E52" s="374">
        <v>5385625</v>
      </c>
      <c r="F52" s="394">
        <f t="shared" ref="F52:G59" si="4">B52+D52</f>
        <v>819</v>
      </c>
      <c r="G52" s="395">
        <f t="shared" si="4"/>
        <v>6559835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73">
        <v>253</v>
      </c>
      <c r="C53" s="373">
        <v>1174210</v>
      </c>
      <c r="D53" s="373">
        <v>564</v>
      </c>
      <c r="E53" s="373">
        <v>5368856</v>
      </c>
      <c r="F53" s="398">
        <f t="shared" si="4"/>
        <v>817</v>
      </c>
      <c r="G53" s="399">
        <f t="shared" si="4"/>
        <v>6543066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73">
        <v>0</v>
      </c>
      <c r="C54" s="373">
        <v>0</v>
      </c>
      <c r="D54" s="373">
        <v>2</v>
      </c>
      <c r="E54" s="373">
        <v>16769</v>
      </c>
      <c r="F54" s="398">
        <f t="shared" si="4"/>
        <v>2</v>
      </c>
      <c r="G54" s="399">
        <f t="shared" si="4"/>
        <v>16769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74">
        <v>291</v>
      </c>
      <c r="C55" s="374">
        <v>51936</v>
      </c>
      <c r="D55" s="374">
        <v>187</v>
      </c>
      <c r="E55" s="374">
        <v>99700</v>
      </c>
      <c r="F55" s="394">
        <f t="shared" si="4"/>
        <v>478</v>
      </c>
      <c r="G55" s="395">
        <f t="shared" si="4"/>
        <v>151636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73">
        <v>291</v>
      </c>
      <c r="C56" s="373">
        <v>51936</v>
      </c>
      <c r="D56" s="373">
        <v>187</v>
      </c>
      <c r="E56" s="373">
        <v>99700</v>
      </c>
      <c r="F56" s="398">
        <f t="shared" si="4"/>
        <v>478</v>
      </c>
      <c r="G56" s="399">
        <f t="shared" si="4"/>
        <v>151636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75" t="s">
        <v>64</v>
      </c>
      <c r="B57" s="449">
        <v>446</v>
      </c>
      <c r="C57" s="449">
        <v>1178766.7</v>
      </c>
      <c r="D57" s="449">
        <v>190</v>
      </c>
      <c r="E57" s="449">
        <v>607610.5</v>
      </c>
      <c r="F57" s="450">
        <f t="shared" si="4"/>
        <v>636</v>
      </c>
      <c r="G57" s="451">
        <f t="shared" si="4"/>
        <v>1786377.2</v>
      </c>
      <c r="H57" s="490">
        <f>G57/G2</f>
        <v>4.0434422393024002E-4</v>
      </c>
      <c r="I57" s="491">
        <f>F57/F2</f>
        <v>2.2519619687529655E-4</v>
      </c>
      <c r="J57" s="503">
        <f>E57/G57</f>
        <v>0.34013561077694004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74">
        <v>446</v>
      </c>
      <c r="C58" s="374">
        <v>1178766.7</v>
      </c>
      <c r="D58" s="374">
        <v>190</v>
      </c>
      <c r="E58" s="374">
        <v>607610.5</v>
      </c>
      <c r="F58" s="394">
        <f t="shared" si="4"/>
        <v>636</v>
      </c>
      <c r="G58" s="395">
        <f t="shared" si="4"/>
        <v>1786377.2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377">
        <v>446</v>
      </c>
      <c r="C59" s="377">
        <v>1178766.7</v>
      </c>
      <c r="D59" s="377">
        <v>190</v>
      </c>
      <c r="E59" s="377">
        <v>607610.5</v>
      </c>
      <c r="F59" s="410">
        <f t="shared" si="4"/>
        <v>636</v>
      </c>
      <c r="G59" s="411">
        <f t="shared" si="4"/>
        <v>1786377.2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3B95-51E8-46B1-9F3C-611B496A5053}">
  <sheetPr>
    <tabColor rgb="FFCC0066"/>
  </sheetPr>
  <dimension ref="A1:Q74"/>
  <sheetViews>
    <sheetView topLeftCell="A19" zoomScaleNormal="100" workbookViewId="0">
      <selection activeCell="B2" sqref="B2:E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5429687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17" ht="44" thickBot="1" x14ac:dyDescent="0.4">
      <c r="A1" s="270">
        <f>LAYOUT!B20</f>
        <v>2020</v>
      </c>
      <c r="B1" s="271" t="s">
        <v>142</v>
      </c>
      <c r="C1" s="271" t="s">
        <v>143</v>
      </c>
      <c r="D1" s="271" t="s">
        <v>144</v>
      </c>
      <c r="E1" s="271" t="s">
        <v>145</v>
      </c>
      <c r="F1" s="271" t="s">
        <v>146</v>
      </c>
      <c r="G1" s="271" t="s">
        <v>147</v>
      </c>
      <c r="H1" s="361" t="s">
        <v>148</v>
      </c>
      <c r="I1" s="361" t="s">
        <v>149</v>
      </c>
      <c r="J1" s="273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378" t="s">
        <v>177</v>
      </c>
      <c r="B2" s="379">
        <v>1373924</v>
      </c>
      <c r="C2" s="369">
        <v>1017494576.4</v>
      </c>
      <c r="D2" s="369">
        <v>1442548</v>
      </c>
      <c r="E2" s="369">
        <v>2690900647.6999998</v>
      </c>
      <c r="F2" s="380">
        <f>B2+D2</f>
        <v>2816472</v>
      </c>
      <c r="G2" s="381">
        <f>C2+E2</f>
        <v>3708395224.0999999</v>
      </c>
      <c r="H2" s="362">
        <f>SUM(H3:H56)</f>
        <v>0.99955684634439179</v>
      </c>
      <c r="I2" s="181">
        <f>SUM(I3:I56)</f>
        <v>0.99977880128046703</v>
      </c>
      <c r="J2" s="182">
        <f>E2/G2</f>
        <v>0.72562401930960896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274" t="s">
        <v>156</v>
      </c>
      <c r="B3" s="452">
        <v>1091398</v>
      </c>
      <c r="C3" s="446">
        <v>650750372</v>
      </c>
      <c r="D3" s="446">
        <v>1076973</v>
      </c>
      <c r="E3" s="446">
        <v>689636423</v>
      </c>
      <c r="F3" s="446">
        <f>B3+D3</f>
        <v>2168371</v>
      </c>
      <c r="G3" s="453">
        <f>C3+E3</f>
        <v>1340386795</v>
      </c>
      <c r="H3" s="506">
        <f>G3/G$2</f>
        <v>0.36144658646121031</v>
      </c>
      <c r="I3" s="484">
        <f>F3/F2</f>
        <v>0.76988906688935665</v>
      </c>
      <c r="J3" s="495">
        <f>E3/G3</f>
        <v>0.51450553345685568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85">
        <v>522546</v>
      </c>
      <c r="C4" s="371">
        <v>295315952</v>
      </c>
      <c r="D4" s="371">
        <v>585743</v>
      </c>
      <c r="E4" s="371">
        <v>369853296</v>
      </c>
      <c r="F4" s="371">
        <f t="shared" ref="F4:G19" si="0">B4+D4</f>
        <v>1108289</v>
      </c>
      <c r="G4" s="386">
        <f t="shared" si="0"/>
        <v>665169248</v>
      </c>
      <c r="H4" s="506"/>
      <c r="I4" s="484"/>
      <c r="J4" s="495"/>
      <c r="K4" s="241"/>
      <c r="L4" s="221"/>
      <c r="M4" s="221"/>
      <c r="N4" s="228"/>
      <c r="O4" s="230"/>
      <c r="P4" s="363"/>
      <c r="Q4" s="254"/>
    </row>
    <row r="5" spans="1:17" x14ac:dyDescent="0.35">
      <c r="A5" s="89" t="s">
        <v>159</v>
      </c>
      <c r="B5" s="387">
        <v>425289</v>
      </c>
      <c r="C5" s="372">
        <v>238328166</v>
      </c>
      <c r="D5" s="372">
        <v>533794</v>
      </c>
      <c r="E5" s="372">
        <v>339598014</v>
      </c>
      <c r="F5" s="372">
        <f t="shared" si="0"/>
        <v>959083</v>
      </c>
      <c r="G5" s="388">
        <f t="shared" si="0"/>
        <v>577926180</v>
      </c>
      <c r="H5" s="506"/>
      <c r="I5" s="484"/>
      <c r="J5" s="495"/>
      <c r="K5" s="242">
        <v>9.4209999999999994</v>
      </c>
      <c r="L5" s="243"/>
      <c r="M5" s="243"/>
      <c r="N5" s="229">
        <v>9.8770000000000007</v>
      </c>
      <c r="O5" s="229"/>
      <c r="P5" s="363"/>
      <c r="Q5" s="254" t="s">
        <v>160</v>
      </c>
    </row>
    <row r="6" spans="1:17" ht="15" thickBot="1" x14ac:dyDescent="0.4">
      <c r="A6" s="89" t="s">
        <v>161</v>
      </c>
      <c r="B6" s="387">
        <v>97257</v>
      </c>
      <c r="C6" s="372">
        <v>56987786</v>
      </c>
      <c r="D6" s="372">
        <v>51949</v>
      </c>
      <c r="E6" s="372">
        <v>30255282</v>
      </c>
      <c r="F6" s="372">
        <f t="shared" si="0"/>
        <v>149206</v>
      </c>
      <c r="G6" s="388">
        <f t="shared" si="0"/>
        <v>87243068</v>
      </c>
      <c r="H6" s="506"/>
      <c r="I6" s="484"/>
      <c r="J6" s="495"/>
      <c r="K6" s="242">
        <v>8.6639999999999997</v>
      </c>
      <c r="L6" s="243"/>
      <c r="M6" s="243"/>
      <c r="N6" s="229">
        <v>9.02</v>
      </c>
      <c r="O6" s="230"/>
      <c r="P6" s="363"/>
      <c r="Q6" s="254" t="s">
        <v>103</v>
      </c>
    </row>
    <row r="7" spans="1:17" ht="15" thickBot="1" x14ac:dyDescent="0.4">
      <c r="A7" s="169" t="s">
        <v>162</v>
      </c>
      <c r="B7" s="385">
        <v>553187</v>
      </c>
      <c r="C7" s="371">
        <v>346962466</v>
      </c>
      <c r="D7" s="371">
        <v>485060</v>
      </c>
      <c r="E7" s="371">
        <v>315819884</v>
      </c>
      <c r="F7" s="371">
        <f>B7+D7</f>
        <v>1038247</v>
      </c>
      <c r="G7" s="386">
        <f t="shared" si="0"/>
        <v>662782350</v>
      </c>
      <c r="H7" s="506"/>
      <c r="I7" s="484"/>
      <c r="J7" s="495"/>
      <c r="K7" s="242"/>
      <c r="L7" s="243"/>
      <c r="M7" s="243"/>
      <c r="N7" s="229"/>
      <c r="O7" s="229"/>
      <c r="P7" s="363"/>
      <c r="Q7" s="254"/>
    </row>
    <row r="8" spans="1:17" x14ac:dyDescent="0.35">
      <c r="A8" s="91" t="s">
        <v>96</v>
      </c>
      <c r="B8" s="389">
        <v>551025</v>
      </c>
      <c r="C8" s="373">
        <v>344576267</v>
      </c>
      <c r="D8" s="373">
        <v>475123</v>
      </c>
      <c r="E8" s="373">
        <v>304271635</v>
      </c>
      <c r="F8" s="373">
        <f t="shared" ref="F8:F9" si="1">B8+D8</f>
        <v>1026148</v>
      </c>
      <c r="G8" s="390">
        <f t="shared" si="0"/>
        <v>648847902</v>
      </c>
      <c r="H8" s="506"/>
      <c r="I8" s="484"/>
      <c r="J8" s="495"/>
      <c r="K8" s="242">
        <v>10.012</v>
      </c>
      <c r="L8" s="243"/>
      <c r="M8" s="243"/>
      <c r="N8" s="229">
        <v>9.8979999999999997</v>
      </c>
      <c r="O8" s="230"/>
      <c r="P8" s="363"/>
      <c r="Q8" s="254" t="s">
        <v>96</v>
      </c>
    </row>
    <row r="9" spans="1:17" ht="15" thickBot="1" x14ac:dyDescent="0.4">
      <c r="A9" s="91" t="s">
        <v>100</v>
      </c>
      <c r="B9" s="389">
        <v>2162</v>
      </c>
      <c r="C9" s="373">
        <v>2386199</v>
      </c>
      <c r="D9" s="373">
        <v>9937</v>
      </c>
      <c r="E9" s="373">
        <v>11548249</v>
      </c>
      <c r="F9" s="373">
        <f t="shared" si="1"/>
        <v>12099</v>
      </c>
      <c r="G9" s="390">
        <f t="shared" si="0"/>
        <v>13934448</v>
      </c>
      <c r="H9" s="506"/>
      <c r="I9" s="484"/>
      <c r="J9" s="495"/>
      <c r="K9" s="242">
        <v>10.012</v>
      </c>
      <c r="L9" s="243"/>
      <c r="M9" s="243"/>
      <c r="N9" s="229">
        <v>9.8979999999999997</v>
      </c>
      <c r="O9" s="229"/>
      <c r="P9" s="363"/>
      <c r="Q9" s="254" t="s">
        <v>100</v>
      </c>
    </row>
    <row r="10" spans="1:17" ht="15" thickBot="1" x14ac:dyDescent="0.4">
      <c r="A10" s="169" t="s">
        <v>97</v>
      </c>
      <c r="B10" s="385">
        <v>15665</v>
      </c>
      <c r="C10" s="371">
        <v>8471954</v>
      </c>
      <c r="D10" s="371">
        <v>6170</v>
      </c>
      <c r="E10" s="371">
        <v>3963243</v>
      </c>
      <c r="F10" s="371">
        <f t="shared" si="0"/>
        <v>21835</v>
      </c>
      <c r="G10" s="386">
        <f t="shared" si="0"/>
        <v>12435197</v>
      </c>
      <c r="H10" s="506"/>
      <c r="I10" s="484"/>
      <c r="J10" s="495"/>
      <c r="K10" s="242"/>
      <c r="L10" s="243"/>
      <c r="M10" s="243"/>
      <c r="N10" s="229"/>
      <c r="O10" s="230"/>
      <c r="P10" s="363"/>
      <c r="Q10" s="254"/>
    </row>
    <row r="11" spans="1:17" ht="15" thickBot="1" x14ac:dyDescent="0.4">
      <c r="A11" s="91" t="s">
        <v>98</v>
      </c>
      <c r="B11" s="389">
        <v>15665</v>
      </c>
      <c r="C11" s="373">
        <v>8471954</v>
      </c>
      <c r="D11" s="373">
        <v>6170</v>
      </c>
      <c r="E11" s="373">
        <v>3963243</v>
      </c>
      <c r="F11" s="373">
        <f t="shared" si="0"/>
        <v>21835</v>
      </c>
      <c r="G11" s="390">
        <f t="shared" si="0"/>
        <v>12435197</v>
      </c>
      <c r="H11" s="506"/>
      <c r="I11" s="484"/>
      <c r="J11" s="495"/>
      <c r="K11" s="242">
        <v>9.0679999999999996</v>
      </c>
      <c r="L11" s="243"/>
      <c r="M11" s="243"/>
      <c r="N11" s="229">
        <v>9.3000000000000007</v>
      </c>
      <c r="O11" s="229"/>
      <c r="P11" s="363"/>
      <c r="Q11" s="254" t="s">
        <v>98</v>
      </c>
    </row>
    <row r="12" spans="1:17" ht="15" thickBot="1" x14ac:dyDescent="0.4">
      <c r="A12" s="274" t="s">
        <v>52</v>
      </c>
      <c r="B12" s="452">
        <v>132277</v>
      </c>
      <c r="C12" s="446">
        <v>76072924</v>
      </c>
      <c r="D12" s="446">
        <v>141920</v>
      </c>
      <c r="E12" s="446">
        <v>80438225</v>
      </c>
      <c r="F12" s="447">
        <f t="shared" si="0"/>
        <v>274197</v>
      </c>
      <c r="G12" s="448">
        <f t="shared" si="0"/>
        <v>156511149</v>
      </c>
      <c r="H12" s="506">
        <f>G12/G2</f>
        <v>4.2204549283978786E-2</v>
      </c>
      <c r="I12" s="482">
        <f>F12/F2</f>
        <v>9.7354775762017162E-2</v>
      </c>
      <c r="J12" s="494">
        <f>E12/G12</f>
        <v>0.51394565507917911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93">
        <v>63644</v>
      </c>
      <c r="C13" s="374">
        <v>35473070</v>
      </c>
      <c r="D13" s="374">
        <v>69944</v>
      </c>
      <c r="E13" s="374">
        <v>39278664</v>
      </c>
      <c r="F13" s="394">
        <f t="shared" si="0"/>
        <v>133588</v>
      </c>
      <c r="G13" s="395">
        <f t="shared" si="0"/>
        <v>74751734</v>
      </c>
      <c r="H13" s="506"/>
      <c r="I13" s="482"/>
      <c r="J13" s="494"/>
      <c r="K13" s="241"/>
      <c r="L13" s="221"/>
      <c r="M13" s="221"/>
      <c r="N13" s="228"/>
      <c r="O13" s="229"/>
      <c r="P13" s="363"/>
      <c r="Q13" s="254"/>
    </row>
    <row r="14" spans="1:17" x14ac:dyDescent="0.35">
      <c r="A14" s="89" t="str">
        <f>A5</f>
        <v>EverSource East</v>
      </c>
      <c r="B14" s="387">
        <v>40590</v>
      </c>
      <c r="C14" s="372">
        <v>20863977</v>
      </c>
      <c r="D14" s="372">
        <v>53542</v>
      </c>
      <c r="E14" s="372">
        <v>29768545</v>
      </c>
      <c r="F14" s="396">
        <f t="shared" si="0"/>
        <v>94132</v>
      </c>
      <c r="G14" s="397">
        <f t="shared" si="0"/>
        <v>50632522</v>
      </c>
      <c r="H14" s="506"/>
      <c r="I14" s="482"/>
      <c r="J14" s="494"/>
      <c r="K14" s="244">
        <v>9.4209999999999994</v>
      </c>
      <c r="L14" s="245"/>
      <c r="M14" s="245"/>
      <c r="N14" s="232">
        <v>9.8770000000000007</v>
      </c>
      <c r="O14" s="230"/>
      <c r="P14" s="363"/>
      <c r="Q14" s="254" t="s">
        <v>160</v>
      </c>
    </row>
    <row r="15" spans="1:17" ht="15" thickBot="1" x14ac:dyDescent="0.4">
      <c r="A15" s="89" t="str">
        <f>A6</f>
        <v>EverSource West</v>
      </c>
      <c r="B15" s="387">
        <v>23054</v>
      </c>
      <c r="C15" s="372">
        <v>14609093</v>
      </c>
      <c r="D15" s="372">
        <v>16402</v>
      </c>
      <c r="E15" s="372">
        <v>9510119</v>
      </c>
      <c r="F15" s="396">
        <f t="shared" si="0"/>
        <v>39456</v>
      </c>
      <c r="G15" s="397">
        <f t="shared" si="0"/>
        <v>24119212</v>
      </c>
      <c r="H15" s="506"/>
      <c r="I15" s="482"/>
      <c r="J15" s="494"/>
      <c r="K15" s="244">
        <v>8.6639999999999997</v>
      </c>
      <c r="L15" s="245"/>
      <c r="M15" s="245"/>
      <c r="N15" s="232">
        <v>9.02</v>
      </c>
      <c r="O15" s="229"/>
      <c r="P15" s="363"/>
      <c r="Q15" s="254" t="s">
        <v>103</v>
      </c>
    </row>
    <row r="16" spans="1:17" ht="15" thickBot="1" x14ac:dyDescent="0.4">
      <c r="A16" s="168" t="s">
        <v>162</v>
      </c>
      <c r="B16" s="393">
        <v>65747</v>
      </c>
      <c r="C16" s="374">
        <v>38954310</v>
      </c>
      <c r="D16" s="374">
        <v>70962</v>
      </c>
      <c r="E16" s="374">
        <v>40584671</v>
      </c>
      <c r="F16" s="394">
        <f t="shared" si="0"/>
        <v>136709</v>
      </c>
      <c r="G16" s="395">
        <f t="shared" si="0"/>
        <v>79538981</v>
      </c>
      <c r="H16" s="506"/>
      <c r="I16" s="482"/>
      <c r="J16" s="494"/>
      <c r="K16" s="244"/>
      <c r="L16" s="245"/>
      <c r="M16" s="245"/>
      <c r="N16" s="232"/>
      <c r="O16" s="230"/>
      <c r="P16" s="363"/>
      <c r="Q16" s="254"/>
    </row>
    <row r="17" spans="1:17" x14ac:dyDescent="0.35">
      <c r="A17" s="90" t="s">
        <v>96</v>
      </c>
      <c r="B17" s="387">
        <v>65718</v>
      </c>
      <c r="C17" s="372">
        <v>38938086</v>
      </c>
      <c r="D17" s="372">
        <v>70843</v>
      </c>
      <c r="E17" s="372">
        <v>40500666</v>
      </c>
      <c r="F17" s="396">
        <f t="shared" si="0"/>
        <v>136561</v>
      </c>
      <c r="G17" s="397">
        <f t="shared" si="0"/>
        <v>79438752</v>
      </c>
      <c r="H17" s="506"/>
      <c r="I17" s="482"/>
      <c r="J17" s="494"/>
      <c r="K17" s="244">
        <v>10.012</v>
      </c>
      <c r="L17" s="245"/>
      <c r="M17" s="245"/>
      <c r="N17" s="232">
        <v>9.8979999999999997</v>
      </c>
      <c r="O17" s="229"/>
      <c r="P17" s="363"/>
      <c r="Q17" s="254" t="s">
        <v>96</v>
      </c>
    </row>
    <row r="18" spans="1:17" ht="15" thickBot="1" x14ac:dyDescent="0.4">
      <c r="A18" s="90" t="s">
        <v>100</v>
      </c>
      <c r="B18" s="387">
        <v>29</v>
      </c>
      <c r="C18" s="372">
        <v>16224</v>
      </c>
      <c r="D18" s="372">
        <v>119</v>
      </c>
      <c r="E18" s="372">
        <v>84005</v>
      </c>
      <c r="F18" s="396">
        <f t="shared" si="0"/>
        <v>148</v>
      </c>
      <c r="G18" s="397">
        <f t="shared" si="0"/>
        <v>100229</v>
      </c>
      <c r="H18" s="506"/>
      <c r="I18" s="482"/>
      <c r="J18" s="494"/>
      <c r="K18" s="244">
        <v>10.012</v>
      </c>
      <c r="L18" s="245"/>
      <c r="M18" s="245"/>
      <c r="N18" s="232">
        <v>9.8979999999999997</v>
      </c>
      <c r="O18" s="230"/>
      <c r="P18" s="363"/>
      <c r="Q18" s="254" t="s">
        <v>100</v>
      </c>
    </row>
    <row r="19" spans="1:17" ht="15" thickBot="1" x14ac:dyDescent="0.4">
      <c r="A19" s="169" t="s">
        <v>97</v>
      </c>
      <c r="B19" s="393">
        <v>2886</v>
      </c>
      <c r="C19" s="374">
        <v>1645544</v>
      </c>
      <c r="D19" s="374">
        <v>1014</v>
      </c>
      <c r="E19" s="374">
        <v>574890</v>
      </c>
      <c r="F19" s="394">
        <f t="shared" si="0"/>
        <v>3900</v>
      </c>
      <c r="G19" s="395">
        <f t="shared" si="0"/>
        <v>2220434</v>
      </c>
      <c r="H19" s="506"/>
      <c r="I19" s="482"/>
      <c r="J19" s="494"/>
      <c r="K19" s="244"/>
      <c r="L19" s="245"/>
      <c r="M19" s="245"/>
      <c r="N19" s="232"/>
      <c r="O19" s="229"/>
      <c r="P19" s="363"/>
      <c r="Q19" s="254"/>
    </row>
    <row r="20" spans="1:17" ht="15" thickBot="1" x14ac:dyDescent="0.4">
      <c r="A20" s="91" t="s">
        <v>98</v>
      </c>
      <c r="B20" s="389">
        <v>2886</v>
      </c>
      <c r="C20" s="373">
        <v>1645544</v>
      </c>
      <c r="D20" s="373">
        <v>1014</v>
      </c>
      <c r="E20" s="373">
        <v>574890</v>
      </c>
      <c r="F20" s="398">
        <f t="shared" ref="F20:G35" si="2">B20+D20</f>
        <v>3900</v>
      </c>
      <c r="G20" s="399">
        <f t="shared" si="2"/>
        <v>2220434</v>
      </c>
      <c r="H20" s="506"/>
      <c r="I20" s="482"/>
      <c r="J20" s="494"/>
      <c r="K20" s="244">
        <v>9.0679999999999996</v>
      </c>
      <c r="L20" s="245"/>
      <c r="M20" s="245"/>
      <c r="N20" s="232">
        <v>9.3000000000000007</v>
      </c>
      <c r="O20" s="230"/>
      <c r="P20" s="363"/>
      <c r="Q20" s="254" t="s">
        <v>98</v>
      </c>
    </row>
    <row r="21" spans="1:17" ht="15" thickBot="1" x14ac:dyDescent="0.4">
      <c r="A21" s="274" t="s">
        <v>56</v>
      </c>
      <c r="B21" s="452">
        <v>128976</v>
      </c>
      <c r="C21" s="446">
        <v>106486409</v>
      </c>
      <c r="D21" s="446">
        <v>173547</v>
      </c>
      <c r="E21" s="446">
        <v>245089748.5</v>
      </c>
      <c r="F21" s="447">
        <f t="shared" si="2"/>
        <v>302523</v>
      </c>
      <c r="G21" s="448">
        <f t="shared" si="2"/>
        <v>351576157.5</v>
      </c>
      <c r="H21" s="506">
        <f>G21/G2</f>
        <v>9.4805471438208139E-2</v>
      </c>
      <c r="I21" s="482">
        <f>F21/F2</f>
        <v>0.10741203889120858</v>
      </c>
      <c r="J21" s="494">
        <f>E21/G21</f>
        <v>0.69711709190632476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59571</v>
      </c>
      <c r="C22" s="374">
        <v>45376789</v>
      </c>
      <c r="D22" s="374">
        <v>87912</v>
      </c>
      <c r="E22" s="374">
        <v>135963019.5</v>
      </c>
      <c r="F22" s="394">
        <f t="shared" si="2"/>
        <v>147483</v>
      </c>
      <c r="G22" s="395">
        <f t="shared" si="2"/>
        <v>181339808.5</v>
      </c>
      <c r="H22" s="506"/>
      <c r="I22" s="482"/>
      <c r="J22" s="494"/>
      <c r="K22" s="241"/>
      <c r="L22" s="221"/>
      <c r="M22" s="221"/>
      <c r="N22" s="228"/>
      <c r="O22" s="230"/>
      <c r="P22" s="363"/>
      <c r="Q22" s="254"/>
    </row>
    <row r="23" spans="1:17" x14ac:dyDescent="0.35">
      <c r="A23" s="91" t="str">
        <f>A14</f>
        <v>EverSource East</v>
      </c>
      <c r="B23" s="389">
        <v>49406</v>
      </c>
      <c r="C23" s="373">
        <v>30692639</v>
      </c>
      <c r="D23" s="373">
        <v>76635</v>
      </c>
      <c r="E23" s="373">
        <v>103772495</v>
      </c>
      <c r="F23" s="398">
        <f t="shared" si="2"/>
        <v>126041</v>
      </c>
      <c r="G23" s="399">
        <f t="shared" si="2"/>
        <v>134465134</v>
      </c>
      <c r="H23" s="506"/>
      <c r="I23" s="482"/>
      <c r="J23" s="494"/>
      <c r="K23" s="244">
        <v>8.8529999999999998</v>
      </c>
      <c r="L23" s="245"/>
      <c r="M23" s="245"/>
      <c r="N23" s="232">
        <v>9.4600000000000009</v>
      </c>
      <c r="O23" s="229"/>
      <c r="P23" s="363"/>
      <c r="Q23" s="254" t="s">
        <v>160</v>
      </c>
    </row>
    <row r="24" spans="1:17" ht="15" thickBot="1" x14ac:dyDescent="0.4">
      <c r="A24" s="91" t="str">
        <f>A15</f>
        <v>EverSource West</v>
      </c>
      <c r="B24" s="389">
        <v>10165</v>
      </c>
      <c r="C24" s="373">
        <v>14684150</v>
      </c>
      <c r="D24" s="373">
        <v>11277</v>
      </c>
      <c r="E24" s="373">
        <v>32190524.5</v>
      </c>
      <c r="F24" s="398">
        <f t="shared" si="2"/>
        <v>21442</v>
      </c>
      <c r="G24" s="399">
        <f t="shared" si="2"/>
        <v>46874674.5</v>
      </c>
      <c r="H24" s="506"/>
      <c r="I24" s="482"/>
      <c r="J24" s="494"/>
      <c r="K24" s="244">
        <v>7.9290000000000003</v>
      </c>
      <c r="L24" s="245"/>
      <c r="M24" s="245"/>
      <c r="N24" s="232">
        <v>8.6189999999999998</v>
      </c>
      <c r="O24" s="230"/>
      <c r="P24" s="363"/>
      <c r="Q24" s="254" t="s">
        <v>103</v>
      </c>
    </row>
    <row r="25" spans="1:17" ht="15" thickBot="1" x14ac:dyDescent="0.4">
      <c r="A25" s="169" t="s">
        <v>162</v>
      </c>
      <c r="B25" s="393">
        <v>67754</v>
      </c>
      <c r="C25" s="374">
        <v>60835973</v>
      </c>
      <c r="D25" s="374">
        <v>85060</v>
      </c>
      <c r="E25" s="374">
        <v>108963868</v>
      </c>
      <c r="F25" s="394">
        <f t="shared" si="2"/>
        <v>152814</v>
      </c>
      <c r="G25" s="395">
        <f t="shared" si="2"/>
        <v>169799841</v>
      </c>
      <c r="H25" s="506"/>
      <c r="I25" s="482"/>
      <c r="J25" s="494"/>
      <c r="K25" s="244"/>
      <c r="L25" s="245"/>
      <c r="M25" s="245"/>
      <c r="N25" s="232"/>
      <c r="O25" s="229"/>
      <c r="P25" s="363"/>
      <c r="Q25" s="254"/>
    </row>
    <row r="26" spans="1:17" x14ac:dyDescent="0.35">
      <c r="A26" s="91" t="s">
        <v>96</v>
      </c>
      <c r="B26" s="389">
        <v>67442</v>
      </c>
      <c r="C26" s="373">
        <v>60470086</v>
      </c>
      <c r="D26" s="373">
        <v>83779</v>
      </c>
      <c r="E26" s="373">
        <v>106765403</v>
      </c>
      <c r="F26" s="398">
        <f t="shared" si="2"/>
        <v>151221</v>
      </c>
      <c r="G26" s="399">
        <f t="shared" si="2"/>
        <v>167235489</v>
      </c>
      <c r="H26" s="506"/>
      <c r="I26" s="482"/>
      <c r="J26" s="494"/>
      <c r="K26" s="244">
        <v>8.298</v>
      </c>
      <c r="L26" s="245"/>
      <c r="M26" s="245"/>
      <c r="N26" s="232">
        <v>8.4280000000000008</v>
      </c>
      <c r="O26" s="230"/>
      <c r="P26" s="363"/>
      <c r="Q26" s="254" t="s">
        <v>96</v>
      </c>
    </row>
    <row r="27" spans="1:17" ht="15" thickBot="1" x14ac:dyDescent="0.4">
      <c r="A27" s="91" t="s">
        <v>100</v>
      </c>
      <c r="B27" s="389">
        <v>312</v>
      </c>
      <c r="C27" s="373">
        <v>365887</v>
      </c>
      <c r="D27" s="373">
        <v>1281</v>
      </c>
      <c r="E27" s="373">
        <v>2198465</v>
      </c>
      <c r="F27" s="398">
        <f>B27+D27</f>
        <v>1593</v>
      </c>
      <c r="G27" s="399">
        <f t="shared" si="2"/>
        <v>2564352</v>
      </c>
      <c r="H27" s="506"/>
      <c r="I27" s="482"/>
      <c r="J27" s="494"/>
      <c r="K27" s="244">
        <v>8.298</v>
      </c>
      <c r="L27" s="245"/>
      <c r="M27" s="245"/>
      <c r="N27" s="232">
        <v>8.4280000000000008</v>
      </c>
      <c r="O27" s="229"/>
      <c r="P27" s="363"/>
      <c r="Q27" s="254" t="s">
        <v>100</v>
      </c>
    </row>
    <row r="28" spans="1:17" ht="15" thickBot="1" x14ac:dyDescent="0.4">
      <c r="A28" s="169" t="s">
        <v>97</v>
      </c>
      <c r="B28" s="393">
        <v>1651</v>
      </c>
      <c r="C28" s="374">
        <v>273647</v>
      </c>
      <c r="D28" s="374">
        <v>575</v>
      </c>
      <c r="E28" s="374">
        <v>162861</v>
      </c>
      <c r="F28" s="394">
        <f t="shared" si="2"/>
        <v>2226</v>
      </c>
      <c r="G28" s="395">
        <f t="shared" si="2"/>
        <v>436508</v>
      </c>
      <c r="H28" s="506"/>
      <c r="I28" s="482"/>
      <c r="J28" s="494"/>
      <c r="K28" s="244"/>
      <c r="L28" s="245"/>
      <c r="M28" s="245"/>
      <c r="N28" s="232"/>
      <c r="O28" s="230"/>
      <c r="P28" s="363"/>
      <c r="Q28" s="254"/>
    </row>
    <row r="29" spans="1:17" ht="15" thickBot="1" x14ac:dyDescent="0.4">
      <c r="A29" s="91" t="s">
        <v>98</v>
      </c>
      <c r="B29" s="389">
        <v>1651</v>
      </c>
      <c r="C29" s="373">
        <v>273647</v>
      </c>
      <c r="D29" s="373">
        <v>575</v>
      </c>
      <c r="E29" s="373">
        <v>162861</v>
      </c>
      <c r="F29" s="398">
        <f t="shared" si="2"/>
        <v>2226</v>
      </c>
      <c r="G29" s="399">
        <f t="shared" si="2"/>
        <v>436508</v>
      </c>
      <c r="H29" s="506"/>
      <c r="I29" s="482"/>
      <c r="J29" s="494"/>
      <c r="K29" s="244">
        <v>9.0679999999999996</v>
      </c>
      <c r="L29" s="245"/>
      <c r="M29" s="245"/>
      <c r="N29" s="232">
        <v>9.3000000000000007</v>
      </c>
      <c r="O29" s="229"/>
      <c r="P29" s="363"/>
      <c r="Q29" s="254" t="s">
        <v>98</v>
      </c>
    </row>
    <row r="30" spans="1:17" ht="15" thickBot="1" x14ac:dyDescent="0.4">
      <c r="A30" s="274" t="s">
        <v>58</v>
      </c>
      <c r="B30" s="452">
        <v>16347</v>
      </c>
      <c r="C30" s="446">
        <v>117368737</v>
      </c>
      <c r="D30" s="446">
        <v>30049</v>
      </c>
      <c r="E30" s="446">
        <v>401312969.89999992</v>
      </c>
      <c r="F30" s="447">
        <f t="shared" si="2"/>
        <v>46396</v>
      </c>
      <c r="G30" s="448">
        <f t="shared" si="2"/>
        <v>518681706.89999992</v>
      </c>
      <c r="H30" s="506">
        <f>G30/G2</f>
        <v>0.13986689000385069</v>
      </c>
      <c r="I30" s="482">
        <f>F30/F2</f>
        <v>1.6473091158016127E-2</v>
      </c>
      <c r="J30" s="494">
        <f>E30/G30</f>
        <v>0.77371722303168045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93">
        <v>12988</v>
      </c>
      <c r="C31" s="374">
        <v>72590413</v>
      </c>
      <c r="D31" s="374">
        <v>20416</v>
      </c>
      <c r="E31" s="374">
        <v>216103720.89999992</v>
      </c>
      <c r="F31" s="394">
        <f t="shared" si="2"/>
        <v>33404</v>
      </c>
      <c r="G31" s="395">
        <f t="shared" si="2"/>
        <v>288694133.89999992</v>
      </c>
      <c r="H31" s="506"/>
      <c r="I31" s="482"/>
      <c r="J31" s="494"/>
      <c r="K31" s="246"/>
      <c r="L31" s="247"/>
      <c r="M31" s="247"/>
      <c r="N31" s="233"/>
      <c r="O31" s="229"/>
      <c r="P31" s="363"/>
      <c r="Q31" s="254"/>
    </row>
    <row r="32" spans="1:17" x14ac:dyDescent="0.35">
      <c r="A32" s="91" t="str">
        <f>A23</f>
        <v>EverSource East</v>
      </c>
      <c r="B32" s="389">
        <v>12821</v>
      </c>
      <c r="C32" s="373">
        <v>68884285</v>
      </c>
      <c r="D32" s="373">
        <v>19608</v>
      </c>
      <c r="E32" s="373">
        <v>191387493</v>
      </c>
      <c r="F32" s="398">
        <f t="shared" si="2"/>
        <v>32429</v>
      </c>
      <c r="G32" s="399">
        <f t="shared" si="2"/>
        <v>260271778</v>
      </c>
      <c r="H32" s="506"/>
      <c r="I32" s="482"/>
      <c r="J32" s="494"/>
      <c r="K32" s="248">
        <v>8.4666666666666668</v>
      </c>
      <c r="L32" s="249"/>
      <c r="M32" s="249"/>
      <c r="N32" s="234">
        <v>8.6579999999999995</v>
      </c>
      <c r="O32" s="230"/>
      <c r="P32" s="363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167</v>
      </c>
      <c r="C33" s="373">
        <v>3706128</v>
      </c>
      <c r="D33" s="373">
        <v>808</v>
      </c>
      <c r="E33" s="373">
        <v>24716227.899999902</v>
      </c>
      <c r="F33" s="398">
        <f t="shared" si="2"/>
        <v>975</v>
      </c>
      <c r="G33" s="399">
        <f t="shared" si="2"/>
        <v>28422355.899999902</v>
      </c>
      <c r="H33" s="506"/>
      <c r="I33" s="482"/>
      <c r="J33" s="494"/>
      <c r="K33" s="248">
        <v>7.5609999999999999</v>
      </c>
      <c r="L33" s="249"/>
      <c r="M33" s="249"/>
      <c r="N33" s="234">
        <v>7.6079999999999997</v>
      </c>
      <c r="O33" s="229"/>
      <c r="P33" s="363"/>
      <c r="Q33" s="254" t="s">
        <v>103</v>
      </c>
    </row>
    <row r="34" spans="1:17" ht="15" thickBot="1" x14ac:dyDescent="0.4">
      <c r="A34" s="169" t="s">
        <v>162</v>
      </c>
      <c r="B34" s="393">
        <v>2435</v>
      </c>
      <c r="C34" s="374">
        <v>41753398</v>
      </c>
      <c r="D34" s="374">
        <v>9055</v>
      </c>
      <c r="E34" s="374">
        <v>180254656</v>
      </c>
      <c r="F34" s="394">
        <f t="shared" si="2"/>
        <v>11490</v>
      </c>
      <c r="G34" s="395">
        <f t="shared" si="2"/>
        <v>222008054</v>
      </c>
      <c r="H34" s="506"/>
      <c r="I34" s="482"/>
      <c r="J34" s="494"/>
      <c r="K34" s="248"/>
      <c r="L34" s="249"/>
      <c r="M34" s="249"/>
      <c r="N34" s="234"/>
      <c r="O34" s="230"/>
      <c r="P34" s="363"/>
      <c r="Q34" s="254"/>
    </row>
    <row r="35" spans="1:17" x14ac:dyDescent="0.35">
      <c r="A35" s="91" t="s">
        <v>96</v>
      </c>
      <c r="B35" s="389">
        <v>2429</v>
      </c>
      <c r="C35" s="373">
        <v>41670655</v>
      </c>
      <c r="D35" s="373">
        <v>8983</v>
      </c>
      <c r="E35" s="373">
        <v>178557311</v>
      </c>
      <c r="F35" s="398">
        <f t="shared" si="2"/>
        <v>11412</v>
      </c>
      <c r="G35" s="399">
        <f t="shared" si="2"/>
        <v>220227966</v>
      </c>
      <c r="H35" s="506"/>
      <c r="I35" s="482"/>
      <c r="J35" s="494"/>
      <c r="K35" s="248">
        <v>8.2420000000000009</v>
      </c>
      <c r="L35" s="249"/>
      <c r="M35" s="249"/>
      <c r="N35" s="234">
        <v>8.3079999999999998</v>
      </c>
      <c r="O35" s="229"/>
      <c r="P35" s="363"/>
      <c r="Q35" s="254" t="s">
        <v>96</v>
      </c>
    </row>
    <row r="36" spans="1:17" ht="15" thickBot="1" x14ac:dyDescent="0.4">
      <c r="A36" s="91" t="s">
        <v>100</v>
      </c>
      <c r="B36" s="389">
        <v>6</v>
      </c>
      <c r="C36" s="373">
        <v>82743</v>
      </c>
      <c r="D36" s="373">
        <v>72</v>
      </c>
      <c r="E36" s="373">
        <v>1697345</v>
      </c>
      <c r="F36" s="398">
        <f t="shared" ref="F36:G51" si="3">B36+D36</f>
        <v>78</v>
      </c>
      <c r="G36" s="399">
        <f t="shared" si="3"/>
        <v>1780088</v>
      </c>
      <c r="H36" s="506"/>
      <c r="I36" s="482"/>
      <c r="J36" s="494"/>
      <c r="K36" s="248">
        <v>8.3834999999999997</v>
      </c>
      <c r="L36" s="249"/>
      <c r="M36" s="249"/>
      <c r="N36" s="234">
        <v>8.4400000000000013</v>
      </c>
      <c r="O36" s="230"/>
      <c r="P36" s="363"/>
      <c r="Q36" s="254" t="s">
        <v>100</v>
      </c>
    </row>
    <row r="37" spans="1:17" ht="15" thickBot="1" x14ac:dyDescent="0.4">
      <c r="A37" s="169" t="s">
        <v>97</v>
      </c>
      <c r="B37" s="393">
        <v>924</v>
      </c>
      <c r="C37" s="374">
        <v>3024926</v>
      </c>
      <c r="D37" s="374">
        <v>578</v>
      </c>
      <c r="E37" s="374">
        <v>4954593</v>
      </c>
      <c r="F37" s="394">
        <f t="shared" si="3"/>
        <v>1502</v>
      </c>
      <c r="G37" s="395">
        <f t="shared" si="3"/>
        <v>7979519</v>
      </c>
      <c r="H37" s="506"/>
      <c r="I37" s="482"/>
      <c r="J37" s="494"/>
      <c r="K37" s="248"/>
      <c r="L37" s="249"/>
      <c r="M37" s="249"/>
      <c r="N37" s="234"/>
      <c r="O37" s="229"/>
      <c r="P37" s="363"/>
      <c r="Q37" s="254"/>
    </row>
    <row r="38" spans="1:17" ht="15" thickBot="1" x14ac:dyDescent="0.4">
      <c r="A38" s="91" t="s">
        <v>98</v>
      </c>
      <c r="B38" s="389">
        <v>924</v>
      </c>
      <c r="C38" s="373">
        <v>3024926</v>
      </c>
      <c r="D38" s="373">
        <v>578</v>
      </c>
      <c r="E38" s="373">
        <v>4954593</v>
      </c>
      <c r="F38" s="398">
        <f t="shared" si="3"/>
        <v>1502</v>
      </c>
      <c r="G38" s="399">
        <f t="shared" si="3"/>
        <v>7979519</v>
      </c>
      <c r="H38" s="506"/>
      <c r="I38" s="482"/>
      <c r="J38" s="494"/>
      <c r="K38" s="248">
        <v>8.0190000000000001</v>
      </c>
      <c r="L38" s="249"/>
      <c r="M38" s="249"/>
      <c r="N38" s="234">
        <v>8.1150000000000002</v>
      </c>
      <c r="O38" s="230"/>
      <c r="P38" s="363"/>
      <c r="Q38" s="254" t="s">
        <v>98</v>
      </c>
    </row>
    <row r="39" spans="1:17" ht="15" thickBot="1" x14ac:dyDescent="0.4">
      <c r="A39" s="274" t="s">
        <v>60</v>
      </c>
      <c r="B39" s="452">
        <v>910</v>
      </c>
      <c r="C39" s="446">
        <v>62374880</v>
      </c>
      <c r="D39" s="446">
        <v>6689</v>
      </c>
      <c r="E39" s="446">
        <v>1261034445</v>
      </c>
      <c r="F39" s="447">
        <f t="shared" si="3"/>
        <v>7599</v>
      </c>
      <c r="G39" s="448">
        <f t="shared" si="3"/>
        <v>1323409325</v>
      </c>
      <c r="H39" s="506">
        <f>G39/G2</f>
        <v>0.3568684687110667</v>
      </c>
      <c r="I39" s="492">
        <f>F39/F2</f>
        <v>2.6980562917011067E-3</v>
      </c>
      <c r="J39" s="500">
        <f>E39/G39</f>
        <v>0.95286803650110297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654</v>
      </c>
      <c r="C40" s="374">
        <v>40710156</v>
      </c>
      <c r="D40" s="374">
        <v>4019</v>
      </c>
      <c r="E40" s="374">
        <v>733286237</v>
      </c>
      <c r="F40" s="394">
        <f t="shared" si="3"/>
        <v>4673</v>
      </c>
      <c r="G40" s="395">
        <f t="shared" si="3"/>
        <v>773996393</v>
      </c>
      <c r="H40" s="506"/>
      <c r="I40" s="492"/>
      <c r="J40" s="500"/>
      <c r="K40" s="364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365" t="s">
        <v>168</v>
      </c>
      <c r="Q40" s="254"/>
    </row>
    <row r="41" spans="1:17" x14ac:dyDescent="0.35">
      <c r="A41" s="91" t="str">
        <f>A32</f>
        <v>EverSource East</v>
      </c>
      <c r="B41" s="389">
        <v>636</v>
      </c>
      <c r="C41" s="373">
        <v>38164265</v>
      </c>
      <c r="D41" s="373">
        <v>3793</v>
      </c>
      <c r="E41" s="373">
        <v>656301263</v>
      </c>
      <c r="F41" s="396">
        <f t="shared" si="3"/>
        <v>4429</v>
      </c>
      <c r="G41" s="397">
        <f t="shared" si="3"/>
        <v>694465528</v>
      </c>
      <c r="H41" s="506"/>
      <c r="I41" s="492"/>
      <c r="J41" s="500"/>
      <c r="K41" s="248">
        <v>8.5210000000000008</v>
      </c>
      <c r="L41" s="249">
        <v>8.0259999999999998</v>
      </c>
      <c r="M41" s="249"/>
      <c r="N41" s="234">
        <v>8.49</v>
      </c>
      <c r="O41" s="234">
        <v>8.0239999999999991</v>
      </c>
      <c r="P41" s="366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18</v>
      </c>
      <c r="C42" s="373">
        <v>2545891</v>
      </c>
      <c r="D42" s="373">
        <v>226</v>
      </c>
      <c r="E42" s="373">
        <v>76984974</v>
      </c>
      <c r="F42" s="396">
        <f t="shared" si="3"/>
        <v>244</v>
      </c>
      <c r="G42" s="397">
        <f t="shared" si="3"/>
        <v>79530865</v>
      </c>
      <c r="H42" s="506"/>
      <c r="I42" s="492"/>
      <c r="J42" s="500"/>
      <c r="K42" s="248"/>
      <c r="L42" s="249"/>
      <c r="M42" s="249">
        <v>7.5609999999999999</v>
      </c>
      <c r="N42" s="234"/>
      <c r="O42" s="234"/>
      <c r="P42" s="366">
        <v>7.6079999999999997</v>
      </c>
      <c r="Q42" s="254" t="s">
        <v>103</v>
      </c>
    </row>
    <row r="43" spans="1:17" ht="15" thickBot="1" x14ac:dyDescent="0.4">
      <c r="A43" s="169" t="s">
        <v>162</v>
      </c>
      <c r="B43" s="393">
        <v>253</v>
      </c>
      <c r="C43" s="374">
        <v>21056884</v>
      </c>
      <c r="D43" s="374">
        <v>2645</v>
      </c>
      <c r="E43" s="374">
        <v>513575045</v>
      </c>
      <c r="F43" s="394">
        <f t="shared" si="3"/>
        <v>2898</v>
      </c>
      <c r="G43" s="395">
        <f t="shared" si="3"/>
        <v>534631929</v>
      </c>
      <c r="H43" s="506"/>
      <c r="I43" s="492"/>
      <c r="J43" s="500"/>
      <c r="K43" s="248"/>
      <c r="L43" s="249"/>
      <c r="M43" s="249"/>
      <c r="N43" s="234"/>
      <c r="O43" s="234"/>
      <c r="P43" s="366"/>
      <c r="Q43" s="254"/>
    </row>
    <row r="44" spans="1:17" x14ac:dyDescent="0.35">
      <c r="A44" s="91" t="s">
        <v>96</v>
      </c>
      <c r="B44" s="389">
        <v>252</v>
      </c>
      <c r="C44" s="373">
        <v>20962804</v>
      </c>
      <c r="D44" s="373">
        <v>2635</v>
      </c>
      <c r="E44" s="373">
        <v>512279110</v>
      </c>
      <c r="F44" s="398">
        <f t="shared" si="3"/>
        <v>2887</v>
      </c>
      <c r="G44" s="399">
        <f t="shared" si="3"/>
        <v>533241914</v>
      </c>
      <c r="H44" s="506"/>
      <c r="I44" s="492"/>
      <c r="J44" s="500"/>
      <c r="K44" s="248"/>
      <c r="L44" s="249"/>
      <c r="M44" s="249">
        <v>8.1859999999999999</v>
      </c>
      <c r="N44" s="234"/>
      <c r="O44" s="234"/>
      <c r="P44" s="366">
        <v>8.1880000000000006</v>
      </c>
      <c r="Q44" s="254" t="s">
        <v>96</v>
      </c>
    </row>
    <row r="45" spans="1:17" x14ac:dyDescent="0.35">
      <c r="A45" s="91" t="s">
        <v>100</v>
      </c>
      <c r="B45" s="389">
        <v>1</v>
      </c>
      <c r="C45" s="373">
        <v>94080</v>
      </c>
      <c r="D45" s="373">
        <v>10</v>
      </c>
      <c r="E45" s="373">
        <v>1295935</v>
      </c>
      <c r="F45" s="398">
        <f t="shared" si="3"/>
        <v>11</v>
      </c>
      <c r="G45" s="399">
        <f t="shared" si="3"/>
        <v>1390015</v>
      </c>
      <c r="H45" s="506"/>
      <c r="I45" s="492"/>
      <c r="J45" s="500"/>
      <c r="K45" s="248"/>
      <c r="L45" s="249">
        <v>8.4689999999999994</v>
      </c>
      <c r="M45" s="249"/>
      <c r="N45" s="234"/>
      <c r="O45" s="234">
        <v>8.452</v>
      </c>
      <c r="P45" s="366"/>
      <c r="Q45" s="254" t="s">
        <v>100</v>
      </c>
    </row>
    <row r="46" spans="1:17" x14ac:dyDescent="0.35">
      <c r="A46" s="128" t="s">
        <v>97</v>
      </c>
      <c r="B46" s="429">
        <v>3</v>
      </c>
      <c r="C46" s="430">
        <v>607840</v>
      </c>
      <c r="D46" s="430">
        <v>25</v>
      </c>
      <c r="E46" s="430">
        <v>14173163</v>
      </c>
      <c r="F46" s="403">
        <f t="shared" si="3"/>
        <v>28</v>
      </c>
      <c r="G46" s="404">
        <f t="shared" si="3"/>
        <v>14781003</v>
      </c>
      <c r="H46" s="506"/>
      <c r="I46" s="492"/>
      <c r="J46" s="500"/>
      <c r="K46" s="248"/>
      <c r="L46" s="249"/>
      <c r="M46" s="249"/>
      <c r="N46" s="234"/>
      <c r="O46" s="234"/>
      <c r="P46" s="366"/>
      <c r="Q46" s="254"/>
    </row>
    <row r="47" spans="1:17" ht="15" thickBot="1" x14ac:dyDescent="0.4">
      <c r="A47" s="91" t="s">
        <v>98</v>
      </c>
      <c r="B47" s="389">
        <v>3</v>
      </c>
      <c r="C47" s="373">
        <v>607840</v>
      </c>
      <c r="D47" s="373">
        <v>25</v>
      </c>
      <c r="E47" s="373">
        <v>14173163</v>
      </c>
      <c r="F47" s="398">
        <f t="shared" si="3"/>
        <v>28</v>
      </c>
      <c r="G47" s="399">
        <f t="shared" si="3"/>
        <v>14781003</v>
      </c>
      <c r="H47" s="506"/>
      <c r="I47" s="492"/>
      <c r="J47" s="500"/>
      <c r="K47" s="248"/>
      <c r="L47" s="249"/>
      <c r="M47" s="249"/>
      <c r="N47" s="234"/>
      <c r="O47" s="234"/>
      <c r="P47" s="366"/>
      <c r="Q47" s="254" t="s">
        <v>98</v>
      </c>
    </row>
    <row r="48" spans="1:17" ht="15" thickBot="1" x14ac:dyDescent="0.4">
      <c r="A48" s="274" t="s">
        <v>62</v>
      </c>
      <c r="B48" s="452">
        <v>3663</v>
      </c>
      <c r="C48" s="446">
        <v>3539318.9</v>
      </c>
      <c r="D48" s="446">
        <v>13100</v>
      </c>
      <c r="E48" s="446">
        <v>12647382.899999991</v>
      </c>
      <c r="F48" s="447">
        <f t="shared" si="3"/>
        <v>16763</v>
      </c>
      <c r="G48" s="448">
        <f t="shared" si="3"/>
        <v>16186701.799999991</v>
      </c>
      <c r="H48" s="507">
        <f>G48/G2</f>
        <v>4.3648804460771533E-3</v>
      </c>
      <c r="I48" s="492">
        <f>F48/F2</f>
        <v>5.951772288167608E-3</v>
      </c>
      <c r="J48" s="500">
        <f>E48/G48</f>
        <v>0.78134403513877038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3128</v>
      </c>
      <c r="C49" s="374">
        <v>1973203.9</v>
      </c>
      <c r="D49" s="374">
        <v>12352</v>
      </c>
      <c r="E49" s="374">
        <v>6807109.8999999901</v>
      </c>
      <c r="F49" s="394">
        <f t="shared" si="3"/>
        <v>15480</v>
      </c>
      <c r="G49" s="395">
        <f t="shared" si="3"/>
        <v>8780313.7999999896</v>
      </c>
      <c r="H49" s="507"/>
      <c r="I49" s="492"/>
      <c r="J49" s="500"/>
      <c r="K49" s="246"/>
      <c r="L49" s="247"/>
      <c r="M49" s="247"/>
      <c r="N49" s="233"/>
      <c r="O49" s="229"/>
      <c r="P49" s="363"/>
      <c r="Q49" s="254"/>
    </row>
    <row r="50" spans="1:17" x14ac:dyDescent="0.35">
      <c r="A50" s="91" t="str">
        <f>A41</f>
        <v>EverSource East</v>
      </c>
      <c r="B50" s="389">
        <v>3018</v>
      </c>
      <c r="C50" s="373">
        <v>1446471</v>
      </c>
      <c r="D50" s="373">
        <v>10137</v>
      </c>
      <c r="E50" s="373">
        <v>5093338</v>
      </c>
      <c r="F50" s="398">
        <f t="shared" si="3"/>
        <v>13155</v>
      </c>
      <c r="G50" s="399">
        <f t="shared" si="3"/>
        <v>6539809</v>
      </c>
      <c r="H50" s="507"/>
      <c r="I50" s="492"/>
      <c r="J50" s="500"/>
      <c r="K50" s="248"/>
      <c r="L50" s="249"/>
      <c r="M50" s="249"/>
      <c r="N50" s="234"/>
      <c r="O50" s="230"/>
      <c r="P50" s="363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110</v>
      </c>
      <c r="C51" s="373">
        <v>526732.9</v>
      </c>
      <c r="D51" s="373">
        <v>2215</v>
      </c>
      <c r="E51" s="373">
        <v>1713771.8999999899</v>
      </c>
      <c r="F51" s="398">
        <f t="shared" si="3"/>
        <v>2325</v>
      </c>
      <c r="G51" s="399">
        <f t="shared" si="3"/>
        <v>2240504.79999999</v>
      </c>
      <c r="H51" s="507"/>
      <c r="I51" s="492"/>
      <c r="J51" s="500"/>
      <c r="K51" s="248"/>
      <c r="L51" s="249"/>
      <c r="M51" s="249"/>
      <c r="N51" s="234"/>
      <c r="O51" s="229"/>
      <c r="P51" s="363"/>
      <c r="Q51" s="254" t="s">
        <v>103</v>
      </c>
    </row>
    <row r="52" spans="1:17" ht="15" thickBot="1" x14ac:dyDescent="0.4">
      <c r="A52" s="169" t="s">
        <v>162</v>
      </c>
      <c r="B52" s="393">
        <v>243</v>
      </c>
      <c r="C52" s="374">
        <v>1508430</v>
      </c>
      <c r="D52" s="374">
        <v>562</v>
      </c>
      <c r="E52" s="374">
        <v>5736164</v>
      </c>
      <c r="F52" s="394">
        <f t="shared" ref="F52:G59" si="4">B52+D52</f>
        <v>805</v>
      </c>
      <c r="G52" s="395">
        <f t="shared" si="4"/>
        <v>7244594</v>
      </c>
      <c r="H52" s="507"/>
      <c r="I52" s="492"/>
      <c r="J52" s="500"/>
      <c r="K52" s="246"/>
      <c r="L52" s="247"/>
      <c r="M52" s="247"/>
      <c r="N52" s="233"/>
      <c r="O52" s="230"/>
      <c r="P52" s="363"/>
      <c r="Q52" s="254"/>
    </row>
    <row r="53" spans="1:17" x14ac:dyDescent="0.35">
      <c r="A53" s="91" t="s">
        <v>96</v>
      </c>
      <c r="B53" s="389">
        <v>243</v>
      </c>
      <c r="C53" s="373">
        <v>1508430</v>
      </c>
      <c r="D53" s="373">
        <v>560</v>
      </c>
      <c r="E53" s="373">
        <v>5714267</v>
      </c>
      <c r="F53" s="398">
        <f t="shared" si="4"/>
        <v>803</v>
      </c>
      <c r="G53" s="399">
        <f t="shared" si="4"/>
        <v>7222697</v>
      </c>
      <c r="H53" s="507"/>
      <c r="I53" s="492"/>
      <c r="J53" s="500"/>
      <c r="K53" s="248"/>
      <c r="L53" s="249"/>
      <c r="M53" s="249"/>
      <c r="N53" s="234"/>
      <c r="O53" s="229"/>
      <c r="P53" s="363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21897</v>
      </c>
      <c r="F54" s="398">
        <f t="shared" si="4"/>
        <v>2</v>
      </c>
      <c r="G54" s="399">
        <f t="shared" si="4"/>
        <v>21897</v>
      </c>
      <c r="H54" s="507"/>
      <c r="I54" s="492"/>
      <c r="J54" s="500"/>
      <c r="K54" s="248"/>
      <c r="L54" s="249"/>
      <c r="M54" s="249"/>
      <c r="N54" s="234"/>
      <c r="O54" s="230"/>
      <c r="P54" s="363"/>
      <c r="Q54" s="254" t="s">
        <v>100</v>
      </c>
    </row>
    <row r="55" spans="1:17" ht="15" thickBot="1" x14ac:dyDescent="0.4">
      <c r="A55" s="169" t="s">
        <v>97</v>
      </c>
      <c r="B55" s="393">
        <v>292</v>
      </c>
      <c r="C55" s="374">
        <v>57685</v>
      </c>
      <c r="D55" s="374">
        <v>186</v>
      </c>
      <c r="E55" s="374">
        <v>104109</v>
      </c>
      <c r="F55" s="394">
        <f t="shared" si="4"/>
        <v>478</v>
      </c>
      <c r="G55" s="395">
        <f t="shared" si="4"/>
        <v>161794</v>
      </c>
      <c r="H55" s="507"/>
      <c r="I55" s="492"/>
      <c r="J55" s="500"/>
      <c r="K55" s="246"/>
      <c r="L55" s="247"/>
      <c r="M55" s="247"/>
      <c r="N55" s="233"/>
      <c r="O55" s="229"/>
      <c r="P55" s="363"/>
      <c r="Q55" s="254"/>
    </row>
    <row r="56" spans="1:17" ht="15" thickBot="1" x14ac:dyDescent="0.4">
      <c r="A56" s="91" t="s">
        <v>98</v>
      </c>
      <c r="B56" s="389">
        <v>292</v>
      </c>
      <c r="C56" s="373">
        <v>57685</v>
      </c>
      <c r="D56" s="373">
        <v>186</v>
      </c>
      <c r="E56" s="373">
        <v>104109</v>
      </c>
      <c r="F56" s="398">
        <f t="shared" si="4"/>
        <v>478</v>
      </c>
      <c r="G56" s="399">
        <f t="shared" si="4"/>
        <v>161794</v>
      </c>
      <c r="H56" s="507"/>
      <c r="I56" s="492"/>
      <c r="J56" s="500"/>
      <c r="K56" s="248"/>
      <c r="L56" s="249"/>
      <c r="M56" s="249"/>
      <c r="N56" s="234"/>
      <c r="O56" s="230"/>
      <c r="P56" s="363"/>
      <c r="Q56" s="254" t="s">
        <v>98</v>
      </c>
    </row>
    <row r="57" spans="1:17" ht="15" thickBot="1" x14ac:dyDescent="0.4">
      <c r="A57" s="275" t="s">
        <v>64</v>
      </c>
      <c r="B57" s="454">
        <v>353</v>
      </c>
      <c r="C57" s="449">
        <v>901935.5</v>
      </c>
      <c r="D57" s="449">
        <v>270</v>
      </c>
      <c r="E57" s="449">
        <v>741453.4</v>
      </c>
      <c r="F57" s="450">
        <f t="shared" si="4"/>
        <v>623</v>
      </c>
      <c r="G57" s="451">
        <f t="shared" si="4"/>
        <v>1643388.9</v>
      </c>
      <c r="H57" s="504">
        <f>G57/G2</f>
        <v>4.4315365560822559E-4</v>
      </c>
      <c r="I57" s="491">
        <f>F57/F2</f>
        <v>2.2119871953280558E-4</v>
      </c>
      <c r="J57" s="498">
        <f>E57/G57</f>
        <v>0.45117342583973891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353</v>
      </c>
      <c r="C58" s="374">
        <v>901935.5</v>
      </c>
      <c r="D58" s="374">
        <v>270</v>
      </c>
      <c r="E58" s="374">
        <v>741453.4</v>
      </c>
      <c r="F58" s="394">
        <f t="shared" si="4"/>
        <v>623</v>
      </c>
      <c r="G58" s="395">
        <f t="shared" si="4"/>
        <v>1643388.9</v>
      </c>
      <c r="H58" s="504"/>
      <c r="I58" s="491"/>
      <c r="J58" s="498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353</v>
      </c>
      <c r="C59" s="377">
        <v>901935.5</v>
      </c>
      <c r="D59" s="377">
        <v>270</v>
      </c>
      <c r="E59" s="377">
        <v>741453.4</v>
      </c>
      <c r="F59" s="410">
        <f t="shared" si="4"/>
        <v>623</v>
      </c>
      <c r="G59" s="411">
        <f t="shared" si="4"/>
        <v>1643388.9</v>
      </c>
      <c r="H59" s="505"/>
      <c r="I59" s="497"/>
      <c r="J59" s="499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AB64-6364-470E-B0BA-4CDCFC75664B}">
  <sheetPr>
    <tabColor rgb="FF6600FF"/>
  </sheetPr>
  <dimension ref="A1:U74"/>
  <sheetViews>
    <sheetView tabSelected="1" topLeftCell="A44" zoomScaleNormal="100" workbookViewId="0">
      <selection activeCell="D63" sqref="D63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3632812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21" ht="44" thickBot="1" x14ac:dyDescent="0.4">
      <c r="A1" s="276">
        <f>LAYOUT!B20</f>
        <v>2020</v>
      </c>
      <c r="B1" s="277" t="s">
        <v>142</v>
      </c>
      <c r="C1" s="277" t="s">
        <v>143</v>
      </c>
      <c r="D1" s="277" t="s">
        <v>144</v>
      </c>
      <c r="E1" s="277" t="s">
        <v>145</v>
      </c>
      <c r="F1" s="277" t="s">
        <v>146</v>
      </c>
      <c r="G1" s="277" t="s">
        <v>147</v>
      </c>
      <c r="H1" s="278" t="s">
        <v>148</v>
      </c>
      <c r="I1" s="278" t="s">
        <v>149</v>
      </c>
      <c r="J1" s="279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21" ht="15" thickBot="1" x14ac:dyDescent="0.4">
      <c r="A2" s="378" t="s">
        <v>178</v>
      </c>
      <c r="B2" s="379">
        <v>1393457</v>
      </c>
      <c r="C2" s="369">
        <v>820957082.70000005</v>
      </c>
      <c r="D2" s="369">
        <v>1430272</v>
      </c>
      <c r="E2" s="369">
        <v>2337400110.2999997</v>
      </c>
      <c r="F2" s="455">
        <f>B2+D2</f>
        <v>2823729</v>
      </c>
      <c r="G2" s="456">
        <f>C2+E2</f>
        <v>3158357193</v>
      </c>
      <c r="H2" s="174">
        <f>SUM(H3:H56)</f>
        <v>0.99943984844275335</v>
      </c>
      <c r="I2" s="175">
        <f>SUM(I3:I56)</f>
        <v>0.99977512006286728</v>
      </c>
      <c r="J2" s="217">
        <f>E2/G2</f>
        <v>0.74006832269652023</v>
      </c>
      <c r="K2" s="222" t="s">
        <v>154</v>
      </c>
      <c r="L2" s="223"/>
      <c r="M2" s="224"/>
      <c r="N2" s="225" t="s">
        <v>155</v>
      </c>
      <c r="O2" s="226"/>
      <c r="P2" s="227"/>
    </row>
    <row r="3" spans="1:21" ht="15" thickBot="1" x14ac:dyDescent="0.4">
      <c r="A3" s="208" t="s">
        <v>156</v>
      </c>
      <c r="B3" s="457">
        <v>1105832</v>
      </c>
      <c r="C3" s="458">
        <v>509961588.60000002</v>
      </c>
      <c r="D3" s="458">
        <v>1063385</v>
      </c>
      <c r="E3" s="458">
        <v>528137967</v>
      </c>
      <c r="F3" s="459">
        <f>B3+D3</f>
        <v>2169217</v>
      </c>
      <c r="G3" s="460">
        <f>C3+E3</f>
        <v>1038099555.6</v>
      </c>
      <c r="H3" s="483">
        <f>G3/G$2</f>
        <v>0.3286833920814225</v>
      </c>
      <c r="I3" s="484">
        <f>F3/F2</f>
        <v>0.76821005131866404</v>
      </c>
      <c r="J3" s="484">
        <f>E3/G3</f>
        <v>0.50875464125860959</v>
      </c>
      <c r="K3" s="218" t="s">
        <v>157</v>
      </c>
      <c r="L3" s="219"/>
      <c r="M3" s="219"/>
      <c r="N3" s="219"/>
      <c r="O3" s="219"/>
      <c r="P3" s="220"/>
    </row>
    <row r="4" spans="1:21" ht="15" thickBot="1" x14ac:dyDescent="0.4">
      <c r="A4" s="168" t="s">
        <v>158</v>
      </c>
      <c r="B4" s="385">
        <v>540672</v>
      </c>
      <c r="C4" s="371">
        <v>240691258.59999999</v>
      </c>
      <c r="D4" s="371">
        <v>572992</v>
      </c>
      <c r="E4" s="371">
        <v>278358038</v>
      </c>
      <c r="F4" s="461">
        <f t="shared" ref="F4:G19" si="0">B4+D4</f>
        <v>1113664</v>
      </c>
      <c r="G4" s="462">
        <f t="shared" si="0"/>
        <v>519049296.60000002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  <c r="S4" s="68"/>
      <c r="T4" s="359"/>
      <c r="U4" s="359"/>
    </row>
    <row r="5" spans="1:21" x14ac:dyDescent="0.35">
      <c r="A5" s="89" t="s">
        <v>159</v>
      </c>
      <c r="B5" s="387">
        <v>442546</v>
      </c>
      <c r="C5" s="372">
        <v>191949732</v>
      </c>
      <c r="D5" s="372">
        <v>521490</v>
      </c>
      <c r="E5" s="372">
        <v>252119647</v>
      </c>
      <c r="F5" s="463">
        <f t="shared" si="0"/>
        <v>964036</v>
      </c>
      <c r="G5" s="464">
        <f t="shared" si="0"/>
        <v>444069379</v>
      </c>
      <c r="H5" s="483"/>
      <c r="I5" s="484"/>
      <c r="J5" s="484"/>
      <c r="K5" s="242">
        <v>9.7170000000000005</v>
      </c>
      <c r="L5" s="243"/>
      <c r="M5" s="243"/>
      <c r="N5" s="229">
        <v>9.8770000000000007</v>
      </c>
      <c r="O5" s="229"/>
      <c r="P5" s="231"/>
      <c r="Q5" s="254" t="s">
        <v>160</v>
      </c>
      <c r="S5" s="355"/>
      <c r="T5" s="356"/>
      <c r="U5" s="356"/>
    </row>
    <row r="6" spans="1:21" ht="15" thickBot="1" x14ac:dyDescent="0.4">
      <c r="A6" s="89" t="s">
        <v>161</v>
      </c>
      <c r="B6" s="387">
        <v>98126</v>
      </c>
      <c r="C6" s="372">
        <v>48741526.599999994</v>
      </c>
      <c r="D6" s="372">
        <v>51502</v>
      </c>
      <c r="E6" s="372">
        <v>26238391</v>
      </c>
      <c r="F6" s="463">
        <f t="shared" si="0"/>
        <v>149628</v>
      </c>
      <c r="G6" s="464">
        <f t="shared" si="0"/>
        <v>74979917.599999994</v>
      </c>
      <c r="H6" s="483"/>
      <c r="I6" s="484"/>
      <c r="J6" s="484"/>
      <c r="K6" s="242">
        <v>8.7050000000000001</v>
      </c>
      <c r="L6" s="243"/>
      <c r="M6" s="243"/>
      <c r="N6" s="229">
        <v>9.02</v>
      </c>
      <c r="O6" s="230"/>
      <c r="P6" s="231"/>
      <c r="Q6" s="254" t="s">
        <v>103</v>
      </c>
      <c r="S6" s="355"/>
      <c r="T6" s="356"/>
      <c r="U6" s="356"/>
    </row>
    <row r="7" spans="1:21" ht="15" thickBot="1" x14ac:dyDescent="0.4">
      <c r="A7" s="169" t="s">
        <v>162</v>
      </c>
      <c r="B7" s="385">
        <v>549465</v>
      </c>
      <c r="C7" s="371">
        <v>263179816</v>
      </c>
      <c r="D7" s="371">
        <v>484331</v>
      </c>
      <c r="E7" s="371">
        <v>246751648</v>
      </c>
      <c r="F7" s="461">
        <f>B7+D7</f>
        <v>1033796</v>
      </c>
      <c r="G7" s="462">
        <f t="shared" si="0"/>
        <v>509931464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  <c r="S7" s="355"/>
      <c r="T7" s="356"/>
      <c r="U7" s="356"/>
    </row>
    <row r="8" spans="1:21" x14ac:dyDescent="0.35">
      <c r="A8" s="91" t="s">
        <v>96</v>
      </c>
      <c r="B8" s="389">
        <v>547566</v>
      </c>
      <c r="C8" s="373">
        <v>261756535</v>
      </c>
      <c r="D8" s="373">
        <v>474169</v>
      </c>
      <c r="E8" s="373">
        <v>238554913</v>
      </c>
      <c r="F8" s="465">
        <f t="shared" ref="F8:F9" si="1">B8+D8</f>
        <v>1021735</v>
      </c>
      <c r="G8" s="466">
        <f t="shared" si="0"/>
        <v>500311448</v>
      </c>
      <c r="H8" s="483"/>
      <c r="I8" s="484"/>
      <c r="J8" s="484"/>
      <c r="K8" s="242">
        <v>10.34</v>
      </c>
      <c r="L8" s="243"/>
      <c r="M8" s="243"/>
      <c r="N8" s="229">
        <v>9.8979999999999997</v>
      </c>
      <c r="O8" s="230"/>
      <c r="P8" s="231"/>
      <c r="Q8" s="254" t="s">
        <v>96</v>
      </c>
      <c r="S8" s="355"/>
      <c r="T8" s="356"/>
      <c r="U8" s="356"/>
    </row>
    <row r="9" spans="1:21" ht="15" thickBot="1" x14ac:dyDescent="0.4">
      <c r="A9" s="91" t="s">
        <v>100</v>
      </c>
      <c r="B9" s="389">
        <v>1899</v>
      </c>
      <c r="C9" s="373">
        <v>1423281</v>
      </c>
      <c r="D9" s="373">
        <v>10162</v>
      </c>
      <c r="E9" s="373">
        <v>8196735</v>
      </c>
      <c r="F9" s="465">
        <f t="shared" si="1"/>
        <v>12061</v>
      </c>
      <c r="G9" s="466">
        <f t="shared" si="0"/>
        <v>9620016</v>
      </c>
      <c r="H9" s="483"/>
      <c r="I9" s="484"/>
      <c r="J9" s="484"/>
      <c r="K9" s="242">
        <v>10.34</v>
      </c>
      <c r="L9" s="243"/>
      <c r="M9" s="243"/>
      <c r="N9" s="229">
        <v>9.8979999999999997</v>
      </c>
      <c r="O9" s="229"/>
      <c r="P9" s="231"/>
      <c r="Q9" s="254" t="s">
        <v>100</v>
      </c>
      <c r="S9" s="355"/>
      <c r="T9" s="356"/>
      <c r="U9" s="356"/>
    </row>
    <row r="10" spans="1:21" ht="15" thickBot="1" x14ac:dyDescent="0.4">
      <c r="A10" s="169" t="s">
        <v>97</v>
      </c>
      <c r="B10" s="385">
        <v>15695</v>
      </c>
      <c r="C10" s="371">
        <v>6090514</v>
      </c>
      <c r="D10" s="371">
        <v>6062</v>
      </c>
      <c r="E10" s="371">
        <v>3028281</v>
      </c>
      <c r="F10" s="461">
        <f t="shared" si="0"/>
        <v>21757</v>
      </c>
      <c r="G10" s="462">
        <f t="shared" si="0"/>
        <v>9118795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  <c r="S10" s="68"/>
      <c r="T10" s="359"/>
      <c r="U10" s="359"/>
    </row>
    <row r="11" spans="1:21" ht="15" thickBot="1" x14ac:dyDescent="0.4">
      <c r="A11" s="91" t="s">
        <v>98</v>
      </c>
      <c r="B11" s="389">
        <v>15695</v>
      </c>
      <c r="C11" s="373">
        <v>6090514</v>
      </c>
      <c r="D11" s="373">
        <v>6062</v>
      </c>
      <c r="E11" s="373">
        <v>3028281</v>
      </c>
      <c r="F11" s="465">
        <f t="shared" si="0"/>
        <v>21757</v>
      </c>
      <c r="G11" s="466">
        <f t="shared" si="0"/>
        <v>9118795</v>
      </c>
      <c r="H11" s="483"/>
      <c r="I11" s="484"/>
      <c r="J11" s="484"/>
      <c r="K11" s="242">
        <v>8.9149999999999991</v>
      </c>
      <c r="L11" s="243"/>
      <c r="M11" s="243"/>
      <c r="N11" s="229">
        <v>9.3000000000000007</v>
      </c>
      <c r="O11" s="229"/>
      <c r="P11" s="231"/>
      <c r="Q11" s="254" t="s">
        <v>98</v>
      </c>
      <c r="S11" s="355"/>
      <c r="T11" s="356"/>
      <c r="U11" s="356"/>
    </row>
    <row r="12" spans="1:21" ht="15" thickBot="1" x14ac:dyDescent="0.4">
      <c r="A12" s="208" t="s">
        <v>52</v>
      </c>
      <c r="B12" s="457">
        <v>133306</v>
      </c>
      <c r="C12" s="458">
        <v>60513148.5</v>
      </c>
      <c r="D12" s="458">
        <v>141754</v>
      </c>
      <c r="E12" s="458">
        <v>63857440</v>
      </c>
      <c r="F12" s="459">
        <f t="shared" si="0"/>
        <v>275060</v>
      </c>
      <c r="G12" s="460">
        <f t="shared" si="0"/>
        <v>124370588.5</v>
      </c>
      <c r="H12" s="483">
        <f>G12/G2</f>
        <v>3.9378252965069235E-2</v>
      </c>
      <c r="I12" s="482">
        <f>F12/F2</f>
        <v>9.7410197649986943E-2</v>
      </c>
      <c r="J12" s="482">
        <f>E12/G12</f>
        <v>0.51344486482027063</v>
      </c>
      <c r="K12" s="212" t="s">
        <v>163</v>
      </c>
      <c r="L12" s="213"/>
      <c r="M12" s="213"/>
      <c r="N12" s="213"/>
      <c r="O12" s="213"/>
      <c r="P12" s="214"/>
      <c r="S12" s="355"/>
      <c r="T12" s="356"/>
      <c r="U12" s="356"/>
    </row>
    <row r="13" spans="1:21" ht="15" thickBot="1" x14ac:dyDescent="0.4">
      <c r="A13" s="168" t="s">
        <v>158</v>
      </c>
      <c r="B13" s="393">
        <v>65532</v>
      </c>
      <c r="C13" s="374">
        <v>29406489.5</v>
      </c>
      <c r="D13" s="374">
        <v>71304</v>
      </c>
      <c r="E13" s="374">
        <v>31963253</v>
      </c>
      <c r="F13" s="467">
        <f t="shared" si="0"/>
        <v>136836</v>
      </c>
      <c r="G13" s="468">
        <f t="shared" si="0"/>
        <v>61369742.5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  <c r="S13" s="355"/>
      <c r="T13" s="356"/>
      <c r="U13" s="356"/>
    </row>
    <row r="14" spans="1:21" x14ac:dyDescent="0.35">
      <c r="A14" s="89" t="str">
        <f>A5</f>
        <v>EverSource East</v>
      </c>
      <c r="B14" s="387">
        <v>42179</v>
      </c>
      <c r="C14" s="372">
        <v>16878799</v>
      </c>
      <c r="D14" s="372">
        <v>53435</v>
      </c>
      <c r="E14" s="372">
        <v>22864437</v>
      </c>
      <c r="F14" s="463">
        <f t="shared" si="0"/>
        <v>95614</v>
      </c>
      <c r="G14" s="464">
        <f t="shared" si="0"/>
        <v>39743236</v>
      </c>
      <c r="H14" s="483"/>
      <c r="I14" s="482"/>
      <c r="J14" s="482"/>
      <c r="K14" s="244">
        <v>9.7170000000000005</v>
      </c>
      <c r="L14" s="245"/>
      <c r="M14" s="245"/>
      <c r="N14" s="232">
        <v>9.8770000000000007</v>
      </c>
      <c r="O14" s="230"/>
      <c r="P14" s="231"/>
      <c r="Q14" s="254" t="s">
        <v>160</v>
      </c>
      <c r="S14" s="355"/>
      <c r="T14" s="356"/>
      <c r="U14" s="356"/>
    </row>
    <row r="15" spans="1:21" ht="15" thickBot="1" x14ac:dyDescent="0.4">
      <c r="A15" s="89" t="str">
        <f>A6</f>
        <v>EverSource West</v>
      </c>
      <c r="B15" s="387">
        <v>23353</v>
      </c>
      <c r="C15" s="372">
        <v>12527690.5</v>
      </c>
      <c r="D15" s="372">
        <v>17869</v>
      </c>
      <c r="E15" s="372">
        <v>9098816</v>
      </c>
      <c r="F15" s="463">
        <f t="shared" si="0"/>
        <v>41222</v>
      </c>
      <c r="G15" s="464">
        <f t="shared" si="0"/>
        <v>21626506.5</v>
      </c>
      <c r="H15" s="483"/>
      <c r="I15" s="482"/>
      <c r="J15" s="482"/>
      <c r="K15" s="244">
        <v>8.7050000000000001</v>
      </c>
      <c r="L15" s="245"/>
      <c r="M15" s="245"/>
      <c r="N15" s="232">
        <v>9.02</v>
      </c>
      <c r="O15" s="229"/>
      <c r="P15" s="231"/>
      <c r="Q15" s="254" t="s">
        <v>103</v>
      </c>
      <c r="S15" s="355"/>
      <c r="T15" s="356"/>
      <c r="U15" s="356"/>
    </row>
    <row r="16" spans="1:21" ht="15" thickBot="1" x14ac:dyDescent="0.4">
      <c r="A16" s="168" t="s">
        <v>162</v>
      </c>
      <c r="B16" s="393">
        <v>64892</v>
      </c>
      <c r="C16" s="374">
        <v>29909498</v>
      </c>
      <c r="D16" s="374">
        <v>69431</v>
      </c>
      <c r="E16" s="374">
        <v>31453961</v>
      </c>
      <c r="F16" s="467">
        <f t="shared" si="0"/>
        <v>134323</v>
      </c>
      <c r="G16" s="468">
        <f t="shared" si="0"/>
        <v>61363459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  <c r="S16" s="68"/>
      <c r="T16" s="359"/>
      <c r="U16" s="359"/>
    </row>
    <row r="17" spans="1:21" x14ac:dyDescent="0.35">
      <c r="A17" s="90" t="s">
        <v>96</v>
      </c>
      <c r="B17" s="387">
        <v>64862</v>
      </c>
      <c r="C17" s="372">
        <v>29894485</v>
      </c>
      <c r="D17" s="372">
        <v>69313</v>
      </c>
      <c r="E17" s="372">
        <v>31380086</v>
      </c>
      <c r="F17" s="463">
        <f t="shared" si="0"/>
        <v>134175</v>
      </c>
      <c r="G17" s="464">
        <f t="shared" si="0"/>
        <v>61274571</v>
      </c>
      <c r="H17" s="483"/>
      <c r="I17" s="482"/>
      <c r="J17" s="482"/>
      <c r="K17" s="244">
        <v>10.34</v>
      </c>
      <c r="L17" s="245"/>
      <c r="M17" s="245"/>
      <c r="N17" s="232">
        <v>9.8979999999999997</v>
      </c>
      <c r="O17" s="229"/>
      <c r="P17" s="231"/>
      <c r="Q17" s="254" t="s">
        <v>96</v>
      </c>
      <c r="S17" s="355"/>
      <c r="T17" s="356"/>
      <c r="U17" s="356"/>
    </row>
    <row r="18" spans="1:21" ht="15" thickBot="1" x14ac:dyDescent="0.4">
      <c r="A18" s="90" t="s">
        <v>100</v>
      </c>
      <c r="B18" s="387">
        <v>30</v>
      </c>
      <c r="C18" s="372">
        <v>15013</v>
      </c>
      <c r="D18" s="372">
        <v>118</v>
      </c>
      <c r="E18" s="372">
        <v>73875</v>
      </c>
      <c r="F18" s="463">
        <f t="shared" si="0"/>
        <v>148</v>
      </c>
      <c r="G18" s="464">
        <f t="shared" si="0"/>
        <v>88888</v>
      </c>
      <c r="H18" s="483"/>
      <c r="I18" s="482"/>
      <c r="J18" s="482"/>
      <c r="K18" s="244">
        <v>10.34</v>
      </c>
      <c r="L18" s="245"/>
      <c r="M18" s="245"/>
      <c r="N18" s="232">
        <v>9.8979999999999997</v>
      </c>
      <c r="O18" s="230"/>
      <c r="P18" s="231"/>
      <c r="Q18" s="254" t="s">
        <v>100</v>
      </c>
      <c r="S18" s="355"/>
      <c r="T18" s="356"/>
      <c r="U18" s="356"/>
    </row>
    <row r="19" spans="1:21" ht="15" thickBot="1" x14ac:dyDescent="0.4">
      <c r="A19" s="169" t="s">
        <v>97</v>
      </c>
      <c r="B19" s="393">
        <v>2882</v>
      </c>
      <c r="C19" s="374">
        <v>1197161</v>
      </c>
      <c r="D19" s="374">
        <v>1019</v>
      </c>
      <c r="E19" s="374">
        <v>440226</v>
      </c>
      <c r="F19" s="467">
        <f t="shared" si="0"/>
        <v>3901</v>
      </c>
      <c r="G19" s="468">
        <f t="shared" si="0"/>
        <v>1637387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  <c r="S19" s="355"/>
      <c r="T19" s="356"/>
      <c r="U19" s="356"/>
    </row>
    <row r="20" spans="1:21" ht="15" thickBot="1" x14ac:dyDescent="0.4">
      <c r="A20" s="91" t="s">
        <v>98</v>
      </c>
      <c r="B20" s="389">
        <v>2882</v>
      </c>
      <c r="C20" s="373">
        <v>1197161</v>
      </c>
      <c r="D20" s="373">
        <v>1019</v>
      </c>
      <c r="E20" s="373">
        <v>440226</v>
      </c>
      <c r="F20" s="465">
        <f t="shared" ref="F20:G35" si="2">B20+D20</f>
        <v>3901</v>
      </c>
      <c r="G20" s="466">
        <f t="shared" si="2"/>
        <v>1637387</v>
      </c>
      <c r="H20" s="483"/>
      <c r="I20" s="482"/>
      <c r="J20" s="482"/>
      <c r="K20" s="244">
        <v>8.9149999999999991</v>
      </c>
      <c r="L20" s="245"/>
      <c r="M20" s="245"/>
      <c r="N20" s="232">
        <v>9.3000000000000007</v>
      </c>
      <c r="O20" s="230"/>
      <c r="P20" s="231"/>
      <c r="Q20" s="254" t="s">
        <v>98</v>
      </c>
      <c r="S20" s="355"/>
      <c r="T20" s="356"/>
      <c r="U20" s="356"/>
    </row>
    <row r="21" spans="1:21" ht="15" thickBot="1" x14ac:dyDescent="0.4">
      <c r="A21" s="208" t="s">
        <v>56</v>
      </c>
      <c r="B21" s="457">
        <v>131198</v>
      </c>
      <c r="C21" s="458">
        <v>92663036</v>
      </c>
      <c r="D21" s="458">
        <v>173882</v>
      </c>
      <c r="E21" s="458">
        <v>227924422.59999999</v>
      </c>
      <c r="F21" s="459">
        <f t="shared" si="2"/>
        <v>305080</v>
      </c>
      <c r="G21" s="460">
        <f t="shared" si="2"/>
        <v>320587458.60000002</v>
      </c>
      <c r="H21" s="483">
        <f>G21/G2</f>
        <v>0.10150449711974678</v>
      </c>
      <c r="I21" s="482">
        <f>F21/F2</f>
        <v>0.10804152948105147</v>
      </c>
      <c r="J21" s="502">
        <f>E21/G21</f>
        <v>0.71095863698268813</v>
      </c>
      <c r="K21" s="212" t="s">
        <v>164</v>
      </c>
      <c r="L21" s="213"/>
      <c r="M21" s="213"/>
      <c r="N21" s="213"/>
      <c r="O21" s="213"/>
      <c r="P21" s="214"/>
      <c r="S21" s="355"/>
      <c r="T21" s="356"/>
      <c r="U21" s="356"/>
    </row>
    <row r="22" spans="1:21" ht="15" thickBot="1" x14ac:dyDescent="0.4">
      <c r="A22" s="169" t="s">
        <v>158</v>
      </c>
      <c r="B22" s="393">
        <v>61965</v>
      </c>
      <c r="C22" s="374">
        <v>40618867</v>
      </c>
      <c r="D22" s="374">
        <v>88019</v>
      </c>
      <c r="E22" s="374">
        <v>133594169.59999999</v>
      </c>
      <c r="F22" s="467">
        <f t="shared" si="2"/>
        <v>149984</v>
      </c>
      <c r="G22" s="468">
        <f t="shared" si="2"/>
        <v>174213036.59999999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  <c r="S22" s="68"/>
      <c r="T22" s="359"/>
      <c r="U22" s="359"/>
    </row>
    <row r="23" spans="1:21" x14ac:dyDescent="0.35">
      <c r="A23" s="91" t="str">
        <f>A14</f>
        <v>EverSource East</v>
      </c>
      <c r="B23" s="389">
        <v>51673</v>
      </c>
      <c r="C23" s="373">
        <v>27234217</v>
      </c>
      <c r="D23" s="373">
        <v>76806</v>
      </c>
      <c r="E23" s="373">
        <v>87000910</v>
      </c>
      <c r="F23" s="465">
        <f t="shared" si="2"/>
        <v>128479</v>
      </c>
      <c r="G23" s="466">
        <f t="shared" si="2"/>
        <v>114235127</v>
      </c>
      <c r="H23" s="483"/>
      <c r="I23" s="482"/>
      <c r="J23" s="482"/>
      <c r="K23" s="244">
        <v>8.7970000000000006</v>
      </c>
      <c r="L23" s="245"/>
      <c r="M23" s="245"/>
      <c r="N23" s="232">
        <v>9.4600000000000009</v>
      </c>
      <c r="O23" s="229"/>
      <c r="P23" s="231"/>
      <c r="Q23" s="254" t="s">
        <v>160</v>
      </c>
      <c r="S23" s="355"/>
      <c r="T23" s="356"/>
      <c r="U23" s="356"/>
    </row>
    <row r="24" spans="1:21" ht="15" thickBot="1" x14ac:dyDescent="0.4">
      <c r="A24" s="91" t="str">
        <f>A15</f>
        <v>EverSource West</v>
      </c>
      <c r="B24" s="389">
        <v>10292</v>
      </c>
      <c r="C24" s="373">
        <v>13384650</v>
      </c>
      <c r="D24" s="373">
        <v>11213</v>
      </c>
      <c r="E24" s="373">
        <v>46593259.600000001</v>
      </c>
      <c r="F24" s="465">
        <f t="shared" si="2"/>
        <v>21505</v>
      </c>
      <c r="G24" s="466">
        <f t="shared" si="2"/>
        <v>59977909.600000001</v>
      </c>
      <c r="H24" s="483"/>
      <c r="I24" s="482"/>
      <c r="J24" s="482"/>
      <c r="K24" s="244">
        <v>7.9020000000000001</v>
      </c>
      <c r="L24" s="245"/>
      <c r="M24" s="245"/>
      <c r="N24" s="232">
        <v>8.6189999999999998</v>
      </c>
      <c r="O24" s="230"/>
      <c r="P24" s="231"/>
      <c r="Q24" s="254" t="s">
        <v>103</v>
      </c>
      <c r="S24" s="355"/>
      <c r="T24" s="356"/>
      <c r="U24" s="356"/>
    </row>
    <row r="25" spans="1:21" ht="15" thickBot="1" x14ac:dyDescent="0.4">
      <c r="A25" s="169" t="s">
        <v>162</v>
      </c>
      <c r="B25" s="393">
        <v>67557</v>
      </c>
      <c r="C25" s="374">
        <v>51819648</v>
      </c>
      <c r="D25" s="374">
        <v>85290</v>
      </c>
      <c r="E25" s="374">
        <v>94190634</v>
      </c>
      <c r="F25" s="467">
        <f t="shared" si="2"/>
        <v>152847</v>
      </c>
      <c r="G25" s="468">
        <f t="shared" si="2"/>
        <v>146010282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  <c r="S25" s="355"/>
      <c r="T25" s="356"/>
      <c r="U25" s="356"/>
    </row>
    <row r="26" spans="1:21" x14ac:dyDescent="0.35">
      <c r="A26" s="91" t="s">
        <v>96</v>
      </c>
      <c r="B26" s="389">
        <v>67295</v>
      </c>
      <c r="C26" s="373">
        <v>51821740</v>
      </c>
      <c r="D26" s="373">
        <v>83957</v>
      </c>
      <c r="E26" s="373">
        <v>92345098</v>
      </c>
      <c r="F26" s="465">
        <f t="shared" si="2"/>
        <v>151252</v>
      </c>
      <c r="G26" s="466">
        <f t="shared" si="2"/>
        <v>144166838</v>
      </c>
      <c r="H26" s="483"/>
      <c r="I26" s="482"/>
      <c r="J26" s="482"/>
      <c r="K26" s="244">
        <v>8.173</v>
      </c>
      <c r="L26" s="245"/>
      <c r="M26" s="245"/>
      <c r="N26" s="232">
        <v>8.4280000000000008</v>
      </c>
      <c r="O26" s="230"/>
      <c r="P26" s="231"/>
      <c r="Q26" s="254" t="s">
        <v>96</v>
      </c>
      <c r="S26" s="355"/>
      <c r="T26" s="356"/>
      <c r="U26" s="356"/>
    </row>
    <row r="27" spans="1:21" ht="15" thickBot="1" x14ac:dyDescent="0.4">
      <c r="A27" s="91" t="s">
        <v>100</v>
      </c>
      <c r="B27" s="389">
        <v>262</v>
      </c>
      <c r="C27" s="373">
        <v>-2092</v>
      </c>
      <c r="D27" s="373">
        <v>1333</v>
      </c>
      <c r="E27" s="373">
        <v>1845536</v>
      </c>
      <c r="F27" s="465">
        <f>B27+D27</f>
        <v>1595</v>
      </c>
      <c r="G27" s="466">
        <f t="shared" si="2"/>
        <v>1843444</v>
      </c>
      <c r="H27" s="483"/>
      <c r="I27" s="482"/>
      <c r="J27" s="482"/>
      <c r="K27" s="244">
        <v>8.173</v>
      </c>
      <c r="L27" s="245"/>
      <c r="M27" s="245"/>
      <c r="N27" s="232">
        <v>8.4280000000000008</v>
      </c>
      <c r="O27" s="229"/>
      <c r="P27" s="231"/>
      <c r="Q27" s="254" t="s">
        <v>100</v>
      </c>
      <c r="S27" s="355"/>
      <c r="T27" s="356"/>
      <c r="U27" s="356"/>
    </row>
    <row r="28" spans="1:21" ht="15" thickBot="1" x14ac:dyDescent="0.4">
      <c r="A28" s="169" t="s">
        <v>97</v>
      </c>
      <c r="B28" s="393">
        <v>1676</v>
      </c>
      <c r="C28" s="374">
        <v>224521</v>
      </c>
      <c r="D28" s="374">
        <v>573</v>
      </c>
      <c r="E28" s="374">
        <v>139619</v>
      </c>
      <c r="F28" s="467">
        <f t="shared" si="2"/>
        <v>2249</v>
      </c>
      <c r="G28" s="468">
        <f t="shared" si="2"/>
        <v>364140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21" ht="15" thickBot="1" x14ac:dyDescent="0.4">
      <c r="A29" s="91" t="s">
        <v>98</v>
      </c>
      <c r="B29" s="389">
        <v>1676</v>
      </c>
      <c r="C29" s="373">
        <v>224521</v>
      </c>
      <c r="D29" s="373">
        <v>573</v>
      </c>
      <c r="E29" s="373">
        <v>139619</v>
      </c>
      <c r="F29" s="465">
        <f t="shared" si="2"/>
        <v>2249</v>
      </c>
      <c r="G29" s="466">
        <f t="shared" si="2"/>
        <v>364140</v>
      </c>
      <c r="H29" s="483"/>
      <c r="I29" s="482"/>
      <c r="J29" s="482"/>
      <c r="K29" s="244">
        <v>8.9149999999999991</v>
      </c>
      <c r="L29" s="245"/>
      <c r="M29" s="245"/>
      <c r="N29" s="232">
        <v>9.3000000000000007</v>
      </c>
      <c r="O29" s="229"/>
      <c r="P29" s="231"/>
      <c r="Q29" s="254" t="s">
        <v>98</v>
      </c>
    </row>
    <row r="30" spans="1:21" ht="15" thickBot="1" x14ac:dyDescent="0.4">
      <c r="A30" s="208" t="s">
        <v>58</v>
      </c>
      <c r="B30" s="457">
        <v>18206</v>
      </c>
      <c r="C30" s="458">
        <v>96443948</v>
      </c>
      <c r="D30" s="458">
        <v>31044</v>
      </c>
      <c r="E30" s="458">
        <v>363592866.89999992</v>
      </c>
      <c r="F30" s="459">
        <f t="shared" si="2"/>
        <v>49250</v>
      </c>
      <c r="G30" s="460">
        <f t="shared" si="2"/>
        <v>460036814.89999992</v>
      </c>
      <c r="H30" s="483">
        <f>G30/G2</f>
        <v>0.14565699405994956</v>
      </c>
      <c r="I30" s="482">
        <f>F30/F2</f>
        <v>1.7441475439038238E-2</v>
      </c>
      <c r="J30" s="502">
        <f>E30/G30</f>
        <v>0.7903560217871598</v>
      </c>
      <c r="K30" s="212" t="s">
        <v>165</v>
      </c>
      <c r="L30" s="213"/>
      <c r="M30" s="213"/>
      <c r="N30" s="213"/>
      <c r="O30" s="213"/>
      <c r="P30" s="214"/>
    </row>
    <row r="31" spans="1:21" ht="15" thickBot="1" x14ac:dyDescent="0.4">
      <c r="A31" s="169" t="s">
        <v>158</v>
      </c>
      <c r="B31" s="393">
        <v>14879</v>
      </c>
      <c r="C31" s="374">
        <v>70476041</v>
      </c>
      <c r="D31" s="374">
        <v>21461</v>
      </c>
      <c r="E31" s="374">
        <v>197844981.89999992</v>
      </c>
      <c r="F31" s="467">
        <f t="shared" si="2"/>
        <v>36340</v>
      </c>
      <c r="G31" s="468">
        <f t="shared" si="2"/>
        <v>268321022.89999992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21" x14ac:dyDescent="0.35">
      <c r="A32" s="91" t="str">
        <f>A23</f>
        <v>EverSource East</v>
      </c>
      <c r="B32" s="389">
        <v>14703</v>
      </c>
      <c r="C32" s="373">
        <v>66914370</v>
      </c>
      <c r="D32" s="373">
        <v>20656</v>
      </c>
      <c r="E32" s="373">
        <v>175671592</v>
      </c>
      <c r="F32" s="465">
        <f t="shared" si="2"/>
        <v>35359</v>
      </c>
      <c r="G32" s="466">
        <f t="shared" si="2"/>
        <v>242585962</v>
      </c>
      <c r="H32" s="483"/>
      <c r="I32" s="482"/>
      <c r="J32" s="482"/>
      <c r="K32" s="248">
        <v>8.4486666666666661</v>
      </c>
      <c r="L32" s="249"/>
      <c r="M32" s="249"/>
      <c r="N32" s="234">
        <v>9.4966666666666679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176</v>
      </c>
      <c r="C33" s="373">
        <v>3561671</v>
      </c>
      <c r="D33" s="373">
        <v>805</v>
      </c>
      <c r="E33" s="373">
        <v>22173389.899999902</v>
      </c>
      <c r="F33" s="465">
        <f t="shared" si="2"/>
        <v>981</v>
      </c>
      <c r="G33" s="466">
        <f t="shared" si="2"/>
        <v>25735060.899999902</v>
      </c>
      <c r="H33" s="483"/>
      <c r="I33" s="482"/>
      <c r="J33" s="482"/>
      <c r="K33" s="248">
        <v>7.492</v>
      </c>
      <c r="L33" s="249"/>
      <c r="M33" s="249"/>
      <c r="N33" s="234">
        <v>8.9649999999999999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93">
        <v>2403</v>
      </c>
      <c r="C34" s="374">
        <v>23547515</v>
      </c>
      <c r="D34" s="374">
        <v>9008</v>
      </c>
      <c r="E34" s="374">
        <v>161794731</v>
      </c>
      <c r="F34" s="467">
        <f t="shared" si="2"/>
        <v>11411</v>
      </c>
      <c r="G34" s="468">
        <f t="shared" si="2"/>
        <v>185342246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2398</v>
      </c>
      <c r="C35" s="373">
        <v>23530132</v>
      </c>
      <c r="D35" s="373">
        <v>8933</v>
      </c>
      <c r="E35" s="373">
        <v>160271005</v>
      </c>
      <c r="F35" s="465">
        <f t="shared" si="2"/>
        <v>11331</v>
      </c>
      <c r="G35" s="466">
        <f t="shared" si="2"/>
        <v>183801137</v>
      </c>
      <c r="H35" s="483"/>
      <c r="I35" s="482"/>
      <c r="J35" s="482"/>
      <c r="K35" s="248">
        <v>8.1820000000000004</v>
      </c>
      <c r="L35" s="249"/>
      <c r="M35" s="249"/>
      <c r="N35" s="234">
        <v>8.3079999999999998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5</v>
      </c>
      <c r="C36" s="373">
        <v>17383</v>
      </c>
      <c r="D36" s="373">
        <v>75</v>
      </c>
      <c r="E36" s="373">
        <v>1523726</v>
      </c>
      <c r="F36" s="465">
        <f t="shared" ref="F36:G51" si="3">B36+D36</f>
        <v>80</v>
      </c>
      <c r="G36" s="466">
        <f t="shared" si="3"/>
        <v>1541109</v>
      </c>
      <c r="H36" s="483"/>
      <c r="I36" s="482"/>
      <c r="J36" s="482"/>
      <c r="K36" s="248">
        <v>8.2725000000000009</v>
      </c>
      <c r="L36" s="249"/>
      <c r="M36" s="249"/>
      <c r="N36" s="234">
        <v>8.4400000000000013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93">
        <v>924</v>
      </c>
      <c r="C37" s="374">
        <v>2420392</v>
      </c>
      <c r="D37" s="374">
        <v>575</v>
      </c>
      <c r="E37" s="374">
        <v>3953154</v>
      </c>
      <c r="F37" s="467">
        <f t="shared" si="3"/>
        <v>1499</v>
      </c>
      <c r="G37" s="468">
        <f t="shared" si="3"/>
        <v>6373546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924</v>
      </c>
      <c r="C38" s="373">
        <v>2420392</v>
      </c>
      <c r="D38" s="373">
        <v>575</v>
      </c>
      <c r="E38" s="373">
        <v>3953154</v>
      </c>
      <c r="F38" s="465">
        <f t="shared" si="3"/>
        <v>1499</v>
      </c>
      <c r="G38" s="466">
        <f t="shared" si="3"/>
        <v>6373546</v>
      </c>
      <c r="H38" s="483"/>
      <c r="I38" s="482"/>
      <c r="J38" s="482"/>
      <c r="K38" s="248">
        <v>7.8150000000000004</v>
      </c>
      <c r="L38" s="249"/>
      <c r="M38" s="249"/>
      <c r="N38" s="234">
        <v>8.1150000000000002</v>
      </c>
      <c r="O38" s="230"/>
      <c r="P38" s="231"/>
      <c r="Q38" s="254" t="s">
        <v>98</v>
      </c>
    </row>
    <row r="39" spans="1:17" ht="15" thickBot="1" x14ac:dyDescent="0.4">
      <c r="A39" s="208" t="s">
        <v>60</v>
      </c>
      <c r="B39" s="457">
        <v>912</v>
      </c>
      <c r="C39" s="458">
        <v>56662707</v>
      </c>
      <c r="D39" s="458">
        <v>6691</v>
      </c>
      <c r="E39" s="458">
        <v>1139414104</v>
      </c>
      <c r="F39" s="459">
        <f t="shared" si="3"/>
        <v>7603</v>
      </c>
      <c r="G39" s="460">
        <f t="shared" si="3"/>
        <v>1196076811</v>
      </c>
      <c r="H39" s="483">
        <f>G39/G2</f>
        <v>0.37870219798156946</v>
      </c>
      <c r="I39" s="492">
        <f>F39/F2</f>
        <v>2.6925388378275677E-3</v>
      </c>
      <c r="J39" s="501">
        <f>E39/G39</f>
        <v>0.95262619718157882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645</v>
      </c>
      <c r="C40" s="374">
        <v>37979109</v>
      </c>
      <c r="D40" s="374">
        <v>3999</v>
      </c>
      <c r="E40" s="374">
        <v>655449877</v>
      </c>
      <c r="F40" s="467">
        <f t="shared" si="3"/>
        <v>4644</v>
      </c>
      <c r="G40" s="468">
        <f t="shared" si="3"/>
        <v>693428986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89">
        <v>630</v>
      </c>
      <c r="C41" s="373">
        <v>35278430</v>
      </c>
      <c r="D41" s="373">
        <v>3771</v>
      </c>
      <c r="E41" s="373">
        <v>585059044</v>
      </c>
      <c r="F41" s="463">
        <f t="shared" si="3"/>
        <v>4401</v>
      </c>
      <c r="G41" s="464">
        <f t="shared" si="3"/>
        <v>620337474</v>
      </c>
      <c r="H41" s="483"/>
      <c r="I41" s="492"/>
      <c r="J41" s="501"/>
      <c r="K41" s="249">
        <v>8.6769999999999996</v>
      </c>
      <c r="L41" s="249">
        <v>7.8719999999999999</v>
      </c>
      <c r="M41" s="249"/>
      <c r="N41" s="234">
        <v>9.923</v>
      </c>
      <c r="O41" s="234">
        <v>9.1069999999999993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15</v>
      </c>
      <c r="C42" s="373">
        <v>2700679</v>
      </c>
      <c r="D42" s="373">
        <v>228</v>
      </c>
      <c r="E42" s="373">
        <v>70390833</v>
      </c>
      <c r="F42" s="463">
        <f t="shared" si="3"/>
        <v>243</v>
      </c>
      <c r="G42" s="464">
        <f t="shared" si="3"/>
        <v>73091512</v>
      </c>
      <c r="H42" s="483"/>
      <c r="I42" s="492"/>
      <c r="J42" s="501"/>
      <c r="K42" s="249"/>
      <c r="L42" s="249"/>
      <c r="M42" s="249">
        <v>7.492</v>
      </c>
      <c r="N42" s="234"/>
      <c r="O42" s="234"/>
      <c r="P42" s="234">
        <v>8.9649999999999999</v>
      </c>
      <c r="Q42" s="254" t="s">
        <v>103</v>
      </c>
    </row>
    <row r="43" spans="1:17" ht="15" thickBot="1" x14ac:dyDescent="0.4">
      <c r="A43" s="169" t="s">
        <v>162</v>
      </c>
      <c r="B43" s="393">
        <v>263</v>
      </c>
      <c r="C43" s="374">
        <v>18148958</v>
      </c>
      <c r="D43" s="374">
        <v>2668</v>
      </c>
      <c r="E43" s="374">
        <v>471020049</v>
      </c>
      <c r="F43" s="467">
        <f t="shared" si="3"/>
        <v>2931</v>
      </c>
      <c r="G43" s="468">
        <f t="shared" si="3"/>
        <v>489169007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9">
        <v>262</v>
      </c>
      <c r="C44" s="373">
        <v>18087758</v>
      </c>
      <c r="D44" s="373">
        <v>2658</v>
      </c>
      <c r="E44" s="373">
        <v>469982411</v>
      </c>
      <c r="F44" s="465">
        <f t="shared" si="3"/>
        <v>2920</v>
      </c>
      <c r="G44" s="466">
        <f t="shared" si="3"/>
        <v>488070169</v>
      </c>
      <c r="H44" s="483"/>
      <c r="I44" s="492"/>
      <c r="J44" s="501"/>
      <c r="K44" s="249"/>
      <c r="L44" s="249"/>
      <c r="M44" s="249">
        <v>8.1910000000000007</v>
      </c>
      <c r="N44" s="234"/>
      <c r="O44" s="234"/>
      <c r="P44" s="234">
        <v>8.1880000000000006</v>
      </c>
      <c r="Q44" s="254" t="s">
        <v>96</v>
      </c>
    </row>
    <row r="45" spans="1:17" x14ac:dyDescent="0.35">
      <c r="A45" s="91" t="s">
        <v>100</v>
      </c>
      <c r="B45" s="389">
        <v>1</v>
      </c>
      <c r="C45" s="373">
        <v>61200</v>
      </c>
      <c r="D45" s="373">
        <v>10</v>
      </c>
      <c r="E45" s="373">
        <v>1037638</v>
      </c>
      <c r="F45" s="465">
        <f t="shared" si="3"/>
        <v>11</v>
      </c>
      <c r="G45" s="466">
        <f t="shared" si="3"/>
        <v>1098838</v>
      </c>
      <c r="H45" s="483"/>
      <c r="I45" s="492"/>
      <c r="J45" s="501"/>
      <c r="K45" s="249"/>
      <c r="L45" s="249">
        <v>8.3719999999999999</v>
      </c>
      <c r="M45" s="249"/>
      <c r="N45" s="234"/>
      <c r="O45" s="234">
        <v>8.452</v>
      </c>
      <c r="P45" s="234"/>
      <c r="Q45" s="254" t="s">
        <v>100</v>
      </c>
    </row>
    <row r="46" spans="1:17" x14ac:dyDescent="0.35">
      <c r="A46" s="128" t="s">
        <v>97</v>
      </c>
      <c r="B46" s="429">
        <v>4</v>
      </c>
      <c r="C46" s="430">
        <v>534640</v>
      </c>
      <c r="D46" s="430">
        <v>24</v>
      </c>
      <c r="E46" s="430">
        <v>12944178</v>
      </c>
      <c r="F46" s="469">
        <f t="shared" si="3"/>
        <v>28</v>
      </c>
      <c r="G46" s="470">
        <f t="shared" si="3"/>
        <v>13478818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9">
        <v>4</v>
      </c>
      <c r="C47" s="373">
        <v>534640</v>
      </c>
      <c r="D47" s="373">
        <v>24</v>
      </c>
      <c r="E47" s="373">
        <v>12944178</v>
      </c>
      <c r="F47" s="465">
        <f t="shared" si="3"/>
        <v>28</v>
      </c>
      <c r="G47" s="466">
        <f t="shared" si="3"/>
        <v>13478818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208" t="s">
        <v>62</v>
      </c>
      <c r="B48" s="457">
        <v>3654</v>
      </c>
      <c r="C48" s="458">
        <v>3791741.0999999992</v>
      </c>
      <c r="D48" s="458">
        <v>13230</v>
      </c>
      <c r="E48" s="458">
        <v>13625064.6</v>
      </c>
      <c r="F48" s="459">
        <f t="shared" si="3"/>
        <v>16884</v>
      </c>
      <c r="G48" s="460">
        <f t="shared" si="3"/>
        <v>17416805.699999999</v>
      </c>
      <c r="H48" s="493">
        <f>G48/G2</f>
        <v>5.5145142349958386E-3</v>
      </c>
      <c r="I48" s="492">
        <f>F48/F2</f>
        <v>5.9793273362989154E-3</v>
      </c>
      <c r="J48" s="501">
        <f>E48/G48</f>
        <v>0.78229411493061551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3120</v>
      </c>
      <c r="C49" s="374">
        <v>2080005.0999999992</v>
      </c>
      <c r="D49" s="374">
        <v>12486</v>
      </c>
      <c r="E49" s="374">
        <v>8013457.5999999996</v>
      </c>
      <c r="F49" s="467">
        <f t="shared" si="3"/>
        <v>15606</v>
      </c>
      <c r="G49" s="468">
        <f t="shared" si="3"/>
        <v>10093462.699999999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3010</v>
      </c>
      <c r="C50" s="373">
        <v>1466173</v>
      </c>
      <c r="D50" s="373">
        <v>10294</v>
      </c>
      <c r="E50" s="373">
        <v>6029728</v>
      </c>
      <c r="F50" s="465">
        <f t="shared" si="3"/>
        <v>13304</v>
      </c>
      <c r="G50" s="466">
        <f t="shared" si="3"/>
        <v>7495901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110</v>
      </c>
      <c r="C51" s="373">
        <v>613832.09999999905</v>
      </c>
      <c r="D51" s="373">
        <v>2192</v>
      </c>
      <c r="E51" s="373">
        <v>1983729.6</v>
      </c>
      <c r="F51" s="465">
        <f t="shared" si="3"/>
        <v>2302</v>
      </c>
      <c r="G51" s="466">
        <f t="shared" si="3"/>
        <v>2597561.6999999993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243</v>
      </c>
      <c r="C52" s="374">
        <v>1654261</v>
      </c>
      <c r="D52" s="374">
        <v>561</v>
      </c>
      <c r="E52" s="374">
        <v>5507034</v>
      </c>
      <c r="F52" s="467">
        <f t="shared" ref="F52:G59" si="4">B52+D52</f>
        <v>804</v>
      </c>
      <c r="G52" s="468">
        <f t="shared" si="4"/>
        <v>7161295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243</v>
      </c>
      <c r="C53" s="373">
        <v>1654261</v>
      </c>
      <c r="D53" s="373">
        <v>559</v>
      </c>
      <c r="E53" s="373">
        <v>5483686</v>
      </c>
      <c r="F53" s="465">
        <f t="shared" si="4"/>
        <v>802</v>
      </c>
      <c r="G53" s="466">
        <f t="shared" si="4"/>
        <v>7137947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23348</v>
      </c>
      <c r="F54" s="465">
        <f t="shared" si="4"/>
        <v>2</v>
      </c>
      <c r="G54" s="466">
        <f t="shared" si="4"/>
        <v>23348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291</v>
      </c>
      <c r="C55" s="374">
        <v>57475</v>
      </c>
      <c r="D55" s="374">
        <v>183</v>
      </c>
      <c r="E55" s="374">
        <v>104573</v>
      </c>
      <c r="F55" s="467">
        <f t="shared" si="4"/>
        <v>474</v>
      </c>
      <c r="G55" s="468">
        <f t="shared" si="4"/>
        <v>162048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291</v>
      </c>
      <c r="C56" s="373">
        <v>57475</v>
      </c>
      <c r="D56" s="373">
        <v>183</v>
      </c>
      <c r="E56" s="373">
        <v>104573</v>
      </c>
      <c r="F56" s="465">
        <f t="shared" si="4"/>
        <v>474</v>
      </c>
      <c r="G56" s="466">
        <f t="shared" si="4"/>
        <v>162048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09" t="s">
        <v>64</v>
      </c>
      <c r="B57" s="471">
        <v>349</v>
      </c>
      <c r="C57" s="472">
        <v>920913.5</v>
      </c>
      <c r="D57" s="472">
        <v>286</v>
      </c>
      <c r="E57" s="472">
        <v>848245.19999999902</v>
      </c>
      <c r="F57" s="473">
        <f t="shared" si="4"/>
        <v>635</v>
      </c>
      <c r="G57" s="474">
        <f t="shared" si="4"/>
        <v>1769158.699999999</v>
      </c>
      <c r="H57" s="490">
        <f>G57/G2</f>
        <v>5.6015155724661544E-4</v>
      </c>
      <c r="I57" s="491">
        <f>F57/F2</f>
        <v>2.2487993713277726E-4</v>
      </c>
      <c r="J57" s="503">
        <f>E57/G57</f>
        <v>0.47946246992991609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349</v>
      </c>
      <c r="C58" s="374">
        <v>920913.5</v>
      </c>
      <c r="D58" s="374">
        <v>286</v>
      </c>
      <c r="E58" s="374">
        <v>848245.19999999902</v>
      </c>
      <c r="F58" s="467">
        <f t="shared" si="4"/>
        <v>635</v>
      </c>
      <c r="G58" s="468">
        <f t="shared" si="4"/>
        <v>1769158.699999999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349</v>
      </c>
      <c r="C59" s="377">
        <v>920913.5</v>
      </c>
      <c r="D59" s="377">
        <v>286</v>
      </c>
      <c r="E59" s="377">
        <v>848245.19999999902</v>
      </c>
      <c r="F59" s="475">
        <f t="shared" si="4"/>
        <v>635</v>
      </c>
      <c r="G59" s="476">
        <f t="shared" si="4"/>
        <v>1769158.699999999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608B-524B-48E3-A068-C2E5C3CCBDBE}">
  <sheetPr>
    <tabColor rgb="FF6600FF"/>
  </sheetPr>
  <dimension ref="A1:Q74"/>
  <sheetViews>
    <sheetView topLeftCell="A16" zoomScaleNormal="100" workbookViewId="0">
      <selection activeCell="B2" sqref="B2:G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5.179687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17" ht="44" thickBot="1" x14ac:dyDescent="0.4">
      <c r="A1" s="276">
        <f>LAYOUT!B20</f>
        <v>2020</v>
      </c>
      <c r="B1" s="277" t="s">
        <v>142</v>
      </c>
      <c r="C1" s="277" t="s">
        <v>143</v>
      </c>
      <c r="D1" s="277" t="s">
        <v>144</v>
      </c>
      <c r="E1" s="277" t="s">
        <v>145</v>
      </c>
      <c r="F1" s="277" t="s">
        <v>146</v>
      </c>
      <c r="G1" s="277" t="s">
        <v>147</v>
      </c>
      <c r="H1" s="278" t="s">
        <v>148</v>
      </c>
      <c r="I1" s="278" t="s">
        <v>149</v>
      </c>
      <c r="J1" s="279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378" t="s">
        <v>179</v>
      </c>
      <c r="B2" s="379">
        <v>1388589</v>
      </c>
      <c r="C2" s="369">
        <v>831542686.60000002</v>
      </c>
      <c r="D2" s="369">
        <v>1399152</v>
      </c>
      <c r="E2" s="369">
        <v>2282793289.5</v>
      </c>
      <c r="F2" s="380">
        <f>B2+D2</f>
        <v>2787741</v>
      </c>
      <c r="G2" s="381">
        <f>C2+E2</f>
        <v>3114335976.0999999</v>
      </c>
      <c r="H2" s="174">
        <f>SUM(H3:H56)</f>
        <v>0.99948639465610822</v>
      </c>
      <c r="I2" s="175">
        <f>SUM(I3:I56)</f>
        <v>0.99976862986913051</v>
      </c>
      <c r="J2" s="217">
        <f>E2/G2</f>
        <v>0.73299518967079502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208" t="s">
        <v>156</v>
      </c>
      <c r="B3" s="457">
        <v>1104928</v>
      </c>
      <c r="C3" s="458">
        <v>520745507.60000002</v>
      </c>
      <c r="D3" s="458">
        <v>1043698</v>
      </c>
      <c r="E3" s="458">
        <v>519812456</v>
      </c>
      <c r="F3" s="458">
        <f>B3+D3</f>
        <v>2148626</v>
      </c>
      <c r="G3" s="477">
        <f>C3+E3</f>
        <v>1040557963.6</v>
      </c>
      <c r="H3" s="483">
        <f>G3/G$2</f>
        <v>0.33411872437188461</v>
      </c>
      <c r="I3" s="484">
        <f>F3/F2</f>
        <v>0.77074089737891716</v>
      </c>
      <c r="J3" s="484">
        <f>E3/G3</f>
        <v>0.49955165803701507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85">
        <v>526160</v>
      </c>
      <c r="C4" s="371">
        <v>241099020.59999999</v>
      </c>
      <c r="D4" s="371">
        <v>563215</v>
      </c>
      <c r="E4" s="371">
        <v>273398633</v>
      </c>
      <c r="F4" s="461">
        <f t="shared" ref="F4:G19" si="0">B4+D4</f>
        <v>1089375</v>
      </c>
      <c r="G4" s="462">
        <f t="shared" si="0"/>
        <v>514497653.60000002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</row>
    <row r="5" spans="1:17" x14ac:dyDescent="0.35">
      <c r="A5" s="89" t="s">
        <v>159</v>
      </c>
      <c r="B5" s="387">
        <v>427781</v>
      </c>
      <c r="C5" s="372">
        <v>190749958</v>
      </c>
      <c r="D5" s="372">
        <v>511803</v>
      </c>
      <c r="E5" s="372">
        <v>247656133</v>
      </c>
      <c r="F5" s="463">
        <f t="shared" si="0"/>
        <v>939584</v>
      </c>
      <c r="G5" s="464">
        <f t="shared" si="0"/>
        <v>438406091</v>
      </c>
      <c r="H5" s="483"/>
      <c r="I5" s="484"/>
      <c r="J5" s="484"/>
      <c r="K5" s="242">
        <v>10.643000000000001</v>
      </c>
      <c r="L5" s="243"/>
      <c r="M5" s="243"/>
      <c r="N5" s="229">
        <v>9.8770000000000007</v>
      </c>
      <c r="O5" s="229"/>
      <c r="P5" s="231"/>
      <c r="Q5" s="254" t="s">
        <v>160</v>
      </c>
    </row>
    <row r="6" spans="1:17" ht="15" thickBot="1" x14ac:dyDescent="0.4">
      <c r="A6" s="89" t="s">
        <v>161</v>
      </c>
      <c r="B6" s="387">
        <v>98379</v>
      </c>
      <c r="C6" s="372">
        <v>50349062.599999994</v>
      </c>
      <c r="D6" s="372">
        <v>51412</v>
      </c>
      <c r="E6" s="372">
        <v>25742500</v>
      </c>
      <c r="F6" s="463">
        <f t="shared" si="0"/>
        <v>149791</v>
      </c>
      <c r="G6" s="464">
        <f t="shared" si="0"/>
        <v>76091562.599999994</v>
      </c>
      <c r="H6" s="483"/>
      <c r="I6" s="484"/>
      <c r="J6" s="484"/>
      <c r="K6" s="242">
        <v>9.4260000000000002</v>
      </c>
      <c r="L6" s="243"/>
      <c r="M6" s="243"/>
      <c r="N6" s="229">
        <v>9.02</v>
      </c>
      <c r="O6" s="230"/>
      <c r="P6" s="231"/>
      <c r="Q6" s="254" t="s">
        <v>103</v>
      </c>
    </row>
    <row r="7" spans="1:17" ht="15" thickBot="1" x14ac:dyDescent="0.4">
      <c r="A7" s="169" t="s">
        <v>162</v>
      </c>
      <c r="B7" s="385">
        <v>563184</v>
      </c>
      <c r="C7" s="371">
        <v>272781534</v>
      </c>
      <c r="D7" s="371">
        <v>474488</v>
      </c>
      <c r="E7" s="371">
        <v>242921640</v>
      </c>
      <c r="F7" s="461">
        <f>B7+D7</f>
        <v>1037672</v>
      </c>
      <c r="G7" s="462">
        <f t="shared" si="0"/>
        <v>515703174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17" x14ac:dyDescent="0.35">
      <c r="A8" s="91" t="s">
        <v>96</v>
      </c>
      <c r="B8" s="389">
        <v>561150</v>
      </c>
      <c r="C8" s="373">
        <v>271531267</v>
      </c>
      <c r="D8" s="373">
        <v>464454</v>
      </c>
      <c r="E8" s="373">
        <v>236345975</v>
      </c>
      <c r="F8" s="465">
        <f t="shared" ref="F8:F9" si="1">B8+D8</f>
        <v>1025604</v>
      </c>
      <c r="G8" s="466">
        <f t="shared" si="0"/>
        <v>507877242</v>
      </c>
      <c r="H8" s="483"/>
      <c r="I8" s="484"/>
      <c r="J8" s="484"/>
      <c r="K8" s="242">
        <v>11.022</v>
      </c>
      <c r="L8" s="243"/>
      <c r="M8" s="243"/>
      <c r="N8" s="229">
        <v>12.388</v>
      </c>
      <c r="O8" s="230"/>
      <c r="P8" s="231"/>
      <c r="Q8" s="254" t="s">
        <v>96</v>
      </c>
    </row>
    <row r="9" spans="1:17" ht="15" thickBot="1" x14ac:dyDescent="0.4">
      <c r="A9" s="91" t="s">
        <v>100</v>
      </c>
      <c r="B9" s="389">
        <v>2034</v>
      </c>
      <c r="C9" s="373">
        <v>1250267</v>
      </c>
      <c r="D9" s="373">
        <v>10034</v>
      </c>
      <c r="E9" s="373">
        <v>6575665</v>
      </c>
      <c r="F9" s="465">
        <f t="shared" si="1"/>
        <v>12068</v>
      </c>
      <c r="G9" s="466">
        <f t="shared" si="0"/>
        <v>7825932</v>
      </c>
      <c r="H9" s="483"/>
      <c r="I9" s="484"/>
      <c r="J9" s="484"/>
      <c r="K9" s="242">
        <v>11.022</v>
      </c>
      <c r="L9" s="243"/>
      <c r="M9" s="243"/>
      <c r="N9" s="229">
        <v>12.388</v>
      </c>
      <c r="O9" s="229"/>
      <c r="P9" s="231"/>
      <c r="Q9" s="254" t="s">
        <v>100</v>
      </c>
    </row>
    <row r="10" spans="1:17" ht="15" thickBot="1" x14ac:dyDescent="0.4">
      <c r="A10" s="169" t="s">
        <v>97</v>
      </c>
      <c r="B10" s="385">
        <v>15584</v>
      </c>
      <c r="C10" s="371">
        <v>6864953</v>
      </c>
      <c r="D10" s="371">
        <v>5995</v>
      </c>
      <c r="E10" s="371">
        <v>3492183</v>
      </c>
      <c r="F10" s="461">
        <f t="shared" si="0"/>
        <v>21579</v>
      </c>
      <c r="G10" s="462">
        <f t="shared" si="0"/>
        <v>10357136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</row>
    <row r="11" spans="1:17" ht="15" thickBot="1" x14ac:dyDescent="0.4">
      <c r="A11" s="91" t="s">
        <v>98</v>
      </c>
      <c r="B11" s="389">
        <v>15584</v>
      </c>
      <c r="C11" s="373">
        <v>6864953</v>
      </c>
      <c r="D11" s="373">
        <v>5995</v>
      </c>
      <c r="E11" s="373">
        <v>3492183</v>
      </c>
      <c r="F11" s="465">
        <f t="shared" si="0"/>
        <v>21579</v>
      </c>
      <c r="G11" s="466">
        <f t="shared" si="0"/>
        <v>10357136</v>
      </c>
      <c r="H11" s="483"/>
      <c r="I11" s="484"/>
      <c r="J11" s="484"/>
      <c r="K11" s="242">
        <v>10.254</v>
      </c>
      <c r="L11" s="243"/>
      <c r="M11" s="243"/>
      <c r="N11" s="229">
        <v>9.3000000000000007</v>
      </c>
      <c r="O11" s="229"/>
      <c r="P11" s="231"/>
      <c r="Q11" s="254" t="s">
        <v>98</v>
      </c>
    </row>
    <row r="12" spans="1:17" ht="15" thickBot="1" x14ac:dyDescent="0.4">
      <c r="A12" s="208" t="s">
        <v>52</v>
      </c>
      <c r="B12" s="457">
        <v>133095</v>
      </c>
      <c r="C12" s="458">
        <v>64906241</v>
      </c>
      <c r="D12" s="458">
        <v>136398</v>
      </c>
      <c r="E12" s="458">
        <v>64270144</v>
      </c>
      <c r="F12" s="459">
        <f t="shared" si="0"/>
        <v>269493</v>
      </c>
      <c r="G12" s="460">
        <f t="shared" si="0"/>
        <v>129176385</v>
      </c>
      <c r="H12" s="483">
        <f>G12/G2</f>
        <v>4.147798631596715E-2</v>
      </c>
      <c r="I12" s="482">
        <f>F12/F2</f>
        <v>9.6670745237810829E-2</v>
      </c>
      <c r="J12" s="482">
        <f>E12/G12</f>
        <v>0.49753787427942037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93">
        <v>64511</v>
      </c>
      <c r="C13" s="374">
        <v>30723128</v>
      </c>
      <c r="D13" s="374">
        <v>69368</v>
      </c>
      <c r="E13" s="374">
        <v>31961741</v>
      </c>
      <c r="F13" s="467">
        <f t="shared" si="0"/>
        <v>133879</v>
      </c>
      <c r="G13" s="468">
        <f t="shared" si="0"/>
        <v>62684869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</row>
    <row r="14" spans="1:17" x14ac:dyDescent="0.35">
      <c r="A14" s="89" t="str">
        <f>A5</f>
        <v>EverSource East</v>
      </c>
      <c r="B14" s="387">
        <v>41021</v>
      </c>
      <c r="C14" s="372">
        <v>17194965</v>
      </c>
      <c r="D14" s="372">
        <v>51899</v>
      </c>
      <c r="E14" s="372">
        <v>23100752</v>
      </c>
      <c r="F14" s="463">
        <f t="shared" si="0"/>
        <v>92920</v>
      </c>
      <c r="G14" s="464">
        <f t="shared" si="0"/>
        <v>40295717</v>
      </c>
      <c r="H14" s="483"/>
      <c r="I14" s="482"/>
      <c r="J14" s="482"/>
      <c r="K14" s="244">
        <v>10.643000000000001</v>
      </c>
      <c r="L14" s="245"/>
      <c r="M14" s="245"/>
      <c r="N14" s="232">
        <v>9.8770000000000007</v>
      </c>
      <c r="O14" s="230"/>
      <c r="P14" s="231"/>
      <c r="Q14" s="254" t="s">
        <v>160</v>
      </c>
    </row>
    <row r="15" spans="1:17" ht="15" thickBot="1" x14ac:dyDescent="0.4">
      <c r="A15" s="89" t="str">
        <f>A6</f>
        <v>EverSource West</v>
      </c>
      <c r="B15" s="387">
        <v>23490</v>
      </c>
      <c r="C15" s="372">
        <v>13528163</v>
      </c>
      <c r="D15" s="372">
        <v>17469</v>
      </c>
      <c r="E15" s="372">
        <v>8860989</v>
      </c>
      <c r="F15" s="463">
        <f t="shared" si="0"/>
        <v>40959</v>
      </c>
      <c r="G15" s="464">
        <f t="shared" si="0"/>
        <v>22389152</v>
      </c>
      <c r="H15" s="483"/>
      <c r="I15" s="482"/>
      <c r="J15" s="482"/>
      <c r="K15" s="244">
        <v>9.4260000000000002</v>
      </c>
      <c r="L15" s="245"/>
      <c r="M15" s="245"/>
      <c r="N15" s="232">
        <v>9.02</v>
      </c>
      <c r="O15" s="229"/>
      <c r="P15" s="231"/>
      <c r="Q15" s="254" t="s">
        <v>103</v>
      </c>
    </row>
    <row r="16" spans="1:17" ht="15" thickBot="1" x14ac:dyDescent="0.4">
      <c r="A16" s="168" t="s">
        <v>162</v>
      </c>
      <c r="B16" s="393">
        <v>65467</v>
      </c>
      <c r="C16" s="374">
        <v>32740970</v>
      </c>
      <c r="D16" s="374">
        <v>66021</v>
      </c>
      <c r="E16" s="374">
        <v>31826201</v>
      </c>
      <c r="F16" s="467">
        <f t="shared" si="0"/>
        <v>131488</v>
      </c>
      <c r="G16" s="468">
        <f t="shared" si="0"/>
        <v>64567171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87">
        <v>65437</v>
      </c>
      <c r="C17" s="372">
        <v>32725622</v>
      </c>
      <c r="D17" s="372">
        <v>65908</v>
      </c>
      <c r="E17" s="372">
        <v>31753351</v>
      </c>
      <c r="F17" s="463">
        <f t="shared" si="0"/>
        <v>131345</v>
      </c>
      <c r="G17" s="464">
        <f t="shared" si="0"/>
        <v>64478973</v>
      </c>
      <c r="H17" s="483"/>
      <c r="I17" s="482"/>
      <c r="J17" s="482"/>
      <c r="K17" s="244">
        <v>11.022</v>
      </c>
      <c r="L17" s="245"/>
      <c r="M17" s="245"/>
      <c r="N17" s="232">
        <v>12.388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87">
        <v>30</v>
      </c>
      <c r="C18" s="372">
        <v>15348</v>
      </c>
      <c r="D18" s="372">
        <v>113</v>
      </c>
      <c r="E18" s="372">
        <v>72850</v>
      </c>
      <c r="F18" s="463">
        <f t="shared" si="0"/>
        <v>143</v>
      </c>
      <c r="G18" s="464">
        <f t="shared" si="0"/>
        <v>88198</v>
      </c>
      <c r="H18" s="483"/>
      <c r="I18" s="482"/>
      <c r="J18" s="482"/>
      <c r="K18" s="244">
        <v>11.022</v>
      </c>
      <c r="L18" s="245"/>
      <c r="M18" s="245"/>
      <c r="N18" s="232">
        <v>12.388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93">
        <v>3117</v>
      </c>
      <c r="C19" s="374">
        <v>1442143</v>
      </c>
      <c r="D19" s="374">
        <v>1009</v>
      </c>
      <c r="E19" s="374">
        <v>482202</v>
      </c>
      <c r="F19" s="467">
        <f t="shared" si="0"/>
        <v>4126</v>
      </c>
      <c r="G19" s="468">
        <f t="shared" si="0"/>
        <v>1924345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89">
        <v>3117</v>
      </c>
      <c r="C20" s="373">
        <v>1442143</v>
      </c>
      <c r="D20" s="373">
        <v>1009</v>
      </c>
      <c r="E20" s="373">
        <v>482202</v>
      </c>
      <c r="F20" s="465">
        <f t="shared" ref="F20:G35" si="2">B20+D20</f>
        <v>4126</v>
      </c>
      <c r="G20" s="466">
        <f t="shared" si="2"/>
        <v>1924345</v>
      </c>
      <c r="H20" s="483"/>
      <c r="I20" s="482"/>
      <c r="J20" s="482"/>
      <c r="K20" s="244">
        <v>10.254</v>
      </c>
      <c r="L20" s="245"/>
      <c r="M20" s="245"/>
      <c r="N20" s="232">
        <v>9.3000000000000007</v>
      </c>
      <c r="O20" s="230"/>
      <c r="P20" s="231"/>
      <c r="Q20" s="254" t="s">
        <v>98</v>
      </c>
    </row>
    <row r="21" spans="1:17" ht="15" thickBot="1" x14ac:dyDescent="0.4">
      <c r="A21" s="208" t="s">
        <v>56</v>
      </c>
      <c r="B21" s="457">
        <v>129620</v>
      </c>
      <c r="C21" s="458">
        <v>92175418.900000006</v>
      </c>
      <c r="D21" s="458">
        <v>170093</v>
      </c>
      <c r="E21" s="458">
        <v>183746676.90000001</v>
      </c>
      <c r="F21" s="459">
        <f t="shared" si="2"/>
        <v>299713</v>
      </c>
      <c r="G21" s="460">
        <f t="shared" si="2"/>
        <v>275922095.80000001</v>
      </c>
      <c r="H21" s="483">
        <f>G21/G2</f>
        <v>8.8597408217185966E-2</v>
      </c>
      <c r="I21" s="482">
        <f>F21/F2</f>
        <v>0.10751106361745943</v>
      </c>
      <c r="J21" s="502">
        <f>E21/G21</f>
        <v>0.6659367977299917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59298</v>
      </c>
      <c r="C22" s="374">
        <v>38926508.899999999</v>
      </c>
      <c r="D22" s="374">
        <v>86117</v>
      </c>
      <c r="E22" s="374">
        <v>90364715.900000006</v>
      </c>
      <c r="F22" s="467">
        <f t="shared" si="2"/>
        <v>145415</v>
      </c>
      <c r="G22" s="468">
        <f t="shared" si="2"/>
        <v>129291224.80000001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A14</f>
        <v>EverSource East</v>
      </c>
      <c r="B23" s="389">
        <v>48936</v>
      </c>
      <c r="C23" s="373">
        <v>25892810</v>
      </c>
      <c r="D23" s="373">
        <v>74962</v>
      </c>
      <c r="E23" s="373">
        <v>81654450</v>
      </c>
      <c r="F23" s="465">
        <f t="shared" si="2"/>
        <v>123898</v>
      </c>
      <c r="G23" s="466">
        <f t="shared" si="2"/>
        <v>107547260</v>
      </c>
      <c r="H23" s="483"/>
      <c r="I23" s="482"/>
      <c r="J23" s="482"/>
      <c r="K23" s="244">
        <v>9.8580000000000005</v>
      </c>
      <c r="L23" s="245"/>
      <c r="M23" s="245"/>
      <c r="N23" s="232">
        <v>9.4600000000000009</v>
      </c>
      <c r="O23" s="229"/>
      <c r="P23" s="231"/>
      <c r="Q23" s="254" t="s">
        <v>160</v>
      </c>
    </row>
    <row r="24" spans="1:17" ht="15" thickBot="1" x14ac:dyDescent="0.4">
      <c r="A24" s="91" t="str">
        <f>A15</f>
        <v>EverSource West</v>
      </c>
      <c r="B24" s="389">
        <v>10362</v>
      </c>
      <c r="C24" s="373">
        <v>13033698.9</v>
      </c>
      <c r="D24" s="373">
        <v>11155</v>
      </c>
      <c r="E24" s="373">
        <v>8710265.9000000004</v>
      </c>
      <c r="F24" s="465">
        <f t="shared" si="2"/>
        <v>21517</v>
      </c>
      <c r="G24" s="466">
        <f t="shared" si="2"/>
        <v>21743964.800000001</v>
      </c>
      <c r="H24" s="483"/>
      <c r="I24" s="482"/>
      <c r="J24" s="482"/>
      <c r="K24" s="244">
        <v>9.0050000000000008</v>
      </c>
      <c r="L24" s="245"/>
      <c r="M24" s="245"/>
      <c r="N24" s="232">
        <v>8.6189999999999998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393">
        <v>68646</v>
      </c>
      <c r="C25" s="374">
        <v>52988571</v>
      </c>
      <c r="D25" s="374">
        <v>83403</v>
      </c>
      <c r="E25" s="374">
        <v>93231993</v>
      </c>
      <c r="F25" s="467">
        <f t="shared" si="2"/>
        <v>152049</v>
      </c>
      <c r="G25" s="468">
        <f t="shared" si="2"/>
        <v>146220564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89">
        <v>68375</v>
      </c>
      <c r="C26" s="373">
        <v>52847081</v>
      </c>
      <c r="D26" s="373">
        <v>82081</v>
      </c>
      <c r="E26" s="373">
        <v>91690096</v>
      </c>
      <c r="F26" s="465">
        <f t="shared" si="2"/>
        <v>150456</v>
      </c>
      <c r="G26" s="466">
        <f t="shared" si="2"/>
        <v>144537177</v>
      </c>
      <c r="H26" s="483"/>
      <c r="I26" s="482"/>
      <c r="J26" s="482"/>
      <c r="K26" s="244">
        <v>9.3230000000000004</v>
      </c>
      <c r="L26" s="245"/>
      <c r="M26" s="245"/>
      <c r="N26" s="232">
        <v>10.763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89">
        <v>271</v>
      </c>
      <c r="C27" s="373">
        <v>141490</v>
      </c>
      <c r="D27" s="373">
        <v>1322</v>
      </c>
      <c r="E27" s="373">
        <v>1541897</v>
      </c>
      <c r="F27" s="465">
        <f>B27+D27</f>
        <v>1593</v>
      </c>
      <c r="G27" s="466">
        <f t="shared" si="2"/>
        <v>1683387</v>
      </c>
      <c r="H27" s="483"/>
      <c r="I27" s="482"/>
      <c r="J27" s="482"/>
      <c r="K27" s="244">
        <v>9.3230000000000004</v>
      </c>
      <c r="L27" s="245"/>
      <c r="M27" s="245"/>
      <c r="N27" s="232">
        <v>10.763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393">
        <v>1676</v>
      </c>
      <c r="C28" s="374">
        <v>260339</v>
      </c>
      <c r="D28" s="374">
        <v>573</v>
      </c>
      <c r="E28" s="374">
        <v>149968</v>
      </c>
      <c r="F28" s="467">
        <f t="shared" si="2"/>
        <v>2249</v>
      </c>
      <c r="G28" s="468">
        <f t="shared" si="2"/>
        <v>410307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89">
        <v>1676</v>
      </c>
      <c r="C29" s="373">
        <v>260339</v>
      </c>
      <c r="D29" s="373">
        <v>573</v>
      </c>
      <c r="E29" s="373">
        <v>149968</v>
      </c>
      <c r="F29" s="465">
        <f t="shared" si="2"/>
        <v>2249</v>
      </c>
      <c r="G29" s="466">
        <f t="shared" si="2"/>
        <v>410307</v>
      </c>
      <c r="H29" s="483"/>
      <c r="I29" s="482"/>
      <c r="J29" s="482"/>
      <c r="K29" s="244">
        <v>10.254</v>
      </c>
      <c r="L29" s="245"/>
      <c r="M29" s="245"/>
      <c r="N29" s="232">
        <v>9.3000000000000007</v>
      </c>
      <c r="O29" s="229"/>
      <c r="P29" s="231"/>
      <c r="Q29" s="254" t="s">
        <v>98</v>
      </c>
    </row>
    <row r="30" spans="1:17" ht="15" thickBot="1" x14ac:dyDescent="0.4">
      <c r="A30" s="208" t="s">
        <v>58</v>
      </c>
      <c r="B30" s="457">
        <v>16033</v>
      </c>
      <c r="C30" s="458">
        <v>93793166</v>
      </c>
      <c r="D30" s="458">
        <v>29131</v>
      </c>
      <c r="E30" s="458">
        <v>352892868</v>
      </c>
      <c r="F30" s="459">
        <f t="shared" si="2"/>
        <v>45164</v>
      </c>
      <c r="G30" s="460">
        <f t="shared" si="2"/>
        <v>446686034</v>
      </c>
      <c r="H30" s="483">
        <f>G30/G2</f>
        <v>0.14342898050433628</v>
      </c>
      <c r="I30" s="482">
        <f>F30/F2</f>
        <v>1.6200931148194899E-2</v>
      </c>
      <c r="J30" s="502">
        <f>E30/G30</f>
        <v>0.79002440447914246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93">
        <v>12790</v>
      </c>
      <c r="C31" s="374">
        <v>61391445</v>
      </c>
      <c r="D31" s="374">
        <v>19891</v>
      </c>
      <c r="E31" s="374">
        <v>195043087</v>
      </c>
      <c r="F31" s="467">
        <f t="shared" si="2"/>
        <v>32681</v>
      </c>
      <c r="G31" s="468">
        <f t="shared" si="2"/>
        <v>256434532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89">
        <v>12614</v>
      </c>
      <c r="C32" s="373">
        <v>58274894</v>
      </c>
      <c r="D32" s="373">
        <v>19080</v>
      </c>
      <c r="E32" s="373">
        <v>173849553</v>
      </c>
      <c r="F32" s="465">
        <f t="shared" si="2"/>
        <v>31694</v>
      </c>
      <c r="G32" s="466">
        <f t="shared" si="2"/>
        <v>232124447</v>
      </c>
      <c r="H32" s="483"/>
      <c r="I32" s="482"/>
      <c r="J32" s="482"/>
      <c r="K32" s="248">
        <v>9.5246666666666666</v>
      </c>
      <c r="L32" s="249"/>
      <c r="M32" s="249"/>
      <c r="N32" s="234">
        <v>9.4966666666666679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176</v>
      </c>
      <c r="C33" s="373">
        <v>3116551</v>
      </c>
      <c r="D33" s="373">
        <v>811</v>
      </c>
      <c r="E33" s="373">
        <v>21193534</v>
      </c>
      <c r="F33" s="465">
        <f t="shared" si="2"/>
        <v>987</v>
      </c>
      <c r="G33" s="466">
        <f t="shared" si="2"/>
        <v>24310085</v>
      </c>
      <c r="H33" s="483"/>
      <c r="I33" s="482"/>
      <c r="J33" s="482"/>
      <c r="K33" s="248">
        <v>8.7799999999999994</v>
      </c>
      <c r="L33" s="249"/>
      <c r="M33" s="249"/>
      <c r="N33" s="234">
        <v>8.9649999999999999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93">
        <v>2317</v>
      </c>
      <c r="C34" s="374">
        <v>29783516</v>
      </c>
      <c r="D34" s="374">
        <v>8667</v>
      </c>
      <c r="E34" s="374">
        <v>153711426</v>
      </c>
      <c r="F34" s="467">
        <f t="shared" si="2"/>
        <v>10984</v>
      </c>
      <c r="G34" s="468">
        <f t="shared" si="2"/>
        <v>183494942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2313</v>
      </c>
      <c r="C35" s="373">
        <v>29776101</v>
      </c>
      <c r="D35" s="373">
        <v>8595</v>
      </c>
      <c r="E35" s="373">
        <v>152368762</v>
      </c>
      <c r="F35" s="465">
        <f t="shared" si="2"/>
        <v>10908</v>
      </c>
      <c r="G35" s="466">
        <f t="shared" si="2"/>
        <v>182144863</v>
      </c>
      <c r="H35" s="483"/>
      <c r="I35" s="482"/>
      <c r="J35" s="482"/>
      <c r="K35" s="248">
        <v>9.4295000000000009</v>
      </c>
      <c r="L35" s="249"/>
      <c r="M35" s="249"/>
      <c r="N35" s="234">
        <v>10.9145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4</v>
      </c>
      <c r="C36" s="373">
        <v>7415</v>
      </c>
      <c r="D36" s="373">
        <v>72</v>
      </c>
      <c r="E36" s="373">
        <v>1342664</v>
      </c>
      <c r="F36" s="465">
        <f t="shared" ref="F36:G51" si="3">B36+D36</f>
        <v>76</v>
      </c>
      <c r="G36" s="466">
        <f t="shared" si="3"/>
        <v>1350079</v>
      </c>
      <c r="H36" s="483"/>
      <c r="I36" s="482"/>
      <c r="J36" s="482"/>
      <c r="K36" s="248">
        <v>9.6050000000000004</v>
      </c>
      <c r="L36" s="249"/>
      <c r="M36" s="249"/>
      <c r="N36" s="234">
        <v>11.033999999999999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93">
        <v>926</v>
      </c>
      <c r="C37" s="374">
        <v>2618205</v>
      </c>
      <c r="D37" s="374">
        <v>573</v>
      </c>
      <c r="E37" s="374">
        <v>4138355</v>
      </c>
      <c r="F37" s="467">
        <f t="shared" si="3"/>
        <v>1499</v>
      </c>
      <c r="G37" s="468">
        <f t="shared" si="3"/>
        <v>6756560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926</v>
      </c>
      <c r="C38" s="373">
        <v>2618205</v>
      </c>
      <c r="D38" s="373">
        <v>573</v>
      </c>
      <c r="E38" s="373">
        <v>4138355</v>
      </c>
      <c r="F38" s="465">
        <f t="shared" si="3"/>
        <v>1499</v>
      </c>
      <c r="G38" s="466">
        <f t="shared" si="3"/>
        <v>6756560</v>
      </c>
      <c r="H38" s="483"/>
      <c r="I38" s="482"/>
      <c r="J38" s="482"/>
      <c r="K38" s="248">
        <v>8.9120000000000008</v>
      </c>
      <c r="L38" s="249"/>
      <c r="M38" s="249"/>
      <c r="N38" s="234">
        <v>8.1150000000000002</v>
      </c>
      <c r="O38" s="230"/>
      <c r="P38" s="231"/>
      <c r="Q38" s="254" t="s">
        <v>98</v>
      </c>
    </row>
    <row r="39" spans="1:17" ht="15" thickBot="1" x14ac:dyDescent="0.4">
      <c r="A39" s="208" t="s">
        <v>60</v>
      </c>
      <c r="B39" s="457">
        <v>908</v>
      </c>
      <c r="C39" s="458">
        <v>54981210</v>
      </c>
      <c r="D39" s="458">
        <v>6525</v>
      </c>
      <c r="E39" s="458">
        <v>1151849641</v>
      </c>
      <c r="F39" s="459">
        <f t="shared" si="3"/>
        <v>7433</v>
      </c>
      <c r="G39" s="460">
        <f t="shared" si="3"/>
        <v>1206830851</v>
      </c>
      <c r="H39" s="483">
        <f>G39/G2</f>
        <v>0.38750823940045226</v>
      </c>
      <c r="I39" s="492">
        <f>F39/F2</f>
        <v>2.6663165624066223E-3</v>
      </c>
      <c r="J39" s="501">
        <f>E39/G39</f>
        <v>0.95444166019252685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659</v>
      </c>
      <c r="C40" s="374">
        <v>36345648</v>
      </c>
      <c r="D40" s="374">
        <v>3972</v>
      </c>
      <c r="E40" s="374">
        <v>674600789</v>
      </c>
      <c r="F40" s="467">
        <f t="shared" si="3"/>
        <v>4631</v>
      </c>
      <c r="G40" s="468">
        <f t="shared" si="3"/>
        <v>710946437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89">
        <v>645</v>
      </c>
      <c r="C41" s="373">
        <v>34577985</v>
      </c>
      <c r="D41" s="373">
        <v>3758</v>
      </c>
      <c r="E41" s="373">
        <v>586546757</v>
      </c>
      <c r="F41" s="463">
        <f t="shared" si="3"/>
        <v>4403</v>
      </c>
      <c r="G41" s="464">
        <f t="shared" si="3"/>
        <v>621124742</v>
      </c>
      <c r="H41" s="483"/>
      <c r="I41" s="492"/>
      <c r="J41" s="501"/>
      <c r="K41" s="249">
        <v>9.8160000000000007</v>
      </c>
      <c r="L41" s="249">
        <v>8.9</v>
      </c>
      <c r="M41" s="249"/>
      <c r="N41" s="234">
        <v>9.923</v>
      </c>
      <c r="O41" s="234">
        <v>9.1069999999999993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14</v>
      </c>
      <c r="C42" s="373">
        <v>1767663</v>
      </c>
      <c r="D42" s="373">
        <v>214</v>
      </c>
      <c r="E42" s="373">
        <v>88054032</v>
      </c>
      <c r="F42" s="463">
        <f t="shared" si="3"/>
        <v>228</v>
      </c>
      <c r="G42" s="464">
        <f t="shared" si="3"/>
        <v>89821695</v>
      </c>
      <c r="H42" s="483"/>
      <c r="I42" s="492"/>
      <c r="J42" s="501"/>
      <c r="K42" s="249"/>
      <c r="L42" s="249"/>
      <c r="M42" s="249">
        <v>8.7799999999999994</v>
      </c>
      <c r="N42" s="234"/>
      <c r="O42" s="234"/>
      <c r="P42" s="234">
        <v>8.9649999999999999</v>
      </c>
      <c r="Q42" s="254" t="s">
        <v>103</v>
      </c>
    </row>
    <row r="43" spans="1:17" ht="15" thickBot="1" x14ac:dyDescent="0.4">
      <c r="A43" s="169" t="s">
        <v>162</v>
      </c>
      <c r="B43" s="393">
        <v>244</v>
      </c>
      <c r="C43" s="374">
        <v>18007340</v>
      </c>
      <c r="D43" s="374">
        <v>2529</v>
      </c>
      <c r="E43" s="374">
        <v>463302274</v>
      </c>
      <c r="F43" s="467">
        <f t="shared" si="3"/>
        <v>2773</v>
      </c>
      <c r="G43" s="468">
        <f t="shared" si="3"/>
        <v>481309614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9">
        <v>243</v>
      </c>
      <c r="C44" s="373">
        <v>17955740</v>
      </c>
      <c r="D44" s="373">
        <v>2519</v>
      </c>
      <c r="E44" s="373">
        <v>462278356</v>
      </c>
      <c r="F44" s="465">
        <f t="shared" si="3"/>
        <v>2762</v>
      </c>
      <c r="G44" s="466">
        <f t="shared" si="3"/>
        <v>480234096</v>
      </c>
      <c r="H44" s="483"/>
      <c r="I44" s="492"/>
      <c r="J44" s="501"/>
      <c r="K44" s="249"/>
      <c r="L44" s="249"/>
      <c r="M44" s="249">
        <v>9.5359999999999996</v>
      </c>
      <c r="N44" s="234"/>
      <c r="O44" s="234"/>
      <c r="P44" s="234">
        <v>11.066000000000001</v>
      </c>
      <c r="Q44" s="254" t="s">
        <v>96</v>
      </c>
    </row>
    <row r="45" spans="1:17" x14ac:dyDescent="0.35">
      <c r="A45" s="91" t="s">
        <v>100</v>
      </c>
      <c r="B45" s="389">
        <v>1</v>
      </c>
      <c r="C45" s="373">
        <v>51600</v>
      </c>
      <c r="D45" s="373">
        <v>10</v>
      </c>
      <c r="E45" s="373">
        <v>1023918</v>
      </c>
      <c r="F45" s="465">
        <f t="shared" si="3"/>
        <v>11</v>
      </c>
      <c r="G45" s="466">
        <f t="shared" si="3"/>
        <v>1075518</v>
      </c>
      <c r="H45" s="483"/>
      <c r="I45" s="492"/>
      <c r="J45" s="501"/>
      <c r="K45" s="249"/>
      <c r="L45" s="249">
        <v>9.8870000000000005</v>
      </c>
      <c r="M45" s="249"/>
      <c r="N45" s="234"/>
      <c r="O45" s="234">
        <v>11.305</v>
      </c>
      <c r="P45" s="234"/>
      <c r="Q45" s="254" t="s">
        <v>100</v>
      </c>
    </row>
    <row r="46" spans="1:17" x14ac:dyDescent="0.35">
      <c r="A46" s="128" t="s">
        <v>97</v>
      </c>
      <c r="B46" s="429">
        <v>5</v>
      </c>
      <c r="C46" s="430">
        <v>628222</v>
      </c>
      <c r="D46" s="430">
        <v>24</v>
      </c>
      <c r="E46" s="430">
        <v>13946578</v>
      </c>
      <c r="F46" s="469">
        <f t="shared" si="3"/>
        <v>29</v>
      </c>
      <c r="G46" s="470">
        <f t="shared" si="3"/>
        <v>14574800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9">
        <v>5</v>
      </c>
      <c r="C47" s="373">
        <v>628222</v>
      </c>
      <c r="D47" s="373">
        <v>24</v>
      </c>
      <c r="E47" s="373">
        <v>13946578</v>
      </c>
      <c r="F47" s="465">
        <f t="shared" si="3"/>
        <v>29</v>
      </c>
      <c r="G47" s="466">
        <f t="shared" si="3"/>
        <v>14574800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208" t="s">
        <v>62</v>
      </c>
      <c r="B48" s="457">
        <v>3641</v>
      </c>
      <c r="C48" s="458">
        <v>4067203.7</v>
      </c>
      <c r="D48" s="458">
        <v>13026</v>
      </c>
      <c r="E48" s="458">
        <v>9495903.4000000004</v>
      </c>
      <c r="F48" s="459">
        <f t="shared" si="3"/>
        <v>16667</v>
      </c>
      <c r="G48" s="460">
        <f t="shared" si="3"/>
        <v>13563107.100000001</v>
      </c>
      <c r="H48" s="493">
        <f>G48/G2</f>
        <v>4.3550558462817877E-3</v>
      </c>
      <c r="I48" s="492">
        <f>F48/F2</f>
        <v>5.9786759243416086E-3</v>
      </c>
      <c r="J48" s="501">
        <f>E48/G48</f>
        <v>0.70012743613887696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3106</v>
      </c>
      <c r="C49" s="374">
        <v>2254798.7000000002</v>
      </c>
      <c r="D49" s="374">
        <v>12279</v>
      </c>
      <c r="E49" s="374">
        <v>8385059.4000000004</v>
      </c>
      <c r="F49" s="467">
        <f t="shared" si="3"/>
        <v>15385</v>
      </c>
      <c r="G49" s="468">
        <f t="shared" si="3"/>
        <v>10639858.100000001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2998</v>
      </c>
      <c r="C50" s="373">
        <v>1603643</v>
      </c>
      <c r="D50" s="373">
        <v>10072</v>
      </c>
      <c r="E50" s="373">
        <v>6290208</v>
      </c>
      <c r="F50" s="465">
        <f t="shared" si="3"/>
        <v>13070</v>
      </c>
      <c r="G50" s="466">
        <f t="shared" si="3"/>
        <v>7893851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108</v>
      </c>
      <c r="C51" s="373">
        <v>651155.70000000007</v>
      </c>
      <c r="D51" s="373">
        <v>2207</v>
      </c>
      <c r="E51" s="373">
        <v>2094851.4</v>
      </c>
      <c r="F51" s="465">
        <f t="shared" si="3"/>
        <v>2315</v>
      </c>
      <c r="G51" s="466">
        <f t="shared" si="3"/>
        <v>2746007.1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245</v>
      </c>
      <c r="C52" s="374">
        <v>1747366</v>
      </c>
      <c r="D52" s="374">
        <v>564</v>
      </c>
      <c r="E52" s="374">
        <v>986373</v>
      </c>
      <c r="F52" s="467">
        <f t="shared" ref="F52:G59" si="4">B52+D52</f>
        <v>809</v>
      </c>
      <c r="G52" s="468">
        <f t="shared" si="4"/>
        <v>2733739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245</v>
      </c>
      <c r="C53" s="373">
        <v>1747366</v>
      </c>
      <c r="D53" s="373">
        <v>562</v>
      </c>
      <c r="E53" s="373">
        <v>961469</v>
      </c>
      <c r="F53" s="465">
        <f t="shared" si="4"/>
        <v>807</v>
      </c>
      <c r="G53" s="466">
        <f t="shared" si="4"/>
        <v>2708835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24904</v>
      </c>
      <c r="F54" s="465">
        <f t="shared" si="4"/>
        <v>2</v>
      </c>
      <c r="G54" s="466">
        <f t="shared" si="4"/>
        <v>24904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290</v>
      </c>
      <c r="C55" s="374">
        <v>65039</v>
      </c>
      <c r="D55" s="374">
        <v>183</v>
      </c>
      <c r="E55" s="374">
        <v>124471</v>
      </c>
      <c r="F55" s="467">
        <f t="shared" si="4"/>
        <v>473</v>
      </c>
      <c r="G55" s="468">
        <f t="shared" si="4"/>
        <v>189510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290</v>
      </c>
      <c r="C56" s="373">
        <v>65039</v>
      </c>
      <c r="D56" s="373">
        <v>183</v>
      </c>
      <c r="E56" s="373">
        <v>124471</v>
      </c>
      <c r="F56" s="465">
        <f t="shared" si="4"/>
        <v>473</v>
      </c>
      <c r="G56" s="466">
        <f t="shared" si="4"/>
        <v>189510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09" t="s">
        <v>64</v>
      </c>
      <c r="B57" s="471">
        <v>364</v>
      </c>
      <c r="C57" s="472">
        <v>873939.39999999991</v>
      </c>
      <c r="D57" s="472">
        <v>281</v>
      </c>
      <c r="E57" s="472">
        <v>725600.2</v>
      </c>
      <c r="F57" s="473">
        <f t="shared" si="4"/>
        <v>645</v>
      </c>
      <c r="G57" s="474">
        <f t="shared" si="4"/>
        <v>1599539.5999999999</v>
      </c>
      <c r="H57" s="490">
        <f>G57/G2</f>
        <v>5.1360534389197814E-4</v>
      </c>
      <c r="I57" s="491">
        <f>F57/F2</f>
        <v>2.3137013086940285E-4</v>
      </c>
      <c r="J57" s="503">
        <f>E57/G57</f>
        <v>0.45363065722161555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364</v>
      </c>
      <c r="C58" s="374">
        <v>873939.39999999991</v>
      </c>
      <c r="D58" s="374">
        <v>281</v>
      </c>
      <c r="E58" s="374">
        <v>725600.2</v>
      </c>
      <c r="F58" s="467">
        <f t="shared" si="4"/>
        <v>645</v>
      </c>
      <c r="G58" s="468">
        <f t="shared" si="4"/>
        <v>1599539.5999999999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364</v>
      </c>
      <c r="C59" s="377">
        <v>873939.39999999991</v>
      </c>
      <c r="D59" s="377">
        <v>281</v>
      </c>
      <c r="E59" s="377">
        <v>725600.2</v>
      </c>
      <c r="F59" s="475">
        <f t="shared" si="4"/>
        <v>645</v>
      </c>
      <c r="G59" s="476">
        <f t="shared" si="4"/>
        <v>1599539.5999999999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2BA3-87E0-4856-905D-9B35D14D052B}">
  <sheetPr>
    <tabColor rgb="FF6600FF"/>
  </sheetPr>
  <dimension ref="A1:U74"/>
  <sheetViews>
    <sheetView topLeftCell="A2" zoomScaleNormal="100" workbookViewId="0">
      <selection activeCell="B2" sqref="B2:G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2.8164062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  <col min="19" max="19" width="14.1796875" customWidth="1"/>
  </cols>
  <sheetData>
    <row r="1" spans="1:21" ht="44" thickBot="1" x14ac:dyDescent="0.4">
      <c r="A1" s="276">
        <f>LAYOUT!B20</f>
        <v>2020</v>
      </c>
      <c r="B1" s="277" t="s">
        <v>142</v>
      </c>
      <c r="C1" s="277" t="s">
        <v>143</v>
      </c>
      <c r="D1" s="277" t="s">
        <v>144</v>
      </c>
      <c r="E1" s="277" t="s">
        <v>145</v>
      </c>
      <c r="F1" s="277" t="s">
        <v>146</v>
      </c>
      <c r="G1" s="277" t="s">
        <v>147</v>
      </c>
      <c r="H1" s="278" t="s">
        <v>148</v>
      </c>
      <c r="I1" s="278" t="s">
        <v>149</v>
      </c>
      <c r="J1" s="279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21" ht="15" thickBot="1" x14ac:dyDescent="0.4">
      <c r="A2" s="378" t="s">
        <v>178</v>
      </c>
      <c r="B2" s="379">
        <v>1345565</v>
      </c>
      <c r="C2" s="369">
        <v>949558361.5</v>
      </c>
      <c r="D2" s="369">
        <v>1443606</v>
      </c>
      <c r="E2" s="369">
        <v>2527042656.2999997</v>
      </c>
      <c r="F2" s="380">
        <f>B2+D2</f>
        <v>2789171</v>
      </c>
      <c r="G2" s="381">
        <f>C2+E2</f>
        <v>3476601017.7999997</v>
      </c>
      <c r="H2" s="174">
        <f>SUM(H3:H56)</f>
        <v>0.99948452779285735</v>
      </c>
      <c r="I2" s="175">
        <f>SUM(I3:I56)</f>
        <v>0.99976731437405597</v>
      </c>
      <c r="J2" s="217">
        <f>E2/G2</f>
        <v>0.72687163219526341</v>
      </c>
      <c r="K2" s="222" t="s">
        <v>154</v>
      </c>
      <c r="L2" s="223"/>
      <c r="M2" s="224"/>
      <c r="N2" s="225" t="s">
        <v>155</v>
      </c>
      <c r="O2" s="226"/>
      <c r="P2" s="227"/>
    </row>
    <row r="3" spans="1:21" ht="15" thickBot="1" x14ac:dyDescent="0.4">
      <c r="A3" s="208" t="s">
        <v>156</v>
      </c>
      <c r="B3" s="457">
        <v>1065761</v>
      </c>
      <c r="C3" s="458">
        <v>596762787.60000002</v>
      </c>
      <c r="D3" s="458">
        <v>1076366</v>
      </c>
      <c r="E3" s="458">
        <v>650905339</v>
      </c>
      <c r="F3" s="458">
        <f>B3+D3</f>
        <v>2142127</v>
      </c>
      <c r="G3" s="477">
        <f>C3+E3</f>
        <v>1247668126.5999999</v>
      </c>
      <c r="H3" s="483">
        <f>G3/G$2</f>
        <v>0.35887584459994404</v>
      </c>
      <c r="I3" s="484">
        <f>F3/F2</f>
        <v>0.76801565769900804</v>
      </c>
      <c r="J3" s="484">
        <f>E3/G3</f>
        <v>0.52169749721327863</v>
      </c>
      <c r="K3" s="218" t="s">
        <v>157</v>
      </c>
      <c r="L3" s="219"/>
      <c r="M3" s="219"/>
      <c r="N3" s="219"/>
      <c r="O3" s="219"/>
      <c r="P3" s="220"/>
    </row>
    <row r="4" spans="1:21" ht="15" thickBot="1" x14ac:dyDescent="0.4">
      <c r="A4" s="168" t="s">
        <v>158</v>
      </c>
      <c r="B4" s="385">
        <v>554515</v>
      </c>
      <c r="C4" s="371">
        <v>300073007.60000002</v>
      </c>
      <c r="D4" s="371">
        <v>570880</v>
      </c>
      <c r="E4" s="371">
        <v>326993699</v>
      </c>
      <c r="F4" s="461">
        <f t="shared" ref="F4:G19" si="0">B4+D4</f>
        <v>1125395</v>
      </c>
      <c r="G4" s="462">
        <f t="shared" si="0"/>
        <v>627066706.60000002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  <c r="S4" s="68"/>
      <c r="T4" s="359"/>
      <c r="U4" s="359"/>
    </row>
    <row r="5" spans="1:21" x14ac:dyDescent="0.35">
      <c r="A5" s="89" t="s">
        <v>159</v>
      </c>
      <c r="B5" s="387">
        <v>455397</v>
      </c>
      <c r="C5" s="372">
        <v>236754895</v>
      </c>
      <c r="D5" s="372">
        <v>519399</v>
      </c>
      <c r="E5" s="372">
        <v>294332723</v>
      </c>
      <c r="F5" s="463">
        <f t="shared" si="0"/>
        <v>974796</v>
      </c>
      <c r="G5" s="464">
        <f t="shared" si="0"/>
        <v>531087618</v>
      </c>
      <c r="H5" s="483"/>
      <c r="I5" s="484"/>
      <c r="J5" s="484"/>
      <c r="K5" s="242">
        <v>11.877000000000001</v>
      </c>
      <c r="L5" s="243"/>
      <c r="M5" s="243"/>
      <c r="N5" s="229">
        <v>9.8770000000000007</v>
      </c>
      <c r="O5" s="229"/>
      <c r="P5" s="231"/>
      <c r="Q5" s="254" t="s">
        <v>160</v>
      </c>
      <c r="S5" s="355"/>
      <c r="T5" s="356"/>
      <c r="U5" s="356"/>
    </row>
    <row r="6" spans="1:21" ht="15" thickBot="1" x14ac:dyDescent="0.4">
      <c r="A6" s="89" t="s">
        <v>161</v>
      </c>
      <c r="B6" s="387">
        <v>99118</v>
      </c>
      <c r="C6" s="372">
        <v>63318112.600000001</v>
      </c>
      <c r="D6" s="372">
        <v>51481</v>
      </c>
      <c r="E6" s="372">
        <v>32660976</v>
      </c>
      <c r="F6" s="463">
        <f t="shared" si="0"/>
        <v>150599</v>
      </c>
      <c r="G6" s="464">
        <f t="shared" si="0"/>
        <v>95979088.599999994</v>
      </c>
      <c r="H6" s="483"/>
      <c r="I6" s="484"/>
      <c r="J6" s="484"/>
      <c r="K6" s="242">
        <v>10.622999999999999</v>
      </c>
      <c r="L6" s="243"/>
      <c r="M6" s="243"/>
      <c r="N6" s="229">
        <v>9.02</v>
      </c>
      <c r="O6" s="230"/>
      <c r="P6" s="231"/>
      <c r="Q6" s="254" t="s">
        <v>103</v>
      </c>
      <c r="S6" s="355"/>
      <c r="T6" s="356"/>
      <c r="U6" s="356"/>
    </row>
    <row r="7" spans="1:21" ht="15" thickBot="1" x14ac:dyDescent="0.4">
      <c r="A7" s="169" t="s">
        <v>162</v>
      </c>
      <c r="B7" s="385">
        <v>495428</v>
      </c>
      <c r="C7" s="371">
        <v>287647505</v>
      </c>
      <c r="D7" s="371">
        <v>499556</v>
      </c>
      <c r="E7" s="371">
        <v>319228277</v>
      </c>
      <c r="F7" s="461">
        <f>B7+D7</f>
        <v>994984</v>
      </c>
      <c r="G7" s="462">
        <f t="shared" si="0"/>
        <v>606875782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  <c r="S7" s="355"/>
      <c r="T7" s="356"/>
      <c r="U7" s="356"/>
    </row>
    <row r="8" spans="1:21" x14ac:dyDescent="0.35">
      <c r="A8" s="91" t="s">
        <v>96</v>
      </c>
      <c r="B8" s="389">
        <v>493263</v>
      </c>
      <c r="C8" s="373">
        <v>286102766</v>
      </c>
      <c r="D8" s="373">
        <v>489657</v>
      </c>
      <c r="E8" s="373">
        <v>311881238</v>
      </c>
      <c r="F8" s="465">
        <f t="shared" ref="F8:F9" si="1">B8+D8</f>
        <v>982920</v>
      </c>
      <c r="G8" s="466">
        <f t="shared" si="0"/>
        <v>597984004</v>
      </c>
      <c r="H8" s="483"/>
      <c r="I8" s="484"/>
      <c r="J8" s="484"/>
      <c r="K8" s="242">
        <v>11.912000000000001</v>
      </c>
      <c r="L8" s="243"/>
      <c r="M8" s="243"/>
      <c r="N8" s="229">
        <v>12.388</v>
      </c>
      <c r="O8" s="230"/>
      <c r="P8" s="231"/>
      <c r="Q8" s="254" t="s">
        <v>96</v>
      </c>
      <c r="S8" s="355"/>
      <c r="T8" s="356"/>
      <c r="U8" s="356"/>
    </row>
    <row r="9" spans="1:21" ht="15" thickBot="1" x14ac:dyDescent="0.4">
      <c r="A9" s="91" t="s">
        <v>100</v>
      </c>
      <c r="B9" s="389">
        <v>2165</v>
      </c>
      <c r="C9" s="373">
        <v>1544739</v>
      </c>
      <c r="D9" s="373">
        <v>9899</v>
      </c>
      <c r="E9" s="373">
        <v>7347039</v>
      </c>
      <c r="F9" s="465">
        <f t="shared" si="1"/>
        <v>12064</v>
      </c>
      <c r="G9" s="466">
        <f t="shared" si="0"/>
        <v>8891778</v>
      </c>
      <c r="H9" s="483"/>
      <c r="I9" s="484"/>
      <c r="J9" s="484"/>
      <c r="K9" s="242">
        <v>11.912000000000001</v>
      </c>
      <c r="L9" s="243"/>
      <c r="M9" s="243"/>
      <c r="N9" s="229">
        <v>12.388</v>
      </c>
      <c r="O9" s="229"/>
      <c r="P9" s="231"/>
      <c r="Q9" s="254" t="s">
        <v>100</v>
      </c>
      <c r="S9" s="355"/>
      <c r="T9" s="356"/>
      <c r="U9" s="356"/>
    </row>
    <row r="10" spans="1:21" ht="15" thickBot="1" x14ac:dyDescent="0.4">
      <c r="A10" s="169" t="s">
        <v>97</v>
      </c>
      <c r="B10" s="385">
        <v>15818</v>
      </c>
      <c r="C10" s="371">
        <v>9042275</v>
      </c>
      <c r="D10" s="371">
        <v>5930</v>
      </c>
      <c r="E10" s="371">
        <v>4683363</v>
      </c>
      <c r="F10" s="461">
        <f t="shared" si="0"/>
        <v>21748</v>
      </c>
      <c r="G10" s="462">
        <f t="shared" si="0"/>
        <v>13725638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  <c r="S10" s="68"/>
      <c r="T10" s="359"/>
      <c r="U10" s="359"/>
    </row>
    <row r="11" spans="1:21" ht="15" thickBot="1" x14ac:dyDescent="0.4">
      <c r="A11" s="91" t="s">
        <v>98</v>
      </c>
      <c r="B11" s="389">
        <v>15818</v>
      </c>
      <c r="C11" s="373">
        <v>9042275</v>
      </c>
      <c r="D11" s="373">
        <v>5930</v>
      </c>
      <c r="E11" s="373">
        <v>4683363</v>
      </c>
      <c r="F11" s="465">
        <f t="shared" si="0"/>
        <v>21748</v>
      </c>
      <c r="G11" s="466">
        <f t="shared" si="0"/>
        <v>13725638</v>
      </c>
      <c r="H11" s="483"/>
      <c r="I11" s="484"/>
      <c r="J11" s="484"/>
      <c r="K11" s="242">
        <v>10.678000000000001</v>
      </c>
      <c r="L11" s="243"/>
      <c r="M11" s="243"/>
      <c r="N11" s="229">
        <v>11.239000000000001</v>
      </c>
      <c r="O11" s="229"/>
      <c r="P11" s="231"/>
      <c r="Q11" s="254" t="s">
        <v>98</v>
      </c>
      <c r="S11" s="355"/>
      <c r="T11" s="356"/>
      <c r="U11" s="356"/>
    </row>
    <row r="12" spans="1:21" ht="15" thickBot="1" x14ac:dyDescent="0.4">
      <c r="A12" s="208" t="s">
        <v>52</v>
      </c>
      <c r="B12" s="457">
        <v>130224</v>
      </c>
      <c r="C12" s="458">
        <v>76542390</v>
      </c>
      <c r="D12" s="458">
        <v>141501</v>
      </c>
      <c r="E12" s="458">
        <v>80448256</v>
      </c>
      <c r="F12" s="459">
        <f t="shared" si="0"/>
        <v>271725</v>
      </c>
      <c r="G12" s="460">
        <f t="shared" si="0"/>
        <v>156990646</v>
      </c>
      <c r="H12" s="483">
        <f>G12/G2</f>
        <v>4.5156359673202882E-2</v>
      </c>
      <c r="I12" s="482">
        <f>F12/F2</f>
        <v>9.7421420199765449E-2</v>
      </c>
      <c r="J12" s="482">
        <f>E12/G12</f>
        <v>0.5124398048530866</v>
      </c>
      <c r="K12" s="212" t="s">
        <v>163</v>
      </c>
      <c r="L12" s="213"/>
      <c r="M12" s="213"/>
      <c r="N12" s="213"/>
      <c r="O12" s="213"/>
      <c r="P12" s="214"/>
      <c r="S12" s="355"/>
      <c r="T12" s="356"/>
      <c r="U12" s="356"/>
    </row>
    <row r="13" spans="1:21" ht="15" thickBot="1" x14ac:dyDescent="0.4">
      <c r="A13" s="168" t="s">
        <v>158</v>
      </c>
      <c r="B13" s="393">
        <v>65563</v>
      </c>
      <c r="C13" s="374">
        <v>37634265</v>
      </c>
      <c r="D13" s="374">
        <v>69712</v>
      </c>
      <c r="E13" s="374">
        <v>38184653</v>
      </c>
      <c r="F13" s="467">
        <f t="shared" si="0"/>
        <v>135275</v>
      </c>
      <c r="G13" s="468">
        <f t="shared" si="0"/>
        <v>75818918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  <c r="S13" s="355"/>
      <c r="T13" s="356"/>
      <c r="U13" s="356"/>
    </row>
    <row r="14" spans="1:21" x14ac:dyDescent="0.35">
      <c r="A14" s="89" t="str">
        <f>A5</f>
        <v>EverSource East</v>
      </c>
      <c r="B14" s="387">
        <v>42669</v>
      </c>
      <c r="C14" s="372">
        <v>21125677</v>
      </c>
      <c r="D14" s="372">
        <v>52410</v>
      </c>
      <c r="E14" s="372">
        <v>27034142</v>
      </c>
      <c r="F14" s="463">
        <f t="shared" si="0"/>
        <v>95079</v>
      </c>
      <c r="G14" s="464">
        <f t="shared" si="0"/>
        <v>48159819</v>
      </c>
      <c r="H14" s="483"/>
      <c r="I14" s="482"/>
      <c r="J14" s="482"/>
      <c r="K14" s="244">
        <v>11.877000000000001</v>
      </c>
      <c r="L14" s="245"/>
      <c r="M14" s="245"/>
      <c r="N14" s="232">
        <v>9.8770000000000007</v>
      </c>
      <c r="O14" s="230"/>
      <c r="P14" s="231"/>
      <c r="Q14" s="254" t="s">
        <v>160</v>
      </c>
      <c r="S14" s="355"/>
      <c r="T14" s="356"/>
      <c r="U14" s="356"/>
    </row>
    <row r="15" spans="1:21" ht="15" thickBot="1" x14ac:dyDescent="0.4">
      <c r="A15" s="89" t="str">
        <f>A6</f>
        <v>EverSource West</v>
      </c>
      <c r="B15" s="387">
        <v>22894</v>
      </c>
      <c r="C15" s="372">
        <v>16508588</v>
      </c>
      <c r="D15" s="372">
        <v>17302</v>
      </c>
      <c r="E15" s="372">
        <v>11150511</v>
      </c>
      <c r="F15" s="463">
        <f t="shared" si="0"/>
        <v>40196</v>
      </c>
      <c r="G15" s="464">
        <f t="shared" si="0"/>
        <v>27659099</v>
      </c>
      <c r="H15" s="483"/>
      <c r="I15" s="482"/>
      <c r="J15" s="482"/>
      <c r="K15" s="244">
        <v>10.622999999999999</v>
      </c>
      <c r="L15" s="245"/>
      <c r="M15" s="245"/>
      <c r="N15" s="232">
        <v>9.02</v>
      </c>
      <c r="O15" s="229"/>
      <c r="P15" s="231"/>
      <c r="Q15" s="254" t="s">
        <v>103</v>
      </c>
      <c r="S15" s="355"/>
      <c r="T15" s="356"/>
      <c r="U15" s="356"/>
    </row>
    <row r="16" spans="1:21" ht="15" thickBot="1" x14ac:dyDescent="0.4">
      <c r="A16" s="168" t="s">
        <v>162</v>
      </c>
      <c r="B16" s="393">
        <v>61555</v>
      </c>
      <c r="C16" s="374">
        <v>37084951</v>
      </c>
      <c r="D16" s="374">
        <v>70765</v>
      </c>
      <c r="E16" s="374">
        <v>41627533</v>
      </c>
      <c r="F16" s="467">
        <f t="shared" si="0"/>
        <v>132320</v>
      </c>
      <c r="G16" s="468">
        <f t="shared" si="0"/>
        <v>78712484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  <c r="S16" s="68"/>
      <c r="T16" s="359"/>
      <c r="U16" s="359"/>
    </row>
    <row r="17" spans="1:21" x14ac:dyDescent="0.35">
      <c r="A17" s="90" t="s">
        <v>96</v>
      </c>
      <c r="B17" s="387">
        <v>61517</v>
      </c>
      <c r="C17" s="372">
        <v>37057032</v>
      </c>
      <c r="D17" s="372">
        <v>70650</v>
      </c>
      <c r="E17" s="372">
        <v>41529799</v>
      </c>
      <c r="F17" s="463">
        <f t="shared" si="0"/>
        <v>132167</v>
      </c>
      <c r="G17" s="464">
        <f t="shared" si="0"/>
        <v>78586831</v>
      </c>
      <c r="H17" s="483"/>
      <c r="I17" s="482"/>
      <c r="J17" s="482"/>
      <c r="K17" s="244">
        <v>11.912000000000001</v>
      </c>
      <c r="L17" s="245"/>
      <c r="M17" s="245"/>
      <c r="N17" s="232">
        <v>12.388</v>
      </c>
      <c r="O17" s="229"/>
      <c r="P17" s="231"/>
      <c r="Q17" s="254" t="s">
        <v>96</v>
      </c>
      <c r="S17" s="355"/>
      <c r="T17" s="356"/>
      <c r="U17" s="356"/>
    </row>
    <row r="18" spans="1:21" ht="15" thickBot="1" x14ac:dyDescent="0.4">
      <c r="A18" s="90" t="s">
        <v>100</v>
      </c>
      <c r="B18" s="387">
        <v>38</v>
      </c>
      <c r="C18" s="372">
        <v>27919</v>
      </c>
      <c r="D18" s="372">
        <v>115</v>
      </c>
      <c r="E18" s="372">
        <v>97734</v>
      </c>
      <c r="F18" s="463">
        <f t="shared" si="0"/>
        <v>153</v>
      </c>
      <c r="G18" s="464">
        <f t="shared" si="0"/>
        <v>125653</v>
      </c>
      <c r="H18" s="483"/>
      <c r="I18" s="482"/>
      <c r="J18" s="482"/>
      <c r="K18" s="244">
        <v>11.912000000000001</v>
      </c>
      <c r="L18" s="245"/>
      <c r="M18" s="245"/>
      <c r="N18" s="232">
        <v>12.388</v>
      </c>
      <c r="O18" s="230"/>
      <c r="P18" s="231"/>
      <c r="Q18" s="254" t="s">
        <v>100</v>
      </c>
      <c r="S18" s="355"/>
      <c r="T18" s="356"/>
      <c r="U18" s="356"/>
    </row>
    <row r="19" spans="1:21" ht="15" thickBot="1" x14ac:dyDescent="0.4">
      <c r="A19" s="169" t="s">
        <v>97</v>
      </c>
      <c r="B19" s="393">
        <v>3106</v>
      </c>
      <c r="C19" s="374">
        <v>1823174</v>
      </c>
      <c r="D19" s="374">
        <v>1024</v>
      </c>
      <c r="E19" s="374">
        <v>636070</v>
      </c>
      <c r="F19" s="467">
        <f t="shared" si="0"/>
        <v>4130</v>
      </c>
      <c r="G19" s="468">
        <f t="shared" si="0"/>
        <v>2459244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  <c r="S19" s="355"/>
      <c r="T19" s="356"/>
      <c r="U19" s="356"/>
    </row>
    <row r="20" spans="1:21" ht="15" thickBot="1" x14ac:dyDescent="0.4">
      <c r="A20" s="91" t="s">
        <v>98</v>
      </c>
      <c r="B20" s="389">
        <v>3106</v>
      </c>
      <c r="C20" s="373">
        <v>1823174</v>
      </c>
      <c r="D20" s="373">
        <v>1024</v>
      </c>
      <c r="E20" s="373">
        <v>636070</v>
      </c>
      <c r="F20" s="465">
        <f t="shared" ref="F20:G35" si="2">B20+D20</f>
        <v>4130</v>
      </c>
      <c r="G20" s="466">
        <f t="shared" si="2"/>
        <v>2459244</v>
      </c>
      <c r="H20" s="483"/>
      <c r="I20" s="482"/>
      <c r="J20" s="482"/>
      <c r="K20" s="244">
        <v>10.678000000000001</v>
      </c>
      <c r="L20" s="245"/>
      <c r="M20" s="245"/>
      <c r="N20" s="232">
        <v>11.239000000000001</v>
      </c>
      <c r="O20" s="230"/>
      <c r="P20" s="231"/>
      <c r="Q20" s="254" t="s">
        <v>98</v>
      </c>
      <c r="S20" s="355"/>
      <c r="T20" s="356"/>
      <c r="U20" s="356"/>
    </row>
    <row r="21" spans="1:21" ht="15" thickBot="1" x14ac:dyDescent="0.4">
      <c r="A21" s="208" t="s">
        <v>56</v>
      </c>
      <c r="B21" s="457">
        <v>126872</v>
      </c>
      <c r="C21" s="458">
        <v>101048707</v>
      </c>
      <c r="D21" s="458">
        <v>175101</v>
      </c>
      <c r="E21" s="458">
        <v>219753919.09999999</v>
      </c>
      <c r="F21" s="459">
        <f t="shared" si="2"/>
        <v>301973</v>
      </c>
      <c r="G21" s="460">
        <f t="shared" si="2"/>
        <v>320802626.10000002</v>
      </c>
      <c r="H21" s="483">
        <f>G21/G2</f>
        <v>9.2274789214381744E-2</v>
      </c>
      <c r="I21" s="482">
        <f>F21/F2</f>
        <v>0.1082662196043197</v>
      </c>
      <c r="J21" s="502">
        <f>E21/G21</f>
        <v>0.68501284347809144</v>
      </c>
      <c r="K21" s="212" t="s">
        <v>164</v>
      </c>
      <c r="L21" s="213"/>
      <c r="M21" s="213"/>
      <c r="N21" s="213"/>
      <c r="O21" s="213"/>
      <c r="P21" s="214"/>
      <c r="S21" s="355"/>
      <c r="T21" s="356"/>
      <c r="U21" s="356"/>
    </row>
    <row r="22" spans="1:21" ht="15" thickBot="1" x14ac:dyDescent="0.4">
      <c r="A22" s="169" t="s">
        <v>158</v>
      </c>
      <c r="B22" s="393">
        <v>63275</v>
      </c>
      <c r="C22" s="374">
        <v>46699677</v>
      </c>
      <c r="D22" s="374">
        <v>88052</v>
      </c>
      <c r="E22" s="374">
        <v>114284839.09999999</v>
      </c>
      <c r="F22" s="467">
        <f t="shared" si="2"/>
        <v>151327</v>
      </c>
      <c r="G22" s="468">
        <f t="shared" si="2"/>
        <v>160984516.09999999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  <c r="S22" s="68"/>
      <c r="T22" s="359"/>
      <c r="U22" s="359"/>
    </row>
    <row r="23" spans="1:21" x14ac:dyDescent="0.35">
      <c r="A23" s="91" t="str">
        <f>A14</f>
        <v>EverSource East</v>
      </c>
      <c r="B23" s="389">
        <v>52835</v>
      </c>
      <c r="C23" s="373">
        <v>30593424</v>
      </c>
      <c r="D23" s="373">
        <v>76954</v>
      </c>
      <c r="E23" s="373">
        <v>84335793</v>
      </c>
      <c r="F23" s="465">
        <f t="shared" si="2"/>
        <v>129789</v>
      </c>
      <c r="G23" s="466">
        <f t="shared" si="2"/>
        <v>114929217</v>
      </c>
      <c r="H23" s="483"/>
      <c r="I23" s="482"/>
      <c r="J23" s="482"/>
      <c r="K23" s="244">
        <v>11.378</v>
      </c>
      <c r="L23" s="245"/>
      <c r="M23" s="245"/>
      <c r="N23" s="232">
        <v>9.4600000000000009</v>
      </c>
      <c r="O23" s="229"/>
      <c r="P23" s="231"/>
      <c r="Q23" s="254" t="s">
        <v>160</v>
      </c>
      <c r="S23" s="355"/>
      <c r="T23" s="356"/>
      <c r="U23" s="356"/>
    </row>
    <row r="24" spans="1:21" ht="15" thickBot="1" x14ac:dyDescent="0.4">
      <c r="A24" s="91" t="str">
        <f>A15</f>
        <v>EverSource West</v>
      </c>
      <c r="B24" s="389">
        <v>10440</v>
      </c>
      <c r="C24" s="373">
        <v>16106253</v>
      </c>
      <c r="D24" s="373">
        <v>11098</v>
      </c>
      <c r="E24" s="373">
        <v>29949046.100000001</v>
      </c>
      <c r="F24" s="465">
        <f t="shared" si="2"/>
        <v>21538</v>
      </c>
      <c r="G24" s="466">
        <f t="shared" si="2"/>
        <v>46055299.100000001</v>
      </c>
      <c r="H24" s="483"/>
      <c r="I24" s="482"/>
      <c r="J24" s="482"/>
      <c r="K24" s="244">
        <v>10.499000000000001</v>
      </c>
      <c r="L24" s="245"/>
      <c r="M24" s="245"/>
      <c r="N24" s="232">
        <v>8.6189999999999998</v>
      </c>
      <c r="O24" s="230"/>
      <c r="P24" s="231"/>
      <c r="Q24" s="254" t="s">
        <v>103</v>
      </c>
      <c r="S24" s="355"/>
      <c r="T24" s="356"/>
      <c r="U24" s="356"/>
    </row>
    <row r="25" spans="1:21" ht="15" thickBot="1" x14ac:dyDescent="0.4">
      <c r="A25" s="169" t="s">
        <v>162</v>
      </c>
      <c r="B25" s="393">
        <v>61902</v>
      </c>
      <c r="C25" s="374">
        <v>54020656</v>
      </c>
      <c r="D25" s="374">
        <v>86477</v>
      </c>
      <c r="E25" s="374">
        <v>105295420</v>
      </c>
      <c r="F25" s="467">
        <f t="shared" si="2"/>
        <v>148379</v>
      </c>
      <c r="G25" s="468">
        <f t="shared" si="2"/>
        <v>159316076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  <c r="S25" s="355"/>
      <c r="T25" s="356"/>
      <c r="U25" s="356"/>
    </row>
    <row r="26" spans="1:21" x14ac:dyDescent="0.35">
      <c r="A26" s="91" t="s">
        <v>96</v>
      </c>
      <c r="B26" s="389">
        <v>61620</v>
      </c>
      <c r="C26" s="373">
        <v>53877642</v>
      </c>
      <c r="D26" s="373">
        <v>85162</v>
      </c>
      <c r="E26" s="373">
        <v>103693151</v>
      </c>
      <c r="F26" s="465">
        <f t="shared" si="2"/>
        <v>146782</v>
      </c>
      <c r="G26" s="466">
        <f t="shared" si="2"/>
        <v>157570793</v>
      </c>
      <c r="H26" s="483"/>
      <c r="I26" s="482"/>
      <c r="J26" s="482"/>
      <c r="K26" s="244">
        <v>10.622999999999999</v>
      </c>
      <c r="L26" s="245"/>
      <c r="M26" s="245"/>
      <c r="N26" s="232">
        <v>10.763</v>
      </c>
      <c r="O26" s="230"/>
      <c r="P26" s="231"/>
      <c r="Q26" s="254" t="s">
        <v>96</v>
      </c>
      <c r="S26" s="355"/>
      <c r="T26" s="356"/>
      <c r="U26" s="356"/>
    </row>
    <row r="27" spans="1:21" ht="15" thickBot="1" x14ac:dyDescent="0.4">
      <c r="A27" s="91" t="s">
        <v>100</v>
      </c>
      <c r="B27" s="389">
        <v>282</v>
      </c>
      <c r="C27" s="373">
        <v>143014</v>
      </c>
      <c r="D27" s="373">
        <v>1315</v>
      </c>
      <c r="E27" s="373">
        <v>1602269</v>
      </c>
      <c r="F27" s="465">
        <f>B27+D27</f>
        <v>1597</v>
      </c>
      <c r="G27" s="466">
        <f t="shared" si="2"/>
        <v>1745283</v>
      </c>
      <c r="H27" s="483"/>
      <c r="I27" s="482"/>
      <c r="J27" s="482"/>
      <c r="K27" s="244">
        <v>10.622999999999999</v>
      </c>
      <c r="L27" s="245"/>
      <c r="M27" s="245"/>
      <c r="N27" s="232">
        <v>10.763</v>
      </c>
      <c r="O27" s="229"/>
      <c r="P27" s="231"/>
      <c r="Q27" s="254" t="s">
        <v>100</v>
      </c>
      <c r="S27" s="355"/>
      <c r="T27" s="356"/>
      <c r="U27" s="356"/>
    </row>
    <row r="28" spans="1:21" ht="15" thickBot="1" x14ac:dyDescent="0.4">
      <c r="A28" s="169" t="s">
        <v>97</v>
      </c>
      <c r="B28" s="393">
        <v>1695</v>
      </c>
      <c r="C28" s="374">
        <v>328374</v>
      </c>
      <c r="D28" s="374">
        <v>572</v>
      </c>
      <c r="E28" s="374">
        <v>173660</v>
      </c>
      <c r="F28" s="467">
        <f t="shared" si="2"/>
        <v>2267</v>
      </c>
      <c r="G28" s="468">
        <f t="shared" si="2"/>
        <v>502034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21" ht="15" thickBot="1" x14ac:dyDescent="0.4">
      <c r="A29" s="91" t="s">
        <v>98</v>
      </c>
      <c r="B29" s="389">
        <v>1695</v>
      </c>
      <c r="C29" s="373">
        <v>328374</v>
      </c>
      <c r="D29" s="373">
        <v>572</v>
      </c>
      <c r="E29" s="373">
        <v>173660</v>
      </c>
      <c r="F29" s="465">
        <f t="shared" si="2"/>
        <v>2267</v>
      </c>
      <c r="G29" s="466">
        <f t="shared" si="2"/>
        <v>502034</v>
      </c>
      <c r="H29" s="483"/>
      <c r="I29" s="482"/>
      <c r="J29" s="482"/>
      <c r="K29" s="244">
        <v>10.678000000000001</v>
      </c>
      <c r="L29" s="245"/>
      <c r="M29" s="245"/>
      <c r="N29" s="232">
        <v>11.239000000000001</v>
      </c>
      <c r="O29" s="229"/>
      <c r="P29" s="231"/>
      <c r="Q29" s="254" t="s">
        <v>98</v>
      </c>
    </row>
    <row r="30" spans="1:21" ht="15" thickBot="1" x14ac:dyDescent="0.4">
      <c r="A30" s="208" t="s">
        <v>58</v>
      </c>
      <c r="B30" s="457">
        <v>17817</v>
      </c>
      <c r="C30" s="458">
        <v>105878213</v>
      </c>
      <c r="D30" s="458">
        <v>30550</v>
      </c>
      <c r="E30" s="458">
        <v>378645100</v>
      </c>
      <c r="F30" s="459">
        <f t="shared" si="2"/>
        <v>48367</v>
      </c>
      <c r="G30" s="460">
        <f t="shared" si="2"/>
        <v>484523313</v>
      </c>
      <c r="H30" s="483">
        <f>G30/G2</f>
        <v>0.13936695942941632</v>
      </c>
      <c r="I30" s="482">
        <f>F30/F2</f>
        <v>1.7340994869084757E-2</v>
      </c>
      <c r="J30" s="502">
        <f>E30/G30</f>
        <v>0.78147963130104325</v>
      </c>
      <c r="K30" s="212" t="s">
        <v>165</v>
      </c>
      <c r="L30" s="213"/>
      <c r="M30" s="213"/>
      <c r="N30" s="213"/>
      <c r="O30" s="213"/>
      <c r="P30" s="214"/>
    </row>
    <row r="31" spans="1:21" ht="15" thickBot="1" x14ac:dyDescent="0.4">
      <c r="A31" s="169" t="s">
        <v>158</v>
      </c>
      <c r="B31" s="393">
        <v>14801</v>
      </c>
      <c r="C31" s="374">
        <v>73705628</v>
      </c>
      <c r="D31" s="374">
        <v>21291</v>
      </c>
      <c r="E31" s="374">
        <v>209680936</v>
      </c>
      <c r="F31" s="467">
        <f t="shared" si="2"/>
        <v>36092</v>
      </c>
      <c r="G31" s="468">
        <f t="shared" si="2"/>
        <v>283386564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21" x14ac:dyDescent="0.35">
      <c r="A32" s="91" t="str">
        <f>A23</f>
        <v>EverSource East</v>
      </c>
      <c r="B32" s="389">
        <v>14624</v>
      </c>
      <c r="C32" s="373">
        <v>69827454</v>
      </c>
      <c r="D32" s="373">
        <v>20488</v>
      </c>
      <c r="E32" s="373">
        <v>185983829</v>
      </c>
      <c r="F32" s="465">
        <f t="shared" si="2"/>
        <v>35112</v>
      </c>
      <c r="G32" s="466">
        <f t="shared" si="2"/>
        <v>255811283</v>
      </c>
      <c r="H32" s="483"/>
      <c r="I32" s="482"/>
      <c r="J32" s="482"/>
      <c r="K32" s="248">
        <v>10.979999999999999</v>
      </c>
      <c r="L32" s="249"/>
      <c r="M32" s="249"/>
      <c r="N32" s="234">
        <v>9.4966666666666679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177</v>
      </c>
      <c r="C33" s="373">
        <v>3878174</v>
      </c>
      <c r="D33" s="373">
        <v>803</v>
      </c>
      <c r="E33" s="373">
        <v>23697107</v>
      </c>
      <c r="F33" s="465">
        <f t="shared" si="2"/>
        <v>980</v>
      </c>
      <c r="G33" s="466">
        <f t="shared" si="2"/>
        <v>27575281</v>
      </c>
      <c r="H33" s="483"/>
      <c r="I33" s="482"/>
      <c r="J33" s="482"/>
      <c r="K33" s="248">
        <v>10.819000000000001</v>
      </c>
      <c r="L33" s="249"/>
      <c r="M33" s="249"/>
      <c r="N33" s="234">
        <v>8.9649999999999999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93">
        <v>2082</v>
      </c>
      <c r="C34" s="374">
        <v>29387996</v>
      </c>
      <c r="D34" s="374">
        <v>8689</v>
      </c>
      <c r="E34" s="374">
        <v>164334164</v>
      </c>
      <c r="F34" s="467">
        <f t="shared" si="2"/>
        <v>10771</v>
      </c>
      <c r="G34" s="468">
        <f t="shared" si="2"/>
        <v>193722160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2078</v>
      </c>
      <c r="C35" s="373">
        <v>29381906</v>
      </c>
      <c r="D35" s="373">
        <v>8619</v>
      </c>
      <c r="E35" s="373">
        <v>163205277</v>
      </c>
      <c r="F35" s="465">
        <f t="shared" si="2"/>
        <v>10697</v>
      </c>
      <c r="G35" s="466">
        <f t="shared" si="2"/>
        <v>192587183</v>
      </c>
      <c r="H35" s="483"/>
      <c r="I35" s="482"/>
      <c r="J35" s="482"/>
      <c r="K35" s="248">
        <v>10.785</v>
      </c>
      <c r="L35" s="249"/>
      <c r="M35" s="249"/>
      <c r="N35" s="234">
        <v>10.9145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4</v>
      </c>
      <c r="C36" s="373">
        <v>6090</v>
      </c>
      <c r="D36" s="373">
        <v>70</v>
      </c>
      <c r="E36" s="373">
        <v>1128887</v>
      </c>
      <c r="F36" s="465">
        <f t="shared" ref="F36:G51" si="3">B36+D36</f>
        <v>74</v>
      </c>
      <c r="G36" s="466">
        <f t="shared" si="3"/>
        <v>1134977</v>
      </c>
      <c r="H36" s="483"/>
      <c r="I36" s="482"/>
      <c r="J36" s="482"/>
      <c r="K36" s="248">
        <v>10.844999999999999</v>
      </c>
      <c r="L36" s="249"/>
      <c r="M36" s="249"/>
      <c r="N36" s="234">
        <v>11.033999999999999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93">
        <v>934</v>
      </c>
      <c r="C37" s="374">
        <v>2784589</v>
      </c>
      <c r="D37" s="374">
        <v>570</v>
      </c>
      <c r="E37" s="374">
        <v>4630000</v>
      </c>
      <c r="F37" s="467">
        <f t="shared" si="3"/>
        <v>1504</v>
      </c>
      <c r="G37" s="468">
        <f t="shared" si="3"/>
        <v>7414589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934</v>
      </c>
      <c r="C38" s="373">
        <v>2784589</v>
      </c>
      <c r="D38" s="373">
        <v>570</v>
      </c>
      <c r="E38" s="373">
        <v>4630000</v>
      </c>
      <c r="F38" s="465">
        <f t="shared" si="3"/>
        <v>1504</v>
      </c>
      <c r="G38" s="466">
        <f t="shared" si="3"/>
        <v>7414589</v>
      </c>
      <c r="H38" s="483"/>
      <c r="I38" s="482"/>
      <c r="J38" s="482"/>
      <c r="K38" s="248">
        <v>10.513999999999999</v>
      </c>
      <c r="L38" s="249"/>
      <c r="M38" s="249"/>
      <c r="N38" s="234">
        <v>10.595000000000001</v>
      </c>
      <c r="O38" s="230"/>
      <c r="P38" s="231"/>
      <c r="Q38" s="254" t="s">
        <v>98</v>
      </c>
    </row>
    <row r="39" spans="1:17" ht="15" thickBot="1" x14ac:dyDescent="0.4">
      <c r="A39" s="208" t="s">
        <v>60</v>
      </c>
      <c r="B39" s="457">
        <v>918</v>
      </c>
      <c r="C39" s="458">
        <v>63957866</v>
      </c>
      <c r="D39" s="458">
        <v>6589</v>
      </c>
      <c r="E39" s="458">
        <v>1178809033.9000001</v>
      </c>
      <c r="F39" s="459">
        <f t="shared" si="3"/>
        <v>7507</v>
      </c>
      <c r="G39" s="460">
        <f t="shared" si="3"/>
        <v>1242766899.9000001</v>
      </c>
      <c r="H39" s="483">
        <f>G39/G2</f>
        <v>0.35746606916845047</v>
      </c>
      <c r="I39" s="492">
        <f>F39/F2</f>
        <v>2.6914807302958477E-3</v>
      </c>
      <c r="J39" s="501">
        <f>E39/G39</f>
        <v>0.94853591127576187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674</v>
      </c>
      <c r="C40" s="374">
        <v>40705495</v>
      </c>
      <c r="D40" s="374">
        <v>4006</v>
      </c>
      <c r="E40" s="374">
        <v>679661459.89999998</v>
      </c>
      <c r="F40" s="467">
        <f t="shared" si="3"/>
        <v>4680</v>
      </c>
      <c r="G40" s="468">
        <f t="shared" si="3"/>
        <v>720366954.89999998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89">
        <v>655</v>
      </c>
      <c r="C41" s="373">
        <v>37290197</v>
      </c>
      <c r="D41" s="373">
        <v>3782</v>
      </c>
      <c r="E41" s="373">
        <v>600179711</v>
      </c>
      <c r="F41" s="463">
        <f t="shared" si="3"/>
        <v>4437</v>
      </c>
      <c r="G41" s="464">
        <f t="shared" si="3"/>
        <v>637469908</v>
      </c>
      <c r="H41" s="483"/>
      <c r="I41" s="492"/>
      <c r="J41" s="501"/>
      <c r="K41" s="249">
        <v>11.154</v>
      </c>
      <c r="L41" s="249">
        <v>10.407999999999999</v>
      </c>
      <c r="M41" s="249"/>
      <c r="N41" s="234">
        <v>9.923</v>
      </c>
      <c r="O41" s="234">
        <v>9.1069999999999993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19</v>
      </c>
      <c r="C42" s="373">
        <v>3415298</v>
      </c>
      <c r="D42" s="373">
        <v>224</v>
      </c>
      <c r="E42" s="373">
        <v>79481748.900000006</v>
      </c>
      <c r="F42" s="463">
        <f t="shared" si="3"/>
        <v>243</v>
      </c>
      <c r="G42" s="464">
        <f t="shared" si="3"/>
        <v>82897046.900000006</v>
      </c>
      <c r="H42" s="483"/>
      <c r="I42" s="492"/>
      <c r="J42" s="501"/>
      <c r="K42" s="249"/>
      <c r="L42" s="249"/>
      <c r="M42" s="249">
        <v>10.819000000000001</v>
      </c>
      <c r="N42" s="234"/>
      <c r="O42" s="234"/>
      <c r="P42" s="234">
        <v>8.9649999999999999</v>
      </c>
      <c r="Q42" s="254" t="s">
        <v>103</v>
      </c>
    </row>
    <row r="43" spans="1:17" ht="15" thickBot="1" x14ac:dyDescent="0.4">
      <c r="A43" s="169" t="s">
        <v>162</v>
      </c>
      <c r="B43" s="393">
        <v>237</v>
      </c>
      <c r="C43" s="374">
        <v>22431107</v>
      </c>
      <c r="D43" s="374">
        <v>2560</v>
      </c>
      <c r="E43" s="374">
        <v>485935212</v>
      </c>
      <c r="F43" s="467">
        <f t="shared" si="3"/>
        <v>2797</v>
      </c>
      <c r="G43" s="468">
        <f t="shared" si="3"/>
        <v>508366319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9">
        <v>236</v>
      </c>
      <c r="C44" s="373">
        <v>22376627</v>
      </c>
      <c r="D44" s="373">
        <v>2551</v>
      </c>
      <c r="E44" s="373">
        <v>484835216</v>
      </c>
      <c r="F44" s="465">
        <f t="shared" si="3"/>
        <v>2787</v>
      </c>
      <c r="G44" s="466">
        <f t="shared" si="3"/>
        <v>507211843</v>
      </c>
      <c r="H44" s="483"/>
      <c r="I44" s="492"/>
      <c r="J44" s="501"/>
      <c r="K44" s="249"/>
      <c r="L44" s="249"/>
      <c r="M44" s="249">
        <v>10.946999999999999</v>
      </c>
      <c r="N44" s="234"/>
      <c r="O44" s="234"/>
      <c r="P44" s="234">
        <v>11.066000000000001</v>
      </c>
      <c r="Q44" s="254" t="s">
        <v>96</v>
      </c>
    </row>
    <row r="45" spans="1:17" x14ac:dyDescent="0.35">
      <c r="A45" s="91" t="s">
        <v>100</v>
      </c>
      <c r="B45" s="389">
        <v>1</v>
      </c>
      <c r="C45" s="373">
        <v>54480</v>
      </c>
      <c r="D45" s="373">
        <v>9</v>
      </c>
      <c r="E45" s="373">
        <v>1099996</v>
      </c>
      <c r="F45" s="465">
        <f t="shared" si="3"/>
        <v>10</v>
      </c>
      <c r="G45" s="466">
        <f t="shared" si="3"/>
        <v>1154476</v>
      </c>
      <c r="H45" s="483"/>
      <c r="I45" s="492"/>
      <c r="J45" s="501"/>
      <c r="K45" s="249"/>
      <c r="L45" s="249">
        <v>11.067</v>
      </c>
      <c r="M45" s="249"/>
      <c r="N45" s="234"/>
      <c r="O45" s="234">
        <v>11.305</v>
      </c>
      <c r="P45" s="234"/>
      <c r="Q45" s="254" t="s">
        <v>100</v>
      </c>
    </row>
    <row r="46" spans="1:17" x14ac:dyDescent="0.35">
      <c r="A46" s="128" t="s">
        <v>97</v>
      </c>
      <c r="B46" s="429">
        <v>7</v>
      </c>
      <c r="C46" s="430">
        <v>821264</v>
      </c>
      <c r="D46" s="430">
        <v>23</v>
      </c>
      <c r="E46" s="430">
        <v>13212362</v>
      </c>
      <c r="F46" s="469">
        <f t="shared" si="3"/>
        <v>30</v>
      </c>
      <c r="G46" s="470">
        <f t="shared" si="3"/>
        <v>14033626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9">
        <v>7</v>
      </c>
      <c r="C47" s="373">
        <v>821264</v>
      </c>
      <c r="D47" s="373">
        <v>23</v>
      </c>
      <c r="E47" s="373">
        <v>13212362</v>
      </c>
      <c r="F47" s="465">
        <f t="shared" si="3"/>
        <v>30</v>
      </c>
      <c r="G47" s="466">
        <f t="shared" si="3"/>
        <v>14033626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208" t="s">
        <v>62</v>
      </c>
      <c r="B48" s="457">
        <v>3608</v>
      </c>
      <c r="C48" s="458">
        <v>4406482.9000000004</v>
      </c>
      <c r="D48" s="458">
        <v>13215</v>
      </c>
      <c r="E48" s="458">
        <v>17650832.100000001</v>
      </c>
      <c r="F48" s="459">
        <f t="shared" si="3"/>
        <v>16823</v>
      </c>
      <c r="G48" s="460">
        <f t="shared" si="3"/>
        <v>22057315</v>
      </c>
      <c r="H48" s="493">
        <f>G48/G2</f>
        <v>6.3445057074619149E-3</v>
      </c>
      <c r="I48" s="492">
        <f>F48/F2</f>
        <v>6.0315412715821297E-3</v>
      </c>
      <c r="J48" s="501">
        <f>E48/G48</f>
        <v>0.80022577997367317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3090</v>
      </c>
      <c r="C49" s="374">
        <v>2464547.9</v>
      </c>
      <c r="D49" s="374">
        <v>12458</v>
      </c>
      <c r="E49" s="374">
        <v>9226312.0999999996</v>
      </c>
      <c r="F49" s="467">
        <f t="shared" si="3"/>
        <v>15548</v>
      </c>
      <c r="G49" s="468">
        <f t="shared" si="3"/>
        <v>11690860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2979</v>
      </c>
      <c r="C50" s="373">
        <v>1775063</v>
      </c>
      <c r="D50" s="373">
        <v>10294</v>
      </c>
      <c r="E50" s="373">
        <v>6976859</v>
      </c>
      <c r="F50" s="465">
        <f t="shared" si="3"/>
        <v>13273</v>
      </c>
      <c r="G50" s="466">
        <f t="shared" si="3"/>
        <v>8751922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111</v>
      </c>
      <c r="C51" s="373">
        <v>689484.9</v>
      </c>
      <c r="D51" s="373">
        <v>2164</v>
      </c>
      <c r="E51" s="373">
        <v>2249453.1</v>
      </c>
      <c r="F51" s="465">
        <f t="shared" si="3"/>
        <v>2275</v>
      </c>
      <c r="G51" s="466">
        <f t="shared" si="3"/>
        <v>2938938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229</v>
      </c>
      <c r="C52" s="374">
        <v>1869699</v>
      </c>
      <c r="D52" s="374">
        <v>574</v>
      </c>
      <c r="E52" s="374">
        <v>8291374</v>
      </c>
      <c r="F52" s="467">
        <f t="shared" ref="F52:G59" si="4">B52+D52</f>
        <v>803</v>
      </c>
      <c r="G52" s="468">
        <f t="shared" si="4"/>
        <v>10161073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229</v>
      </c>
      <c r="C53" s="373">
        <v>1869699</v>
      </c>
      <c r="D53" s="373">
        <v>572</v>
      </c>
      <c r="E53" s="373">
        <v>8262406</v>
      </c>
      <c r="F53" s="465">
        <f t="shared" si="4"/>
        <v>801</v>
      </c>
      <c r="G53" s="466">
        <f t="shared" si="4"/>
        <v>10132105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28968</v>
      </c>
      <c r="F54" s="465">
        <f t="shared" si="4"/>
        <v>2</v>
      </c>
      <c r="G54" s="466">
        <f t="shared" si="4"/>
        <v>28968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289</v>
      </c>
      <c r="C55" s="374">
        <v>72236</v>
      </c>
      <c r="D55" s="374">
        <v>183</v>
      </c>
      <c r="E55" s="374">
        <v>133146</v>
      </c>
      <c r="F55" s="467">
        <f t="shared" si="4"/>
        <v>472</v>
      </c>
      <c r="G55" s="468">
        <f t="shared" si="4"/>
        <v>205382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289</v>
      </c>
      <c r="C56" s="373">
        <v>72236</v>
      </c>
      <c r="D56" s="373">
        <v>183</v>
      </c>
      <c r="E56" s="373">
        <v>133146</v>
      </c>
      <c r="F56" s="465">
        <f t="shared" si="4"/>
        <v>472</v>
      </c>
      <c r="G56" s="466">
        <f t="shared" si="4"/>
        <v>205382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09" t="s">
        <v>64</v>
      </c>
      <c r="B57" s="471">
        <v>365</v>
      </c>
      <c r="C57" s="472">
        <v>961915</v>
      </c>
      <c r="D57" s="472">
        <v>284</v>
      </c>
      <c r="E57" s="472">
        <v>830176.2</v>
      </c>
      <c r="F57" s="473">
        <f t="shared" si="4"/>
        <v>649</v>
      </c>
      <c r="G57" s="474">
        <f t="shared" si="4"/>
        <v>1792091.2</v>
      </c>
      <c r="H57" s="490">
        <f>G57/G2</f>
        <v>5.1547220714272214E-4</v>
      </c>
      <c r="I57" s="491">
        <f>F57/F2</f>
        <v>2.3268562594405291E-4</v>
      </c>
      <c r="J57" s="503">
        <f>E57/G57</f>
        <v>0.46324439291928893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365</v>
      </c>
      <c r="C58" s="374">
        <v>961915</v>
      </c>
      <c r="D58" s="374">
        <v>284</v>
      </c>
      <c r="E58" s="374">
        <v>830176.2</v>
      </c>
      <c r="F58" s="467">
        <f t="shared" si="4"/>
        <v>649</v>
      </c>
      <c r="G58" s="468">
        <f t="shared" si="4"/>
        <v>1792091.2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365</v>
      </c>
      <c r="C59" s="377">
        <v>961915</v>
      </c>
      <c r="D59" s="377">
        <v>284</v>
      </c>
      <c r="E59" s="377">
        <v>830176.2</v>
      </c>
      <c r="F59" s="475">
        <f t="shared" si="4"/>
        <v>649</v>
      </c>
      <c r="G59" s="476">
        <f t="shared" si="4"/>
        <v>1792091.2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1A08-C2FD-4204-9CF1-CFF7030EC2C4}">
  <dimension ref="A1:N67"/>
  <sheetViews>
    <sheetView workbookViewId="0">
      <selection activeCell="D14" sqref="D14"/>
    </sheetView>
  </sheetViews>
  <sheetFormatPr defaultRowHeight="14.5" x14ac:dyDescent="0.35"/>
  <cols>
    <col min="1" max="1" width="18.81640625" customWidth="1"/>
    <col min="2" max="2" width="14.81640625" customWidth="1"/>
    <col min="3" max="3" width="16.1796875" customWidth="1"/>
    <col min="4" max="4" width="13.81640625" customWidth="1"/>
    <col min="5" max="5" width="15.1796875" customWidth="1"/>
    <col min="6" max="6" width="13.1796875" customWidth="1"/>
    <col min="7" max="7" width="13.7265625" customWidth="1"/>
    <col min="8" max="8" width="13.54296875" customWidth="1"/>
    <col min="9" max="9" width="15.26953125" customWidth="1"/>
    <col min="10" max="10" width="15" customWidth="1"/>
    <col min="11" max="11" width="16.1796875" customWidth="1"/>
    <col min="12" max="12" width="9.1796875" customWidth="1"/>
    <col min="13" max="13" width="14.81640625" customWidth="1"/>
    <col min="14" max="14" width="16.453125" customWidth="1"/>
  </cols>
  <sheetData>
    <row r="1" spans="1:14" ht="15" thickBot="1" x14ac:dyDescent="0.4">
      <c r="A1" s="342" t="s">
        <v>180</v>
      </c>
      <c r="B1" s="511" t="s">
        <v>181</v>
      </c>
      <c r="C1" s="512"/>
      <c r="D1" s="513" t="s">
        <v>134</v>
      </c>
      <c r="E1" s="512"/>
      <c r="F1" s="514" t="s">
        <v>182</v>
      </c>
      <c r="G1" s="515"/>
      <c r="H1" s="516" t="s">
        <v>183</v>
      </c>
      <c r="I1" s="517"/>
      <c r="J1" s="511" t="s">
        <v>184</v>
      </c>
      <c r="K1" s="518"/>
      <c r="L1" s="508" t="s">
        <v>185</v>
      </c>
      <c r="M1" s="509"/>
      <c r="N1" s="510"/>
    </row>
    <row r="2" spans="1:14" ht="15" thickBot="1" x14ac:dyDescent="0.4">
      <c r="A2" s="343">
        <v>3.4121412000000001E-3</v>
      </c>
      <c r="B2" s="344" t="s">
        <v>186</v>
      </c>
      <c r="C2" s="345" t="s">
        <v>187</v>
      </c>
      <c r="D2" s="346" t="s">
        <v>186</v>
      </c>
      <c r="E2" s="345" t="s">
        <v>187</v>
      </c>
      <c r="F2" s="347" t="s">
        <v>186</v>
      </c>
      <c r="G2" s="348" t="s">
        <v>187</v>
      </c>
      <c r="H2" s="349" t="s">
        <v>186</v>
      </c>
      <c r="I2" s="350" t="s">
        <v>187</v>
      </c>
      <c r="J2" s="344" t="s">
        <v>186</v>
      </c>
      <c r="K2" s="350" t="s">
        <v>187</v>
      </c>
      <c r="L2" s="351" t="s">
        <v>186</v>
      </c>
      <c r="M2" s="352" t="s">
        <v>187</v>
      </c>
      <c r="N2" s="353" t="s">
        <v>188</v>
      </c>
    </row>
    <row r="3" spans="1:14" x14ac:dyDescent="0.35">
      <c r="A3" s="286" t="s">
        <v>189</v>
      </c>
      <c r="B3" s="287">
        <f>B12+B21</f>
        <v>595472.75</v>
      </c>
      <c r="C3" s="287">
        <f>C12+C21</f>
        <v>3824134285.1999993</v>
      </c>
      <c r="D3" s="287">
        <f>B15+B24</f>
        <v>612760.33333333337</v>
      </c>
      <c r="E3" s="287">
        <f>C15+C24</f>
        <v>4272318973</v>
      </c>
      <c r="F3" s="288">
        <f>B18+B27</f>
        <v>18439.666666666668</v>
      </c>
      <c r="G3" s="288">
        <f>C18+C27</f>
        <v>117022596</v>
      </c>
      <c r="H3" s="289">
        <f>D11+D20</f>
        <v>1214030.4166666665</v>
      </c>
      <c r="I3" s="289">
        <f>E11+E20</f>
        <v>8559853321.1999998</v>
      </c>
      <c r="J3" s="290">
        <f>B3+D3+F3</f>
        <v>1226672.7500000002</v>
      </c>
      <c r="K3" s="290">
        <f>C3+E3+G3</f>
        <v>8213475854.1999989</v>
      </c>
      <c r="L3" s="291">
        <f>J3+H3</f>
        <v>2440703.166666667</v>
      </c>
      <c r="M3" s="292">
        <f>K3+I3</f>
        <v>16773329175.399998</v>
      </c>
      <c r="N3" s="293">
        <f>M3*$A$2</f>
        <v>57232967.540544361</v>
      </c>
    </row>
    <row r="4" spans="1:14" ht="15" thickBot="1" x14ac:dyDescent="0.4">
      <c r="A4" s="294" t="s">
        <v>190</v>
      </c>
      <c r="B4" s="288">
        <f>B30+B39+B48</f>
        <v>75313.666666666672</v>
      </c>
      <c r="C4" s="288">
        <f>C30+C39+C48</f>
        <v>1906714370.8999999</v>
      </c>
      <c r="D4" s="288">
        <f>B33+B42+B51</f>
        <v>71196.75</v>
      </c>
      <c r="E4" s="288">
        <f>C33+C42+C51</f>
        <v>1355207119</v>
      </c>
      <c r="F4" s="288">
        <f>B36+B45+B54</f>
        <v>2582.8333333333335</v>
      </c>
      <c r="G4" s="288">
        <f>C36+C45+C54</f>
        <v>44904022</v>
      </c>
      <c r="H4" s="295">
        <f>D29+D38+D47</f>
        <v>209253.16666666669</v>
      </c>
      <c r="I4" s="295">
        <f>E29+E38+E47</f>
        <v>21619408312.200001</v>
      </c>
      <c r="J4" s="290">
        <f t="shared" ref="J4:K5" si="0">B4+D4+F4</f>
        <v>149093.25000000003</v>
      </c>
      <c r="K4" s="290">
        <f t="shared" si="0"/>
        <v>3306825511.8999996</v>
      </c>
      <c r="L4" s="296">
        <f>J4+H4</f>
        <v>358346.41666666674</v>
      </c>
      <c r="M4" s="297">
        <f>+K4+I4</f>
        <v>24926233824.099998</v>
      </c>
      <c r="N4" s="298">
        <f>M4*$A$2</f>
        <v>85051829.392045155</v>
      </c>
    </row>
    <row r="5" spans="1:14" ht="15" thickBot="1" x14ac:dyDescent="0.4">
      <c r="A5" s="304" t="s">
        <v>191</v>
      </c>
      <c r="B5" s="305">
        <f>B57+B66</f>
        <v>3585.5</v>
      </c>
      <c r="C5" s="305">
        <f>C57+C66</f>
        <v>36822811.799999982</v>
      </c>
      <c r="D5" s="305">
        <f>B60</f>
        <v>250.91666666666666</v>
      </c>
      <c r="E5" s="305">
        <f>C60</f>
        <v>19833798</v>
      </c>
      <c r="F5" s="305">
        <f>B63</f>
        <v>293.33333333333331</v>
      </c>
      <c r="G5" s="305">
        <f>C63</f>
        <v>715853</v>
      </c>
      <c r="H5" s="306">
        <f>D56+D65</f>
        <v>13239.666666666666</v>
      </c>
      <c r="I5" s="306">
        <f>E56+E65</f>
        <v>163600364.19999999</v>
      </c>
      <c r="J5" s="307">
        <f t="shared" si="0"/>
        <v>4129.75</v>
      </c>
      <c r="K5" s="307">
        <f t="shared" si="0"/>
        <v>57372462.799999982</v>
      </c>
      <c r="L5" s="308">
        <f>J5+H5</f>
        <v>17369.416666666664</v>
      </c>
      <c r="M5" s="309">
        <f>K5+I5</f>
        <v>220972826.99999997</v>
      </c>
      <c r="N5" s="310">
        <f>M5*$A$2</f>
        <v>753990.48708717234</v>
      </c>
    </row>
    <row r="6" spans="1:14" ht="15.5" thickTop="1" thickBot="1" x14ac:dyDescent="0.4">
      <c r="A6" s="299" t="s">
        <v>185</v>
      </c>
      <c r="B6" s="300">
        <f>SUM(B3:B5)</f>
        <v>674371.91666666663</v>
      </c>
      <c r="C6" s="301">
        <f t="shared" ref="C6:M6" si="1">SUM(C3:C5)</f>
        <v>5767671467.8999996</v>
      </c>
      <c r="D6" s="300">
        <f t="shared" si="1"/>
        <v>684208</v>
      </c>
      <c r="E6" s="301">
        <f t="shared" si="1"/>
        <v>5647359890</v>
      </c>
      <c r="F6" s="300">
        <f t="shared" si="1"/>
        <v>21315.833333333332</v>
      </c>
      <c r="G6" s="301">
        <f t="shared" si="1"/>
        <v>162642471</v>
      </c>
      <c r="H6" s="299">
        <f t="shared" si="1"/>
        <v>1436523.25</v>
      </c>
      <c r="I6" s="302">
        <f t="shared" si="1"/>
        <v>30342861997.600002</v>
      </c>
      <c r="J6" s="299">
        <f>SUM(J3:J5)</f>
        <v>1379895.7500000002</v>
      </c>
      <c r="K6" s="299">
        <f t="shared" si="1"/>
        <v>11577673828.899998</v>
      </c>
      <c r="L6" s="294">
        <f t="shared" si="1"/>
        <v>2816419.0000000005</v>
      </c>
      <c r="M6" s="302">
        <f t="shared" si="1"/>
        <v>41920535826.5</v>
      </c>
      <c r="N6" s="303">
        <f>SUM(N3:N5)</f>
        <v>143038787.41967669</v>
      </c>
    </row>
    <row r="9" spans="1:14" ht="29.5" thickBot="1" x14ac:dyDescent="0.4">
      <c r="A9" s="316">
        <f>LAYOUT!B20</f>
        <v>2020</v>
      </c>
      <c r="B9" s="317" t="s">
        <v>142</v>
      </c>
      <c r="C9" s="317" t="s">
        <v>192</v>
      </c>
      <c r="D9" s="317" t="s">
        <v>144</v>
      </c>
      <c r="E9" s="317" t="s">
        <v>145</v>
      </c>
      <c r="F9" s="317" t="s">
        <v>146</v>
      </c>
      <c r="G9" s="317" t="s">
        <v>147</v>
      </c>
    </row>
    <row r="10" spans="1:14" ht="29.5" thickBot="1" x14ac:dyDescent="0.4">
      <c r="A10" s="312" t="s">
        <v>193</v>
      </c>
      <c r="B10" s="313">
        <f>AVERAGE(JAN!B2,FEB!B2,MAR!B2,APR!B2,MAY!B2,JUNE!B2,JULY!B2,AUG!B2,SEP!B2,OCT!B2,NOV!B2,DECE!B2)</f>
        <v>1379895.75</v>
      </c>
      <c r="C10" s="313">
        <f>AVERAGE(JAN!C2,FEB!C2,MAR!C2,APR!C2,MAY!C2,JUNE!C2,JULY!C2,AUG!C2,SEP!C2,OCT!C2,NOV!C2,DECE!C2)</f>
        <v>964806152.40833342</v>
      </c>
      <c r="D10" s="313">
        <f>AVERAGE(JAN!D2,FEB!D2,MAR!D2,APR!D2,MAY!D2,JUNE!D2,JULY!D2,AUG!D2,SEP!D2,OCT!D2,NOV!D2,DECE!D2)</f>
        <v>1436523.25</v>
      </c>
      <c r="E10" s="313">
        <f>AVERAGE(JAN!E2,FEB!E2,MAR!E2,APR!E2,MAY!E2,JUNE!E2,JULY!E2,AUG!E2,SEP!E2,OCT!E2,NOV!E2,DECE!E2)</f>
        <v>2528571833.1333332</v>
      </c>
      <c r="F10" s="314">
        <f>B10+D10</f>
        <v>2816419</v>
      </c>
      <c r="G10" s="315">
        <f>C10+E10</f>
        <v>3493377985.5416665</v>
      </c>
    </row>
    <row r="11" spans="1:14" ht="15" thickBot="1" x14ac:dyDescent="0.4">
      <c r="A11" s="87" t="s">
        <v>156</v>
      </c>
      <c r="B11" s="318">
        <f>AVERAGE(JAN!B3,FEB!B3,MAR!B3,APR!B3,MAY!B3,JUNE!B3,JULY!B3,AUG!B3,SEP!B3,OCT!B3,NOV!B3,DECE!B3)</f>
        <v>1098931.25</v>
      </c>
      <c r="C11" s="318">
        <f>SUM(JAN!C3,FEB!C3,MAR!C3,APR!C3,MAY!C3,JUNE!C3,JULY!C3,AUG!C3,SEP!C3,OCT!C3,NOV!C3,DECE!C3)</f>
        <v>7338332794.7000008</v>
      </c>
      <c r="D11" s="318">
        <f>AVERAGE(JAN!D3,FEB!D3,MAR!D3,APR!D3,MAY!D3,JUNE!D3,JULY!D3,AUG!D3,SEP!D3,OCT!D3,NOV!D3,DECE!D3)</f>
        <v>1074894.3333333333</v>
      </c>
      <c r="E11" s="318">
        <f>SUM(JAN!E3,FEB!E3,MAR!E3,APR!E3,MAY!E3,JUNE!E3,JULY!E3,AUG!E3,SEP!E3,OCT!E3,NOV!E3,DECE!E3)</f>
        <v>7641006776.1999998</v>
      </c>
      <c r="F11" s="319">
        <f>B11+D11</f>
        <v>2173825.583333333</v>
      </c>
      <c r="G11" s="320">
        <f>C11+E11</f>
        <v>14979339570.900002</v>
      </c>
    </row>
    <row r="12" spans="1:14" ht="15" thickBot="1" x14ac:dyDescent="0.4">
      <c r="A12" s="325" t="s">
        <v>158</v>
      </c>
      <c r="B12" s="326">
        <f>AVERAGE(JAN!B4,FEB!B4,MAR!B4,APR!B4,MAY!B4,JUNE!B4,JULY!B4,AUG!B4,SEP!B4,OCT!B4,NOV!B4,DECE!B4)</f>
        <v>533299.83333333337</v>
      </c>
      <c r="C12" s="318">
        <f>SUM(JAN!C4,FEB!C4,MAR!C4,APR!C4,MAY!C4,JUNE!C4,JULY!C4,AUG!C4,SEP!C4,OCT!C4,NOV!C4,DECE!C4)</f>
        <v>3411986689.6999993</v>
      </c>
      <c r="D12" s="326">
        <f>AVERAGE(JAN!D4,FEB!D4,MAR!D4,APR!D4,MAY!D4,JUNE!D4,JULY!D4,AUG!D4,SEP!D4,OCT!D4,NOV!D4,DECE!D4)</f>
        <v>579670.33333333337</v>
      </c>
      <c r="E12" s="318">
        <f>SUM(JAN!E4,FEB!E4,MAR!E4,APR!E4,MAY!E4,JUNE!E4,JULY!E4,AUG!E4,SEP!E4,OCT!E4,NOV!E4,DECE!E4)</f>
        <v>3943253833.1999998</v>
      </c>
      <c r="F12" s="327">
        <f t="shared" ref="F12:G23" si="2">B12+D12</f>
        <v>1112970.1666666667</v>
      </c>
      <c r="G12" s="328">
        <f t="shared" si="2"/>
        <v>7355240522.8999996</v>
      </c>
    </row>
    <row r="13" spans="1:14" ht="15" thickBot="1" x14ac:dyDescent="0.4">
      <c r="A13" s="89" t="s">
        <v>159</v>
      </c>
      <c r="B13" s="311">
        <f>AVERAGE(JAN!B5,FEB!B5,MAR!B5,APR!B5,MAY!B5,JUNE!B5,JULY!B5,AUG!B5,SEP!B5,OCT!B5,NOV!B5,DECE!B5)</f>
        <v>430308.58333333331</v>
      </c>
      <c r="C13" s="318">
        <f>SUM(JAN!C5,FEB!C5,MAR!C5,APR!C5,MAY!C5,JUNE!C5,JULY!C5,AUG!C5,SEP!C5,OCT!C5,NOV!C5,DECE!C5)</f>
        <v>2671322043</v>
      </c>
      <c r="D13" s="311">
        <f>AVERAGE(JAN!D5,FEB!D5,MAR!D5,APR!D5,MAY!D5,JUNE!D5,JULY!D5,AUG!D5,SEP!D5,OCT!D5,NOV!D5,DECE!D5)</f>
        <v>531679.75</v>
      </c>
      <c r="E13" s="318">
        <f>SUM(JAN!E5,FEB!E5,MAR!E5,APR!E5,MAY!E5,JUNE!E5,JULY!E5,AUG!E5,SEP!E5,OCT!E5,NOV!E5,DECE!E5)</f>
        <v>3599572095</v>
      </c>
      <c r="F13" s="124">
        <f t="shared" si="2"/>
        <v>961988.33333333326</v>
      </c>
      <c r="G13" s="330">
        <f t="shared" si="2"/>
        <v>6270894138</v>
      </c>
    </row>
    <row r="14" spans="1:14" ht="15" thickBot="1" x14ac:dyDescent="0.4">
      <c r="A14" s="89" t="s">
        <v>161</v>
      </c>
      <c r="B14" s="285">
        <f>AVERAGE(JAN!B6,FEB!B6,MAR!B6,APR!B6,MAY!B6,JUNE!B6,JULY!B6,AUG!B6,SEP!B6,OCT!B6,NOV!B6,DECE!B6)</f>
        <v>102991.25</v>
      </c>
      <c r="C14" s="318">
        <f>SUM(JAN!C6,FEB!C6,MAR!C6,APR!C6,MAY!C6,JUNE!C6,JULY!C6,AUG!C6,SEP!C6,OCT!C6,NOV!C6,DECE!C6)</f>
        <v>740664646.69999993</v>
      </c>
      <c r="D14" s="285">
        <f>AVERAGE(JAN!D6,FEB!D6,MAR!D6,APR!D6,MAY!D6,JUNE!D6,JULY!D6,AUG!D6,SEP!D6,OCT!D6,NOV!D6,DECE!D6)</f>
        <v>47990.583333333336</v>
      </c>
      <c r="E14" s="318">
        <f>SUM(JAN!E6,FEB!E6,MAR!E6,APR!E6,MAY!E6,JUNE!E6,JULY!E6,AUG!E6,SEP!E6,OCT!E6,NOV!E6,DECE!E6)</f>
        <v>343681738.19999981</v>
      </c>
      <c r="F14" s="124">
        <f t="shared" si="2"/>
        <v>150981.83333333334</v>
      </c>
      <c r="G14" s="330">
        <f t="shared" si="2"/>
        <v>1084346384.8999996</v>
      </c>
    </row>
    <row r="15" spans="1:14" ht="15" thickBot="1" x14ac:dyDescent="0.4">
      <c r="A15" s="329" t="s">
        <v>162</v>
      </c>
      <c r="B15" s="326">
        <f>AVERAGE(JAN!B7,FEB!B7,MAR!B7,APR!B7,MAY!B7,JUNE!B7,JULY!B7,AUG!B7,SEP!B7,OCT!B7,NOV!B7,DECE!B7)</f>
        <v>550040.58333333337</v>
      </c>
      <c r="C15" s="318">
        <f>SUM(JAN!C7,FEB!C7,MAR!C7,APR!C7,MAY!C7,JUNE!C7,JULY!C7,AUG!C7,SEP!C7,OCT!C7,NOV!C7,DECE!C7)</f>
        <v>3828552062</v>
      </c>
      <c r="D15" s="326">
        <f>AVERAGE(JAN!D7,FEB!D7,MAR!D7,APR!D7,MAY!D7,JUNE!D7,JULY!D7,AUG!D7,SEP!D7,OCT!D7,NOV!D7,DECE!D7)</f>
        <v>489027</v>
      </c>
      <c r="E15" s="318">
        <f>SUM(JAN!E7,FEB!E7,MAR!E7,APR!E7,MAY!E7,JUNE!E7,JULY!E7,AUG!E7,SEP!E7,OCT!E7,NOV!E7,DECE!E7)</f>
        <v>3647886346</v>
      </c>
      <c r="F15" s="327">
        <f>B15+D15</f>
        <v>1039067.5833333334</v>
      </c>
      <c r="G15" s="328">
        <f t="shared" si="2"/>
        <v>7476438408</v>
      </c>
    </row>
    <row r="16" spans="1:14" ht="15" thickBot="1" x14ac:dyDescent="0.4">
      <c r="A16" s="91" t="s">
        <v>96</v>
      </c>
      <c r="B16" s="311">
        <f>AVERAGE(JAN!B8,FEB!B8,MAR!B8,APR!B8,MAY!B8,JUNE!B8,JULY!B8,AUG!B8,SEP!B8,OCT!B8,NOV!B8,DECE!B8)</f>
        <v>548082.83333333337</v>
      </c>
      <c r="C16" s="318">
        <f>SUM(JAN!C8,FEB!C8,MAR!C8,APR!C8,MAY!C8,JUNE!C8,JULY!C8,AUG!C8,SEP!C8,OCT!C8,NOV!C8,DECE!C8)</f>
        <v>3809139039</v>
      </c>
      <c r="D16" s="311">
        <f>AVERAGE(JAN!D8,FEB!D8,MAR!D8,APR!D8,MAY!D8,JUNE!D8,JULY!D8,AUG!D8,SEP!D8,OCT!D8,NOV!D8,DECE!D8)</f>
        <v>479091.16666666669</v>
      </c>
      <c r="E16" s="318">
        <f>SUM(JAN!E8,FEB!E8,MAR!E8,APR!E8,MAY!E8,JUNE!E8,JULY!E8,AUG!E8,SEP!E8,OCT!E8,NOV!E8,DECE!E8)</f>
        <v>3549862027</v>
      </c>
      <c r="F16" s="125">
        <f t="shared" ref="F16:F17" si="3">B16+D16</f>
        <v>1027174</v>
      </c>
      <c r="G16" s="331">
        <f t="shared" si="2"/>
        <v>7359001066</v>
      </c>
    </row>
    <row r="17" spans="1:7" ht="15" thickBot="1" x14ac:dyDescent="0.4">
      <c r="A17" s="91" t="s">
        <v>100</v>
      </c>
      <c r="B17" s="285">
        <f>AVERAGE(JAN!B9,FEB!B9,MAR!B9,APR!B9,MAY!B9,JUNE!B9,JULY!B9,AUG!B9,SEP!B9,OCT!B9,NOV!B9,DECE!B9)</f>
        <v>1957.75</v>
      </c>
      <c r="C17" s="318">
        <f>SUM(JAN!C9,FEB!C9,MAR!C9,APR!C9,MAY!C9,JUNE!C9,JULY!C9,AUG!C9,SEP!C9,OCT!C9,NOV!C9,DECE!C9)</f>
        <v>19413023</v>
      </c>
      <c r="D17" s="285">
        <f>AVERAGE(JAN!D9,FEB!D9,MAR!D9,APR!D9,MAY!D9,JUNE!D9,JULY!D9,AUG!D9,SEP!D9,OCT!D9,NOV!D9,DECE!D9)</f>
        <v>9935.8333333333339</v>
      </c>
      <c r="E17" s="318">
        <f>SUM(JAN!E9,FEB!E9,MAR!E9,APR!E9,MAY!E9,JUNE!E9,JULY!E9,AUG!E9,SEP!E9,OCT!E9,NOV!E9,DECE!E9)</f>
        <v>98024319</v>
      </c>
      <c r="F17" s="125">
        <f t="shared" si="3"/>
        <v>11893.583333333334</v>
      </c>
      <c r="G17" s="331">
        <f t="shared" si="2"/>
        <v>117437342</v>
      </c>
    </row>
    <row r="18" spans="1:7" ht="15" thickBot="1" x14ac:dyDescent="0.4">
      <c r="A18" s="329" t="s">
        <v>97</v>
      </c>
      <c r="B18" s="326">
        <f>AVERAGE(JAN!B10,FEB!B10,MAR!B10,APR!B10,MAY!B10,JUNE!B10,JULY!B10,AUG!B10,SEP!B10,OCT!B10,NOV!B10,DECE!B10)</f>
        <v>15590.833333333334</v>
      </c>
      <c r="C18" s="318">
        <f>SUM(JAN!C10,FEB!C10,MAR!C10,APR!C10,MAY!C10,JUNE!C10,JULY!C10,AUG!C10,SEP!C10,OCT!C10,NOV!C10,DECE!C10)</f>
        <v>97794043</v>
      </c>
      <c r="D18" s="326">
        <f>AVERAGE(JAN!D10,FEB!D10,MAR!D10,APR!D10,MAY!D10,JUNE!D10,JULY!D10,AUG!D10,SEP!D10,OCT!D10,NOV!D10,DECE!D10)</f>
        <v>6197</v>
      </c>
      <c r="E18" s="318">
        <f>SUM(JAN!E10,FEB!E10,MAR!E10,APR!E10,MAY!E10,JUNE!E10,JULY!E10,AUG!E10,SEP!E10,OCT!E10,NOV!E10,DECE!E10)</f>
        <v>49866597</v>
      </c>
      <c r="F18" s="327">
        <f t="shared" si="2"/>
        <v>21787.833333333336</v>
      </c>
      <c r="G18" s="328">
        <f t="shared" si="2"/>
        <v>147660640</v>
      </c>
    </row>
    <row r="19" spans="1:7" ht="15" thickBot="1" x14ac:dyDescent="0.4">
      <c r="A19" s="332" t="s">
        <v>98</v>
      </c>
      <c r="B19" s="333">
        <f>AVERAGE(JAN!B11,FEB!B11,MAR!B11,APR!B11,MAY!B11,JUNE!B11,JULY!B11,AUG!B11,SEP!B11,OCT!B11,NOV!B11,DECE!B11)</f>
        <v>15590.833333333334</v>
      </c>
      <c r="C19" s="318">
        <f>SUM(JAN!C11,FEB!C11,MAR!C11,APR!C11,MAY!C11,JUNE!C11,JULY!C11,AUG!C11,SEP!C11,OCT!C11,NOV!C11,DECE!C11)</f>
        <v>97794043</v>
      </c>
      <c r="D19" s="333">
        <f>AVERAGE(JAN!D11,FEB!D11,MAR!D11,APR!D11,MAY!D11,JUNE!D11,JULY!D11,AUG!D11,SEP!D11,OCT!D11,NOV!D11,DECE!D11)</f>
        <v>6197</v>
      </c>
      <c r="E19" s="318">
        <f>SUM(JAN!E11,FEB!E11,MAR!E11,APR!E11,MAY!E11,JUNE!E11,JULY!E11,AUG!E11,SEP!E11,OCT!E11,NOV!E11,DECE!E11)</f>
        <v>49866597</v>
      </c>
      <c r="F19" s="334">
        <f t="shared" si="2"/>
        <v>21787.833333333336</v>
      </c>
      <c r="G19" s="335">
        <f t="shared" si="2"/>
        <v>147660640</v>
      </c>
    </row>
    <row r="20" spans="1:7" ht="15" thickBot="1" x14ac:dyDescent="0.4">
      <c r="A20" s="87" t="s">
        <v>52</v>
      </c>
      <c r="B20" s="318">
        <f>AVERAGE(JAN!B12,FEB!B12,MAR!B12,APR!B12,MAY!B12,JUNE!B12,JULY!B12,AUG!B12,SEP!B12,OCT!B12,NOV!B12,DECE!B12)</f>
        <v>127741.5</v>
      </c>
      <c r="C20" s="318">
        <f>SUM(JAN!C12,FEB!C12,MAR!C12,APR!C12,MAY!C12,JUNE!C12,JULY!C12,AUG!C12,SEP!C12,OCT!C12,NOV!C12,DECE!C12)</f>
        <v>875143059.5</v>
      </c>
      <c r="D20" s="318">
        <f>AVERAGE(JAN!D12,FEB!D12,MAR!D12,APR!D12,MAY!D12,JUNE!D12,JULY!D12,AUG!D12,SEP!D12,OCT!D12,NOV!D12,DECE!D12)</f>
        <v>139136.08333333334</v>
      </c>
      <c r="E20" s="318">
        <f>SUM(JAN!E12,FEB!E12,MAR!E12,APR!E12,MAY!E12,JUNE!E12,JULY!E12,AUG!E12,SEP!E12,OCT!E12,NOV!E12,DECE!E12)</f>
        <v>918846545</v>
      </c>
      <c r="F20" s="88">
        <f t="shared" si="2"/>
        <v>266877.58333333337</v>
      </c>
      <c r="G20" s="321">
        <f t="shared" si="2"/>
        <v>1793989604.5</v>
      </c>
    </row>
    <row r="21" spans="1:7" ht="15" thickBot="1" x14ac:dyDescent="0.4">
      <c r="A21" s="338" t="s">
        <v>158</v>
      </c>
      <c r="B21" s="326">
        <f>AVERAGE(JAN!B13,FEB!B13,MAR!B13,APR!B13,MAY!B13,JUNE!B13,JULY!B13,AUG!B13,SEP!B13,OCT!B13,NOV!B13,DECE!B13)</f>
        <v>62172.916666666664</v>
      </c>
      <c r="C21" s="318">
        <f>SUM(JAN!C13,FEB!C13,MAR!C13,APR!C13,MAY!C13,JUNE!C13,JULY!C13,AUG!C13,SEP!C13,OCT!C13,NOV!C13,DECE!C13)</f>
        <v>412147595.5</v>
      </c>
      <c r="D21" s="326">
        <f>AVERAGE(JAN!D13,FEB!D13,MAR!D13,APR!D13,MAY!D13,JUNE!D13,JULY!D13,AUG!D13,SEP!D13,OCT!D13,NOV!D13,DECE!D13)</f>
        <v>69532.666666666672</v>
      </c>
      <c r="E21" s="318">
        <f>SUM(JAN!E13,FEB!E13,MAR!E13,APR!E13,MAY!E13,JUNE!E13,JULY!E13,AUG!E13,SEP!E13,OCT!E13,NOV!E13,DECE!E13)</f>
        <v>444219939</v>
      </c>
      <c r="F21" s="339">
        <f t="shared" si="2"/>
        <v>131705.58333333334</v>
      </c>
      <c r="G21" s="340">
        <f t="shared" si="2"/>
        <v>856367534.5</v>
      </c>
    </row>
    <row r="22" spans="1:7" ht="15" thickBot="1" x14ac:dyDescent="0.4">
      <c r="A22" s="89" t="s">
        <v>159</v>
      </c>
      <c r="B22" s="311">
        <f>AVERAGE(JAN!B14,FEB!B14,MAR!B14,APR!B14,MAY!B14,JUNE!B14,JULY!B14,AUG!B14,SEP!B14,OCT!B14,NOV!B14,DECE!B14)</f>
        <v>39699.75</v>
      </c>
      <c r="C22" s="318">
        <f>SUM(JAN!C14,FEB!C14,MAR!C14,APR!C14,MAY!C14,JUNE!C14,JULY!C14,AUG!C14,SEP!C14,OCT!C14,NOV!C14,DECE!C14)</f>
        <v>231913273</v>
      </c>
      <c r="D22" s="311">
        <f>AVERAGE(JAN!D14,FEB!D14,MAR!D14,APR!D14,MAY!D14,JUNE!D14,JULY!D14,AUG!D14,SEP!D14,OCT!D14,NOV!D14,DECE!D14)</f>
        <v>53058.416666666664</v>
      </c>
      <c r="E22" s="318">
        <f>SUM(JAN!E14,FEB!E14,MAR!E14,APR!E14,MAY!E14,JUNE!E14,JULY!E14,AUG!E14,SEP!E14,OCT!E14,NOV!E14,DECE!E14)</f>
        <v>326445226</v>
      </c>
      <c r="F22" s="127">
        <f t="shared" si="2"/>
        <v>92758.166666666657</v>
      </c>
      <c r="G22" s="132">
        <f t="shared" si="2"/>
        <v>558358499</v>
      </c>
    </row>
    <row r="23" spans="1:7" ht="15" thickBot="1" x14ac:dyDescent="0.4">
      <c r="A23" s="89" t="s">
        <v>161</v>
      </c>
      <c r="B23" s="285">
        <f>AVERAGE(JAN!B15,FEB!B15,MAR!B15,APR!B15,MAY!B15,JUNE!B15,JULY!B15,AUG!B15,SEP!B15,OCT!B15,NOV!B15,DECE!B15)</f>
        <v>22473.166666666668</v>
      </c>
      <c r="C23" s="318">
        <f>SUM(JAN!C15,FEB!C15,MAR!C15,APR!C15,MAY!C15,JUNE!C15,JULY!C15,AUG!C15,SEP!C15,OCT!C15,NOV!C15,DECE!C15)</f>
        <v>180234322.5</v>
      </c>
      <c r="D23" s="285">
        <f>AVERAGE(JAN!D15,FEB!D15,MAR!D15,APR!D15,MAY!D15,JUNE!D15,JULY!D15,AUG!D15,SEP!D15,OCT!D15,NOV!D15,DECE!D15)</f>
        <v>16474.25</v>
      </c>
      <c r="E23" s="318">
        <f>SUM(JAN!E15,FEB!E15,MAR!E15,APR!E15,MAY!E15,JUNE!E15,JULY!E15,AUG!E15,SEP!E15,OCT!E15,NOV!E15,DECE!E15)</f>
        <v>117774713</v>
      </c>
      <c r="F23" s="127">
        <f t="shared" si="2"/>
        <v>38947.416666666672</v>
      </c>
      <c r="G23" s="132">
        <f t="shared" si="2"/>
        <v>298009035.5</v>
      </c>
    </row>
    <row r="24" spans="1:7" ht="15" thickBot="1" x14ac:dyDescent="0.4">
      <c r="A24" s="338" t="s">
        <v>162</v>
      </c>
      <c r="B24" s="326">
        <f>AVERAGE(JAN!B16,FEB!B16,MAR!B16,APR!B16,MAY!B16,JUNE!B16,JULY!B16,AUG!B16,SEP!B16,OCT!B16,NOV!B16,DECE!B16)</f>
        <v>62719.75</v>
      </c>
      <c r="C24" s="318">
        <f>SUM(JAN!C16,FEB!C16,MAR!C16,APR!C16,MAY!C16,JUNE!C16,JULY!C16,AUG!C16,SEP!C16,OCT!C16,NOV!C16,DECE!C16)</f>
        <v>443766911</v>
      </c>
      <c r="D24" s="326">
        <f>AVERAGE(JAN!D16,FEB!D16,MAR!D16,APR!D16,MAY!D16,JUNE!D16,JULY!D16,AUG!D16,SEP!D16,OCT!D16,NOV!D16,DECE!D16)</f>
        <v>68525.916666666672</v>
      </c>
      <c r="E24" s="318">
        <f>SUM(JAN!E16,FEB!E16,MAR!E16,APR!E16,MAY!E16,JUNE!E16,JULY!E16,AUG!E16,SEP!E16,OCT!E16,NOV!E16,DECE!E16)</f>
        <v>466938840</v>
      </c>
      <c r="F24" s="339">
        <f t="shared" ref="F24:G33" si="4">B24+D24</f>
        <v>131245.66666666669</v>
      </c>
      <c r="G24" s="340">
        <f t="shared" si="4"/>
        <v>910705751</v>
      </c>
    </row>
    <row r="25" spans="1:7" ht="15" thickBot="1" x14ac:dyDescent="0.4">
      <c r="A25" s="90" t="s">
        <v>96</v>
      </c>
      <c r="B25" s="311">
        <f>AVERAGE(JAN!B17,FEB!B17,MAR!B17,APR!B17,MAY!B17,JUNE!B17,JULY!B17,AUG!B17,SEP!B17,OCT!B17,NOV!B17,DECE!B17)</f>
        <v>62687.833333333336</v>
      </c>
      <c r="C25" s="318">
        <f>SUM(JAN!C17,FEB!C17,MAR!C17,APR!C17,MAY!C17,JUNE!C17,JULY!C17,AUG!C17,SEP!C17,OCT!C17,NOV!C17,DECE!C17)</f>
        <v>443509308</v>
      </c>
      <c r="D25" s="311">
        <f>AVERAGE(JAN!D17,FEB!D17,MAR!D17,APR!D17,MAY!D17,JUNE!D17,JULY!D17,AUG!D17,SEP!D17,OCT!D17,NOV!D17,DECE!D17)</f>
        <v>68415.333333333328</v>
      </c>
      <c r="E25" s="318">
        <f>SUM(JAN!E17,FEB!E17,MAR!E17,APR!E17,MAY!E17,JUNE!E17,JULY!E17,AUG!E17,SEP!E17,OCT!E17,NOV!E17,DECE!E17)</f>
        <v>465906128</v>
      </c>
      <c r="F25" s="127">
        <f t="shared" si="4"/>
        <v>131103.16666666666</v>
      </c>
      <c r="G25" s="132">
        <f t="shared" si="4"/>
        <v>909415436</v>
      </c>
    </row>
    <row r="26" spans="1:7" ht="15" thickBot="1" x14ac:dyDescent="0.4">
      <c r="A26" s="90" t="s">
        <v>100</v>
      </c>
      <c r="B26" s="285">
        <f>AVERAGE(JAN!B18,FEB!B18,MAR!B18,APR!B18,MAY!B18,JUNE!B18,JULY!B18,AUG!B18,SEP!B18,OCT!B18,NOV!B18,DECE!B18)</f>
        <v>31.916666666666668</v>
      </c>
      <c r="C26" s="318">
        <f>SUM(JAN!C18,FEB!C18,MAR!C18,APR!C18,MAY!C18,JUNE!C18,JULY!C18,AUG!C18,SEP!C18,OCT!C18,NOV!C18,DECE!C18)</f>
        <v>257603</v>
      </c>
      <c r="D26" s="285">
        <f>AVERAGE(JAN!D18,FEB!D18,MAR!D18,APR!D18,MAY!D18,JUNE!D18,JULY!D18,AUG!D18,SEP!D18,OCT!D18,NOV!D18,DECE!D18)</f>
        <v>110.58333333333333</v>
      </c>
      <c r="E26" s="318">
        <f>SUM(JAN!E18,FEB!E18,MAR!E18,APR!E18,MAY!E18,JUNE!E18,JULY!E18,AUG!E18,SEP!E18,OCT!E18,NOV!E18,DECE!E18)</f>
        <v>1032712</v>
      </c>
      <c r="F26" s="127">
        <f t="shared" si="4"/>
        <v>142.5</v>
      </c>
      <c r="G26" s="132">
        <f t="shared" si="4"/>
        <v>1290315</v>
      </c>
    </row>
    <row r="27" spans="1:7" ht="15" thickBot="1" x14ac:dyDescent="0.4">
      <c r="A27" s="341" t="s">
        <v>97</v>
      </c>
      <c r="B27" s="326">
        <f>AVERAGE(JAN!B19,FEB!B19,MAR!B19,APR!B19,MAY!B19,JUNE!B19,JULY!B19,AUG!B19,SEP!B19,OCT!B19,NOV!B19,DECE!B19)</f>
        <v>2848.8333333333335</v>
      </c>
      <c r="C27" s="318">
        <f>SUM(JAN!C19,FEB!C19,MAR!C19,APR!C19,MAY!C19,JUNE!C19,JULY!C19,AUG!C19,SEP!C19,OCT!C19,NOV!C19,DECE!C19)</f>
        <v>19228553</v>
      </c>
      <c r="D27" s="326">
        <f>AVERAGE(JAN!D19,FEB!D19,MAR!D19,APR!D19,MAY!D19,JUNE!D19,JULY!D19,AUG!D19,SEP!D19,OCT!D19,NOV!D19,DECE!D19)</f>
        <v>1077.5</v>
      </c>
      <c r="E27" s="318">
        <f>SUM(JAN!E19,FEB!E19,MAR!E19,APR!E19,MAY!E19,JUNE!E19,JULY!E19,AUG!E19,SEP!E19,OCT!E19,NOV!E19,DECE!E19)</f>
        <v>7687766</v>
      </c>
      <c r="F27" s="339">
        <f t="shared" si="4"/>
        <v>3926.3333333333335</v>
      </c>
      <c r="G27" s="340">
        <f t="shared" si="4"/>
        <v>26916319</v>
      </c>
    </row>
    <row r="28" spans="1:7" ht="15" thickBot="1" x14ac:dyDescent="0.4">
      <c r="A28" s="332" t="s">
        <v>98</v>
      </c>
      <c r="B28" s="333">
        <f>AVERAGE(JAN!B20,FEB!B20,MAR!B20,APR!B20,MAY!B20,JUNE!B20,JULY!B20,AUG!B20,SEP!B20,OCT!B20,NOV!B20,DECE!B20)</f>
        <v>2848.8333333333335</v>
      </c>
      <c r="C28" s="318">
        <f>SUM(JAN!C20,FEB!C20,MAR!C20,APR!C20,MAY!C20,JUNE!C20,JULY!C20,AUG!C20,SEP!C20,OCT!C20,NOV!C20,DECE!C20)</f>
        <v>19228553</v>
      </c>
      <c r="D28" s="333">
        <f>AVERAGE(JAN!D20,FEB!D20,MAR!D20,APR!D20,MAY!D20,JUNE!D20,JULY!D20,AUG!D20,SEP!D20,OCT!D20,NOV!D20,DECE!D20)</f>
        <v>1077.5</v>
      </c>
      <c r="E28" s="318">
        <f>SUM(JAN!E20,FEB!E20,MAR!E20,APR!E20,MAY!E20,JUNE!E20,JULY!E20,AUG!E20,SEP!E20,OCT!E20,NOV!E20,DECE!E20)</f>
        <v>7687766</v>
      </c>
      <c r="F28" s="336">
        <f t="shared" si="4"/>
        <v>3926.3333333333335</v>
      </c>
      <c r="G28" s="337">
        <f t="shared" si="4"/>
        <v>26916319</v>
      </c>
    </row>
    <row r="29" spans="1:7" ht="15" thickBot="1" x14ac:dyDescent="0.4">
      <c r="A29" s="87" t="s">
        <v>56</v>
      </c>
      <c r="B29" s="318">
        <f>AVERAGE(JAN!B21,FEB!B21,MAR!B21,APR!B21,MAY!B21,JUNE!B21,JULY!B21,AUG!B21,SEP!B21,OCT!B21,NOV!B21,DECE!B21)</f>
        <v>131065.16666666667</v>
      </c>
      <c r="C29" s="318">
        <f>SUM(JAN!C21,FEB!C21,MAR!C21,APR!C21,MAY!C21,JUNE!C21,JULY!C21,AUG!C21,SEP!C21,OCT!C21,NOV!C21,DECE!C21)</f>
        <v>1243972476</v>
      </c>
      <c r="D29" s="318">
        <f>AVERAGE(JAN!D21,FEB!D21,MAR!D21,APR!D21,MAY!D21,JUNE!D21,JULY!D21,AUG!D21,SEP!D21,OCT!D21,NOV!D21,DECE!D21)</f>
        <v>172268.5</v>
      </c>
      <c r="E29" s="318">
        <f>SUM(JAN!E21,FEB!E21,MAR!E21,APR!E21,MAY!E21,JUNE!E21,JULY!E21,AUG!E21,SEP!E21,OCT!E21,NOV!E21,DECE!E21)</f>
        <v>2693684512.1999998</v>
      </c>
      <c r="F29" s="88">
        <f t="shared" si="4"/>
        <v>303333.66666666669</v>
      </c>
      <c r="G29" s="321">
        <f t="shared" si="4"/>
        <v>3937656988.1999998</v>
      </c>
    </row>
    <row r="30" spans="1:7" ht="15" thickBot="1" x14ac:dyDescent="0.4">
      <c r="A30" s="341" t="s">
        <v>158</v>
      </c>
      <c r="B30" s="326">
        <f>AVERAGE(JAN!B22,FEB!B22,MAR!B22,APR!B22,MAY!B22,JUNE!B22,JULY!B22,AUG!B22,SEP!B22,OCT!B22,NOV!B22,DECE!B22)</f>
        <v>60975.833333333336</v>
      </c>
      <c r="C30" s="318">
        <f>SUM(JAN!C22,FEB!C22,MAR!C22,APR!C22,MAY!C22,JUNE!C22,JULY!C22,AUG!C22,SEP!C22,OCT!C22,NOV!C22,DECE!C22)</f>
        <v>529580546.99999988</v>
      </c>
      <c r="D30" s="326">
        <f>AVERAGE(JAN!D22,FEB!D22,MAR!D22,APR!D22,MAY!D22,JUNE!D22,JULY!D22,AUG!D22,SEP!D22,OCT!D22,NOV!D22,DECE!D22)</f>
        <v>87230.916666666672</v>
      </c>
      <c r="E30" s="318">
        <f>SUM(JAN!E22,FEB!E22,MAR!E22,APR!E22,MAY!E22,JUNE!E22,JULY!E22,AUG!E22,SEP!E22,OCT!E22,NOV!E22,DECE!E22)</f>
        <v>1433220497.1999998</v>
      </c>
      <c r="F30" s="339">
        <f t="shared" si="4"/>
        <v>148206.75</v>
      </c>
      <c r="G30" s="340">
        <f t="shared" si="4"/>
        <v>1962801044.1999998</v>
      </c>
    </row>
    <row r="31" spans="1:7" ht="15" thickBot="1" x14ac:dyDescent="0.4">
      <c r="A31" s="91" t="s">
        <v>159</v>
      </c>
      <c r="B31" s="311">
        <f>AVERAGE(JAN!B23,FEB!B23,MAR!B23,APR!B23,MAY!B23,JUNE!B23,JULY!B23,AUG!B23,SEP!B23,OCT!B23,NOV!B23,DECE!B23)</f>
        <v>50291.916666666664</v>
      </c>
      <c r="C31" s="318">
        <f>SUM(JAN!C23,FEB!C23,MAR!C23,APR!C23,MAY!C23,JUNE!C23,JULY!C23,AUG!C23,SEP!C23,OCT!C23,NOV!C23,DECE!C23)</f>
        <v>347342893</v>
      </c>
      <c r="D31" s="311">
        <f>AVERAGE(JAN!D23,FEB!D23,MAR!D23,APR!D23,MAY!D23,JUNE!D23,JULY!D23,AUG!D23,SEP!D23,OCT!D23,NOV!D23,DECE!D23)</f>
        <v>76548.083333333328</v>
      </c>
      <c r="E31" s="318">
        <f>SUM(JAN!E23,FEB!E23,MAR!E23,APR!E23,MAY!E23,JUNE!E23,JULY!E23,AUG!E23,SEP!E23,OCT!E23,NOV!E23,DECE!E23)</f>
        <v>1074108652</v>
      </c>
      <c r="F31" s="129">
        <f t="shared" si="4"/>
        <v>126840</v>
      </c>
      <c r="G31" s="131">
        <f t="shared" si="4"/>
        <v>1421451545</v>
      </c>
    </row>
    <row r="32" spans="1:7" ht="15" thickBot="1" x14ac:dyDescent="0.4">
      <c r="A32" s="91" t="s">
        <v>161</v>
      </c>
      <c r="B32" s="285">
        <f>AVERAGE(JAN!B24,FEB!B24,MAR!B24,APR!B24,MAY!B24,JUNE!B24,JULY!B24,AUG!B24,SEP!B24,OCT!B24,NOV!B24,DECE!B24)</f>
        <v>10683.916666666666</v>
      </c>
      <c r="C32" s="318">
        <f>SUM(JAN!C24,FEB!C24,MAR!C24,APR!C24,MAY!C24,JUNE!C24,JULY!C24,AUG!C24,SEP!C24,OCT!C24,NOV!C24,DECE!C24)</f>
        <v>182237653.99999991</v>
      </c>
      <c r="D32" s="285">
        <f>AVERAGE(JAN!D24,FEB!D24,MAR!D24,APR!D24,MAY!D24,JUNE!D24,JULY!D24,AUG!D24,SEP!D24,OCT!D24,NOV!D24,DECE!D24)</f>
        <v>10682.833333333334</v>
      </c>
      <c r="E32" s="318">
        <f>SUM(JAN!E24,FEB!E24,MAR!E24,APR!E24,MAY!E24,JUNE!E24,JULY!E24,AUG!E24,SEP!E24,OCT!E24,NOV!E24,DECE!E24)</f>
        <v>359111845.19999993</v>
      </c>
      <c r="F32" s="129">
        <f t="shared" si="4"/>
        <v>21366.75</v>
      </c>
      <c r="G32" s="131">
        <f t="shared" si="4"/>
        <v>541349499.19999981</v>
      </c>
    </row>
    <row r="33" spans="1:7" ht="15" thickBot="1" x14ac:dyDescent="0.4">
      <c r="A33" s="341" t="s">
        <v>162</v>
      </c>
      <c r="B33" s="354">
        <f>AVERAGE(JAN!B25,FEB!B25,MAR!B25,APR!B25,MAY!B25,JUNE!B25,JULY!B25,AUG!B25,SEP!B25,OCT!B25,NOV!B25,DECE!B25)</f>
        <v>68442</v>
      </c>
      <c r="C33" s="318">
        <f>SUM(JAN!C25,FEB!C25,MAR!C25,APR!C25,MAY!C25,JUNE!C25,JULY!C25,AUG!C25,SEP!C25,OCT!C25,NOV!C25,DECE!C25)</f>
        <v>710909182</v>
      </c>
      <c r="D33" s="354">
        <f>AVERAGE(JAN!D25,FEB!D25,MAR!D25,APR!D25,MAY!D25,JUNE!D25,JULY!D25,AUG!D25,SEP!D25,OCT!D25,NOV!D25,DECE!D25)</f>
        <v>84460.583333333328</v>
      </c>
      <c r="E33" s="318">
        <f>SUM(JAN!E25,FEB!E25,MAR!E25,APR!E25,MAY!E25,JUNE!E25,JULY!E25,AUG!E25,SEP!E25,OCT!E25,NOV!E25,DECE!E25)</f>
        <v>1258541252</v>
      </c>
      <c r="F33" s="339">
        <f t="shared" si="4"/>
        <v>152902.58333333331</v>
      </c>
      <c r="G33" s="340">
        <f t="shared" si="4"/>
        <v>1969450434</v>
      </c>
    </row>
    <row r="34" spans="1:7" ht="15" thickBot="1" x14ac:dyDescent="0.4">
      <c r="A34" s="91" t="s">
        <v>96</v>
      </c>
      <c r="B34" s="311">
        <f>AVERAGE(JAN!B26,FEB!B26,MAR!B26,APR!B26,MAY!B26,JUNE!B26,JULY!B26,AUG!B26,SEP!B26,OCT!B26,NOV!B26,DECE!B26)</f>
        <v>68173.583333333328</v>
      </c>
      <c r="C34" s="318">
        <f>SUM(JAN!C26,FEB!C26,MAR!C26,APR!C26,MAY!C26,JUNE!C26,JULY!C26,AUG!C26,SEP!C26,OCT!C26,NOV!C26,DECE!C26)</f>
        <v>708375651</v>
      </c>
      <c r="D34" s="311">
        <f>AVERAGE(JAN!D26,FEB!D26,MAR!D26,APR!D26,MAY!D26,JUNE!D26,JULY!D26,AUG!D26,SEP!D26,OCT!D26,NOV!D26,DECE!D26)</f>
        <v>83173.333333333328</v>
      </c>
      <c r="E34" s="318">
        <f>SUM(JAN!E26,FEB!E26,MAR!E26,APR!E26,MAY!E26,JUNE!E26,JULY!E26,AUG!E26,SEP!E26,OCT!E26,NOV!E26,DECE!E26)</f>
        <v>1238433340</v>
      </c>
      <c r="F34" s="129">
        <f t="shared" ref="F34:G47" si="5">B34+D34</f>
        <v>151346.91666666666</v>
      </c>
      <c r="G34" s="131">
        <f t="shared" si="5"/>
        <v>1946808991</v>
      </c>
    </row>
    <row r="35" spans="1:7" ht="15" thickBot="1" x14ac:dyDescent="0.4">
      <c r="A35" s="91" t="s">
        <v>100</v>
      </c>
      <c r="B35" s="285">
        <f>AVERAGE(JAN!B27,FEB!B27,MAR!B27,APR!B27,MAY!B27,JUNE!B27,JULY!B27,AUG!B27,SEP!B27,OCT!B27,NOV!B27,DECE!B27)</f>
        <v>268.41666666666669</v>
      </c>
      <c r="C35" s="318">
        <f>SUM(JAN!C27,FEB!C27,MAR!C27,APR!C27,MAY!C27,JUNE!C27,JULY!C27,AUG!C27,SEP!C27,OCT!C27,NOV!C27,DECE!C27)</f>
        <v>2533531</v>
      </c>
      <c r="D35" s="285">
        <f>AVERAGE(JAN!D27,FEB!D27,MAR!D27,APR!D27,MAY!D27,JUNE!D27,JULY!D27,AUG!D27,SEP!D27,OCT!D27,NOV!D27,DECE!D27)</f>
        <v>1287.25</v>
      </c>
      <c r="E35" s="318">
        <f>SUM(JAN!E27,FEB!E27,MAR!E27,APR!E27,MAY!E27,JUNE!E27,JULY!E27,AUG!E27,SEP!E27,OCT!E27,NOV!E27,DECE!E27)</f>
        <v>20107912</v>
      </c>
      <c r="F35" s="129">
        <f>B35+D35</f>
        <v>1555.6666666666667</v>
      </c>
      <c r="G35" s="131">
        <f t="shared" si="5"/>
        <v>22641443</v>
      </c>
    </row>
    <row r="36" spans="1:7" ht="15" thickBot="1" x14ac:dyDescent="0.4">
      <c r="A36" s="341" t="s">
        <v>97</v>
      </c>
      <c r="B36" s="354">
        <f>AVERAGE(JAN!B28,FEB!B28,MAR!B28,APR!B28,MAY!B28,JUNE!B28,JULY!B28,AUG!B28,SEP!B28,OCT!B28,NOV!B28,DECE!B28)</f>
        <v>1647.3333333333333</v>
      </c>
      <c r="C36" s="318">
        <f>SUM(JAN!C28,FEB!C28,MAR!C28,APR!C28,MAY!C28,JUNE!C28,JULY!C28,AUG!C28,SEP!C28,OCT!C28,NOV!C28,DECE!C28)</f>
        <v>3482747</v>
      </c>
      <c r="D36" s="354">
        <f>AVERAGE(JAN!D28,FEB!D28,MAR!D28,APR!D28,MAY!D28,JUNE!D28,JULY!D28,AUG!D28,SEP!D28,OCT!D28,NOV!D28,DECE!D28)</f>
        <v>577</v>
      </c>
      <c r="E36" s="318">
        <f>SUM(JAN!E28,FEB!E28,MAR!E28,APR!E28,MAY!E28,JUNE!E28,JULY!E28,AUG!E28,SEP!E28,OCT!E28,NOV!E28,DECE!E28)</f>
        <v>1922763</v>
      </c>
      <c r="F36" s="339">
        <f t="shared" si="5"/>
        <v>2224.333333333333</v>
      </c>
      <c r="G36" s="340">
        <f t="shared" si="5"/>
        <v>5405510</v>
      </c>
    </row>
    <row r="37" spans="1:7" ht="15" thickBot="1" x14ac:dyDescent="0.4">
      <c r="A37" s="332" t="s">
        <v>98</v>
      </c>
      <c r="B37" s="333">
        <f>AVERAGE(JAN!B29,FEB!B29,MAR!B29,APR!B29,MAY!B29,JUNE!B29,JULY!B29,AUG!B29,SEP!B29,OCT!B29,NOV!B29,DECE!B29)</f>
        <v>1647.3333333333333</v>
      </c>
      <c r="C37" s="318">
        <f>SUM(JAN!C29,FEB!C29,MAR!C29,APR!C29,MAY!C29,JUNE!C29,JULY!C29,AUG!C29,SEP!C29,OCT!C29,NOV!C29,DECE!C29)</f>
        <v>3482747</v>
      </c>
      <c r="D37" s="333">
        <f>AVERAGE(JAN!D29,FEB!D29,MAR!D29,APR!D29,MAY!D29,JUNE!D29,JULY!D29,AUG!D29,SEP!D29,OCT!D29,NOV!D29,DECE!D29)</f>
        <v>577</v>
      </c>
      <c r="E37" s="318">
        <f>SUM(JAN!E29,FEB!E29,MAR!E29,APR!E29,MAY!E29,JUNE!E29,JULY!E29,AUG!E29,SEP!E29,OCT!E29,NOV!E29,DECE!E29)</f>
        <v>1922763</v>
      </c>
      <c r="F37" s="336">
        <f t="shared" si="5"/>
        <v>2224.333333333333</v>
      </c>
      <c r="G37" s="337">
        <f t="shared" si="5"/>
        <v>5405510</v>
      </c>
    </row>
    <row r="38" spans="1:7" ht="15" thickBot="1" x14ac:dyDescent="0.4">
      <c r="A38" s="87" t="s">
        <v>58</v>
      </c>
      <c r="B38" s="318">
        <f>AVERAGE(JAN!B30,FEB!B30,MAR!B30,APR!B30,MAY!B30,JUNE!B30,JULY!B30,AUG!B30,SEP!B30,OCT!B30,NOV!B30,DECE!B30)</f>
        <v>17098.166666666668</v>
      </c>
      <c r="C38" s="318">
        <f>SUM(JAN!C30,FEB!C30,MAR!C30,APR!C30,MAY!C30,JUNE!C30,JULY!C30,AUG!C30,SEP!C30,OCT!C30,NOV!C30,DECE!C30)</f>
        <v>1311569851.9000001</v>
      </c>
      <c r="D38" s="318">
        <f>AVERAGE(JAN!D30,FEB!D30,MAR!D30,APR!D30,MAY!D30,JUNE!D30,JULY!D30,AUG!D30,SEP!D30,OCT!D30,NOV!D30,DECE!D30)</f>
        <v>30330.583333333332</v>
      </c>
      <c r="E38" s="318">
        <f>SUM(JAN!E30,FEB!E30,MAR!E30,APR!E30,MAY!E30,JUNE!E30,JULY!E30,AUG!E30,SEP!E30,OCT!E30,NOV!E30,DECE!E30)</f>
        <v>4563152219.1000004</v>
      </c>
      <c r="F38" s="88">
        <f t="shared" si="5"/>
        <v>47428.75</v>
      </c>
      <c r="G38" s="321">
        <f t="shared" si="5"/>
        <v>5874722071</v>
      </c>
    </row>
    <row r="39" spans="1:7" ht="15" thickBot="1" x14ac:dyDescent="0.4">
      <c r="A39" s="341" t="s">
        <v>158</v>
      </c>
      <c r="B39" s="326">
        <f>AVERAGE(JAN!B31,FEB!B31,MAR!B31,APR!B31,MAY!B31,JUNE!B31,JULY!B31,AUG!B31,SEP!B31,OCT!B31,NOV!B31,DECE!B31)</f>
        <v>13665.5</v>
      </c>
      <c r="C39" s="318">
        <f>SUM(JAN!C31,FEB!C31,MAR!C31,APR!C31,MAY!C31,JUNE!C31,JULY!C31,AUG!C31,SEP!C31,OCT!C31,NOV!C31,DECE!C31)</f>
        <v>861718891.89999998</v>
      </c>
      <c r="D39" s="326">
        <f>AVERAGE(JAN!D31,FEB!D31,MAR!D31,APR!D31,MAY!D31,JUNE!D31,JULY!D31,AUG!D31,SEP!D31,OCT!D31,NOV!D31,DECE!D31)</f>
        <v>20704.583333333332</v>
      </c>
      <c r="E39" s="318">
        <f>SUM(JAN!E31,FEB!E31,MAR!E31,APR!E31,MAY!E31,JUNE!E31,JULY!E31,AUG!E31,SEP!E31,OCT!E31,NOV!E31,DECE!E31)</f>
        <v>2457529541.0999994</v>
      </c>
      <c r="F39" s="339">
        <f t="shared" si="5"/>
        <v>34370.083333333328</v>
      </c>
      <c r="G39" s="340">
        <f t="shared" si="5"/>
        <v>3319248432.9999995</v>
      </c>
    </row>
    <row r="40" spans="1:7" ht="15" thickBot="1" x14ac:dyDescent="0.4">
      <c r="A40" s="91" t="s">
        <v>159</v>
      </c>
      <c r="B40" s="311">
        <f>AVERAGE(JAN!B32,FEB!B32,MAR!B32,APR!B32,MAY!B32,JUNE!B32,JULY!B32,AUG!B32,SEP!B32,OCT!B32,NOV!B32,DECE!B32)</f>
        <v>13490.833333333334</v>
      </c>
      <c r="C40" s="318">
        <f>SUM(JAN!C32,FEB!C32,MAR!C32,APR!C32,MAY!C32,JUNE!C32,JULY!C32,AUG!C32,SEP!C32,OCT!C32,NOV!C32,DECE!C32)</f>
        <v>817124093</v>
      </c>
      <c r="D40" s="311">
        <f>AVERAGE(JAN!D32,FEB!D32,MAR!D32,APR!D32,MAY!D32,JUNE!D32,JULY!D32,AUG!D32,SEP!D32,OCT!D32,NOV!D32,DECE!D32)</f>
        <v>19906.166666666668</v>
      </c>
      <c r="E40" s="318">
        <f>SUM(JAN!E32,FEB!E32,MAR!E32,APR!E32,MAY!E32,JUNE!E32,JULY!E32,AUG!E32,SEP!E32,OCT!E32,NOV!E32,DECE!E32)</f>
        <v>2173413951</v>
      </c>
      <c r="F40" s="129">
        <f t="shared" si="5"/>
        <v>33397</v>
      </c>
      <c r="G40" s="131">
        <f t="shared" si="5"/>
        <v>2990538044</v>
      </c>
    </row>
    <row r="41" spans="1:7" ht="15" thickBot="1" x14ac:dyDescent="0.4">
      <c r="A41" s="91" t="s">
        <v>161</v>
      </c>
      <c r="B41" s="285">
        <f>AVERAGE(JAN!B33,FEB!B33,MAR!B33,APR!B33,MAY!B33,JUNE!B33,JULY!B33,AUG!B33,SEP!B33,OCT!B33,NOV!B33,DECE!B33)</f>
        <v>174.66666666666666</v>
      </c>
      <c r="C41" s="318">
        <f>SUM(JAN!C33,FEB!C33,MAR!C33,APR!C33,MAY!C33,JUNE!C33,JULY!C33,AUG!C33,SEP!C33,OCT!C33,NOV!C33,DECE!C33)</f>
        <v>44594798.899999991</v>
      </c>
      <c r="D41" s="285">
        <f>AVERAGE(JAN!D33,FEB!D33,MAR!D33,APR!D33,MAY!D33,JUNE!D33,JULY!D33,AUG!D33,SEP!D33,OCT!D33,NOV!D33,DECE!D33)</f>
        <v>798.41666666666663</v>
      </c>
      <c r="E41" s="318">
        <f>SUM(JAN!E33,FEB!E33,MAR!E33,APR!E33,MAY!E33,JUNE!E33,JULY!E33,AUG!E33,SEP!E33,OCT!E33,NOV!E33,DECE!E33)</f>
        <v>284115590.09999961</v>
      </c>
      <c r="F41" s="129">
        <f t="shared" si="5"/>
        <v>973.08333333333326</v>
      </c>
      <c r="G41" s="131">
        <f t="shared" si="5"/>
        <v>328710388.99999958</v>
      </c>
    </row>
    <row r="42" spans="1:7" ht="15" thickBot="1" x14ac:dyDescent="0.4">
      <c r="A42" s="341" t="s">
        <v>162</v>
      </c>
      <c r="B42" s="326">
        <f>AVERAGE(JAN!B34,FEB!B34,MAR!B34,APR!B34,MAY!B34,JUNE!B34,JULY!B34,AUG!B34,SEP!B34,OCT!B34,NOV!B34,DECE!B34)</f>
        <v>2501.25</v>
      </c>
      <c r="C42" s="318">
        <f>SUM(JAN!C34,FEB!C34,MAR!C34,APR!C34,MAY!C34,JUNE!C34,JULY!C34,AUG!C34,SEP!C34,OCT!C34,NOV!C34,DECE!C34)</f>
        <v>415790715</v>
      </c>
      <c r="D42" s="326">
        <f>AVERAGE(JAN!D34,FEB!D34,MAR!D34,APR!D34,MAY!D34,JUNE!D34,JULY!D34,AUG!D34,SEP!D34,OCT!D34,NOV!D34,DECE!D34)</f>
        <v>9050.25</v>
      </c>
      <c r="E42" s="318">
        <f>SUM(JAN!E34,FEB!E34,MAR!E34,APR!E34,MAY!E34,JUNE!E34,JULY!E34,AUG!E34,SEP!E34,OCT!E34,NOV!E34,DECE!E34)</f>
        <v>2053494842</v>
      </c>
      <c r="F42" s="339">
        <f t="shared" si="5"/>
        <v>11551.5</v>
      </c>
      <c r="G42" s="340">
        <f t="shared" si="5"/>
        <v>2469285557</v>
      </c>
    </row>
    <row r="43" spans="1:7" ht="15" thickBot="1" x14ac:dyDescent="0.4">
      <c r="A43" s="91" t="s">
        <v>96</v>
      </c>
      <c r="B43" s="311">
        <f>AVERAGE(JAN!B35,FEB!B35,MAR!B35,APR!B35,MAY!B35,JUNE!B35,JULY!B35,AUG!B35,SEP!B35,OCT!B35,NOV!B35,DECE!B35)</f>
        <v>2494.9166666666665</v>
      </c>
      <c r="C43" s="318">
        <f>SUM(JAN!C35,FEB!C35,MAR!C35,APR!C35,MAY!C35,JUNE!C35,JULY!C35,AUG!C35,SEP!C35,OCT!C35,NOV!C35,DECE!C35)</f>
        <v>415211327</v>
      </c>
      <c r="D43" s="311">
        <f>AVERAGE(JAN!D35,FEB!D35,MAR!D35,APR!D35,MAY!D35,JUNE!D35,JULY!D35,AUG!D35,SEP!D35,OCT!D35,NOV!D35,DECE!D35)</f>
        <v>8980.5</v>
      </c>
      <c r="E43" s="318">
        <f>SUM(JAN!E35,FEB!E35,MAR!E35,APR!E35,MAY!E35,JUNE!E35,JULY!E35,AUG!E35,SEP!E35,OCT!E35,NOV!E35,DECE!E35)</f>
        <v>2037804275</v>
      </c>
      <c r="F43" s="129">
        <f t="shared" si="5"/>
        <v>11475.416666666666</v>
      </c>
      <c r="G43" s="131">
        <f t="shared" si="5"/>
        <v>2453015602</v>
      </c>
    </row>
    <row r="44" spans="1:7" ht="15" thickBot="1" x14ac:dyDescent="0.4">
      <c r="A44" s="91" t="s">
        <v>100</v>
      </c>
      <c r="B44" s="285">
        <f>AVERAGE(JAN!B36,FEB!B36,MAR!B36,APR!B36,MAY!B36,JUNE!B36,JULY!B36,AUG!B36,SEP!B36,OCT!B36,NOV!B36,DECE!B36)</f>
        <v>6.333333333333333</v>
      </c>
      <c r="C44" s="318">
        <f>SUM(JAN!C36,FEB!C36,MAR!C36,APR!C36,MAY!C36,JUNE!C36,JULY!C36,AUG!C36,SEP!C36,OCT!C36,NOV!C36,DECE!C36)</f>
        <v>579388</v>
      </c>
      <c r="D44" s="285">
        <f>AVERAGE(JAN!D36,FEB!D36,MAR!D36,APR!D36,MAY!D36,JUNE!D36,JULY!D36,AUG!D36,SEP!D36,OCT!D36,NOV!D36,DECE!D36)</f>
        <v>69.75</v>
      </c>
      <c r="E44" s="318">
        <f>SUM(JAN!E36,FEB!E36,MAR!E36,APR!E36,MAY!E36,JUNE!E36,JULY!E36,AUG!E36,SEP!E36,OCT!E36,NOV!E36,DECE!E36)</f>
        <v>15690567</v>
      </c>
      <c r="F44" s="129">
        <f t="shared" si="5"/>
        <v>76.083333333333329</v>
      </c>
      <c r="G44" s="131">
        <f t="shared" si="5"/>
        <v>16269955</v>
      </c>
    </row>
    <row r="45" spans="1:7" ht="15" thickBot="1" x14ac:dyDescent="0.4">
      <c r="A45" s="341" t="s">
        <v>97</v>
      </c>
      <c r="B45" s="326">
        <f>AVERAGE(JAN!B37,FEB!B37,MAR!B37,APR!B37,MAY!B37,JUNE!B37,JULY!B37,AUG!B37,SEP!B37,OCT!B37,NOV!B37,DECE!B37)</f>
        <v>931.41666666666663</v>
      </c>
      <c r="C45" s="318">
        <f>SUM(JAN!C37,FEB!C37,MAR!C37,APR!C37,MAY!C37,JUNE!C37,JULY!C37,AUG!C37,SEP!C37,OCT!C37,NOV!C37,DECE!C37)</f>
        <v>34060245</v>
      </c>
      <c r="D45" s="326">
        <f>AVERAGE(JAN!D37,FEB!D37,MAR!D37,APR!D37,MAY!D37,JUNE!D37,JULY!D37,AUG!D37,SEP!D37,OCT!D37,NOV!D37,DECE!D37)</f>
        <v>575.75</v>
      </c>
      <c r="E45" s="318">
        <f>SUM(JAN!E37,FEB!E37,MAR!E37,APR!E37,MAY!E37,JUNE!E37,JULY!E37,AUG!E37,SEP!E37,OCT!E37,NOV!E37,DECE!E37)</f>
        <v>52127836</v>
      </c>
      <c r="F45" s="339">
        <f t="shared" si="5"/>
        <v>1507.1666666666665</v>
      </c>
      <c r="G45" s="340">
        <f t="shared" si="5"/>
        <v>86188081</v>
      </c>
    </row>
    <row r="46" spans="1:7" ht="15" thickBot="1" x14ac:dyDescent="0.4">
      <c r="A46" s="332" t="s">
        <v>98</v>
      </c>
      <c r="B46" s="333">
        <f>AVERAGE(JAN!B38,FEB!B38,MAR!B38,APR!B38,MAY!B38,JUNE!B38,JULY!B38,AUG!B38,SEP!B38,OCT!B38,NOV!B38,DECE!B38)</f>
        <v>931.41666666666663</v>
      </c>
      <c r="C46" s="318">
        <f>SUM(JAN!C38,FEB!C38,MAR!C38,APR!C38,MAY!C38,JUNE!C38,JULY!C38,AUG!C38,SEP!C38,OCT!C38,NOV!C38,DECE!C38)</f>
        <v>34060245</v>
      </c>
      <c r="D46" s="333">
        <f>AVERAGE(JAN!D38,FEB!D38,MAR!D38,APR!D38,MAY!D38,JUNE!D38,JULY!D38,AUG!D38,SEP!D38,OCT!D38,NOV!D38,DECE!D38)</f>
        <v>575.75</v>
      </c>
      <c r="E46" s="318">
        <f>SUM(JAN!E38,FEB!E38,MAR!E38,APR!E38,MAY!E38,JUNE!E38,JULY!E38,AUG!E38,SEP!E38,OCT!E38,NOV!E38,DECE!E38)</f>
        <v>52127836</v>
      </c>
      <c r="F46" s="336">
        <f t="shared" si="5"/>
        <v>1507.1666666666665</v>
      </c>
      <c r="G46" s="337">
        <f t="shared" si="5"/>
        <v>86188081</v>
      </c>
    </row>
    <row r="47" spans="1:7" ht="15" thickBot="1" x14ac:dyDescent="0.4">
      <c r="A47" s="87" t="s">
        <v>60</v>
      </c>
      <c r="B47" s="318">
        <f>AVERAGE(JAN!B39,FEB!B39,MAR!B39,APR!B39,MAY!B39,JUNE!B39,JULY!B39,AUG!B39,SEP!B39,OCT!B39,NOV!B39,DECE!B39)</f>
        <v>929.91666666666663</v>
      </c>
      <c r="C47" s="318">
        <f>SUM(JAN!C39,FEB!C39,MAR!C39,APR!C39,MAY!C39,JUNE!C39,JULY!C39,AUG!C39,SEP!C39,OCT!C39,NOV!C39,DECE!C39)</f>
        <v>751283184</v>
      </c>
      <c r="D47" s="318">
        <f>AVERAGE(JAN!D39,FEB!D39,MAR!D39,APR!D39,MAY!D39,JUNE!D39,JULY!D39,AUG!D39,SEP!D39,OCT!D39,NOV!D39,DECE!D39)</f>
        <v>6654.083333333333</v>
      </c>
      <c r="E47" s="318">
        <f>SUM(JAN!E39,FEB!E39,MAR!E39,APR!E39,MAY!E39,JUNE!E39,JULY!E39,AUG!E39,SEP!E39,OCT!E39,NOV!E39,DECE!E39)</f>
        <v>14362571580.9</v>
      </c>
      <c r="F47" s="88">
        <f t="shared" si="5"/>
        <v>7584</v>
      </c>
      <c r="G47" s="321">
        <f t="shared" si="5"/>
        <v>15113854764.9</v>
      </c>
    </row>
    <row r="48" spans="1:7" ht="15" thickBot="1" x14ac:dyDescent="0.4">
      <c r="A48" s="341" t="s">
        <v>158</v>
      </c>
      <c r="B48" s="326">
        <f>AVERAGE(JAN!B40,FEB!B40,MAR!B40,APR!B40,MAY!B40,JUNE!B40,JULY!B40,AUG!B40,SEP!B40,OCT!B40,NOV!B40,DECE!B40)</f>
        <v>672.33333333333337</v>
      </c>
      <c r="C48" s="318">
        <f>SUM(JAN!C40,FEB!C40,MAR!C40,APR!C40,MAY!C40,JUNE!C40,JULY!C40,AUG!C40,SEP!C40,OCT!C40,NOV!C40,DECE!C40)</f>
        <v>515414932</v>
      </c>
      <c r="D48" s="326">
        <f>AVERAGE(JAN!D40,FEB!D40,MAR!D40,APR!D40,MAY!D40,JUNE!D40,JULY!D40,AUG!D40,SEP!D40,OCT!D40,NOV!D40,DECE!D40)</f>
        <v>3967</v>
      </c>
      <c r="E48" s="318">
        <f>SUM(JAN!E40,FEB!E40,MAR!E40,APR!E40,MAY!E40,JUNE!E40,JULY!E40,AUG!E40,SEP!E40,OCT!E40,NOV!E40,DECE!E40)</f>
        <v>8324013474.8999996</v>
      </c>
      <c r="F48" s="339">
        <f t="shared" ref="F48:G59" si="6">B48+D48</f>
        <v>4639.333333333333</v>
      </c>
      <c r="G48" s="340">
        <f t="shared" si="6"/>
        <v>8839428406.8999996</v>
      </c>
    </row>
    <row r="49" spans="1:7" ht="15" thickBot="1" x14ac:dyDescent="0.4">
      <c r="A49" s="91" t="s">
        <v>159</v>
      </c>
      <c r="B49" s="311">
        <f>AVERAGE(JAN!B41,FEB!B41,MAR!B41,APR!B41,MAY!B41,JUNE!B41,JULY!B41,AUG!B41,SEP!B41,OCT!B41,NOV!B41,DECE!B41)</f>
        <v>656.33333333333337</v>
      </c>
      <c r="C49" s="318">
        <f>SUM(JAN!C41,FEB!C41,MAR!C41,APR!C41,MAY!C41,JUNE!C41,JULY!C41,AUG!C41,SEP!C41,OCT!C41,NOV!C41,DECE!C41)</f>
        <v>483182164</v>
      </c>
      <c r="D49" s="311">
        <f>AVERAGE(JAN!D41,FEB!D41,MAR!D41,APR!D41,MAY!D41,JUNE!D41,JULY!D41,AUG!D41,SEP!D41,OCT!D41,NOV!D41,DECE!D41)</f>
        <v>3746.5</v>
      </c>
      <c r="E49" s="318">
        <f>SUM(JAN!E41,FEB!E41,MAR!E41,APR!E41,MAY!E41,JUNE!E41,JULY!E41,AUG!E41,SEP!E41,OCT!E41,NOV!E41,DECE!E41)</f>
        <v>7325643103</v>
      </c>
      <c r="F49" s="126">
        <f t="shared" si="6"/>
        <v>4402.833333333333</v>
      </c>
      <c r="G49" s="130">
        <f t="shared" si="6"/>
        <v>7808825267</v>
      </c>
    </row>
    <row r="50" spans="1:7" ht="15" thickBot="1" x14ac:dyDescent="0.4">
      <c r="A50" s="91" t="s">
        <v>161</v>
      </c>
      <c r="B50" s="285">
        <f>AVERAGE(JAN!B42,FEB!B42,MAR!B42,APR!B42,MAY!B42,JUNE!B42,JULY!B42,AUG!B42,SEP!B42,OCT!B42,NOV!B42,DECE!B42)</f>
        <v>16</v>
      </c>
      <c r="C50" s="318">
        <f>SUM(JAN!C42,FEB!C42,MAR!C42,APR!C42,MAY!C42,JUNE!C42,JULY!C42,AUG!C42,SEP!C42,OCT!C42,NOV!C42,DECE!C42)</f>
        <v>32232768</v>
      </c>
      <c r="D50" s="285">
        <f>AVERAGE(JAN!D42,FEB!D42,MAR!D42,APR!D42,MAY!D42,JUNE!D42,JULY!D42,AUG!D42,SEP!D42,OCT!D42,NOV!D42,DECE!D42)</f>
        <v>220.5</v>
      </c>
      <c r="E50" s="318">
        <f>SUM(JAN!E42,FEB!E42,MAR!E42,APR!E42,MAY!E42,JUNE!E42,JULY!E42,AUG!E42,SEP!E42,OCT!E42,NOV!E42,DECE!E42)</f>
        <v>998370371.89999998</v>
      </c>
      <c r="F50" s="126">
        <f t="shared" si="6"/>
        <v>236.5</v>
      </c>
      <c r="G50" s="130">
        <f t="shared" si="6"/>
        <v>1030603139.9</v>
      </c>
    </row>
    <row r="51" spans="1:7" ht="15" thickBot="1" x14ac:dyDescent="0.4">
      <c r="A51" s="341" t="s">
        <v>162</v>
      </c>
      <c r="B51" s="326">
        <f>AVERAGE(JAN!B43,FEB!B43,MAR!B43,APR!B43,MAY!B43,JUNE!B43,JULY!B43,AUG!B43,SEP!B43,OCT!B43,NOV!B43,DECE!B43)</f>
        <v>253.5</v>
      </c>
      <c r="C51" s="318">
        <f>SUM(JAN!C43,FEB!C43,MAR!C43,APR!C43,MAY!C43,JUNE!C43,JULY!C43,AUG!C43,SEP!C43,OCT!C43,NOV!C43,DECE!C43)</f>
        <v>228507222</v>
      </c>
      <c r="D51" s="326">
        <f>AVERAGE(JAN!D43,FEB!D43,MAR!D43,APR!D43,MAY!D43,JUNE!D43,JULY!D43,AUG!D43,SEP!D43,OCT!D43,NOV!D43,DECE!D43)</f>
        <v>2661.9166666666665</v>
      </c>
      <c r="E51" s="318">
        <f>SUM(JAN!E43,FEB!E43,MAR!E43,APR!E43,MAY!E43,JUNE!E43,JULY!E43,AUG!E43,SEP!E43,OCT!E43,NOV!E43,DECE!E43)</f>
        <v>5878774449</v>
      </c>
      <c r="F51" s="339">
        <f t="shared" si="6"/>
        <v>2915.4166666666665</v>
      </c>
      <c r="G51" s="340">
        <f t="shared" si="6"/>
        <v>6107281671</v>
      </c>
    </row>
    <row r="52" spans="1:7" ht="15" thickBot="1" x14ac:dyDescent="0.4">
      <c r="A52" s="91" t="s">
        <v>96</v>
      </c>
      <c r="B52" s="311">
        <f>AVERAGE(JAN!B44,FEB!B44,MAR!B44,APR!B44,MAY!B44,JUNE!B44,JULY!B44,AUG!B44,SEP!B44,OCT!B44,NOV!B44,DECE!B44)</f>
        <v>252.58333333333334</v>
      </c>
      <c r="C52" s="318">
        <f>SUM(JAN!C44,FEB!C44,MAR!C44,APR!C44,MAY!C44,JUNE!C44,JULY!C44,AUG!C44,SEP!C44,OCT!C44,NOV!C44,DECE!C44)</f>
        <v>228078062</v>
      </c>
      <c r="D52" s="311">
        <f>AVERAGE(JAN!D44,FEB!D44,MAR!D44,APR!D44,MAY!D44,JUNE!D44,JULY!D44,AUG!D44,SEP!D44,OCT!D44,NOV!D44,DECE!D44)</f>
        <v>2651.5833333333335</v>
      </c>
      <c r="E52" s="318">
        <f>SUM(JAN!E44,FEB!E44,MAR!E44,APR!E44,MAY!E44,JUNE!E44,JULY!E44,AUG!E44,SEP!E44,OCT!E44,NOV!E44,DECE!E44)</f>
        <v>5865695802</v>
      </c>
      <c r="F52" s="129">
        <f t="shared" si="6"/>
        <v>2904.166666666667</v>
      </c>
      <c r="G52" s="131">
        <f t="shared" si="6"/>
        <v>6093773864</v>
      </c>
    </row>
    <row r="53" spans="1:7" ht="15" thickBot="1" x14ac:dyDescent="0.4">
      <c r="A53" s="91" t="s">
        <v>100</v>
      </c>
      <c r="B53" s="285">
        <f>AVERAGE(JAN!B45,FEB!B45,MAR!B45,APR!B45,MAY!B45,JUNE!B45,JULY!B45,AUG!B45,SEP!B45,OCT!B45,NOV!B45,DECE!B45)</f>
        <v>0.91666666666666663</v>
      </c>
      <c r="C53" s="318">
        <f>SUM(JAN!C45,FEB!C45,MAR!C45,APR!C45,MAY!C45,JUNE!C45,JULY!C45,AUG!C45,SEP!C45,OCT!C45,NOV!C45,DECE!C45)</f>
        <v>429160</v>
      </c>
      <c r="D53" s="285">
        <f>AVERAGE(JAN!D45,FEB!D45,MAR!D45,APR!D45,MAY!D45,JUNE!D45,JULY!D45,AUG!D45,SEP!D45,OCT!D45,NOV!D45,DECE!D45)</f>
        <v>10.333333333333334</v>
      </c>
      <c r="E53" s="318">
        <f>SUM(JAN!E45,FEB!E45,MAR!E45,APR!E45,MAY!E45,JUNE!E45,JULY!E45,AUG!E45,SEP!E45,OCT!E45,NOV!E45,DECE!E45)</f>
        <v>13078647</v>
      </c>
      <c r="F53" s="129">
        <f t="shared" si="6"/>
        <v>11.25</v>
      </c>
      <c r="G53" s="131">
        <f t="shared" si="6"/>
        <v>13507807</v>
      </c>
    </row>
    <row r="54" spans="1:7" ht="15" thickBot="1" x14ac:dyDescent="0.4">
      <c r="A54" s="341" t="s">
        <v>97</v>
      </c>
      <c r="B54" s="326">
        <f>AVERAGE(JAN!B46,FEB!B46,MAR!B46,APR!B46,MAY!B46,JUNE!B46,JULY!B46,AUG!B46,SEP!B46,OCT!B46,NOV!B46,DECE!B46)</f>
        <v>4.083333333333333</v>
      </c>
      <c r="C54" s="318">
        <f>SUM(JAN!C46,FEB!C46,MAR!C46,APR!C46,MAY!C46,JUNE!C46,JULY!C46,AUG!C46,SEP!C46,OCT!C46,NOV!C46,DECE!C46)</f>
        <v>7361030</v>
      </c>
      <c r="D54" s="326">
        <f>AVERAGE(JAN!D46,FEB!D46,MAR!D46,APR!D46,MAY!D46,JUNE!D46,JULY!D46,AUG!D46,SEP!D46,OCT!D46,NOV!D46,DECE!D46)</f>
        <v>25.166666666666668</v>
      </c>
      <c r="E54" s="318">
        <f>SUM(JAN!E46,FEB!E46,MAR!E46,APR!E46,MAY!E46,JUNE!E46,JULY!E46,AUG!E46,SEP!E46,OCT!E46,NOV!E46,DECE!E46)</f>
        <v>159783657</v>
      </c>
      <c r="F54" s="339">
        <f t="shared" si="6"/>
        <v>29.25</v>
      </c>
      <c r="G54" s="340">
        <f t="shared" si="6"/>
        <v>167144687</v>
      </c>
    </row>
    <row r="55" spans="1:7" ht="15" thickBot="1" x14ac:dyDescent="0.4">
      <c r="A55" s="332" t="s">
        <v>98</v>
      </c>
      <c r="B55" s="333">
        <f>AVERAGE(JAN!B47,FEB!B47,MAR!B47,APR!B47,MAY!B47,JUNE!B47,JULY!B47,AUG!B47,SEP!B47,OCT!B47,NOV!B47,DECE!B47)</f>
        <v>4.083333333333333</v>
      </c>
      <c r="C55" s="318">
        <f>SUM(JAN!C47,FEB!C47,MAR!C47,APR!C47,MAY!C47,JUNE!C47,JULY!C47,AUG!C47,SEP!C47,OCT!C47,NOV!C47,DECE!C47)</f>
        <v>7361030</v>
      </c>
      <c r="D55" s="333">
        <f>AVERAGE(JAN!D47,FEB!D47,MAR!D47,APR!D47,MAY!D47,JUNE!D47,JULY!D47,AUG!D47,SEP!D47,OCT!D47,NOV!D47,DECE!D47)</f>
        <v>25.166666666666668</v>
      </c>
      <c r="E55" s="318">
        <f>SUM(JAN!E47,FEB!E47,MAR!E47,APR!E47,MAY!E47,JUNE!E47,JULY!E47,AUG!E47,SEP!E47,OCT!E47,NOV!E47,DECE!E47)</f>
        <v>159783657</v>
      </c>
      <c r="F55" s="336">
        <f t="shared" si="6"/>
        <v>29.25</v>
      </c>
      <c r="G55" s="337">
        <f t="shared" si="6"/>
        <v>167144687</v>
      </c>
    </row>
    <row r="56" spans="1:7" ht="15" thickBot="1" x14ac:dyDescent="0.4">
      <c r="A56" s="87" t="s">
        <v>62</v>
      </c>
      <c r="B56" s="318">
        <f>AVERAGE(JAN!B48,FEB!B48,MAR!B48,APR!B48,MAY!B48,JUNE!B48,JULY!B48,AUG!B48,SEP!B48,OCT!B48,NOV!B48,DECE!B48)</f>
        <v>3705.25</v>
      </c>
      <c r="C56" s="318">
        <f>SUM(JAN!C48,FEB!C48,MAR!C48,APR!C48,MAY!C48,JUNE!C48,JULY!C48,AUG!C48,SEP!C48,OCT!C48,NOV!C48,DECE!C48)</f>
        <v>45127204.099999994</v>
      </c>
      <c r="D56" s="318">
        <f>AVERAGE(JAN!D48,FEB!D48,MAR!D48,APR!D48,MAY!D48,JUNE!D48,JULY!D48,AUG!D48,SEP!D48,OCT!D48,NOV!D48,DECE!D48)</f>
        <v>13020.25</v>
      </c>
      <c r="E56" s="318">
        <f>SUM(JAN!E48,FEB!E48,MAR!E48,APR!E48,MAY!E48,JUNE!E48,JULY!E48,AUG!E48,SEP!E48,OCT!E48,NOV!E48,DECE!E48)</f>
        <v>155884727.69999999</v>
      </c>
      <c r="F56" s="88">
        <f t="shared" si="6"/>
        <v>16725.5</v>
      </c>
      <c r="G56" s="321">
        <f t="shared" si="6"/>
        <v>201011931.79999998</v>
      </c>
    </row>
    <row r="57" spans="1:7" ht="15" thickBot="1" x14ac:dyDescent="0.4">
      <c r="A57" s="341" t="s">
        <v>158</v>
      </c>
      <c r="B57" s="326">
        <f>AVERAGE(JAN!B49,FEB!B49,MAR!B49,APR!B49,MAY!B49,JUNE!B49,JULY!B49,AUG!B49,SEP!B49,OCT!B49,NOV!B49,DECE!B49)</f>
        <v>3161</v>
      </c>
      <c r="C57" s="318">
        <f>SUM(JAN!C49,FEB!C49,MAR!C49,APR!C49,MAY!C49,JUNE!C49,JULY!C49,AUG!C49,SEP!C49,OCT!C49,NOV!C49,DECE!C49)</f>
        <v>24577553.099999994</v>
      </c>
      <c r="D57" s="326">
        <f>AVERAGE(JAN!D49,FEB!D49,MAR!D49,APR!D49,MAY!D49,JUNE!D49,JULY!D49,AUG!D49,SEP!D49,OCT!D49,NOV!D49,DECE!D49)</f>
        <v>12248.916666666666</v>
      </c>
      <c r="E57" s="318">
        <f>SUM(JAN!E49,FEB!E49,MAR!E49,APR!E49,MAY!E49,JUNE!E49,JULY!E49,AUG!E49,SEP!E49,OCT!E49,NOV!E49,DECE!E49)</f>
        <v>87048078.699999988</v>
      </c>
      <c r="F57" s="339">
        <f t="shared" si="6"/>
        <v>15409.916666666666</v>
      </c>
      <c r="G57" s="340">
        <f t="shared" si="6"/>
        <v>111625631.79999998</v>
      </c>
    </row>
    <row r="58" spans="1:7" ht="15" thickBot="1" x14ac:dyDescent="0.4">
      <c r="A58" s="91" t="s">
        <v>159</v>
      </c>
      <c r="B58" s="311">
        <f>AVERAGE(JAN!B50,FEB!B50,MAR!B50,APR!B50,MAY!B50,JUNE!B50,JULY!B50,AUG!B50,SEP!B50,OCT!B50,NOV!B50,DECE!B50)</f>
        <v>3043.4166666666665</v>
      </c>
      <c r="C58" s="318">
        <f>SUM(JAN!C50,FEB!C50,MAR!C50,APR!C50,MAY!C50,JUNE!C50,JULY!C50,AUG!C50,SEP!C50,OCT!C50,NOV!C50,DECE!C50)</f>
        <v>18295411</v>
      </c>
      <c r="D58" s="311">
        <f>AVERAGE(JAN!D50,FEB!D50,MAR!D50,APR!D50,MAY!D50,JUNE!D50,JULY!D50,AUG!D50,SEP!D50,OCT!D50,NOV!D50,DECE!D50)</f>
        <v>10174.25</v>
      </c>
      <c r="E58" s="318">
        <f>SUM(JAN!E50,FEB!E50,MAR!E50,APR!E50,MAY!E50,JUNE!E50,JULY!E50,AUG!E50,SEP!E50,OCT!E50,NOV!E50,DECE!E50)</f>
        <v>64842430</v>
      </c>
      <c r="F58" s="129">
        <f t="shared" si="6"/>
        <v>13217.666666666666</v>
      </c>
      <c r="G58" s="131">
        <f t="shared" si="6"/>
        <v>83137841</v>
      </c>
    </row>
    <row r="59" spans="1:7" ht="15" thickBot="1" x14ac:dyDescent="0.4">
      <c r="A59" s="91" t="s">
        <v>161</v>
      </c>
      <c r="B59" s="285">
        <f>AVERAGE(JAN!B51,FEB!B51,MAR!B51,APR!B51,MAY!B51,JUNE!B51,JULY!B51,AUG!B51,SEP!B51,OCT!B51,NOV!B51,DECE!B51)</f>
        <v>117.58333333333333</v>
      </c>
      <c r="C59" s="318">
        <f>SUM(JAN!C51,FEB!C51,MAR!C51,APR!C51,MAY!C51,JUNE!C51,JULY!C51,AUG!C51,SEP!C51,OCT!C51,NOV!C51,DECE!C51)</f>
        <v>6282142.0999999996</v>
      </c>
      <c r="D59" s="285">
        <f>AVERAGE(JAN!D51,FEB!D51,MAR!D51,APR!D51,MAY!D51,JUNE!D51,JULY!D51,AUG!D51,SEP!D51,OCT!D51,NOV!D51,DECE!D51)</f>
        <v>2074.6666666666665</v>
      </c>
      <c r="E59" s="318">
        <f>SUM(JAN!E51,FEB!E51,MAR!E51,APR!E51,MAY!E51,JUNE!E51,JULY!E51,AUG!E51,SEP!E51,OCT!E51,NOV!E51,DECE!E51)</f>
        <v>22205648.699999981</v>
      </c>
      <c r="F59" s="129">
        <f t="shared" si="6"/>
        <v>2192.25</v>
      </c>
      <c r="G59" s="131">
        <f t="shared" si="6"/>
        <v>28487790.799999982</v>
      </c>
    </row>
    <row r="60" spans="1:7" ht="15" thickBot="1" x14ac:dyDescent="0.4">
      <c r="A60" s="341" t="s">
        <v>162</v>
      </c>
      <c r="B60" s="326">
        <f>AVERAGE(JAN!B52,FEB!B52,MAR!B52,APR!B52,MAY!B52,JUNE!B52,JULY!B52,AUG!B52,SEP!B52,OCT!B52,NOV!B52,DECE!B52)</f>
        <v>250.91666666666666</v>
      </c>
      <c r="C60" s="318">
        <f>SUM(JAN!C52,FEB!C52,MAR!C52,APR!C52,MAY!C52,JUNE!C52,JULY!C52,AUG!C52,SEP!C52,OCT!C52,NOV!C52,DECE!C52)</f>
        <v>19833798</v>
      </c>
      <c r="D60" s="326">
        <f>AVERAGE(JAN!D52,FEB!D52,MAR!D52,APR!D52,MAY!D52,JUNE!D52,JULY!D52,AUG!D52,SEP!D52,OCT!D52,NOV!D52,DECE!D52)</f>
        <v>585.08333333333337</v>
      </c>
      <c r="E60" s="318">
        <f>SUM(JAN!E52,FEB!E52,MAR!E52,APR!E52,MAY!E52,JUNE!E52,JULY!E52,AUG!E52,SEP!E52,OCT!E52,NOV!E52,DECE!E52)</f>
        <v>67569108</v>
      </c>
      <c r="F60" s="339">
        <f t="shared" ref="F60:G67" si="7">B60+D60</f>
        <v>836</v>
      </c>
      <c r="G60" s="340">
        <f t="shared" si="7"/>
        <v>87402906</v>
      </c>
    </row>
    <row r="61" spans="1:7" ht="15" thickBot="1" x14ac:dyDescent="0.4">
      <c r="A61" s="91" t="s">
        <v>96</v>
      </c>
      <c r="B61" s="311">
        <f>AVERAGE(JAN!B53,FEB!B53,MAR!B53,APR!B53,MAY!B53,JUNE!B53,JULY!B53,AUG!B53,SEP!B53,OCT!B53,NOV!B53,DECE!B53)</f>
        <v>250.91666666666666</v>
      </c>
      <c r="C61" s="318">
        <f>SUM(JAN!C53,FEB!C53,MAR!C53,APR!C53,MAY!C53,JUNE!C53,JULY!C53,AUG!C53,SEP!C53,OCT!C53,NOV!C53,DECE!C53)</f>
        <v>19833798</v>
      </c>
      <c r="D61" s="311">
        <f>AVERAGE(JAN!D53,FEB!D53,MAR!D53,APR!D53,MAY!D53,JUNE!D53,JULY!D53,AUG!D53,SEP!D53,OCT!D53,NOV!D53,DECE!D53)</f>
        <v>583.08333333333337</v>
      </c>
      <c r="E61" s="318">
        <f>SUM(JAN!E53,FEB!E53,MAR!E53,APR!E53,MAY!E53,JUNE!E53,JULY!E53,AUG!E53,SEP!E53,OCT!E53,NOV!E53,DECE!E53)</f>
        <v>67305061</v>
      </c>
      <c r="F61" s="129">
        <f t="shared" si="7"/>
        <v>834</v>
      </c>
      <c r="G61" s="131">
        <f t="shared" si="7"/>
        <v>87138859</v>
      </c>
    </row>
    <row r="62" spans="1:7" ht="15" thickBot="1" x14ac:dyDescent="0.4">
      <c r="A62" s="91" t="s">
        <v>100</v>
      </c>
      <c r="B62" s="285">
        <f>AVERAGE(JAN!B54,FEB!B54,MAR!B54,APR!B54,MAY!B54,JUNE!B54,JULY!B54,AUG!B54,SEP!B54,OCT!B54,NOV!B54,DECE!B54)</f>
        <v>0</v>
      </c>
      <c r="C62" s="318">
        <f>SUM(JAN!C54,FEB!C54,MAR!C54,APR!C54,MAY!C54,JUNE!C54,JULY!C54,AUG!C54,SEP!C54,OCT!C54,NOV!C54,DECE!C54)</f>
        <v>0</v>
      </c>
      <c r="D62" s="285">
        <f>AVERAGE(JAN!D54,FEB!D54,MAR!D54,APR!D54,MAY!D54,JUNE!D54,JULY!D54,AUG!D54,SEP!D54,OCT!D54,NOV!D54,DECE!D54)</f>
        <v>2</v>
      </c>
      <c r="E62" s="318">
        <f>SUM(JAN!E54,FEB!E54,MAR!E54,APR!E54,MAY!E54,JUNE!E54,JULY!E54,AUG!E54,SEP!E54,OCT!E54,NOV!E54,DECE!E54)</f>
        <v>264047</v>
      </c>
      <c r="F62" s="129">
        <f t="shared" si="7"/>
        <v>2</v>
      </c>
      <c r="G62" s="131">
        <f t="shared" si="7"/>
        <v>264047</v>
      </c>
    </row>
    <row r="63" spans="1:7" ht="15" thickBot="1" x14ac:dyDescent="0.4">
      <c r="A63" s="341" t="s">
        <v>97</v>
      </c>
      <c r="B63" s="326">
        <f>AVERAGE(JAN!B55,FEB!B55,MAR!B55,APR!B55,MAY!B55,JUNE!B55,JULY!B55,AUG!B55,SEP!B55,OCT!B55,NOV!B55,DECE!B55)</f>
        <v>293.33333333333331</v>
      </c>
      <c r="C63" s="318">
        <f>SUM(JAN!C55,FEB!C55,MAR!C55,APR!C55,MAY!C55,JUNE!C55,JULY!C55,AUG!C55,SEP!C55,OCT!C55,NOV!C55,DECE!C55)</f>
        <v>715853</v>
      </c>
      <c r="D63" s="326">
        <f>AVERAGE(JAN!D55,FEB!D55,MAR!D55,APR!D55,MAY!D55,JUNE!D55,JULY!D55,AUG!D55,SEP!D55,OCT!D55,NOV!D55,DECE!D55)</f>
        <v>186.25</v>
      </c>
      <c r="E63" s="318">
        <f>SUM(JAN!E55,FEB!E55,MAR!E55,APR!E55,MAY!E55,JUNE!E55,JULY!E55,AUG!E55,SEP!E55,OCT!E55,NOV!E55,DECE!E55)</f>
        <v>1267541</v>
      </c>
      <c r="F63" s="339">
        <f t="shared" si="7"/>
        <v>479.58333333333331</v>
      </c>
      <c r="G63" s="340">
        <f t="shared" si="7"/>
        <v>1983394</v>
      </c>
    </row>
    <row r="64" spans="1:7" ht="15" thickBot="1" x14ac:dyDescent="0.4">
      <c r="A64" s="332" t="s">
        <v>98</v>
      </c>
      <c r="B64" s="333">
        <f>AVERAGE(JAN!B56,FEB!B56,MAR!B56,APR!B56,MAY!B56,JUNE!B56,JULY!B56,AUG!B56,SEP!B56,OCT!B56,NOV!B56,DECE!B56)</f>
        <v>293.33333333333331</v>
      </c>
      <c r="C64" s="318">
        <f>SUM(JAN!C56,FEB!C56,MAR!C56,APR!C56,MAY!C56,JUNE!C56,JULY!C56,AUG!C56,SEP!C56,OCT!C56,NOV!C56,DECE!C56)</f>
        <v>715853</v>
      </c>
      <c r="D64" s="333">
        <f>AVERAGE(JAN!D56,FEB!D56,MAR!D56,APR!D56,MAY!D56,JUNE!D56,JULY!D56,AUG!D56,SEP!D56,OCT!D56,NOV!D56,DECE!D56)</f>
        <v>186.25</v>
      </c>
      <c r="E64" s="318">
        <f>SUM(JAN!E56,FEB!E56,MAR!E56,APR!E56,MAY!E56,JUNE!E56,JULY!E56,AUG!E56,SEP!E56,OCT!E56,NOV!E56,DECE!E56)</f>
        <v>1267541</v>
      </c>
      <c r="F64" s="336">
        <f t="shared" si="7"/>
        <v>479.58333333333331</v>
      </c>
      <c r="G64" s="337">
        <f t="shared" si="7"/>
        <v>1983394</v>
      </c>
    </row>
    <row r="65" spans="1:7" ht="15" thickBot="1" x14ac:dyDescent="0.4">
      <c r="A65" s="322" t="s">
        <v>64</v>
      </c>
      <c r="B65" s="318">
        <f>AVERAGE(JAN!B57,FEB!B57,MAR!B57,APR!B57,MAY!B57,JUNE!B57,JULY!B57,AUG!B57,SEP!B57,OCT!B57,NOV!B57,DECE!B57)</f>
        <v>424.5</v>
      </c>
      <c r="C65" s="318">
        <f>SUM(JAN!C57,FEB!C57,MAR!C57,APR!C57,MAY!C57,JUNE!C57,JULY!C57,AUG!C57,SEP!C57,OCT!C57,NOV!C57,DECE!C57)</f>
        <v>12245258.69999999</v>
      </c>
      <c r="D65" s="318">
        <f>AVERAGE(JAN!D57,FEB!D57,MAR!D57,APR!D57,MAY!D57,JUNE!D57,JULY!D57,AUG!D57,SEP!D57,OCT!D57,NOV!D57,DECE!D57)</f>
        <v>219.41666666666666</v>
      </c>
      <c r="E65" s="318">
        <f>SUM(JAN!E57,FEB!E57,MAR!E57,APR!E57,MAY!E57,JUNE!E57,JULY!E57,AUG!E57,SEP!E57,OCT!E57,NOV!E57,DECE!E57)</f>
        <v>7715636.4999999972</v>
      </c>
      <c r="F65" s="323">
        <f t="shared" si="7"/>
        <v>643.91666666666663</v>
      </c>
      <c r="G65" s="324">
        <f t="shared" si="7"/>
        <v>19960895.199999988</v>
      </c>
    </row>
    <row r="66" spans="1:7" ht="15" thickBot="1" x14ac:dyDescent="0.4">
      <c r="A66" s="338" t="s">
        <v>158</v>
      </c>
      <c r="B66" s="326">
        <f>AVERAGE(JAN!B58,FEB!B58,MAR!B58,APR!B58,MAY!B58,JUNE!B58,JULY!B58,AUG!B58,SEP!B58,OCT!B58,NOV!B58,DECE!B58)</f>
        <v>424.5</v>
      </c>
      <c r="C66" s="318">
        <f>SUM(JAN!C58,FEB!C58,MAR!C58,APR!C58,MAY!C58,JUNE!C58,JULY!C58,AUG!C58,SEP!C58,OCT!C58,NOV!C58,DECE!C58)</f>
        <v>12245258.69999999</v>
      </c>
      <c r="D66" s="326">
        <f>AVERAGE(JAN!D58,FEB!D58,MAR!D58,APR!D58,MAY!D58,JUNE!D58,JULY!D58,AUG!D58,SEP!D58,OCT!D58,NOV!D58,DECE!D58)</f>
        <v>219.41666666666666</v>
      </c>
      <c r="E66" s="318">
        <f>SUM(JAN!E58,FEB!E58,MAR!E58,APR!E58,MAY!E58,JUNE!E58,JULY!E58,AUG!E58,SEP!E58,OCT!E58,NOV!E58,DECE!E58)</f>
        <v>7715636.4999999972</v>
      </c>
      <c r="F66" s="339">
        <f t="shared" si="7"/>
        <v>643.91666666666663</v>
      </c>
      <c r="G66" s="340">
        <f t="shared" si="7"/>
        <v>19960895.199999988</v>
      </c>
    </row>
    <row r="67" spans="1:7" ht="15" thickBot="1" x14ac:dyDescent="0.4">
      <c r="A67" s="176" t="s">
        <v>161</v>
      </c>
      <c r="B67" s="333">
        <f>AVERAGE(JAN!B59,FEB!B59,MAR!B59,APR!B59,MAY!B59,JUNE!B59,JULY!B59,AUG!B59,SEP!B59,OCT!B59,NOV!B59,DECE!B59)</f>
        <v>423.25</v>
      </c>
      <c r="C67" s="318">
        <f>SUM(JAN!C59,FEB!C59,MAR!C59,APR!C59,MAY!C59,JUNE!C59,JULY!C59,AUG!C59,SEP!C59,OCT!C59,NOV!C59,DECE!C59)</f>
        <v>11977333.499999991</v>
      </c>
      <c r="D67" s="333">
        <f>AVERAGE(JAN!D59,FEB!D59,MAR!D59,APR!D59,MAY!D59,JUNE!D59,JULY!D59,AUG!D59,SEP!D59,OCT!D59,NOV!D59,DECE!D59)</f>
        <v>216.41666666666666</v>
      </c>
      <c r="E67" s="318">
        <f>SUM(JAN!E59,FEB!E59,MAR!E59,APR!E59,MAY!E59,JUNE!E59,JULY!E59,AUG!E59,SEP!E59,OCT!E59,NOV!E59,DECE!E59)</f>
        <v>7703162.9999999972</v>
      </c>
      <c r="F67" s="177">
        <f t="shared" si="7"/>
        <v>639.66666666666663</v>
      </c>
      <c r="G67" s="178">
        <f t="shared" si="7"/>
        <v>19680496.499999989</v>
      </c>
    </row>
  </sheetData>
  <mergeCells count="6">
    <mergeCell ref="L1:N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48F6-ACC8-4FA9-A666-09A86F1F962D}">
  <sheetPr>
    <tabColor theme="3" tint="0.79998168889431442"/>
  </sheetPr>
  <dimension ref="A1:U112"/>
  <sheetViews>
    <sheetView topLeftCell="A118" workbookViewId="0">
      <selection activeCell="B78" sqref="B78"/>
    </sheetView>
  </sheetViews>
  <sheetFormatPr defaultColWidth="9.1796875" defaultRowHeight="13" x14ac:dyDescent="0.3"/>
  <cols>
    <col min="1" max="1" width="12.81640625" style="8" customWidth="1"/>
    <col min="2" max="2" width="15.1796875" style="8" customWidth="1"/>
    <col min="3" max="3" width="15.26953125" style="8" customWidth="1"/>
    <col min="4" max="4" width="12.1796875" style="8" customWidth="1"/>
    <col min="5" max="5" width="9.1796875" style="8"/>
    <col min="6" max="6" width="14.1796875" style="8" customWidth="1"/>
    <col min="7" max="9" width="9.1796875" style="8"/>
    <col min="10" max="10" width="12.54296875" style="8" customWidth="1"/>
    <col min="11" max="11" width="16" style="8" customWidth="1"/>
    <col min="12" max="14" width="9.1796875" style="8"/>
    <col min="15" max="15" width="14.54296875" style="8" customWidth="1"/>
    <col min="16" max="16384" width="9.1796875" style="8"/>
  </cols>
  <sheetData>
    <row r="1" spans="1:21" ht="18.5" x14ac:dyDescent="0.45">
      <c r="A1" s="5" t="s">
        <v>86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  <c r="N1" s="7"/>
      <c r="O1" s="7"/>
    </row>
    <row r="2" spans="1:21" x14ac:dyDescent="0.3">
      <c r="A2" s="21"/>
      <c r="B2" s="18"/>
      <c r="C2" s="18"/>
      <c r="D2" s="19"/>
      <c r="E2" s="20"/>
      <c r="F2" s="20"/>
      <c r="G2" s="17"/>
      <c r="H2" s="17"/>
    </row>
    <row r="3" spans="1:21" x14ac:dyDescent="0.3">
      <c r="A3" s="21"/>
      <c r="B3" s="18"/>
      <c r="C3" s="18"/>
      <c r="D3" s="19"/>
      <c r="E3" s="20"/>
      <c r="F3" s="20"/>
      <c r="G3" s="17"/>
      <c r="H3" s="17"/>
    </row>
    <row r="4" spans="1:21" ht="21" x14ac:dyDescent="0.5">
      <c r="A4" s="146" t="s">
        <v>87</v>
      </c>
      <c r="B4" s="147"/>
      <c r="C4" s="147"/>
      <c r="D4" s="147"/>
      <c r="E4" s="147"/>
      <c r="F4" s="147"/>
      <c r="G4" s="147"/>
      <c r="H4" s="147"/>
      <c r="I4" s="147"/>
      <c r="J4" s="147"/>
      <c r="K4" s="148"/>
      <c r="L4" s="148"/>
      <c r="M4" s="148"/>
      <c r="N4" s="148"/>
      <c r="O4" s="148"/>
    </row>
    <row r="5" spans="1:21" ht="16" thickBot="1" x14ac:dyDescent="0.4">
      <c r="A5" s="25"/>
      <c r="B5" s="26"/>
      <c r="C5" s="26"/>
      <c r="D5" s="26"/>
      <c r="E5" s="26"/>
      <c r="F5" s="26"/>
      <c r="G5" s="26"/>
      <c r="H5" s="26"/>
      <c r="I5" s="26"/>
      <c r="J5" s="26"/>
      <c r="K5"/>
      <c r="L5"/>
      <c r="M5"/>
      <c r="N5"/>
      <c r="O5"/>
    </row>
    <row r="6" spans="1:21" ht="15.5" x14ac:dyDescent="0.35">
      <c r="A6" s="149" t="s">
        <v>88</v>
      </c>
      <c r="B6" s="150"/>
      <c r="C6" s="150"/>
      <c r="D6" s="150"/>
      <c r="E6" s="150"/>
      <c r="F6" s="150"/>
      <c r="G6" s="150"/>
      <c r="H6" s="150"/>
      <c r="I6" s="150"/>
      <c r="J6" s="150"/>
      <c r="K6" s="151" t="s">
        <v>10</v>
      </c>
      <c r="L6" s="151"/>
      <c r="M6" s="151"/>
      <c r="N6" s="151"/>
      <c r="O6" s="152"/>
    </row>
    <row r="7" spans="1:21" ht="15.5" x14ac:dyDescent="0.35">
      <c r="A7" s="75"/>
      <c r="B7" s="40"/>
      <c r="C7" s="40"/>
      <c r="D7" s="40"/>
      <c r="E7" s="40"/>
      <c r="F7" s="40"/>
      <c r="G7" s="40"/>
      <c r="H7" s="40"/>
      <c r="I7" s="40"/>
      <c r="J7" s="40"/>
      <c r="K7" s="76"/>
      <c r="L7" s="76"/>
      <c r="M7" s="76"/>
      <c r="N7" s="76"/>
      <c r="O7" s="77"/>
    </row>
    <row r="8" spans="1:21" ht="15.5" x14ac:dyDescent="0.35">
      <c r="A8" s="95">
        <v>1</v>
      </c>
      <c r="B8" s="43" t="s">
        <v>11</v>
      </c>
      <c r="C8" s="43"/>
      <c r="D8" s="43"/>
      <c r="E8" s="43"/>
      <c r="F8" s="43"/>
      <c r="G8" s="43"/>
      <c r="H8" s="43"/>
      <c r="I8" s="43"/>
      <c r="J8" s="40"/>
      <c r="K8" s="96"/>
      <c r="L8" s="76"/>
      <c r="M8" s="76"/>
      <c r="N8" s="76"/>
      <c r="O8" s="77"/>
    </row>
    <row r="9" spans="1:21" ht="15.5" x14ac:dyDescent="0.35">
      <c r="A9" s="95">
        <v>2</v>
      </c>
      <c r="B9" s="43" t="s">
        <v>12</v>
      </c>
      <c r="C9" s="43"/>
      <c r="D9" s="43"/>
      <c r="E9" s="43"/>
      <c r="F9" s="43"/>
      <c r="G9" s="43"/>
      <c r="H9" s="43"/>
      <c r="I9" s="43"/>
      <c r="J9" s="40"/>
      <c r="K9" s="96"/>
      <c r="L9" s="76"/>
      <c r="M9" s="76"/>
      <c r="N9" s="76"/>
      <c r="O9" s="77"/>
    </row>
    <row r="10" spans="1:21" ht="15.5" x14ac:dyDescent="0.35">
      <c r="A10" s="95">
        <v>3</v>
      </c>
      <c r="B10" s="43" t="s">
        <v>89</v>
      </c>
      <c r="C10" s="43"/>
      <c r="D10" s="43"/>
      <c r="E10" s="43"/>
      <c r="F10" s="43"/>
      <c r="G10" s="43"/>
      <c r="H10" s="43"/>
      <c r="I10" s="43"/>
      <c r="J10" s="40"/>
      <c r="K10" s="96"/>
      <c r="L10" s="76"/>
      <c r="M10" s="76"/>
      <c r="N10" s="76"/>
      <c r="O10" s="77"/>
      <c r="R10" s="17"/>
      <c r="S10" s="17"/>
      <c r="T10" s="17"/>
      <c r="U10" s="17"/>
    </row>
    <row r="11" spans="1:21" ht="15.5" x14ac:dyDescent="0.35">
      <c r="A11" s="97"/>
      <c r="B11" s="92" t="s">
        <v>90</v>
      </c>
      <c r="C11" s="43"/>
      <c r="D11" s="43"/>
      <c r="E11" s="43"/>
      <c r="F11" s="98" t="s">
        <v>91</v>
      </c>
      <c r="G11" s="98"/>
      <c r="H11" s="98"/>
      <c r="I11" s="43"/>
      <c r="J11" s="97" t="s">
        <v>92</v>
      </c>
      <c r="K11" s="100"/>
      <c r="L11" s="100"/>
      <c r="M11" s="76"/>
      <c r="N11" s="76"/>
      <c r="O11" s="77"/>
      <c r="R11" s="17"/>
      <c r="S11" s="17"/>
      <c r="T11" s="17"/>
      <c r="U11" s="17"/>
    </row>
    <row r="12" spans="1:21" ht="15.5" x14ac:dyDescent="0.35">
      <c r="A12" s="97"/>
      <c r="B12" s="8" t="s">
        <v>93</v>
      </c>
      <c r="C12" s="93" t="s">
        <v>94</v>
      </c>
      <c r="D12" s="43"/>
      <c r="E12" s="43"/>
      <c r="F12" s="43" t="s">
        <v>95</v>
      </c>
      <c r="G12" s="99" t="s">
        <v>96</v>
      </c>
      <c r="H12" s="43"/>
      <c r="I12" s="43"/>
      <c r="J12" s="99" t="s">
        <v>97</v>
      </c>
      <c r="K12" s="99" t="s">
        <v>98</v>
      </c>
      <c r="L12" s="76"/>
      <c r="M12" s="76"/>
      <c r="N12" s="76"/>
      <c r="O12" s="77"/>
      <c r="R12" s="17"/>
      <c r="S12" s="17"/>
      <c r="T12" s="17"/>
      <c r="U12" s="17"/>
    </row>
    <row r="13" spans="1:21" ht="15.5" x14ac:dyDescent="0.35">
      <c r="A13" s="97"/>
      <c r="B13" s="8" t="s">
        <v>93</v>
      </c>
      <c r="C13" s="93" t="s">
        <v>99</v>
      </c>
      <c r="D13" s="43"/>
      <c r="E13" s="43"/>
      <c r="F13" s="43" t="s">
        <v>95</v>
      </c>
      <c r="G13" s="99" t="s">
        <v>100</v>
      </c>
      <c r="H13" s="43"/>
      <c r="I13" s="43"/>
      <c r="J13" s="40"/>
      <c r="K13" s="96"/>
      <c r="L13" s="76"/>
      <c r="M13" s="76"/>
      <c r="N13" s="76"/>
      <c r="O13" s="77"/>
      <c r="R13" s="17"/>
      <c r="S13" s="92"/>
      <c r="T13" s="17"/>
      <c r="U13" s="17"/>
    </row>
    <row r="14" spans="1:21" ht="15.5" x14ac:dyDescent="0.35">
      <c r="A14" s="97"/>
      <c r="B14" s="8" t="s">
        <v>93</v>
      </c>
      <c r="C14" s="93" t="s">
        <v>101</v>
      </c>
      <c r="D14" s="43"/>
      <c r="E14" s="43"/>
      <c r="F14" s="43"/>
      <c r="G14" s="43"/>
      <c r="H14" s="43"/>
      <c r="I14" s="43"/>
      <c r="J14" s="40"/>
      <c r="K14" s="96"/>
      <c r="L14" s="76"/>
      <c r="M14" s="76"/>
      <c r="N14" s="76"/>
      <c r="O14" s="77"/>
      <c r="R14" s="17"/>
      <c r="S14" s="101"/>
      <c r="T14" s="17"/>
      <c r="U14" s="17"/>
    </row>
    <row r="15" spans="1:21" ht="15.5" x14ac:dyDescent="0.35">
      <c r="A15" s="95"/>
      <c r="B15" s="8" t="s">
        <v>102</v>
      </c>
      <c r="C15" s="94" t="s">
        <v>103</v>
      </c>
      <c r="D15" s="43"/>
      <c r="E15" s="43"/>
      <c r="F15" s="43"/>
      <c r="G15" s="43"/>
      <c r="H15" s="43"/>
      <c r="I15" s="43"/>
      <c r="J15" s="40"/>
      <c r="K15" s="96"/>
      <c r="L15" s="76"/>
      <c r="M15" s="76"/>
      <c r="N15" s="76"/>
      <c r="O15" s="77"/>
      <c r="R15" s="17"/>
      <c r="S15" s="99"/>
      <c r="T15" s="17"/>
      <c r="U15" s="17"/>
    </row>
    <row r="16" spans="1:21" ht="15.5" x14ac:dyDescent="0.35">
      <c r="A16" s="95">
        <v>4</v>
      </c>
      <c r="B16" s="40" t="s">
        <v>104</v>
      </c>
      <c r="C16" s="94"/>
      <c r="D16" s="43"/>
      <c r="E16" s="43"/>
      <c r="F16" s="43"/>
      <c r="G16" s="43"/>
      <c r="H16" s="43"/>
      <c r="I16" s="43"/>
      <c r="J16" s="40"/>
      <c r="K16" s="96"/>
      <c r="L16" s="76"/>
      <c r="M16" s="76"/>
      <c r="N16" s="76"/>
      <c r="O16" s="77"/>
      <c r="R16" s="17"/>
      <c r="S16" s="99"/>
      <c r="T16" s="17"/>
      <c r="U16" s="17"/>
    </row>
    <row r="17" spans="1:21" ht="15.5" x14ac:dyDescent="0.35">
      <c r="A17" s="95">
        <v>5</v>
      </c>
      <c r="B17" s="40" t="s">
        <v>15</v>
      </c>
      <c r="C17" s="40"/>
      <c r="D17" s="40"/>
      <c r="E17" s="40"/>
      <c r="F17" s="40"/>
      <c r="G17" s="40"/>
      <c r="H17" s="40"/>
      <c r="I17" s="40"/>
      <c r="J17" s="40"/>
      <c r="K17" s="96"/>
      <c r="L17" s="76"/>
      <c r="M17" s="76"/>
      <c r="N17" s="76"/>
      <c r="O17" s="77"/>
      <c r="R17" s="17"/>
      <c r="S17" s="101"/>
      <c r="T17" s="17"/>
      <c r="U17" s="17"/>
    </row>
    <row r="18" spans="1:21" ht="15.5" x14ac:dyDescent="0.35">
      <c r="C18" s="40"/>
      <c r="D18" s="40"/>
      <c r="E18" s="40"/>
      <c r="F18" s="40"/>
      <c r="G18" s="40"/>
      <c r="H18" s="40"/>
      <c r="I18" s="40"/>
      <c r="J18" s="40"/>
      <c r="K18" s="96"/>
      <c r="L18" s="76"/>
      <c r="M18" s="76"/>
      <c r="N18" s="76"/>
      <c r="O18" s="77"/>
      <c r="R18" s="17"/>
      <c r="S18" s="99"/>
      <c r="T18" s="17"/>
      <c r="U18" s="17"/>
    </row>
    <row r="19" spans="1:21" ht="15.5" x14ac:dyDescent="0.35">
      <c r="C19" s="40"/>
      <c r="D19" s="40"/>
      <c r="E19" s="40"/>
      <c r="F19" s="40"/>
      <c r="G19" s="40"/>
      <c r="H19" s="40"/>
      <c r="I19" s="40"/>
      <c r="J19" s="40"/>
      <c r="K19" s="96"/>
      <c r="L19" s="76"/>
      <c r="M19" s="76"/>
      <c r="N19" s="76"/>
      <c r="O19" s="77"/>
      <c r="R19" s="17"/>
      <c r="S19" s="17"/>
      <c r="T19" s="17"/>
      <c r="U19" s="17"/>
    </row>
    <row r="20" spans="1:21" ht="16" thickBot="1" x14ac:dyDescent="0.4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3"/>
      <c r="L20" s="83"/>
      <c r="M20" s="83"/>
      <c r="N20" s="83"/>
      <c r="O20" s="84"/>
      <c r="R20" s="17"/>
      <c r="S20" s="17"/>
      <c r="T20" s="17"/>
      <c r="U20" s="17"/>
    </row>
    <row r="21" spans="1:21" ht="15.5" x14ac:dyDescent="0.35">
      <c r="A21" s="70"/>
      <c r="B21" s="29"/>
      <c r="C21" s="29"/>
      <c r="D21" s="29"/>
      <c r="E21" s="29"/>
      <c r="F21" s="29"/>
      <c r="G21" s="29"/>
      <c r="H21" s="29"/>
      <c r="I21" s="29"/>
      <c r="J21" s="29"/>
      <c r="K21" s="2"/>
      <c r="L21" s="2"/>
      <c r="M21" s="2"/>
      <c r="N21" s="2"/>
      <c r="O21" s="2"/>
    </row>
    <row r="22" spans="1:21" ht="16" thickBot="1" x14ac:dyDescent="0.4">
      <c r="A22" s="70"/>
      <c r="B22" s="29"/>
      <c r="C22" s="29"/>
      <c r="D22" s="29"/>
      <c r="E22" s="29"/>
      <c r="F22" s="29"/>
      <c r="G22" s="29"/>
      <c r="H22" s="29"/>
      <c r="I22" s="29"/>
      <c r="J22" s="29"/>
      <c r="K22" s="2"/>
      <c r="L22" s="2"/>
      <c r="M22" s="2"/>
      <c r="N22" s="2"/>
      <c r="O22" s="2"/>
    </row>
    <row r="23" spans="1:21" ht="15.5" x14ac:dyDescent="0.35">
      <c r="A23" s="102" t="s">
        <v>105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4"/>
      <c r="L23" s="104"/>
      <c r="M23" s="104"/>
      <c r="N23" s="104"/>
      <c r="O23" s="105"/>
    </row>
    <row r="24" spans="1:21" ht="15.5" x14ac:dyDescent="0.35">
      <c r="A24" s="106"/>
      <c r="B24" s="107" t="s">
        <v>18</v>
      </c>
      <c r="C24" s="107"/>
      <c r="D24" s="107"/>
      <c r="E24" s="107"/>
      <c r="F24" s="107"/>
      <c r="G24" s="107"/>
      <c r="H24" s="107"/>
      <c r="I24" s="107"/>
      <c r="J24" s="108"/>
      <c r="K24" s="108"/>
      <c r="L24" s="108"/>
      <c r="M24" s="108"/>
      <c r="N24" s="108"/>
      <c r="O24" s="109"/>
    </row>
    <row r="25" spans="1:21" ht="15.5" x14ac:dyDescent="0.35">
      <c r="A25" s="106"/>
      <c r="B25" s="107" t="s">
        <v>19</v>
      </c>
      <c r="C25" s="107"/>
      <c r="D25" s="107"/>
      <c r="E25" s="107"/>
      <c r="F25" s="107"/>
      <c r="G25" s="107"/>
      <c r="H25" s="107"/>
      <c r="I25" s="107"/>
      <c r="J25" s="108"/>
      <c r="K25" s="108"/>
      <c r="L25" s="108"/>
      <c r="M25" s="108"/>
      <c r="N25" s="108"/>
      <c r="O25" s="109"/>
    </row>
    <row r="26" spans="1:21" ht="15.5" x14ac:dyDescent="0.35">
      <c r="A26" s="106"/>
      <c r="B26" s="43" t="s">
        <v>20</v>
      </c>
      <c r="C26" s="43"/>
      <c r="D26" s="43"/>
      <c r="E26" s="43"/>
      <c r="F26" s="43"/>
      <c r="G26" s="43"/>
      <c r="H26" s="43"/>
      <c r="I26" s="43"/>
      <c r="J26" s="43"/>
      <c r="K26" s="110"/>
      <c r="L26" s="110"/>
      <c r="M26" s="110"/>
      <c r="N26" s="110"/>
      <c r="O26" s="111"/>
    </row>
    <row r="27" spans="1:21" ht="15.5" x14ac:dyDescent="0.35">
      <c r="A27" s="106"/>
      <c r="B27" s="43" t="s">
        <v>21</v>
      </c>
      <c r="C27" s="43"/>
      <c r="D27" s="43"/>
      <c r="E27" s="43"/>
      <c r="F27" s="43"/>
      <c r="G27" s="43"/>
      <c r="H27" s="43"/>
      <c r="I27" s="43"/>
      <c r="J27" s="43"/>
      <c r="K27" s="110"/>
      <c r="L27" s="110"/>
      <c r="M27" s="110"/>
      <c r="N27" s="110"/>
      <c r="O27" s="111"/>
    </row>
    <row r="28" spans="1:21" ht="15.5" x14ac:dyDescent="0.35">
      <c r="A28" s="106"/>
      <c r="B28" s="43"/>
      <c r="C28" s="43"/>
      <c r="D28" s="43"/>
      <c r="E28" s="43"/>
      <c r="F28" s="43"/>
      <c r="G28" s="43"/>
      <c r="H28" s="43"/>
      <c r="I28" s="43"/>
      <c r="J28" s="43"/>
      <c r="K28" s="110"/>
      <c r="L28" s="110"/>
      <c r="M28" s="110"/>
      <c r="N28" s="110"/>
      <c r="O28" s="111"/>
    </row>
    <row r="29" spans="1:21" ht="15.5" x14ac:dyDescent="0.35">
      <c r="A29" s="106"/>
      <c r="B29" s="43"/>
      <c r="C29" s="43"/>
      <c r="D29" s="43"/>
      <c r="E29" s="43"/>
      <c r="F29" s="43"/>
      <c r="G29" s="43"/>
      <c r="H29" s="43"/>
      <c r="I29" s="43"/>
      <c r="J29" s="43"/>
      <c r="K29" s="110"/>
      <c r="L29" s="110"/>
      <c r="M29" s="110"/>
      <c r="N29" s="110"/>
      <c r="O29" s="111"/>
    </row>
    <row r="30" spans="1:21" ht="15.5" x14ac:dyDescent="0.35">
      <c r="A30" s="112" t="s">
        <v>22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4"/>
      <c r="L30" s="114"/>
      <c r="M30" s="114"/>
      <c r="N30" s="114"/>
      <c r="O30" s="115"/>
    </row>
    <row r="31" spans="1:21" ht="15.5" x14ac:dyDescent="0.35">
      <c r="A31" s="116"/>
      <c r="B31" s="17"/>
      <c r="C31" s="17"/>
      <c r="D31" s="17"/>
      <c r="E31" s="17"/>
      <c r="F31" s="17"/>
      <c r="G31" s="17"/>
      <c r="H31" s="17"/>
      <c r="I31" s="17"/>
      <c r="J31" s="43"/>
      <c r="K31" s="110"/>
      <c r="L31" s="110"/>
      <c r="M31" s="110"/>
      <c r="N31" s="110"/>
      <c r="O31" s="111"/>
    </row>
    <row r="32" spans="1:21" ht="15.5" x14ac:dyDescent="0.35">
      <c r="A32" s="106"/>
      <c r="B32" s="43" t="s">
        <v>23</v>
      </c>
      <c r="C32" s="43"/>
      <c r="D32" s="43"/>
      <c r="E32" s="43"/>
      <c r="F32" s="43"/>
      <c r="G32" s="43"/>
      <c r="H32" s="43"/>
      <c r="I32" s="43"/>
      <c r="J32" s="43"/>
      <c r="K32" s="110"/>
      <c r="L32" s="110"/>
      <c r="M32" s="110"/>
      <c r="N32" s="110"/>
      <c r="O32" s="111"/>
    </row>
    <row r="33" spans="1:15" ht="15.5" x14ac:dyDescent="0.35">
      <c r="A33" s="106"/>
      <c r="B33" s="43" t="s">
        <v>24</v>
      </c>
      <c r="C33" s="43"/>
      <c r="D33" s="43"/>
      <c r="E33" s="43"/>
      <c r="F33" s="43"/>
      <c r="G33" s="43"/>
      <c r="H33" s="43"/>
      <c r="I33" s="43"/>
      <c r="J33" s="43"/>
      <c r="K33" s="110"/>
      <c r="L33" s="110"/>
      <c r="M33" s="110"/>
      <c r="N33" s="110"/>
      <c r="O33" s="111"/>
    </row>
    <row r="34" spans="1:15" ht="15.5" x14ac:dyDescent="0.35">
      <c r="A34" s="106"/>
      <c r="B34" s="43" t="s">
        <v>25</v>
      </c>
      <c r="C34" s="43"/>
      <c r="D34" s="43"/>
      <c r="E34" s="43"/>
      <c r="F34" s="43"/>
      <c r="G34" s="43"/>
      <c r="H34" s="43"/>
      <c r="I34" s="43"/>
      <c r="J34" s="43"/>
      <c r="K34" s="110"/>
      <c r="L34" s="110"/>
      <c r="M34" s="110"/>
      <c r="N34" s="110"/>
      <c r="O34" s="111"/>
    </row>
    <row r="35" spans="1:15" ht="15.5" x14ac:dyDescent="0.35">
      <c r="A35" s="106"/>
      <c r="B35" s="43"/>
      <c r="C35" s="43" t="s">
        <v>26</v>
      </c>
      <c r="D35" s="43"/>
      <c r="E35" s="43"/>
      <c r="F35" s="43"/>
      <c r="G35" s="43"/>
      <c r="H35" s="43"/>
      <c r="I35" s="43"/>
      <c r="J35" s="43"/>
      <c r="K35" s="110"/>
      <c r="L35" s="110"/>
      <c r="M35" s="110"/>
      <c r="N35" s="110"/>
      <c r="O35" s="111"/>
    </row>
    <row r="36" spans="1:15" ht="15.5" x14ac:dyDescent="0.35">
      <c r="A36" s="106"/>
      <c r="B36" s="43"/>
      <c r="C36" s="43" t="s">
        <v>27</v>
      </c>
      <c r="D36" s="43"/>
      <c r="E36" s="43"/>
      <c r="F36" s="43"/>
      <c r="G36" s="40"/>
      <c r="H36" s="40"/>
      <c r="I36" s="40"/>
      <c r="J36" s="40"/>
      <c r="K36" s="76"/>
      <c r="L36" s="76"/>
      <c r="M36" s="110"/>
      <c r="N36" s="110"/>
      <c r="O36" s="111"/>
    </row>
    <row r="37" spans="1:15" ht="15.5" x14ac:dyDescent="0.35">
      <c r="A37" s="106"/>
      <c r="B37" s="43"/>
      <c r="C37" s="43" t="s">
        <v>28</v>
      </c>
      <c r="D37" s="43"/>
      <c r="E37" s="43"/>
      <c r="F37" s="43"/>
      <c r="G37" s="40"/>
      <c r="H37" s="40"/>
      <c r="I37" s="40"/>
      <c r="J37" s="40"/>
      <c r="K37" s="76"/>
      <c r="L37" s="76"/>
      <c r="M37" s="110"/>
      <c r="N37" s="110"/>
      <c r="O37" s="111"/>
    </row>
    <row r="38" spans="1:15" ht="15.5" x14ac:dyDescent="0.35">
      <c r="A38" s="106"/>
      <c r="B38" s="43" t="s">
        <v>29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</row>
    <row r="39" spans="1:15" ht="15.5" x14ac:dyDescent="0.35">
      <c r="A39" s="106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1"/>
    </row>
    <row r="40" spans="1:15" ht="15.5" x14ac:dyDescent="0.35">
      <c r="A40" s="106"/>
      <c r="B40" s="43" t="s">
        <v>30</v>
      </c>
      <c r="C40" s="43"/>
      <c r="D40" s="43"/>
      <c r="E40" s="43"/>
      <c r="F40" s="43"/>
      <c r="G40" s="43"/>
      <c r="H40" s="40"/>
      <c r="I40" s="40"/>
      <c r="J40" s="43"/>
      <c r="K40" s="110"/>
      <c r="L40" s="110"/>
      <c r="M40" s="110"/>
      <c r="N40" s="110"/>
      <c r="O40" s="111"/>
    </row>
    <row r="41" spans="1:15" ht="15.5" x14ac:dyDescent="0.35">
      <c r="A41" s="106"/>
      <c r="B41" s="43"/>
      <c r="C41" s="43" t="s">
        <v>31</v>
      </c>
      <c r="D41" s="43"/>
      <c r="E41" s="43"/>
      <c r="F41" s="43"/>
      <c r="G41" s="43"/>
      <c r="H41" s="40"/>
      <c r="I41" s="40"/>
      <c r="J41" s="43"/>
      <c r="K41" s="110"/>
      <c r="L41" s="110"/>
      <c r="M41" s="110"/>
      <c r="N41" s="110"/>
      <c r="O41" s="111"/>
    </row>
    <row r="42" spans="1:15" ht="15.5" x14ac:dyDescent="0.35">
      <c r="A42" s="106"/>
      <c r="B42" s="43"/>
      <c r="C42" s="43"/>
      <c r="D42" s="43" t="s">
        <v>32</v>
      </c>
      <c r="E42" s="43"/>
      <c r="F42" s="43"/>
      <c r="G42" s="43"/>
      <c r="H42" s="40"/>
      <c r="I42" s="40"/>
      <c r="J42" s="43"/>
      <c r="K42" s="110"/>
      <c r="L42" s="110"/>
      <c r="M42" s="110"/>
      <c r="N42" s="110"/>
      <c r="O42" s="111"/>
    </row>
    <row r="43" spans="1:15" ht="15.5" x14ac:dyDescent="0.35">
      <c r="A43" s="106"/>
      <c r="B43" s="43"/>
      <c r="C43" s="43" t="s">
        <v>33</v>
      </c>
      <c r="D43" s="43"/>
      <c r="E43" s="43"/>
      <c r="F43" s="43"/>
      <c r="G43" s="43"/>
      <c r="H43" s="40"/>
      <c r="I43" s="40"/>
      <c r="J43" s="43"/>
      <c r="K43" s="110"/>
      <c r="L43" s="110"/>
      <c r="M43" s="110"/>
      <c r="N43" s="110"/>
      <c r="O43" s="111"/>
    </row>
    <row r="44" spans="1:15" ht="15.5" x14ac:dyDescent="0.35">
      <c r="A44" s="106"/>
      <c r="B44" s="43"/>
      <c r="C44" s="43"/>
      <c r="D44" s="43" t="s">
        <v>34</v>
      </c>
      <c r="E44" s="43"/>
      <c r="F44" s="43"/>
      <c r="G44" s="43"/>
      <c r="H44" s="40"/>
      <c r="I44" s="40"/>
      <c r="J44" s="43"/>
      <c r="K44" s="110"/>
      <c r="L44" s="110"/>
      <c r="M44" s="110"/>
      <c r="N44" s="110"/>
      <c r="O44" s="111"/>
    </row>
    <row r="45" spans="1:15" ht="15.5" x14ac:dyDescent="0.35">
      <c r="A45" s="106"/>
      <c r="B45" s="43"/>
      <c r="C45" s="43"/>
      <c r="D45" s="43"/>
      <c r="E45" s="43"/>
      <c r="F45" s="43"/>
      <c r="G45" s="43"/>
      <c r="H45" s="43"/>
      <c r="I45" s="43"/>
      <c r="J45" s="43"/>
      <c r="K45" s="110"/>
      <c r="L45" s="110"/>
      <c r="M45" s="110"/>
      <c r="N45" s="110"/>
      <c r="O45" s="111"/>
    </row>
    <row r="46" spans="1:15" ht="15.5" x14ac:dyDescent="0.35">
      <c r="A46" s="112" t="s">
        <v>106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4"/>
      <c r="L46" s="114"/>
      <c r="M46" s="114"/>
      <c r="N46" s="114"/>
      <c r="O46" s="115"/>
    </row>
    <row r="47" spans="1:15" ht="15.5" x14ac:dyDescent="0.35">
      <c r="A47" s="116"/>
      <c r="B47" s="43"/>
      <c r="C47" s="43"/>
      <c r="D47" s="43"/>
      <c r="E47" s="43"/>
      <c r="F47" s="43"/>
      <c r="G47" s="43"/>
      <c r="H47" s="43"/>
      <c r="I47" s="43"/>
      <c r="J47" s="43"/>
      <c r="K47" s="110"/>
      <c r="L47" s="110"/>
      <c r="M47" s="110"/>
      <c r="N47" s="110"/>
      <c r="O47" s="111"/>
    </row>
    <row r="48" spans="1:15" ht="15.5" x14ac:dyDescent="0.35">
      <c r="A48" s="116"/>
      <c r="B48" s="43" t="s">
        <v>36</v>
      </c>
      <c r="C48" s="43"/>
      <c r="D48" s="43"/>
      <c r="E48" s="43"/>
      <c r="F48" s="43"/>
      <c r="G48" s="43"/>
      <c r="H48" s="43"/>
      <c r="I48" s="43"/>
      <c r="J48" s="43"/>
      <c r="K48" s="110"/>
      <c r="L48" s="110"/>
      <c r="M48" s="110"/>
      <c r="N48" s="110"/>
      <c r="O48" s="111"/>
    </row>
    <row r="49" spans="1:15" ht="15.5" x14ac:dyDescent="0.35">
      <c r="A49" s="116"/>
      <c r="B49" s="43" t="s">
        <v>37</v>
      </c>
      <c r="C49" s="43"/>
      <c r="D49" s="43"/>
      <c r="E49" s="43"/>
      <c r="F49" s="43"/>
      <c r="G49" s="43"/>
      <c r="H49" s="43"/>
      <c r="I49" s="43"/>
      <c r="J49" s="43"/>
      <c r="K49" s="110"/>
      <c r="L49" s="110"/>
      <c r="M49" s="110"/>
      <c r="N49" s="110"/>
      <c r="O49" s="111"/>
    </row>
    <row r="50" spans="1:15" ht="15.5" x14ac:dyDescent="0.35">
      <c r="A50" s="116"/>
      <c r="B50" s="43" t="s">
        <v>38</v>
      </c>
      <c r="C50" s="43"/>
      <c r="D50" s="43"/>
      <c r="E50" s="43"/>
      <c r="F50" s="43"/>
      <c r="G50" s="43"/>
      <c r="H50" s="43"/>
      <c r="I50" s="43"/>
      <c r="J50" s="43"/>
      <c r="K50" s="110"/>
      <c r="L50" s="110"/>
      <c r="M50" s="110"/>
      <c r="N50" s="110"/>
      <c r="O50" s="111"/>
    </row>
    <row r="51" spans="1:15" ht="15.5" x14ac:dyDescent="0.35">
      <c r="A51" s="116"/>
      <c r="B51" s="43"/>
      <c r="C51" s="43" t="s">
        <v>39</v>
      </c>
      <c r="D51" s="43"/>
      <c r="E51" s="43"/>
      <c r="F51" s="43"/>
      <c r="G51" s="43"/>
      <c r="H51" s="43"/>
      <c r="I51" s="43"/>
      <c r="J51" s="43"/>
      <c r="K51" s="110"/>
      <c r="L51" s="110"/>
      <c r="M51" s="110"/>
      <c r="N51" s="110"/>
      <c r="O51" s="111"/>
    </row>
    <row r="52" spans="1:15" ht="15.5" x14ac:dyDescent="0.35">
      <c r="A52" s="116"/>
      <c r="B52" s="43"/>
      <c r="C52" s="43"/>
      <c r="D52" s="43"/>
      <c r="E52" s="43"/>
      <c r="F52" s="43"/>
      <c r="G52" s="43"/>
      <c r="H52" s="43"/>
      <c r="I52" s="43"/>
      <c r="J52" s="43"/>
      <c r="K52" s="110"/>
      <c r="L52" s="110"/>
      <c r="M52" s="110"/>
      <c r="N52" s="110"/>
      <c r="O52" s="111"/>
    </row>
    <row r="53" spans="1:15" ht="15.5" x14ac:dyDescent="0.35">
      <c r="A53" s="106"/>
      <c r="B53" s="108" t="s">
        <v>40</v>
      </c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9"/>
    </row>
    <row r="54" spans="1:15" ht="15.5" x14ac:dyDescent="0.35">
      <c r="A54" s="106"/>
      <c r="B54" s="108"/>
      <c r="C54" s="110" t="s">
        <v>41</v>
      </c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9"/>
    </row>
    <row r="55" spans="1:15" ht="15.5" x14ac:dyDescent="0.35">
      <c r="A55" s="106"/>
      <c r="B55" s="108"/>
      <c r="C55" s="108"/>
      <c r="D55" s="110" t="s">
        <v>42</v>
      </c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9"/>
    </row>
    <row r="56" spans="1:15" ht="15.5" x14ac:dyDescent="0.35">
      <c r="A56" s="106"/>
      <c r="B56" s="108"/>
      <c r="C56" s="110" t="s">
        <v>43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9"/>
    </row>
    <row r="57" spans="1:15" ht="15.5" x14ac:dyDescent="0.35">
      <c r="A57" s="106"/>
      <c r="B57" s="108"/>
      <c r="C57" s="110" t="s">
        <v>44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9"/>
    </row>
    <row r="58" spans="1:15" ht="15.5" x14ac:dyDescent="0.35">
      <c r="A58" s="116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9"/>
    </row>
    <row r="59" spans="1:15" ht="14.5" x14ac:dyDescent="0.35">
      <c r="A59" s="117"/>
      <c r="B59" s="110" t="s">
        <v>45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14.5" x14ac:dyDescent="0.35">
      <c r="A60" s="117"/>
      <c r="B60" s="108"/>
      <c r="C60" s="110" t="s">
        <v>46</v>
      </c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14.5" x14ac:dyDescent="0.35">
      <c r="A61" s="117"/>
      <c r="B61" s="110"/>
      <c r="C61" s="110" t="s">
        <v>47</v>
      </c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1"/>
    </row>
    <row r="62" spans="1:15" ht="13.5" thickBot="1" x14ac:dyDescent="0.35">
      <c r="A62" s="118"/>
      <c r="B62" s="119"/>
      <c r="C62" s="119"/>
      <c r="D62" s="120"/>
      <c r="E62" s="121"/>
      <c r="F62" s="121"/>
      <c r="G62" s="122"/>
      <c r="H62" s="122"/>
      <c r="I62" s="122"/>
      <c r="J62" s="122"/>
      <c r="K62" s="122"/>
      <c r="L62" s="122"/>
      <c r="M62" s="122"/>
      <c r="N62" s="122"/>
      <c r="O62" s="123"/>
    </row>
    <row r="63" spans="1:15" ht="13.5" thickBot="1" x14ac:dyDescent="0.35">
      <c r="A63" s="21"/>
      <c r="B63" s="18"/>
      <c r="C63" s="18"/>
      <c r="D63" s="19"/>
      <c r="E63" s="20"/>
      <c r="F63" s="20"/>
      <c r="G63" s="17"/>
      <c r="H63" s="17"/>
    </row>
    <row r="64" spans="1:15" ht="15.5" x14ac:dyDescent="0.35">
      <c r="A64" s="102" t="s">
        <v>107</v>
      </c>
      <c r="B64" s="103"/>
      <c r="C64" s="103"/>
      <c r="D64" s="103"/>
      <c r="E64" s="103"/>
      <c r="F64" s="103"/>
      <c r="G64" s="103"/>
      <c r="H64" s="103"/>
      <c r="I64" s="103"/>
      <c r="J64" s="103"/>
      <c r="K64" s="104" t="s">
        <v>108</v>
      </c>
      <c r="L64" s="104"/>
      <c r="M64" s="104"/>
      <c r="N64" s="104"/>
      <c r="O64" s="105"/>
    </row>
    <row r="65" spans="1:15" x14ac:dyDescent="0.3">
      <c r="A65" s="153"/>
      <c r="B65" s="18"/>
      <c r="C65" s="18"/>
      <c r="D65" s="19"/>
      <c r="E65" s="20"/>
      <c r="F65" s="20"/>
      <c r="G65" s="17"/>
      <c r="H65" s="17"/>
      <c r="I65" s="17"/>
      <c r="J65" s="17"/>
      <c r="K65" s="17"/>
      <c r="L65" s="17"/>
      <c r="M65" s="17"/>
      <c r="N65" s="17"/>
      <c r="O65" s="154"/>
    </row>
    <row r="66" spans="1:15" ht="14.5" x14ac:dyDescent="0.35">
      <c r="A66" s="155" t="s">
        <v>109</v>
      </c>
      <c r="B66" s="18"/>
      <c r="C66" s="18"/>
      <c r="D66" s="19"/>
      <c r="E66" s="20"/>
      <c r="F66" s="20"/>
      <c r="G66" s="17"/>
      <c r="H66" s="17"/>
      <c r="I66" s="17"/>
      <c r="J66" s="17"/>
      <c r="K66" s="17"/>
      <c r="L66" s="17"/>
      <c r="M66" s="17"/>
      <c r="N66" s="17"/>
      <c r="O66" s="154"/>
    </row>
    <row r="67" spans="1:15" ht="14.5" x14ac:dyDescent="0.35">
      <c r="A67" s="153"/>
      <c r="B67" s="141" t="s">
        <v>110</v>
      </c>
      <c r="C67" s="18"/>
      <c r="D67" s="19"/>
      <c r="E67" s="20"/>
      <c r="F67" s="20"/>
      <c r="G67" s="17"/>
      <c r="H67" s="17"/>
      <c r="I67" s="17"/>
      <c r="J67" s="17"/>
      <c r="K67" s="17"/>
      <c r="L67" s="17"/>
      <c r="M67" s="17"/>
      <c r="N67" s="17"/>
      <c r="O67" s="154"/>
    </row>
    <row r="68" spans="1:15" ht="15.75" customHeight="1" x14ac:dyDescent="0.35">
      <c r="A68" s="153"/>
      <c r="B68" s="141" t="s">
        <v>111</v>
      </c>
      <c r="C68" s="18"/>
      <c r="D68" s="19"/>
      <c r="E68" s="20"/>
      <c r="F68" s="20"/>
      <c r="G68" s="17"/>
      <c r="H68" s="17"/>
      <c r="I68" s="17"/>
      <c r="J68" s="17"/>
      <c r="K68" s="17"/>
      <c r="L68" s="17"/>
      <c r="M68" s="17"/>
      <c r="N68" s="17"/>
      <c r="O68" s="154"/>
    </row>
    <row r="69" spans="1:15" ht="13" customHeight="1" x14ac:dyDescent="0.35">
      <c r="A69" s="153"/>
      <c r="B69" s="141" t="s">
        <v>112</v>
      </c>
      <c r="C69" s="18"/>
      <c r="D69" s="19"/>
      <c r="E69" s="20"/>
      <c r="F69" s="20"/>
      <c r="G69" s="17"/>
      <c r="H69" s="17"/>
      <c r="I69" s="17"/>
      <c r="J69" s="17"/>
      <c r="K69" s="17"/>
      <c r="L69" s="17"/>
      <c r="M69" s="17"/>
      <c r="N69" s="17"/>
      <c r="O69" s="154"/>
    </row>
    <row r="70" spans="1:15" ht="14.5" x14ac:dyDescent="0.35">
      <c r="A70" s="153"/>
      <c r="B70" s="141" t="s">
        <v>113</v>
      </c>
      <c r="C70" s="18"/>
      <c r="D70" s="19"/>
      <c r="E70" s="20"/>
      <c r="F70" s="20"/>
      <c r="G70" s="17"/>
      <c r="H70" s="17"/>
      <c r="I70" s="17"/>
      <c r="J70" s="17"/>
      <c r="K70" s="17"/>
      <c r="L70" s="17"/>
      <c r="M70" s="17"/>
      <c r="N70" s="17"/>
      <c r="O70" s="154"/>
    </row>
    <row r="71" spans="1:15" x14ac:dyDescent="0.3">
      <c r="A71" s="153"/>
      <c r="B71" s="18"/>
      <c r="C71" s="18"/>
      <c r="D71" s="19"/>
      <c r="E71" s="20"/>
      <c r="F71" s="20"/>
      <c r="G71" s="17"/>
      <c r="H71" s="17"/>
      <c r="I71" s="17"/>
      <c r="J71" s="17"/>
      <c r="K71" s="17"/>
      <c r="L71" s="17"/>
      <c r="M71" s="17"/>
      <c r="N71" s="17"/>
      <c r="O71" s="154"/>
    </row>
    <row r="72" spans="1:15" ht="14.5" x14ac:dyDescent="0.35">
      <c r="A72" s="153"/>
      <c r="B72" s="141" t="s">
        <v>114</v>
      </c>
      <c r="C72" s="141"/>
      <c r="D72" s="142"/>
      <c r="E72" s="141"/>
      <c r="F72" s="141"/>
      <c r="G72" s="108"/>
      <c r="H72" s="108"/>
      <c r="I72" s="108"/>
      <c r="J72" s="108"/>
      <c r="K72" s="17"/>
      <c r="L72" s="17"/>
      <c r="M72" s="17"/>
      <c r="N72" s="17"/>
      <c r="O72" s="154"/>
    </row>
    <row r="73" spans="1:15" ht="14.5" x14ac:dyDescent="0.35">
      <c r="A73" s="153"/>
      <c r="B73" s="141" t="s">
        <v>115</v>
      </c>
      <c r="C73" s="141"/>
      <c r="D73" s="142"/>
      <c r="E73" s="141"/>
      <c r="F73" s="141"/>
      <c r="G73" s="108"/>
      <c r="H73" s="108"/>
      <c r="I73" s="108"/>
      <c r="J73" s="108"/>
      <c r="K73" s="17"/>
      <c r="L73" s="17"/>
      <c r="M73" s="17"/>
      <c r="N73" s="17"/>
      <c r="O73" s="154"/>
    </row>
    <row r="74" spans="1:15" ht="14.5" x14ac:dyDescent="0.35">
      <c r="A74" s="153"/>
      <c r="B74" s="141" t="s">
        <v>116</v>
      </c>
      <c r="C74" s="141"/>
      <c r="D74" s="142"/>
      <c r="E74" s="141"/>
      <c r="F74" s="141"/>
      <c r="G74" s="108"/>
      <c r="H74" s="108"/>
      <c r="I74" s="108"/>
      <c r="J74" s="108"/>
      <c r="K74" s="17"/>
      <c r="L74" s="17"/>
      <c r="M74" s="17"/>
      <c r="N74" s="17"/>
      <c r="O74" s="154"/>
    </row>
    <row r="75" spans="1:15" ht="14.5" x14ac:dyDescent="0.35">
      <c r="A75" s="153"/>
      <c r="B75" s="141"/>
      <c r="C75" s="141"/>
      <c r="D75" s="142"/>
      <c r="E75" s="141"/>
      <c r="F75" s="141"/>
      <c r="G75" s="108"/>
      <c r="H75" s="108"/>
      <c r="I75" s="108"/>
      <c r="J75" s="108"/>
      <c r="K75" s="17"/>
      <c r="L75" s="17"/>
      <c r="M75" s="17"/>
      <c r="N75" s="17"/>
      <c r="O75" s="154"/>
    </row>
    <row r="76" spans="1:15" ht="14.5" x14ac:dyDescent="0.35">
      <c r="A76" s="153"/>
      <c r="B76" s="141" t="s">
        <v>117</v>
      </c>
      <c r="C76" s="141"/>
      <c r="D76" s="142"/>
      <c r="E76" s="141"/>
      <c r="F76" s="141"/>
      <c r="G76" s="108"/>
      <c r="H76" s="108"/>
      <c r="I76" s="108"/>
      <c r="J76" s="108"/>
      <c r="K76" s="17"/>
      <c r="L76" s="17"/>
      <c r="M76" s="17"/>
      <c r="N76" s="17"/>
      <c r="O76" s="154"/>
    </row>
    <row r="77" spans="1:15" ht="14.5" x14ac:dyDescent="0.35">
      <c r="A77" s="153"/>
      <c r="B77" s="141" t="s">
        <v>118</v>
      </c>
      <c r="C77" s="141"/>
      <c r="D77" s="142"/>
      <c r="E77" s="141"/>
      <c r="F77" s="141"/>
      <c r="G77" s="108"/>
      <c r="H77" s="108"/>
      <c r="I77" s="108"/>
      <c r="J77" s="108"/>
      <c r="K77" s="17"/>
      <c r="L77" s="17"/>
      <c r="M77" s="17"/>
      <c r="N77" s="17"/>
      <c r="O77" s="154"/>
    </row>
    <row r="78" spans="1:15" ht="14.5" x14ac:dyDescent="0.35">
      <c r="A78" s="153"/>
      <c r="B78" s="141" t="s">
        <v>119</v>
      </c>
      <c r="C78" s="141"/>
      <c r="D78" s="142"/>
      <c r="E78" s="141"/>
      <c r="F78" s="141"/>
      <c r="G78" s="108"/>
      <c r="H78" s="108"/>
      <c r="I78" s="108"/>
      <c r="J78" s="108"/>
      <c r="K78" s="17"/>
      <c r="L78" s="17"/>
      <c r="M78" s="17"/>
      <c r="N78" s="17"/>
      <c r="O78" s="154"/>
    </row>
    <row r="79" spans="1:15" ht="13.5" thickBot="1" x14ac:dyDescent="0.35">
      <c r="A79" s="153"/>
      <c r="B79" s="18"/>
      <c r="C79" s="18"/>
      <c r="D79" s="19"/>
      <c r="E79" s="20"/>
      <c r="F79" s="20"/>
      <c r="G79" s="17"/>
      <c r="H79" s="17"/>
      <c r="I79" s="17"/>
      <c r="J79" s="17"/>
      <c r="K79" s="17"/>
      <c r="L79" s="17"/>
      <c r="M79" s="17"/>
      <c r="N79" s="17"/>
      <c r="O79" s="154"/>
    </row>
    <row r="80" spans="1:15" ht="28" x14ac:dyDescent="0.3">
      <c r="A80" s="153"/>
      <c r="B80" s="143" t="s">
        <v>120</v>
      </c>
      <c r="C80" s="480" t="s">
        <v>121</v>
      </c>
      <c r="D80" s="481"/>
      <c r="E80" s="20"/>
      <c r="F80" s="20"/>
      <c r="G80" s="17"/>
      <c r="H80" s="17"/>
      <c r="I80" s="17"/>
      <c r="J80" s="17"/>
      <c r="K80" s="17"/>
      <c r="L80" s="17"/>
      <c r="M80" s="17"/>
      <c r="N80" s="17"/>
      <c r="O80" s="154"/>
    </row>
    <row r="81" spans="1:21" ht="42" x14ac:dyDescent="0.3">
      <c r="A81" s="153"/>
      <c r="B81" s="135" t="s">
        <v>122</v>
      </c>
      <c r="C81" s="136" t="s">
        <v>123</v>
      </c>
      <c r="D81" s="137" t="s">
        <v>124</v>
      </c>
      <c r="E81" s="20"/>
      <c r="F81" s="20"/>
      <c r="G81" s="17"/>
      <c r="H81" s="17"/>
      <c r="I81" s="17"/>
      <c r="J81" s="17"/>
      <c r="K81" s="17"/>
      <c r="L81" s="17"/>
      <c r="M81" s="17"/>
      <c r="N81" s="17"/>
      <c r="O81" s="154"/>
    </row>
    <row r="82" spans="1:21" ht="28" x14ac:dyDescent="0.3">
      <c r="A82" s="153"/>
      <c r="B82" s="138" t="s">
        <v>95</v>
      </c>
      <c r="C82" s="139" t="s">
        <v>125</v>
      </c>
      <c r="D82" s="140" t="s">
        <v>126</v>
      </c>
      <c r="E82" s="20"/>
      <c r="F82" s="20"/>
      <c r="G82" s="17"/>
      <c r="H82" s="17"/>
      <c r="I82" s="17"/>
      <c r="J82" s="17"/>
      <c r="K82" s="17"/>
      <c r="L82" s="17"/>
      <c r="M82" s="17"/>
      <c r="N82" s="17"/>
      <c r="O82" s="154"/>
    </row>
    <row r="83" spans="1:21" ht="28.5" thickBot="1" x14ac:dyDescent="0.35">
      <c r="A83" s="118"/>
      <c r="B83" s="156" t="s">
        <v>97</v>
      </c>
      <c r="C83" s="157" t="s">
        <v>127</v>
      </c>
      <c r="D83" s="158" t="s">
        <v>128</v>
      </c>
      <c r="E83" s="121"/>
      <c r="F83" s="121"/>
      <c r="G83" s="122"/>
      <c r="H83" s="122"/>
      <c r="I83" s="122"/>
      <c r="J83" s="122"/>
      <c r="K83" s="122"/>
      <c r="L83" s="122"/>
      <c r="M83" s="122"/>
      <c r="N83" s="122"/>
      <c r="O83" s="123"/>
    </row>
    <row r="84" spans="1:21" x14ac:dyDescent="0.3">
      <c r="A84" s="21"/>
      <c r="B84" s="18"/>
      <c r="C84" s="18"/>
      <c r="D84" s="19"/>
      <c r="E84" s="20"/>
      <c r="F84" s="20"/>
      <c r="G84" s="17"/>
      <c r="H84" s="17"/>
    </row>
    <row r="85" spans="1:21" ht="15.5" x14ac:dyDescent="0.35">
      <c r="A85" s="30" t="s">
        <v>48</v>
      </c>
      <c r="B85" s="31"/>
      <c r="C85" s="31"/>
      <c r="D85" s="32"/>
      <c r="E85" s="33"/>
      <c r="F85" s="33"/>
      <c r="G85" s="34"/>
      <c r="H85" s="34"/>
      <c r="I85" s="35"/>
      <c r="J85" s="35"/>
      <c r="K85" s="35"/>
      <c r="L85" s="35"/>
      <c r="M85" s="35"/>
      <c r="N85" s="35"/>
      <c r="O85" s="35"/>
    </row>
    <row r="86" spans="1:21" x14ac:dyDescent="0.3">
      <c r="A86" s="36"/>
      <c r="B86" s="18"/>
      <c r="C86" s="18"/>
      <c r="D86" s="19"/>
      <c r="E86" s="20"/>
      <c r="F86" s="20"/>
      <c r="G86" s="17"/>
      <c r="H86" s="17"/>
    </row>
    <row r="87" spans="1:21" ht="15.5" x14ac:dyDescent="0.35">
      <c r="A87" s="37" t="s">
        <v>49</v>
      </c>
      <c r="B87" s="38"/>
      <c r="C87" s="39"/>
      <c r="D87" s="38"/>
      <c r="E87" s="39"/>
      <c r="F87" s="39"/>
      <c r="G87" s="39"/>
      <c r="H87" s="40"/>
      <c r="S87" s="144"/>
      <c r="T87" s="144"/>
      <c r="U87" s="144"/>
    </row>
    <row r="88" spans="1:21" ht="15.5" x14ac:dyDescent="0.35">
      <c r="A88" s="69" t="s">
        <v>50</v>
      </c>
      <c r="B88" s="41" t="s">
        <v>51</v>
      </c>
      <c r="C88" s="41"/>
      <c r="D88" s="42"/>
      <c r="E88" s="41"/>
      <c r="F88" s="41"/>
      <c r="G88" s="43"/>
      <c r="H88" s="43"/>
      <c r="S88" s="144"/>
      <c r="T88" s="144"/>
      <c r="U88" s="144"/>
    </row>
    <row r="89" spans="1:21" ht="15.5" x14ac:dyDescent="0.35">
      <c r="A89" s="69" t="s">
        <v>52</v>
      </c>
      <c r="B89" s="41" t="s">
        <v>53</v>
      </c>
      <c r="C89" s="41"/>
      <c r="D89" s="42"/>
      <c r="E89" s="41"/>
      <c r="F89" s="41"/>
      <c r="G89" s="43"/>
      <c r="H89" s="43"/>
      <c r="S89" s="144"/>
      <c r="T89" s="144"/>
      <c r="U89" s="144"/>
    </row>
    <row r="90" spans="1:21" ht="15.5" x14ac:dyDescent="0.35">
      <c r="A90" s="69" t="s">
        <v>54</v>
      </c>
      <c r="B90" s="41" t="s">
        <v>55</v>
      </c>
      <c r="C90" s="41"/>
      <c r="D90" s="42"/>
      <c r="E90" s="41"/>
      <c r="F90" s="41"/>
      <c r="G90" s="43"/>
      <c r="H90" s="43"/>
      <c r="S90" s="144"/>
      <c r="T90" s="144"/>
      <c r="U90" s="144"/>
    </row>
    <row r="91" spans="1:21" ht="15.5" x14ac:dyDescent="0.35">
      <c r="A91" s="68" t="s">
        <v>56</v>
      </c>
      <c r="B91" s="41" t="s">
        <v>57</v>
      </c>
      <c r="C91" s="41"/>
      <c r="D91" s="42"/>
      <c r="E91" s="41"/>
      <c r="F91" s="41"/>
      <c r="G91" s="43"/>
      <c r="H91" s="43"/>
      <c r="S91" s="478"/>
      <c r="T91" s="478"/>
      <c r="U91" s="478"/>
    </row>
    <row r="92" spans="1:21" ht="15.5" x14ac:dyDescent="0.35">
      <c r="A92" s="68" t="s">
        <v>58</v>
      </c>
      <c r="B92" s="41" t="s">
        <v>59</v>
      </c>
      <c r="C92" s="41"/>
      <c r="D92" s="42"/>
      <c r="E92" s="41"/>
      <c r="F92" s="41"/>
      <c r="G92" s="43"/>
      <c r="H92" s="43"/>
      <c r="S92" s="145"/>
      <c r="T92" s="479"/>
      <c r="U92" s="479"/>
    </row>
    <row r="93" spans="1:21" ht="15.5" x14ac:dyDescent="0.35">
      <c r="A93" s="68" t="s">
        <v>60</v>
      </c>
      <c r="B93" s="41" t="s">
        <v>61</v>
      </c>
      <c r="C93" s="41"/>
      <c r="D93" s="42"/>
      <c r="E93" s="41"/>
      <c r="F93" s="41"/>
      <c r="G93" s="43"/>
      <c r="H93" s="43"/>
      <c r="S93" s="144"/>
      <c r="T93" s="144"/>
      <c r="U93" s="144"/>
    </row>
    <row r="94" spans="1:21" ht="15.5" x14ac:dyDescent="0.35">
      <c r="A94" s="68" t="s">
        <v>62</v>
      </c>
      <c r="B94" s="41" t="s">
        <v>63</v>
      </c>
      <c r="C94" s="41"/>
      <c r="D94" s="42"/>
      <c r="E94" s="41"/>
      <c r="F94" s="41"/>
      <c r="G94" s="43"/>
      <c r="H94" s="43"/>
      <c r="S94" s="144"/>
      <c r="T94" s="144"/>
      <c r="U94" s="144"/>
    </row>
    <row r="95" spans="1:21" ht="15.5" x14ac:dyDescent="0.35">
      <c r="A95" s="68" t="s">
        <v>64</v>
      </c>
      <c r="B95" s="41" t="s">
        <v>64</v>
      </c>
      <c r="C95" s="41"/>
      <c r="D95" s="42"/>
      <c r="E95" s="41"/>
      <c r="F95" s="41"/>
      <c r="G95" s="43"/>
      <c r="H95" s="43"/>
      <c r="S95" s="144"/>
      <c r="T95" s="144"/>
      <c r="U95" s="144"/>
    </row>
    <row r="96" spans="1:21" ht="15.5" x14ac:dyDescent="0.35">
      <c r="A96" s="41"/>
      <c r="B96" s="41"/>
      <c r="C96" s="41"/>
      <c r="D96" s="42"/>
      <c r="E96" s="41"/>
      <c r="F96" s="41"/>
      <c r="G96" s="43"/>
      <c r="H96" s="43"/>
      <c r="S96" s="144"/>
      <c r="T96" s="144"/>
      <c r="U96" s="144"/>
    </row>
    <row r="97" spans="1:21" ht="15.5" x14ac:dyDescent="0.35">
      <c r="A97" s="38" t="s">
        <v>65</v>
      </c>
      <c r="B97" s="39"/>
      <c r="C97" s="39"/>
      <c r="D97" s="39"/>
      <c r="E97" s="39"/>
      <c r="F97" s="39"/>
      <c r="G97" s="39"/>
      <c r="H97" s="43"/>
      <c r="S97" s="144"/>
      <c r="T97" s="144"/>
      <c r="U97" s="144"/>
    </row>
    <row r="98" spans="1:21" ht="15.5" x14ac:dyDescent="0.35">
      <c r="A98" s="44" t="s">
        <v>70</v>
      </c>
      <c r="B98" s="44" t="s">
        <v>129</v>
      </c>
      <c r="C98" s="43"/>
      <c r="D98" s="43" t="s">
        <v>130</v>
      </c>
      <c r="E98" s="43"/>
      <c r="F98" s="43"/>
      <c r="G98" s="43"/>
      <c r="H98" s="43"/>
      <c r="S98" s="144"/>
      <c r="T98" s="144"/>
      <c r="U98" s="144"/>
    </row>
    <row r="99" spans="1:21" ht="15.5" x14ac:dyDescent="0.35">
      <c r="A99" s="44" t="s">
        <v>72</v>
      </c>
      <c r="B99" s="44" t="s">
        <v>131</v>
      </c>
      <c r="C99" s="43"/>
      <c r="D99" s="43" t="s">
        <v>132</v>
      </c>
      <c r="E99" s="43"/>
      <c r="F99" s="43"/>
      <c r="G99" s="43"/>
      <c r="H99" s="43"/>
      <c r="S99" s="144"/>
      <c r="T99" s="144"/>
      <c r="U99" s="144"/>
    </row>
    <row r="100" spans="1:21" ht="15.5" x14ac:dyDescent="0.35">
      <c r="A100" s="44" t="s">
        <v>73</v>
      </c>
      <c r="B100" s="43"/>
      <c r="C100" s="43"/>
      <c r="D100" s="43" t="s">
        <v>74</v>
      </c>
      <c r="E100" s="43"/>
      <c r="F100" s="43"/>
      <c r="G100" s="43"/>
      <c r="H100" s="43"/>
      <c r="S100" s="144"/>
      <c r="T100" s="144"/>
      <c r="U100" s="144"/>
    </row>
    <row r="101" spans="1:21" ht="15.5" x14ac:dyDescent="0.35">
      <c r="A101" s="44" t="s">
        <v>75</v>
      </c>
      <c r="B101" s="43"/>
      <c r="C101" s="43"/>
      <c r="D101" s="43" t="s">
        <v>76</v>
      </c>
      <c r="E101" s="43"/>
      <c r="F101" s="43"/>
      <c r="G101" s="43"/>
      <c r="H101" s="43"/>
      <c r="S101" s="144"/>
      <c r="T101" s="144"/>
      <c r="U101" s="144"/>
    </row>
    <row r="102" spans="1:21" ht="15.5" x14ac:dyDescent="0.35">
      <c r="A102" s="44"/>
      <c r="B102" s="43"/>
      <c r="C102" s="43"/>
      <c r="D102" s="43"/>
      <c r="E102" s="43"/>
      <c r="F102" s="43"/>
      <c r="G102" s="43"/>
      <c r="H102" s="43"/>
      <c r="S102" s="144"/>
      <c r="T102" s="144"/>
      <c r="U102" s="144"/>
    </row>
    <row r="103" spans="1:21" ht="16" thickBot="1" x14ac:dyDescent="0.4">
      <c r="A103" s="38" t="s">
        <v>77</v>
      </c>
      <c r="B103" s="39"/>
      <c r="C103" s="39"/>
      <c r="D103" s="39"/>
      <c r="E103" s="39"/>
      <c r="F103" s="39"/>
      <c r="G103" s="39"/>
      <c r="H103" s="29"/>
      <c r="S103" s="144"/>
      <c r="T103" s="144"/>
      <c r="U103" s="144"/>
    </row>
    <row r="104" spans="1:21" ht="27" thickBot="1" x14ac:dyDescent="0.4">
      <c r="A104" s="45" t="s">
        <v>78</v>
      </c>
      <c r="B104" s="46"/>
      <c r="C104" s="47"/>
      <c r="D104" s="45" t="s">
        <v>79</v>
      </c>
      <c r="E104" s="46"/>
      <c r="F104" s="48"/>
      <c r="G104" s="48"/>
      <c r="H104" s="46"/>
      <c r="I104" s="57"/>
      <c r="J104" s="60" t="s">
        <v>80</v>
      </c>
      <c r="K104" s="61" t="s">
        <v>81</v>
      </c>
      <c r="S104" s="144"/>
      <c r="T104" s="144"/>
      <c r="U104" s="144"/>
    </row>
    <row r="105" spans="1:21" ht="15.5" x14ac:dyDescent="0.35">
      <c r="A105" s="49" t="s">
        <v>82</v>
      </c>
      <c r="B105" s="50"/>
      <c r="C105" s="51"/>
      <c r="D105" s="49" t="s">
        <v>133</v>
      </c>
      <c r="E105" s="50"/>
      <c r="F105" s="50"/>
      <c r="G105" s="50"/>
      <c r="H105" s="50"/>
      <c r="I105" s="58"/>
      <c r="J105" s="62" t="s">
        <v>134</v>
      </c>
      <c r="K105" s="63" t="s">
        <v>134</v>
      </c>
      <c r="S105" s="144"/>
      <c r="T105" s="144"/>
      <c r="U105" s="144"/>
    </row>
    <row r="106" spans="1:21" ht="15.5" x14ac:dyDescent="0.35">
      <c r="A106" s="52" t="s">
        <v>82</v>
      </c>
      <c r="B106" s="43"/>
      <c r="C106" s="53"/>
      <c r="D106" s="52" t="s">
        <v>135</v>
      </c>
      <c r="E106" s="43"/>
      <c r="F106" s="43"/>
      <c r="G106" s="43"/>
      <c r="H106" s="43"/>
      <c r="I106" s="17"/>
      <c r="J106" s="64" t="s">
        <v>134</v>
      </c>
      <c r="K106" s="65" t="s">
        <v>134</v>
      </c>
      <c r="S106" s="144"/>
      <c r="T106" s="144"/>
      <c r="U106" s="144"/>
    </row>
    <row r="107" spans="1:21" ht="15.5" x14ac:dyDescent="0.35">
      <c r="A107" s="52" t="s">
        <v>83</v>
      </c>
      <c r="B107" s="43"/>
      <c r="C107" s="53"/>
      <c r="D107" s="52" t="s">
        <v>136</v>
      </c>
      <c r="E107" s="43"/>
      <c r="F107" s="43"/>
      <c r="G107" s="43"/>
      <c r="H107" s="43"/>
      <c r="I107" s="17"/>
      <c r="J107" s="64" t="s">
        <v>137</v>
      </c>
      <c r="K107" s="65" t="s">
        <v>93</v>
      </c>
      <c r="S107" s="144"/>
      <c r="T107" s="144"/>
      <c r="U107" s="144"/>
    </row>
    <row r="108" spans="1:21" ht="15.5" x14ac:dyDescent="0.35">
      <c r="A108" s="52" t="s">
        <v>83</v>
      </c>
      <c r="B108" s="43"/>
      <c r="C108" s="53"/>
      <c r="D108" s="52" t="s">
        <v>138</v>
      </c>
      <c r="E108" s="43"/>
      <c r="F108" s="43"/>
      <c r="G108" s="43"/>
      <c r="H108" s="43"/>
      <c r="I108" s="17"/>
      <c r="J108" s="64" t="s">
        <v>137</v>
      </c>
      <c r="K108" s="65" t="s">
        <v>93</v>
      </c>
      <c r="S108" s="144"/>
      <c r="T108" s="144"/>
      <c r="U108" s="144"/>
    </row>
    <row r="109" spans="1:21" ht="15.5" x14ac:dyDescent="0.35">
      <c r="A109" s="52" t="s">
        <v>83</v>
      </c>
      <c r="B109" s="43"/>
      <c r="C109" s="53"/>
      <c r="D109" s="52" t="s">
        <v>139</v>
      </c>
      <c r="E109" s="43"/>
      <c r="F109" s="43"/>
      <c r="G109" s="43"/>
      <c r="H109" s="43"/>
      <c r="I109" s="17"/>
      <c r="J109" s="64" t="s">
        <v>137</v>
      </c>
      <c r="K109" s="65" t="s">
        <v>93</v>
      </c>
      <c r="S109" s="144"/>
      <c r="T109" s="144"/>
      <c r="U109" s="144"/>
    </row>
    <row r="110" spans="1:21" ht="15.5" x14ac:dyDescent="0.35">
      <c r="A110" s="52" t="s">
        <v>84</v>
      </c>
      <c r="B110" s="43"/>
      <c r="C110" s="53"/>
      <c r="D110" s="52" t="s">
        <v>140</v>
      </c>
      <c r="E110" s="43"/>
      <c r="F110" s="43"/>
      <c r="G110" s="43"/>
      <c r="H110" s="43"/>
      <c r="I110" s="17"/>
      <c r="J110" s="64" t="s">
        <v>137</v>
      </c>
      <c r="K110" s="65" t="s">
        <v>102</v>
      </c>
    </row>
    <row r="111" spans="1:21" ht="16" thickBot="1" x14ac:dyDescent="0.4">
      <c r="A111" s="54" t="s">
        <v>85</v>
      </c>
      <c r="B111" s="55"/>
      <c r="C111" s="56"/>
      <c r="D111" s="54" t="s">
        <v>141</v>
      </c>
      <c r="E111" s="55"/>
      <c r="F111" s="55"/>
      <c r="G111" s="55"/>
      <c r="H111" s="55"/>
      <c r="I111" s="59"/>
      <c r="J111" s="66" t="s">
        <v>97</v>
      </c>
      <c r="K111" s="67" t="s">
        <v>98</v>
      </c>
    </row>
    <row r="112" spans="1:21" ht="15.5" x14ac:dyDescent="0.35">
      <c r="A112" s="26"/>
      <c r="B112" s="26"/>
      <c r="C112" s="26"/>
      <c r="D112" s="26"/>
      <c r="E112" s="26"/>
      <c r="F112" s="26"/>
      <c r="G112" s="26"/>
      <c r="H112" s="26"/>
    </row>
  </sheetData>
  <mergeCells count="3">
    <mergeCell ref="S91:U91"/>
    <mergeCell ref="T92:U92"/>
    <mergeCell ref="C80:D8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Q60"/>
  <sheetViews>
    <sheetView topLeftCell="A37" zoomScaleNormal="100" workbookViewId="0">
      <selection activeCell="B2" sqref="B2:E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2.81640625" style="1" customWidth="1"/>
    <col min="8" max="8" width="12.7265625" bestFit="1" customWidth="1"/>
    <col min="9" max="9" width="11.81640625" customWidth="1"/>
    <col min="10" max="10" width="13.7265625" bestFit="1" customWidth="1"/>
    <col min="12" max="12" width="16.81640625" bestFit="1" customWidth="1"/>
  </cols>
  <sheetData>
    <row r="1" spans="1:17" ht="44" thickBot="1" x14ac:dyDescent="0.4">
      <c r="A1" s="185">
        <f>LAYOUT!$B$20</f>
        <v>2020</v>
      </c>
      <c r="B1" s="186" t="s">
        <v>142</v>
      </c>
      <c r="C1" s="186" t="s">
        <v>143</v>
      </c>
      <c r="D1" s="186" t="s">
        <v>144</v>
      </c>
      <c r="E1" s="186" t="s">
        <v>145</v>
      </c>
      <c r="F1" s="186" t="s">
        <v>146</v>
      </c>
      <c r="G1" s="186" t="s">
        <v>147</v>
      </c>
      <c r="H1" s="187" t="s">
        <v>148</v>
      </c>
      <c r="I1" s="187" t="s">
        <v>149</v>
      </c>
      <c r="J1" s="188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179" t="s">
        <v>153</v>
      </c>
      <c r="B2" s="369">
        <v>1429067</v>
      </c>
      <c r="C2" s="369">
        <v>1145184753.2</v>
      </c>
      <c r="D2" s="369">
        <v>1386900</v>
      </c>
      <c r="E2" s="369">
        <v>2766950159.7999997</v>
      </c>
      <c r="F2" s="163">
        <f>B2+D2</f>
        <v>2815967</v>
      </c>
      <c r="G2" s="360">
        <f>C2+E2</f>
        <v>3912134913</v>
      </c>
      <c r="H2" s="164">
        <f>SUM(H3:H56)</f>
        <v>0.99957395628293344</v>
      </c>
      <c r="I2" s="165">
        <f>SUM(I3:I56)</f>
        <v>0.99977556555172697</v>
      </c>
      <c r="J2" s="165">
        <f>E2/G2</f>
        <v>0.70727370638610687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189" t="s">
        <v>156</v>
      </c>
      <c r="B3" s="370">
        <v>1141583</v>
      </c>
      <c r="C3" s="370">
        <v>700261239.79999995</v>
      </c>
      <c r="D3" s="370">
        <v>1040782</v>
      </c>
      <c r="E3" s="370">
        <v>676758367</v>
      </c>
      <c r="F3" s="190">
        <f>B3+D3</f>
        <v>2182365</v>
      </c>
      <c r="G3" s="367">
        <f>C3+E3</f>
        <v>1377019606.8</v>
      </c>
      <c r="H3" s="483">
        <f>G3/G$2</f>
        <v>0.35198673804018682</v>
      </c>
      <c r="I3" s="484">
        <f>F3/F2</f>
        <v>0.77499665301475484</v>
      </c>
      <c r="J3" s="484">
        <f>E3/G3</f>
        <v>0.49146603552921903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71">
        <v>539958</v>
      </c>
      <c r="C4" s="371">
        <v>310204588.79999989</v>
      </c>
      <c r="D4" s="371">
        <v>574338</v>
      </c>
      <c r="E4" s="371">
        <v>339038660</v>
      </c>
      <c r="F4" s="166">
        <f t="shared" ref="F4:F6" si="0">B4+D4</f>
        <v>1114296</v>
      </c>
      <c r="G4" s="167">
        <f t="shared" ref="G4:G6" si="1">C4+E4</f>
        <v>649243248.79999995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</row>
    <row r="5" spans="1:17" x14ac:dyDescent="0.35">
      <c r="A5" s="89" t="s">
        <v>159</v>
      </c>
      <c r="B5" s="372">
        <v>431623</v>
      </c>
      <c r="C5" s="372">
        <v>238809374</v>
      </c>
      <c r="D5" s="372">
        <v>529993</v>
      </c>
      <c r="E5" s="372">
        <v>308318389</v>
      </c>
      <c r="F5" s="124">
        <f t="shared" si="0"/>
        <v>961616</v>
      </c>
      <c r="G5" s="330">
        <f t="shared" si="1"/>
        <v>547127763</v>
      </c>
      <c r="H5" s="483"/>
      <c r="I5" s="484"/>
      <c r="J5" s="484"/>
      <c r="K5" s="242">
        <v>14.757999999999999</v>
      </c>
      <c r="L5" s="243"/>
      <c r="M5" s="243"/>
      <c r="N5" s="229">
        <v>12.516999999999999</v>
      </c>
      <c r="O5" s="229"/>
      <c r="P5" s="231"/>
      <c r="Q5" s="254" t="s">
        <v>160</v>
      </c>
    </row>
    <row r="6" spans="1:17" ht="15" thickBot="1" x14ac:dyDescent="0.4">
      <c r="A6" s="89" t="s">
        <v>161</v>
      </c>
      <c r="B6" s="372">
        <v>108335</v>
      </c>
      <c r="C6" s="372">
        <v>71395214.799999893</v>
      </c>
      <c r="D6" s="372">
        <v>44345</v>
      </c>
      <c r="E6" s="372">
        <v>30720271</v>
      </c>
      <c r="F6" s="124">
        <f t="shared" si="0"/>
        <v>152680</v>
      </c>
      <c r="G6" s="330">
        <f t="shared" si="1"/>
        <v>102115485.79999989</v>
      </c>
      <c r="H6" s="483"/>
      <c r="I6" s="484"/>
      <c r="J6" s="484"/>
      <c r="K6" s="242">
        <v>14.015000000000001</v>
      </c>
      <c r="L6" s="243"/>
      <c r="M6" s="243"/>
      <c r="N6" s="229">
        <v>11.666</v>
      </c>
      <c r="O6" s="230"/>
      <c r="P6" s="231"/>
      <c r="Q6" s="254" t="s">
        <v>103</v>
      </c>
    </row>
    <row r="7" spans="1:17" ht="15" thickBot="1" x14ac:dyDescent="0.4">
      <c r="A7" s="169" t="s">
        <v>162</v>
      </c>
      <c r="B7" s="371">
        <v>585811</v>
      </c>
      <c r="C7" s="371">
        <v>380687396</v>
      </c>
      <c r="D7" s="371">
        <v>460114</v>
      </c>
      <c r="E7" s="371">
        <v>333033963</v>
      </c>
      <c r="F7" s="166">
        <f>B7+D7</f>
        <v>1045925</v>
      </c>
      <c r="G7" s="167">
        <f t="shared" ref="F7:G56" si="2">C7+E7</f>
        <v>713721359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17" x14ac:dyDescent="0.35">
      <c r="A8" s="91" t="s">
        <v>96</v>
      </c>
      <c r="B8" s="373">
        <v>584369</v>
      </c>
      <c r="C8" s="373">
        <v>379436925</v>
      </c>
      <c r="D8" s="373">
        <v>449578</v>
      </c>
      <c r="E8" s="373">
        <v>323951748</v>
      </c>
      <c r="F8" s="125">
        <f t="shared" ref="F8:F9" si="3">B8+D8</f>
        <v>1033947</v>
      </c>
      <c r="G8" s="331">
        <f t="shared" ref="G8:G9" si="4">C8+E8</f>
        <v>703388673</v>
      </c>
      <c r="H8" s="483"/>
      <c r="I8" s="484"/>
      <c r="J8" s="484"/>
      <c r="K8" s="242">
        <v>15.78</v>
      </c>
      <c r="L8" s="243"/>
      <c r="M8" s="243"/>
      <c r="N8" s="229">
        <v>13.981999999999999</v>
      </c>
      <c r="O8" s="230"/>
      <c r="P8" s="231"/>
      <c r="Q8" s="254" t="s">
        <v>96</v>
      </c>
    </row>
    <row r="9" spans="1:17" ht="15" thickBot="1" x14ac:dyDescent="0.4">
      <c r="A9" s="91" t="s">
        <v>100</v>
      </c>
      <c r="B9" s="373">
        <v>1442</v>
      </c>
      <c r="C9" s="373">
        <v>1250471</v>
      </c>
      <c r="D9" s="373">
        <v>10536</v>
      </c>
      <c r="E9" s="373">
        <v>9082215</v>
      </c>
      <c r="F9" s="125">
        <f t="shared" si="3"/>
        <v>11978</v>
      </c>
      <c r="G9" s="331">
        <f t="shared" si="4"/>
        <v>10332686</v>
      </c>
      <c r="H9" s="483"/>
      <c r="I9" s="484"/>
      <c r="J9" s="484"/>
      <c r="K9" s="242">
        <v>15.78</v>
      </c>
      <c r="L9" s="243"/>
      <c r="M9" s="243"/>
      <c r="N9" s="229">
        <v>13.981999999999999</v>
      </c>
      <c r="O9" s="229"/>
      <c r="P9" s="231"/>
      <c r="Q9" s="254" t="s">
        <v>100</v>
      </c>
    </row>
    <row r="10" spans="1:17" ht="15" thickBot="1" x14ac:dyDescent="0.4">
      <c r="A10" s="169" t="s">
        <v>97</v>
      </c>
      <c r="B10" s="371">
        <v>15814</v>
      </c>
      <c r="C10" s="371">
        <v>9369255</v>
      </c>
      <c r="D10" s="371">
        <v>6330</v>
      </c>
      <c r="E10" s="371">
        <v>4685744</v>
      </c>
      <c r="F10" s="166">
        <f t="shared" si="2"/>
        <v>22144</v>
      </c>
      <c r="G10" s="167">
        <f t="shared" si="2"/>
        <v>14054999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</row>
    <row r="11" spans="1:17" ht="15" thickBot="1" x14ac:dyDescent="0.4">
      <c r="A11" s="91" t="s">
        <v>98</v>
      </c>
      <c r="B11" s="373">
        <v>15814</v>
      </c>
      <c r="C11" s="373">
        <v>9369255</v>
      </c>
      <c r="D11" s="373">
        <v>6330</v>
      </c>
      <c r="E11" s="373">
        <v>4685744</v>
      </c>
      <c r="F11" s="125">
        <f t="shared" si="2"/>
        <v>22144</v>
      </c>
      <c r="G11" s="331">
        <f t="shared" si="2"/>
        <v>14054999</v>
      </c>
      <c r="H11" s="483"/>
      <c r="I11" s="484"/>
      <c r="J11" s="484"/>
      <c r="K11" s="242">
        <v>14.39</v>
      </c>
      <c r="L11" s="243"/>
      <c r="M11" s="243"/>
      <c r="N11" s="229">
        <v>12.388</v>
      </c>
      <c r="O11" s="229"/>
      <c r="P11" s="231"/>
      <c r="Q11" s="254" t="s">
        <v>98</v>
      </c>
    </row>
    <row r="12" spans="1:17" ht="15" thickBot="1" x14ac:dyDescent="0.4">
      <c r="A12" s="189" t="s">
        <v>52</v>
      </c>
      <c r="B12" s="370">
        <v>126557</v>
      </c>
      <c r="C12" s="370">
        <v>83189214</v>
      </c>
      <c r="D12" s="370">
        <v>130676</v>
      </c>
      <c r="E12" s="370">
        <v>81583161</v>
      </c>
      <c r="F12" s="191">
        <f t="shared" si="2"/>
        <v>257233</v>
      </c>
      <c r="G12" s="192">
        <f t="shared" si="2"/>
        <v>164772375</v>
      </c>
      <c r="H12" s="483">
        <f>G12/G2</f>
        <v>4.2118275229328726E-2</v>
      </c>
      <c r="I12" s="482">
        <f>F12/F2</f>
        <v>9.1348016507295723E-2</v>
      </c>
      <c r="J12" s="482">
        <f>E12/G12</f>
        <v>0.49512644944275397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74">
        <v>59722</v>
      </c>
      <c r="C13" s="374">
        <v>36401137</v>
      </c>
      <c r="D13" s="374">
        <v>67936</v>
      </c>
      <c r="E13" s="374">
        <v>39183844</v>
      </c>
      <c r="F13" s="170">
        <f t="shared" ref="F13:F16" si="5">B13+D13</f>
        <v>127658</v>
      </c>
      <c r="G13" s="171">
        <f t="shared" ref="G13:G16" si="6">C13+E13</f>
        <v>75584981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</row>
    <row r="14" spans="1:17" x14ac:dyDescent="0.35">
      <c r="A14" s="89" t="str">
        <f>A5</f>
        <v>EverSource East</v>
      </c>
      <c r="B14" s="372">
        <v>38061</v>
      </c>
      <c r="C14" s="372">
        <v>20529961</v>
      </c>
      <c r="D14" s="372">
        <v>52518</v>
      </c>
      <c r="E14" s="372">
        <v>29078407</v>
      </c>
      <c r="F14" s="127">
        <f t="shared" si="5"/>
        <v>90579</v>
      </c>
      <c r="G14" s="132">
        <f t="shared" si="6"/>
        <v>49608368</v>
      </c>
      <c r="H14" s="483"/>
      <c r="I14" s="482"/>
      <c r="J14" s="482"/>
      <c r="K14" s="244">
        <v>14.757999999999999</v>
      </c>
      <c r="L14" s="245"/>
      <c r="M14" s="245"/>
      <c r="N14" s="232">
        <v>12.516999999999999</v>
      </c>
      <c r="O14" s="230"/>
      <c r="P14" s="231"/>
      <c r="Q14" s="254" t="s">
        <v>160</v>
      </c>
    </row>
    <row r="15" spans="1:17" ht="15" thickBot="1" x14ac:dyDescent="0.4">
      <c r="A15" s="89" t="str">
        <f>A6</f>
        <v>EverSource West</v>
      </c>
      <c r="B15" s="372">
        <v>21661</v>
      </c>
      <c r="C15" s="372">
        <v>15871176</v>
      </c>
      <c r="D15" s="372">
        <v>15418</v>
      </c>
      <c r="E15" s="372">
        <v>10105437</v>
      </c>
      <c r="F15" s="127">
        <f t="shared" si="5"/>
        <v>37079</v>
      </c>
      <c r="G15" s="132">
        <f t="shared" si="6"/>
        <v>25976613</v>
      </c>
      <c r="H15" s="483"/>
      <c r="I15" s="482"/>
      <c r="J15" s="482"/>
      <c r="K15" s="244">
        <v>14.015000000000001</v>
      </c>
      <c r="L15" s="245"/>
      <c r="M15" s="245"/>
      <c r="N15" s="232">
        <v>11.666</v>
      </c>
      <c r="O15" s="229"/>
      <c r="P15" s="231"/>
      <c r="Q15" s="254" t="s">
        <v>103</v>
      </c>
    </row>
    <row r="16" spans="1:17" ht="15" thickBot="1" x14ac:dyDescent="0.4">
      <c r="A16" s="168" t="s">
        <v>162</v>
      </c>
      <c r="B16" s="374">
        <v>64080</v>
      </c>
      <c r="C16" s="374">
        <v>44976064</v>
      </c>
      <c r="D16" s="374">
        <v>61599</v>
      </c>
      <c r="E16" s="374">
        <v>41592981</v>
      </c>
      <c r="F16" s="170">
        <f t="shared" si="5"/>
        <v>125679</v>
      </c>
      <c r="G16" s="171">
        <f t="shared" si="6"/>
        <v>86569045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72">
        <v>64054</v>
      </c>
      <c r="C17" s="372">
        <v>44950316</v>
      </c>
      <c r="D17" s="372">
        <v>61489</v>
      </c>
      <c r="E17" s="372">
        <v>41478559</v>
      </c>
      <c r="F17" s="127">
        <f t="shared" si="2"/>
        <v>125543</v>
      </c>
      <c r="G17" s="132">
        <f t="shared" si="2"/>
        <v>86428875</v>
      </c>
      <c r="H17" s="483"/>
      <c r="I17" s="482"/>
      <c r="J17" s="482"/>
      <c r="K17" s="244">
        <v>15.78</v>
      </c>
      <c r="L17" s="245"/>
      <c r="M17" s="245"/>
      <c r="N17" s="232">
        <v>13.981999999999999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72">
        <v>26</v>
      </c>
      <c r="C18" s="372">
        <v>25748</v>
      </c>
      <c r="D18" s="372">
        <v>110</v>
      </c>
      <c r="E18" s="372">
        <v>114422</v>
      </c>
      <c r="F18" s="127">
        <f t="shared" si="2"/>
        <v>136</v>
      </c>
      <c r="G18" s="132">
        <f t="shared" si="2"/>
        <v>140170</v>
      </c>
      <c r="H18" s="483"/>
      <c r="I18" s="482"/>
      <c r="J18" s="482"/>
      <c r="K18" s="244">
        <v>15.78</v>
      </c>
      <c r="L18" s="245"/>
      <c r="M18" s="245"/>
      <c r="N18" s="232">
        <v>13.981999999999999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74">
        <v>2755</v>
      </c>
      <c r="C19" s="374">
        <v>1812013</v>
      </c>
      <c r="D19" s="374">
        <v>1141</v>
      </c>
      <c r="E19" s="374">
        <v>806336</v>
      </c>
      <c r="F19" s="170">
        <f t="shared" si="2"/>
        <v>3896</v>
      </c>
      <c r="G19" s="171">
        <f t="shared" si="2"/>
        <v>2618349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73">
        <v>2755</v>
      </c>
      <c r="C20" s="373">
        <v>1812013</v>
      </c>
      <c r="D20" s="373">
        <v>1141</v>
      </c>
      <c r="E20" s="373">
        <v>806336</v>
      </c>
      <c r="F20" s="129">
        <f t="shared" si="2"/>
        <v>3896</v>
      </c>
      <c r="G20" s="131">
        <f t="shared" si="2"/>
        <v>2618349</v>
      </c>
      <c r="H20" s="483"/>
      <c r="I20" s="482"/>
      <c r="J20" s="482"/>
      <c r="K20" s="244">
        <v>14.39</v>
      </c>
      <c r="L20" s="245"/>
      <c r="M20" s="245"/>
      <c r="N20" s="232">
        <v>12.388</v>
      </c>
      <c r="O20" s="230"/>
      <c r="P20" s="231"/>
      <c r="Q20" s="254" t="s">
        <v>98</v>
      </c>
    </row>
    <row r="21" spans="1:17" ht="15" thickBot="1" x14ac:dyDescent="0.4">
      <c r="A21" s="189" t="s">
        <v>56</v>
      </c>
      <c r="B21" s="370">
        <v>138105</v>
      </c>
      <c r="C21" s="370">
        <v>129951662.3999999</v>
      </c>
      <c r="D21" s="370">
        <v>165364</v>
      </c>
      <c r="E21" s="370">
        <v>248606415.5</v>
      </c>
      <c r="F21" s="191">
        <f t="shared" si="2"/>
        <v>303469</v>
      </c>
      <c r="G21" s="192">
        <f t="shared" si="2"/>
        <v>378558077.89999992</v>
      </c>
      <c r="H21" s="483">
        <f>G21/G2</f>
        <v>9.6765087687046211E-2</v>
      </c>
      <c r="I21" s="482">
        <f>F21/F2</f>
        <v>0.1077672430110154</v>
      </c>
      <c r="J21" s="482">
        <f>E21/G21</f>
        <v>0.656719351701886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74">
        <v>61430</v>
      </c>
      <c r="C22" s="374">
        <v>52857674.399999902</v>
      </c>
      <c r="D22" s="374">
        <v>86202</v>
      </c>
      <c r="E22" s="374">
        <v>128028997.5</v>
      </c>
      <c r="F22" s="170">
        <f t="shared" si="2"/>
        <v>147632</v>
      </c>
      <c r="G22" s="171">
        <f t="shared" si="2"/>
        <v>180886671.89999992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A14</f>
        <v>EverSource East</v>
      </c>
      <c r="B23" s="373">
        <v>50237</v>
      </c>
      <c r="C23" s="373">
        <v>34096525</v>
      </c>
      <c r="D23" s="373">
        <v>76145</v>
      </c>
      <c r="E23" s="373">
        <v>95801425</v>
      </c>
      <c r="F23" s="129">
        <f t="shared" ref="F23:F26" si="7">B23+D23</f>
        <v>126382</v>
      </c>
      <c r="G23" s="131">
        <f t="shared" ref="G23:G26" si="8">C23+E23</f>
        <v>129897950</v>
      </c>
      <c r="H23" s="483"/>
      <c r="I23" s="482"/>
      <c r="J23" s="482"/>
      <c r="K23" s="244">
        <v>14.525</v>
      </c>
      <c r="L23" s="245"/>
      <c r="M23" s="245"/>
      <c r="N23" s="232">
        <v>12.007</v>
      </c>
      <c r="O23" s="229"/>
      <c r="P23" s="231"/>
      <c r="Q23" s="254" t="s">
        <v>160</v>
      </c>
    </row>
    <row r="24" spans="1:17" ht="15" thickBot="1" x14ac:dyDescent="0.4">
      <c r="A24" s="91" t="str">
        <f>A15</f>
        <v>EverSource West</v>
      </c>
      <c r="B24" s="373">
        <v>11193</v>
      </c>
      <c r="C24" s="373">
        <v>18761149.399999902</v>
      </c>
      <c r="D24" s="373">
        <v>10057</v>
      </c>
      <c r="E24" s="373">
        <v>32227572.5</v>
      </c>
      <c r="F24" s="129">
        <f t="shared" si="7"/>
        <v>21250</v>
      </c>
      <c r="G24" s="131">
        <f t="shared" si="8"/>
        <v>50988721.899999902</v>
      </c>
      <c r="H24" s="483"/>
      <c r="I24" s="482"/>
      <c r="J24" s="482"/>
      <c r="K24" s="244">
        <v>14.302</v>
      </c>
      <c r="L24" s="245"/>
      <c r="M24" s="245"/>
      <c r="N24" s="232">
        <v>11.791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375">
        <v>75044</v>
      </c>
      <c r="C25" s="375">
        <v>76728249</v>
      </c>
      <c r="D25" s="375">
        <v>78584</v>
      </c>
      <c r="E25" s="375">
        <v>120398162</v>
      </c>
      <c r="F25" s="172">
        <f t="shared" si="7"/>
        <v>153628</v>
      </c>
      <c r="G25" s="173">
        <f t="shared" si="8"/>
        <v>197126411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73">
        <v>74847</v>
      </c>
      <c r="C26" s="373">
        <v>76487478</v>
      </c>
      <c r="D26" s="373">
        <v>77208</v>
      </c>
      <c r="E26" s="373">
        <v>118167559</v>
      </c>
      <c r="F26" s="129">
        <f t="shared" si="7"/>
        <v>152055</v>
      </c>
      <c r="G26" s="131">
        <f t="shared" si="8"/>
        <v>194655037</v>
      </c>
      <c r="H26" s="483"/>
      <c r="I26" s="482"/>
      <c r="J26" s="482"/>
      <c r="K26" s="244">
        <v>14.172000000000001</v>
      </c>
      <c r="L26" s="245"/>
      <c r="M26" s="245"/>
      <c r="N26" s="232">
        <v>12.183999999999999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73">
        <v>197</v>
      </c>
      <c r="C27" s="373">
        <v>240771</v>
      </c>
      <c r="D27" s="373">
        <v>1376</v>
      </c>
      <c r="E27" s="373">
        <v>2230603</v>
      </c>
      <c r="F27" s="129">
        <f>B27+D27</f>
        <v>1573</v>
      </c>
      <c r="G27" s="131">
        <f t="shared" si="2"/>
        <v>2471374</v>
      </c>
      <c r="H27" s="483"/>
      <c r="I27" s="482"/>
      <c r="J27" s="482"/>
      <c r="K27" s="244">
        <v>14.172000000000001</v>
      </c>
      <c r="L27" s="245"/>
      <c r="M27" s="245"/>
      <c r="N27" s="232">
        <v>12.183999999999999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375">
        <v>1631</v>
      </c>
      <c r="C28" s="375">
        <v>365739</v>
      </c>
      <c r="D28" s="375">
        <v>578</v>
      </c>
      <c r="E28" s="375">
        <v>179256</v>
      </c>
      <c r="F28" s="172">
        <f t="shared" si="2"/>
        <v>2209</v>
      </c>
      <c r="G28" s="173">
        <f t="shared" si="2"/>
        <v>544995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73">
        <v>1631</v>
      </c>
      <c r="C29" s="373">
        <v>365739</v>
      </c>
      <c r="D29" s="373">
        <v>578</v>
      </c>
      <c r="E29" s="373">
        <v>179256</v>
      </c>
      <c r="F29" s="129">
        <f t="shared" si="2"/>
        <v>2209</v>
      </c>
      <c r="G29" s="131">
        <f t="shared" si="2"/>
        <v>544995</v>
      </c>
      <c r="H29" s="483"/>
      <c r="I29" s="482"/>
      <c r="J29" s="482"/>
      <c r="K29" s="244">
        <v>14.39</v>
      </c>
      <c r="L29" s="245"/>
      <c r="M29" s="245"/>
      <c r="N29" s="232">
        <v>12.388</v>
      </c>
      <c r="O29" s="229"/>
      <c r="P29" s="231"/>
      <c r="Q29" s="254" t="s">
        <v>98</v>
      </c>
    </row>
    <row r="30" spans="1:17" ht="15" thickBot="1" x14ac:dyDescent="0.4">
      <c r="A30" s="189" t="s">
        <v>58</v>
      </c>
      <c r="B30" s="370">
        <v>17535</v>
      </c>
      <c r="C30" s="370">
        <v>133043159.89999999</v>
      </c>
      <c r="D30" s="370">
        <v>30385</v>
      </c>
      <c r="E30" s="370">
        <v>426528292.5999999</v>
      </c>
      <c r="F30" s="191">
        <f t="shared" si="2"/>
        <v>47920</v>
      </c>
      <c r="G30" s="192">
        <f t="shared" si="2"/>
        <v>559571452.49999988</v>
      </c>
      <c r="H30" s="483">
        <f>G30/G2</f>
        <v>0.14303480451058767</v>
      </c>
      <c r="I30" s="482">
        <f>F30/F2</f>
        <v>1.7017244875383839E-2</v>
      </c>
      <c r="J30" s="482">
        <f>E30/G30</f>
        <v>0.76224098047603672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74">
        <v>13735</v>
      </c>
      <c r="C31" s="374">
        <v>84967107.899999991</v>
      </c>
      <c r="D31" s="374">
        <v>20718</v>
      </c>
      <c r="E31" s="374">
        <v>225042391.5999999</v>
      </c>
      <c r="F31" s="170">
        <f t="shared" si="2"/>
        <v>34453</v>
      </c>
      <c r="G31" s="171">
        <f t="shared" si="2"/>
        <v>310009499.49999988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73">
        <v>13544</v>
      </c>
      <c r="C32" s="373">
        <v>80739456</v>
      </c>
      <c r="D32" s="373">
        <v>19931</v>
      </c>
      <c r="E32" s="373">
        <v>197770072</v>
      </c>
      <c r="F32" s="129">
        <f t="shared" ref="F32:F36" si="9">B32+D32</f>
        <v>33475</v>
      </c>
      <c r="G32" s="131">
        <f t="shared" ref="G32:G36" si="10">C32+E32</f>
        <v>278509528</v>
      </c>
      <c r="H32" s="483"/>
      <c r="I32" s="482"/>
      <c r="J32" s="482"/>
      <c r="K32" s="248">
        <v>14.525</v>
      </c>
      <c r="L32" s="249"/>
      <c r="M32" s="249"/>
      <c r="N32" s="234">
        <v>12.007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73">
        <v>191</v>
      </c>
      <c r="C33" s="373">
        <v>4227651.8999999901</v>
      </c>
      <c r="D33" s="373">
        <v>787</v>
      </c>
      <c r="E33" s="373">
        <v>27272319.599999897</v>
      </c>
      <c r="F33" s="129">
        <f t="shared" si="9"/>
        <v>978</v>
      </c>
      <c r="G33" s="131">
        <f t="shared" si="10"/>
        <v>31499971.499999888</v>
      </c>
      <c r="H33" s="483"/>
      <c r="I33" s="482"/>
      <c r="J33" s="482"/>
      <c r="K33" s="248">
        <v>14.302</v>
      </c>
      <c r="L33" s="249"/>
      <c r="M33" s="249"/>
      <c r="N33" s="234">
        <v>11.791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74">
        <v>2838</v>
      </c>
      <c r="C34" s="374">
        <v>44646661</v>
      </c>
      <c r="D34" s="374">
        <v>9104</v>
      </c>
      <c r="E34" s="374">
        <v>196863885</v>
      </c>
      <c r="F34" s="170">
        <f t="shared" si="9"/>
        <v>11942</v>
      </c>
      <c r="G34" s="171">
        <f t="shared" si="10"/>
        <v>241510546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73">
        <v>2833</v>
      </c>
      <c r="C35" s="373">
        <v>44629280</v>
      </c>
      <c r="D35" s="373">
        <v>9031</v>
      </c>
      <c r="E35" s="373">
        <v>195012500</v>
      </c>
      <c r="F35" s="129">
        <f t="shared" si="9"/>
        <v>11864</v>
      </c>
      <c r="G35" s="131">
        <f t="shared" si="10"/>
        <v>239641780</v>
      </c>
      <c r="H35" s="483"/>
      <c r="I35" s="482"/>
      <c r="J35" s="482"/>
      <c r="K35" s="248">
        <v>14.172000000000001</v>
      </c>
      <c r="L35" s="249"/>
      <c r="M35" s="249"/>
      <c r="N35" s="234">
        <v>12.183999999999999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73">
        <v>5</v>
      </c>
      <c r="C36" s="373">
        <v>17381</v>
      </c>
      <c r="D36" s="373">
        <v>73</v>
      </c>
      <c r="E36" s="373">
        <v>1851385</v>
      </c>
      <c r="F36" s="129">
        <f t="shared" si="9"/>
        <v>78</v>
      </c>
      <c r="G36" s="131">
        <f t="shared" si="10"/>
        <v>1868766</v>
      </c>
      <c r="H36" s="483"/>
      <c r="I36" s="482"/>
      <c r="J36" s="482"/>
      <c r="K36" s="248">
        <v>14.172000000000001</v>
      </c>
      <c r="L36" s="249"/>
      <c r="M36" s="249"/>
      <c r="N36" s="234">
        <v>12.183999999999999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74">
        <v>962</v>
      </c>
      <c r="C37" s="374">
        <v>3429391</v>
      </c>
      <c r="D37" s="374">
        <v>563</v>
      </c>
      <c r="E37" s="374">
        <v>4622016</v>
      </c>
      <c r="F37" s="170">
        <f t="shared" si="2"/>
        <v>1525</v>
      </c>
      <c r="G37" s="171">
        <f t="shared" si="2"/>
        <v>8051407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73">
        <v>962</v>
      </c>
      <c r="C38" s="373">
        <v>3429391</v>
      </c>
      <c r="D38" s="373">
        <v>563</v>
      </c>
      <c r="E38" s="373">
        <v>4622016</v>
      </c>
      <c r="F38" s="129">
        <f t="shared" si="2"/>
        <v>1525</v>
      </c>
      <c r="G38" s="131">
        <f t="shared" si="2"/>
        <v>8051407</v>
      </c>
      <c r="H38" s="483"/>
      <c r="I38" s="482"/>
      <c r="J38" s="482"/>
      <c r="K38" s="248">
        <v>13.926</v>
      </c>
      <c r="L38" s="249"/>
      <c r="M38" s="249"/>
      <c r="N38" s="234">
        <v>11.85</v>
      </c>
      <c r="O38" s="230"/>
      <c r="P38" s="231"/>
      <c r="Q38" s="254" t="s">
        <v>98</v>
      </c>
    </row>
    <row r="39" spans="1:17" ht="15" thickBot="1" x14ac:dyDescent="0.4">
      <c r="A39" s="189" t="s">
        <v>60</v>
      </c>
      <c r="B39" s="370">
        <v>1012</v>
      </c>
      <c r="C39" s="370">
        <v>92487559</v>
      </c>
      <c r="D39" s="370">
        <v>6633</v>
      </c>
      <c r="E39" s="370">
        <v>1315430088.2</v>
      </c>
      <c r="F39" s="191">
        <f t="shared" si="2"/>
        <v>7645</v>
      </c>
      <c r="G39" s="192">
        <f t="shared" si="2"/>
        <v>1407917647.2</v>
      </c>
      <c r="H39" s="483">
        <f>G39/G2</f>
        <v>0.35988473774805119</v>
      </c>
      <c r="I39" s="492">
        <f>F39/F2</f>
        <v>2.7148755649480266E-3</v>
      </c>
      <c r="J39" s="492">
        <f>E39/G39</f>
        <v>0.93430897099419496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74">
        <v>726</v>
      </c>
      <c r="C40" s="374">
        <v>67145938</v>
      </c>
      <c r="D40" s="374">
        <v>3877</v>
      </c>
      <c r="E40" s="374">
        <v>761391484.20000005</v>
      </c>
      <c r="F40" s="170">
        <f t="shared" ref="F40:F41" si="11">B40+D40</f>
        <v>4603</v>
      </c>
      <c r="G40" s="171">
        <f t="shared" ref="G40:G41" si="12">C40+E40</f>
        <v>828537422.20000005</v>
      </c>
      <c r="H40" s="483"/>
      <c r="I40" s="492"/>
      <c r="J40" s="492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73">
        <v>706</v>
      </c>
      <c r="C41" s="373">
        <v>58478055</v>
      </c>
      <c r="D41" s="373">
        <v>3646</v>
      </c>
      <c r="E41" s="373">
        <v>655511655</v>
      </c>
      <c r="F41" s="126">
        <f t="shared" si="11"/>
        <v>4352</v>
      </c>
      <c r="G41" s="130">
        <f t="shared" si="12"/>
        <v>713989710</v>
      </c>
      <c r="H41" s="483"/>
      <c r="I41" s="492"/>
      <c r="J41" s="492"/>
      <c r="K41" s="249">
        <v>14.403</v>
      </c>
      <c r="L41" s="249">
        <v>13.502000000000001</v>
      </c>
      <c r="M41" s="249">
        <v>0</v>
      </c>
      <c r="N41" s="234">
        <v>13.464</v>
      </c>
      <c r="O41" s="234">
        <v>12.175000000000001</v>
      </c>
      <c r="P41" s="234">
        <v>0</v>
      </c>
      <c r="Q41" s="254" t="s">
        <v>160</v>
      </c>
    </row>
    <row r="42" spans="1:17" ht="15" thickBot="1" x14ac:dyDescent="0.4">
      <c r="A42" s="91" t="str">
        <f>A33</f>
        <v>EverSource West</v>
      </c>
      <c r="B42" s="373">
        <v>20</v>
      </c>
      <c r="C42" s="373">
        <v>8667883</v>
      </c>
      <c r="D42" s="373">
        <v>231</v>
      </c>
      <c r="E42" s="373">
        <v>105879829.2</v>
      </c>
      <c r="F42" s="126">
        <f t="shared" ref="F42" si="13">B42+D42</f>
        <v>251</v>
      </c>
      <c r="G42" s="130">
        <f t="shared" ref="G42" si="14">C42+E42</f>
        <v>114547712.2</v>
      </c>
      <c r="H42" s="483"/>
      <c r="I42" s="492"/>
      <c r="J42" s="492"/>
      <c r="K42" s="249"/>
      <c r="L42" s="249"/>
      <c r="M42" s="249">
        <v>14.721</v>
      </c>
      <c r="N42" s="234"/>
      <c r="O42" s="234"/>
      <c r="P42" s="234">
        <v>13.757999999999999</v>
      </c>
      <c r="Q42" s="254" t="s">
        <v>103</v>
      </c>
    </row>
    <row r="43" spans="1:17" ht="15" thickBot="1" x14ac:dyDescent="0.4">
      <c r="A43" s="169" t="s">
        <v>162</v>
      </c>
      <c r="B43" s="374">
        <v>282</v>
      </c>
      <c r="C43" s="374">
        <v>24763781</v>
      </c>
      <c r="D43" s="374">
        <v>2730</v>
      </c>
      <c r="E43" s="374">
        <v>540571321</v>
      </c>
      <c r="F43" s="170">
        <f t="shared" si="2"/>
        <v>3012</v>
      </c>
      <c r="G43" s="171">
        <f t="shared" si="2"/>
        <v>565335102</v>
      </c>
      <c r="H43" s="483"/>
      <c r="I43" s="492"/>
      <c r="J43" s="492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73">
        <v>282</v>
      </c>
      <c r="C44" s="373">
        <v>24763781</v>
      </c>
      <c r="D44" s="373">
        <v>2719</v>
      </c>
      <c r="E44" s="373">
        <v>540253769</v>
      </c>
      <c r="F44" s="129">
        <f t="shared" si="2"/>
        <v>3001</v>
      </c>
      <c r="G44" s="131">
        <f t="shared" si="2"/>
        <v>565017550</v>
      </c>
      <c r="H44" s="483"/>
      <c r="I44" s="492"/>
      <c r="J44" s="492"/>
      <c r="K44" s="249">
        <v>14.156000000000001</v>
      </c>
      <c r="L44" s="249">
        <v>14.164999999999999</v>
      </c>
      <c r="M44" s="249">
        <v>13.82</v>
      </c>
      <c r="N44" s="234">
        <v>12.189</v>
      </c>
      <c r="O44" s="234">
        <v>12.226000000000001</v>
      </c>
      <c r="P44" s="234">
        <v>11.872</v>
      </c>
      <c r="Q44" s="254" t="s">
        <v>96</v>
      </c>
    </row>
    <row r="45" spans="1:17" ht="15" thickBot="1" x14ac:dyDescent="0.4">
      <c r="A45" s="91" t="s">
        <v>100</v>
      </c>
      <c r="B45" s="373">
        <v>0</v>
      </c>
      <c r="C45" s="373">
        <v>0</v>
      </c>
      <c r="D45" s="373">
        <v>11</v>
      </c>
      <c r="E45" s="373">
        <v>317552</v>
      </c>
      <c r="F45" s="129">
        <f t="shared" ref="F45:F46" si="15">B45+D45</f>
        <v>11</v>
      </c>
      <c r="G45" s="131">
        <f t="shared" ref="G45:G46" si="16">C45+E45</f>
        <v>317552</v>
      </c>
      <c r="H45" s="483"/>
      <c r="I45" s="492"/>
      <c r="J45" s="492"/>
      <c r="K45" s="249">
        <v>14.156000000000001</v>
      </c>
      <c r="L45" s="249">
        <v>14.164999999999999</v>
      </c>
      <c r="M45" s="249">
        <v>13.82</v>
      </c>
      <c r="N45" s="234">
        <v>12.189</v>
      </c>
      <c r="O45" s="234">
        <v>12.226000000000001</v>
      </c>
      <c r="P45" s="234">
        <v>11.872</v>
      </c>
      <c r="Q45" s="254" t="s">
        <v>100</v>
      </c>
    </row>
    <row r="46" spans="1:17" ht="15" thickBot="1" x14ac:dyDescent="0.4">
      <c r="A46" s="169" t="s">
        <v>97</v>
      </c>
      <c r="B46" s="374">
        <v>4</v>
      </c>
      <c r="C46" s="374">
        <v>577840</v>
      </c>
      <c r="D46" s="374">
        <v>26</v>
      </c>
      <c r="E46" s="374">
        <v>13467283</v>
      </c>
      <c r="F46" s="170">
        <f t="shared" si="15"/>
        <v>30</v>
      </c>
      <c r="G46" s="171">
        <f t="shared" si="16"/>
        <v>14045123</v>
      </c>
      <c r="H46" s="483"/>
      <c r="I46" s="492"/>
      <c r="J46" s="492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73">
        <v>4</v>
      </c>
      <c r="C47" s="373">
        <v>577840</v>
      </c>
      <c r="D47" s="373">
        <v>26</v>
      </c>
      <c r="E47" s="373">
        <v>13467283</v>
      </c>
      <c r="F47" s="129">
        <f t="shared" si="2"/>
        <v>30</v>
      </c>
      <c r="G47" s="131">
        <f t="shared" si="2"/>
        <v>14045123</v>
      </c>
      <c r="H47" s="483"/>
      <c r="I47" s="492"/>
      <c r="J47" s="492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189" t="s">
        <v>62</v>
      </c>
      <c r="B48" s="370">
        <v>3822</v>
      </c>
      <c r="C48" s="370">
        <v>5107792.4000000004</v>
      </c>
      <c r="D48" s="370">
        <v>12881</v>
      </c>
      <c r="E48" s="370">
        <v>17521220.699999999</v>
      </c>
      <c r="F48" s="191">
        <f t="shared" si="2"/>
        <v>16703</v>
      </c>
      <c r="G48" s="192">
        <f t="shared" si="2"/>
        <v>22629013.100000001</v>
      </c>
      <c r="H48" s="493">
        <f>G48/G2</f>
        <v>5.7843130677328975E-3</v>
      </c>
      <c r="I48" s="492">
        <f>F48/F2</f>
        <v>5.9315325783292202E-3</v>
      </c>
      <c r="J48" s="492">
        <f>E48/G48</f>
        <v>0.77428125665807312</v>
      </c>
      <c r="K48" s="215"/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74">
        <v>3265</v>
      </c>
      <c r="C49" s="374">
        <v>2752150.4</v>
      </c>
      <c r="D49" s="374">
        <v>12070</v>
      </c>
      <c r="E49" s="374">
        <v>9071979.6999999993</v>
      </c>
      <c r="F49" s="170">
        <f t="shared" si="2"/>
        <v>15335</v>
      </c>
      <c r="G49" s="171">
        <f t="shared" si="2"/>
        <v>11824130.1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73">
        <v>3135</v>
      </c>
      <c r="C50" s="373">
        <v>2096524</v>
      </c>
      <c r="D50" s="373">
        <v>10126</v>
      </c>
      <c r="E50" s="373">
        <v>6689692</v>
      </c>
      <c r="F50" s="129">
        <f t="shared" ref="F50:F54" si="17">B50+D50</f>
        <v>13261</v>
      </c>
      <c r="G50" s="131">
        <f t="shared" ref="G50:G54" si="18">C50+E50</f>
        <v>8786216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73">
        <v>130</v>
      </c>
      <c r="C51" s="373">
        <v>655626.4</v>
      </c>
      <c r="D51" s="373">
        <v>1944</v>
      </c>
      <c r="E51" s="373">
        <v>2382287.7000000002</v>
      </c>
      <c r="F51" s="129">
        <f t="shared" si="17"/>
        <v>2074</v>
      </c>
      <c r="G51" s="131">
        <f t="shared" si="18"/>
        <v>3037914.1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74">
        <v>258</v>
      </c>
      <c r="C52" s="374">
        <v>2277560</v>
      </c>
      <c r="D52" s="374">
        <v>623</v>
      </c>
      <c r="E52" s="374">
        <v>8314181</v>
      </c>
      <c r="F52" s="170">
        <f t="shared" si="17"/>
        <v>881</v>
      </c>
      <c r="G52" s="171">
        <f t="shared" si="18"/>
        <v>10591741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73">
        <v>258</v>
      </c>
      <c r="C53" s="373">
        <v>2277560</v>
      </c>
      <c r="D53" s="373">
        <v>621</v>
      </c>
      <c r="E53" s="373">
        <v>8285139</v>
      </c>
      <c r="F53" s="129">
        <f t="shared" si="17"/>
        <v>879</v>
      </c>
      <c r="G53" s="131">
        <f t="shared" si="18"/>
        <v>10562699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73">
        <v>0</v>
      </c>
      <c r="C54" s="373">
        <v>0</v>
      </c>
      <c r="D54" s="373">
        <v>2</v>
      </c>
      <c r="E54" s="373">
        <v>29042</v>
      </c>
      <c r="F54" s="129">
        <f t="shared" si="17"/>
        <v>2</v>
      </c>
      <c r="G54" s="131">
        <f t="shared" si="18"/>
        <v>29042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74">
        <v>299</v>
      </c>
      <c r="C55" s="374">
        <v>78082</v>
      </c>
      <c r="D55" s="374">
        <v>188</v>
      </c>
      <c r="E55" s="374">
        <v>135060</v>
      </c>
      <c r="F55" s="170">
        <f t="shared" si="2"/>
        <v>487</v>
      </c>
      <c r="G55" s="171">
        <f t="shared" si="2"/>
        <v>213142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73">
        <v>299</v>
      </c>
      <c r="C56" s="373">
        <v>78082</v>
      </c>
      <c r="D56" s="373">
        <v>188</v>
      </c>
      <c r="E56" s="373">
        <v>135060</v>
      </c>
      <c r="F56" s="129">
        <f t="shared" si="2"/>
        <v>487</v>
      </c>
      <c r="G56" s="131">
        <f t="shared" si="2"/>
        <v>213142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368" t="s">
        <v>64</v>
      </c>
      <c r="B57" s="376">
        <v>453</v>
      </c>
      <c r="C57" s="376">
        <v>1144125.7</v>
      </c>
      <c r="D57" s="376">
        <v>179</v>
      </c>
      <c r="E57" s="376">
        <v>522614.799999999</v>
      </c>
      <c r="F57" s="193">
        <f t="shared" ref="F57:G57" si="19">B57+D57</f>
        <v>632</v>
      </c>
      <c r="G57" s="194">
        <f t="shared" si="19"/>
        <v>1666740.4999999991</v>
      </c>
      <c r="H57" s="490">
        <f>G57/G2</f>
        <v>4.2604371706646179E-4</v>
      </c>
      <c r="I57" s="491">
        <f>F57/F2</f>
        <v>2.2443444827300888E-4</v>
      </c>
      <c r="J57" s="491">
        <f>E57/G57</f>
        <v>0.3135549895139641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74">
        <v>453</v>
      </c>
      <c r="C58" s="374">
        <v>1144125.7</v>
      </c>
      <c r="D58" s="374">
        <v>179</v>
      </c>
      <c r="E58" s="374">
        <v>522614.799999999</v>
      </c>
      <c r="F58" s="170">
        <f t="shared" ref="F58:F59" si="20">B58+D58</f>
        <v>632</v>
      </c>
      <c r="G58" s="171">
        <f t="shared" ref="G58:G59" si="21">C58+E58</f>
        <v>1666740.4999999991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A42</f>
        <v>EverSource West</v>
      </c>
      <c r="B59" s="377">
        <v>453</v>
      </c>
      <c r="C59" s="377">
        <v>1144125.7</v>
      </c>
      <c r="D59" s="377">
        <v>179</v>
      </c>
      <c r="E59" s="377">
        <v>522614.799999999</v>
      </c>
      <c r="F59" s="177">
        <f t="shared" si="20"/>
        <v>632</v>
      </c>
      <c r="G59" s="178">
        <f t="shared" si="21"/>
        <v>1666740.4999999991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</row>
  </sheetData>
  <mergeCells count="23">
    <mergeCell ref="K1:M1"/>
    <mergeCell ref="N1:P1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  <mergeCell ref="H21:H29"/>
    <mergeCell ref="I21:I29"/>
    <mergeCell ref="J21:J29"/>
    <mergeCell ref="H30:H38"/>
    <mergeCell ref="I30:I38"/>
    <mergeCell ref="J30:J38"/>
    <mergeCell ref="H3:H11"/>
    <mergeCell ref="I3:I11"/>
    <mergeCell ref="J3:J11"/>
    <mergeCell ref="H12:H20"/>
    <mergeCell ref="I12:I20"/>
    <mergeCell ref="J12:J20"/>
  </mergeCells>
  <pageMargins left="0.7" right="0.7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3A0F-FCB5-44F6-9898-89066844FD37}">
  <sheetPr>
    <tabColor rgb="FFADF52B"/>
  </sheetPr>
  <dimension ref="A1:Q66"/>
  <sheetViews>
    <sheetView topLeftCell="A28" zoomScaleNormal="100" workbookViewId="0">
      <selection activeCell="D10" sqref="D10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1796875" style="1" customWidth="1"/>
    <col min="8" max="8" width="12.7265625" bestFit="1" customWidth="1"/>
    <col min="9" max="9" width="11.81640625" customWidth="1"/>
    <col min="10" max="10" width="13.7265625" bestFit="1" customWidth="1"/>
    <col min="12" max="12" width="16.81640625" bestFit="1" customWidth="1"/>
  </cols>
  <sheetData>
    <row r="1" spans="1:17" ht="44" thickBot="1" x14ac:dyDescent="0.4">
      <c r="A1" s="195">
        <f>LAYOUT!B20</f>
        <v>2020</v>
      </c>
      <c r="B1" s="196" t="s">
        <v>142</v>
      </c>
      <c r="C1" s="196" t="s">
        <v>143</v>
      </c>
      <c r="D1" s="196" t="s">
        <v>144</v>
      </c>
      <c r="E1" s="196" t="s">
        <v>145</v>
      </c>
      <c r="F1" s="196" t="s">
        <v>146</v>
      </c>
      <c r="G1" s="196" t="s">
        <v>147</v>
      </c>
      <c r="H1" s="197" t="s">
        <v>148</v>
      </c>
      <c r="I1" s="197" t="s">
        <v>149</v>
      </c>
      <c r="J1" s="198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378" t="s">
        <v>169</v>
      </c>
      <c r="B2" s="379">
        <v>1430360</v>
      </c>
      <c r="C2" s="369">
        <v>1035706711.5999999</v>
      </c>
      <c r="D2" s="369">
        <v>1397793</v>
      </c>
      <c r="E2" s="369">
        <v>2530378036.3000002</v>
      </c>
      <c r="F2" s="380">
        <f>B2+D2</f>
        <v>2828153</v>
      </c>
      <c r="G2" s="381">
        <f>C2+E2</f>
        <v>3566084747.9000001</v>
      </c>
      <c r="H2" s="174">
        <f>SUM(H3:H56)</f>
        <v>0.99954839665519779</v>
      </c>
      <c r="I2" s="175">
        <f>SUM(I3:I56)</f>
        <v>0.99976698573238432</v>
      </c>
      <c r="J2" s="175">
        <f>E2/G2</f>
        <v>0.70956755522708537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199" t="s">
        <v>156</v>
      </c>
      <c r="B3" s="382">
        <v>1141233</v>
      </c>
      <c r="C3" s="383">
        <v>607520156.39999998</v>
      </c>
      <c r="D3" s="383">
        <v>1048109</v>
      </c>
      <c r="E3" s="383">
        <v>583413779</v>
      </c>
      <c r="F3" s="383">
        <f>B3+D3</f>
        <v>2189342</v>
      </c>
      <c r="G3" s="384">
        <f>C3+E3</f>
        <v>1190933935.4000001</v>
      </c>
      <c r="H3" s="483">
        <f>G3/G$2</f>
        <v>0.33396119823044546</v>
      </c>
      <c r="I3" s="484">
        <f>F3/F2</f>
        <v>0.77412431364215439</v>
      </c>
      <c r="J3" s="484">
        <f>E3/G3</f>
        <v>0.48987921299265713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85">
        <v>542632</v>
      </c>
      <c r="C4" s="371">
        <v>279790542.39999998</v>
      </c>
      <c r="D4" s="371">
        <v>575208</v>
      </c>
      <c r="E4" s="371">
        <v>301236689</v>
      </c>
      <c r="F4" s="371">
        <f t="shared" ref="F4:G15" si="0">B4+D4</f>
        <v>1117840</v>
      </c>
      <c r="G4" s="386">
        <f t="shared" si="0"/>
        <v>581027231.39999998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</row>
    <row r="5" spans="1:17" x14ac:dyDescent="0.35">
      <c r="A5" s="89" t="s">
        <v>159</v>
      </c>
      <c r="B5" s="387">
        <v>434406</v>
      </c>
      <c r="C5" s="372">
        <v>213872464</v>
      </c>
      <c r="D5" s="372">
        <v>531306</v>
      </c>
      <c r="E5" s="372">
        <v>274738771</v>
      </c>
      <c r="F5" s="372">
        <f t="shared" si="0"/>
        <v>965712</v>
      </c>
      <c r="G5" s="388">
        <f t="shared" si="0"/>
        <v>488611235</v>
      </c>
      <c r="H5" s="483"/>
      <c r="I5" s="484"/>
      <c r="J5" s="484"/>
      <c r="K5" s="242">
        <v>14.782999999999999</v>
      </c>
      <c r="L5" s="243"/>
      <c r="M5" s="243"/>
      <c r="N5" s="229">
        <v>12.516999999999999</v>
      </c>
      <c r="O5" s="229"/>
      <c r="P5" s="231"/>
      <c r="Q5" s="254" t="s">
        <v>160</v>
      </c>
    </row>
    <row r="6" spans="1:17" ht="15" thickBot="1" x14ac:dyDescent="0.4">
      <c r="A6" s="89" t="s">
        <v>161</v>
      </c>
      <c r="B6" s="387">
        <v>108226</v>
      </c>
      <c r="C6" s="372">
        <v>65918078.400000006</v>
      </c>
      <c r="D6" s="372">
        <v>43902</v>
      </c>
      <c r="E6" s="372">
        <v>26497918</v>
      </c>
      <c r="F6" s="372">
        <f t="shared" si="0"/>
        <v>152128</v>
      </c>
      <c r="G6" s="388">
        <f t="shared" si="0"/>
        <v>92415996.400000006</v>
      </c>
      <c r="H6" s="483"/>
      <c r="I6" s="484"/>
      <c r="J6" s="484"/>
      <c r="K6" s="242">
        <v>13.853</v>
      </c>
      <c r="L6" s="243"/>
      <c r="M6" s="243"/>
      <c r="N6" s="229">
        <v>11.666</v>
      </c>
      <c r="O6" s="230"/>
      <c r="P6" s="231"/>
      <c r="Q6" s="254" t="s">
        <v>103</v>
      </c>
    </row>
    <row r="7" spans="1:17" ht="15" thickBot="1" x14ac:dyDescent="0.4">
      <c r="A7" s="169" t="s">
        <v>162</v>
      </c>
      <c r="B7" s="385">
        <v>583245</v>
      </c>
      <c r="C7" s="371">
        <v>319392507</v>
      </c>
      <c r="D7" s="371">
        <v>466663</v>
      </c>
      <c r="E7" s="371">
        <v>277924363</v>
      </c>
      <c r="F7" s="371">
        <f>B7+D7</f>
        <v>1049908</v>
      </c>
      <c r="G7" s="386">
        <f t="shared" si="0"/>
        <v>597316870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17" x14ac:dyDescent="0.35">
      <c r="A8" s="91" t="s">
        <v>96</v>
      </c>
      <c r="B8" s="389">
        <v>582028</v>
      </c>
      <c r="C8" s="373">
        <v>318501531</v>
      </c>
      <c r="D8" s="373">
        <v>457585</v>
      </c>
      <c r="E8" s="373">
        <v>271378406</v>
      </c>
      <c r="F8" s="373">
        <f t="shared" ref="F8:F9" si="1">B8+D8</f>
        <v>1039613</v>
      </c>
      <c r="G8" s="390">
        <f t="shared" si="0"/>
        <v>589879937</v>
      </c>
      <c r="H8" s="483"/>
      <c r="I8" s="484"/>
      <c r="J8" s="484"/>
      <c r="K8" s="242">
        <v>15.718</v>
      </c>
      <c r="L8" s="243"/>
      <c r="M8" s="243"/>
      <c r="N8" s="229">
        <v>13.718</v>
      </c>
      <c r="O8" s="230"/>
      <c r="P8" s="231"/>
      <c r="Q8" s="254" t="s">
        <v>96</v>
      </c>
    </row>
    <row r="9" spans="1:17" ht="15" thickBot="1" x14ac:dyDescent="0.4">
      <c r="A9" s="91" t="s">
        <v>100</v>
      </c>
      <c r="B9" s="389">
        <v>1217</v>
      </c>
      <c r="C9" s="373">
        <v>890976</v>
      </c>
      <c r="D9" s="373">
        <v>9078</v>
      </c>
      <c r="E9" s="373">
        <v>6545957</v>
      </c>
      <c r="F9" s="373">
        <f t="shared" si="1"/>
        <v>10295</v>
      </c>
      <c r="G9" s="390">
        <f t="shared" si="0"/>
        <v>7436933</v>
      </c>
      <c r="H9" s="483"/>
      <c r="I9" s="484"/>
      <c r="J9" s="484"/>
      <c r="K9" s="242">
        <v>15.718</v>
      </c>
      <c r="L9" s="243"/>
      <c r="M9" s="243"/>
      <c r="N9" s="229">
        <v>13.718</v>
      </c>
      <c r="O9" s="229"/>
      <c r="P9" s="231"/>
      <c r="Q9" s="254" t="s">
        <v>100</v>
      </c>
    </row>
    <row r="10" spans="1:17" ht="15" thickBot="1" x14ac:dyDescent="0.4">
      <c r="A10" s="169" t="s">
        <v>97</v>
      </c>
      <c r="B10" s="385">
        <v>15356</v>
      </c>
      <c r="C10" s="371">
        <v>8337107</v>
      </c>
      <c r="D10" s="371">
        <v>6238</v>
      </c>
      <c r="E10" s="371">
        <v>4252727</v>
      </c>
      <c r="F10" s="371">
        <f t="shared" si="0"/>
        <v>21594</v>
      </c>
      <c r="G10" s="386">
        <f t="shared" si="0"/>
        <v>12589834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</row>
    <row r="11" spans="1:17" ht="15" thickBot="1" x14ac:dyDescent="0.4">
      <c r="A11" s="91" t="s">
        <v>98</v>
      </c>
      <c r="B11" s="389">
        <v>15356</v>
      </c>
      <c r="C11" s="373">
        <v>8337107</v>
      </c>
      <c r="D11" s="373">
        <v>6238</v>
      </c>
      <c r="E11" s="373">
        <v>4252727</v>
      </c>
      <c r="F11" s="373">
        <f t="shared" si="0"/>
        <v>21594</v>
      </c>
      <c r="G11" s="390">
        <f t="shared" si="0"/>
        <v>12589834</v>
      </c>
      <c r="H11" s="483"/>
      <c r="I11" s="484"/>
      <c r="J11" s="484"/>
      <c r="K11" s="242">
        <v>13.603</v>
      </c>
      <c r="L11" s="243"/>
      <c r="M11" s="243"/>
      <c r="N11" s="229">
        <v>12.388</v>
      </c>
      <c r="O11" s="229"/>
      <c r="P11" s="231"/>
      <c r="Q11" s="254" t="s">
        <v>98</v>
      </c>
    </row>
    <row r="12" spans="1:17" ht="15" thickBot="1" x14ac:dyDescent="0.4">
      <c r="A12" s="199" t="s">
        <v>52</v>
      </c>
      <c r="B12" s="382">
        <v>128669</v>
      </c>
      <c r="C12" s="383">
        <v>75788125</v>
      </c>
      <c r="D12" s="383">
        <v>132853</v>
      </c>
      <c r="E12" s="383">
        <v>73308666</v>
      </c>
      <c r="F12" s="391">
        <f t="shared" si="0"/>
        <v>261522</v>
      </c>
      <c r="G12" s="392">
        <f t="shared" si="0"/>
        <v>149096791</v>
      </c>
      <c r="H12" s="483">
        <f>G12/G2</f>
        <v>4.1809660044619043E-2</v>
      </c>
      <c r="I12" s="482">
        <f>F12/F2</f>
        <v>9.2470951889802283E-2</v>
      </c>
      <c r="J12" s="482">
        <f>E12/G12</f>
        <v>0.491685069197767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93">
        <v>60635</v>
      </c>
      <c r="C13" s="374">
        <v>34163125</v>
      </c>
      <c r="D13" s="374">
        <v>68031</v>
      </c>
      <c r="E13" s="374">
        <v>35812143</v>
      </c>
      <c r="F13" s="394">
        <f t="shared" si="0"/>
        <v>128666</v>
      </c>
      <c r="G13" s="395">
        <f t="shared" si="0"/>
        <v>69975268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</row>
    <row r="14" spans="1:17" x14ac:dyDescent="0.35">
      <c r="A14" s="89" t="str">
        <f>A5</f>
        <v>EverSource East</v>
      </c>
      <c r="B14" s="387">
        <v>38828</v>
      </c>
      <c r="C14" s="372">
        <v>18850308</v>
      </c>
      <c r="D14" s="372">
        <v>52493</v>
      </c>
      <c r="E14" s="372">
        <v>26582862</v>
      </c>
      <c r="F14" s="396">
        <f t="shared" si="0"/>
        <v>91321</v>
      </c>
      <c r="G14" s="397">
        <f t="shared" si="0"/>
        <v>45433170</v>
      </c>
      <c r="H14" s="483"/>
      <c r="I14" s="482"/>
      <c r="J14" s="482"/>
      <c r="K14" s="244">
        <v>14.782999999999999</v>
      </c>
      <c r="L14" s="245"/>
      <c r="M14" s="245"/>
      <c r="N14" s="232">
        <v>12.516999999999999</v>
      </c>
      <c r="O14" s="230"/>
      <c r="P14" s="231"/>
      <c r="Q14" s="254" t="s">
        <v>160</v>
      </c>
    </row>
    <row r="15" spans="1:17" ht="15" thickBot="1" x14ac:dyDescent="0.4">
      <c r="A15" s="89" t="str">
        <f>A6</f>
        <v>EverSource West</v>
      </c>
      <c r="B15" s="387">
        <v>21807</v>
      </c>
      <c r="C15" s="372">
        <v>15312817</v>
      </c>
      <c r="D15" s="372">
        <v>15538</v>
      </c>
      <c r="E15" s="372">
        <v>9229281</v>
      </c>
      <c r="F15" s="396">
        <f t="shared" si="0"/>
        <v>37345</v>
      </c>
      <c r="G15" s="397">
        <f t="shared" si="0"/>
        <v>24542098</v>
      </c>
      <c r="H15" s="483"/>
      <c r="I15" s="482"/>
      <c r="J15" s="482"/>
      <c r="K15" s="244">
        <v>13.853</v>
      </c>
      <c r="L15" s="245"/>
      <c r="M15" s="245"/>
      <c r="N15" s="232">
        <v>11.666</v>
      </c>
      <c r="O15" s="229"/>
      <c r="P15" s="231"/>
      <c r="Q15" s="254" t="s">
        <v>103</v>
      </c>
    </row>
    <row r="16" spans="1:17" ht="15" thickBot="1" x14ac:dyDescent="0.4">
      <c r="A16" s="168" t="s">
        <v>162</v>
      </c>
      <c r="B16" s="393">
        <v>65234</v>
      </c>
      <c r="C16" s="374">
        <v>39911922</v>
      </c>
      <c r="D16" s="374">
        <v>63638</v>
      </c>
      <c r="E16" s="374">
        <v>36733013</v>
      </c>
      <c r="F16" s="394">
        <f t="shared" ref="F16:G25" si="2">B16+D16</f>
        <v>128872</v>
      </c>
      <c r="G16" s="395">
        <f t="shared" si="2"/>
        <v>76644935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87">
        <v>65210</v>
      </c>
      <c r="C17" s="372">
        <v>39889039</v>
      </c>
      <c r="D17" s="372">
        <v>63533</v>
      </c>
      <c r="E17" s="372">
        <v>36635148</v>
      </c>
      <c r="F17" s="396">
        <f t="shared" si="2"/>
        <v>128743</v>
      </c>
      <c r="G17" s="397">
        <f t="shared" si="2"/>
        <v>76524187</v>
      </c>
      <c r="H17" s="483"/>
      <c r="I17" s="482"/>
      <c r="J17" s="482"/>
      <c r="K17" s="244">
        <v>15.718</v>
      </c>
      <c r="L17" s="245"/>
      <c r="M17" s="245"/>
      <c r="N17" s="232">
        <v>13.718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87">
        <v>24</v>
      </c>
      <c r="C18" s="372">
        <v>22883</v>
      </c>
      <c r="D18" s="372">
        <v>105</v>
      </c>
      <c r="E18" s="372">
        <v>97865</v>
      </c>
      <c r="F18" s="396">
        <f t="shared" si="2"/>
        <v>129</v>
      </c>
      <c r="G18" s="397">
        <f t="shared" si="2"/>
        <v>120748</v>
      </c>
      <c r="H18" s="483"/>
      <c r="I18" s="482"/>
      <c r="J18" s="482"/>
      <c r="K18" s="244">
        <v>15.718</v>
      </c>
      <c r="L18" s="245"/>
      <c r="M18" s="245"/>
      <c r="N18" s="232">
        <v>13.718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93">
        <v>2800</v>
      </c>
      <c r="C19" s="374">
        <v>1713078</v>
      </c>
      <c r="D19" s="374">
        <v>1184</v>
      </c>
      <c r="E19" s="374">
        <v>763510</v>
      </c>
      <c r="F19" s="394">
        <f t="shared" si="2"/>
        <v>3984</v>
      </c>
      <c r="G19" s="395">
        <f t="shared" si="2"/>
        <v>2476588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89">
        <v>2800</v>
      </c>
      <c r="C20" s="373">
        <v>1713078</v>
      </c>
      <c r="D20" s="373">
        <v>1184</v>
      </c>
      <c r="E20" s="373">
        <v>763510</v>
      </c>
      <c r="F20" s="398">
        <f t="shared" si="2"/>
        <v>3984</v>
      </c>
      <c r="G20" s="399">
        <f t="shared" si="2"/>
        <v>2476588</v>
      </c>
      <c r="H20" s="483"/>
      <c r="I20" s="482"/>
      <c r="J20" s="482"/>
      <c r="K20" s="244">
        <v>13.603</v>
      </c>
      <c r="L20" s="245"/>
      <c r="M20" s="245"/>
      <c r="N20" s="232">
        <v>12.388</v>
      </c>
      <c r="O20" s="230"/>
      <c r="P20" s="231"/>
      <c r="Q20" s="254" t="s">
        <v>98</v>
      </c>
    </row>
    <row r="21" spans="1:17" ht="15" thickBot="1" x14ac:dyDescent="0.4">
      <c r="A21" s="199" t="s">
        <v>56</v>
      </c>
      <c r="B21" s="382">
        <v>137737</v>
      </c>
      <c r="C21" s="383">
        <v>138288076.30000001</v>
      </c>
      <c r="D21" s="383">
        <v>166794</v>
      </c>
      <c r="E21" s="383">
        <v>238411791.30000001</v>
      </c>
      <c r="F21" s="391">
        <f t="shared" si="2"/>
        <v>304531</v>
      </c>
      <c r="G21" s="392">
        <f t="shared" si="2"/>
        <v>376699867.60000002</v>
      </c>
      <c r="H21" s="483">
        <f>G21/G2</f>
        <v>0.10563402000522602</v>
      </c>
      <c r="I21" s="482">
        <f>F21/F2</f>
        <v>0.10767840353757381</v>
      </c>
      <c r="J21" s="482">
        <f>E21/G21</f>
        <v>0.63289587230000921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61762</v>
      </c>
      <c r="C22" s="374">
        <v>67089635.299999997</v>
      </c>
      <c r="D22" s="374">
        <v>86738</v>
      </c>
      <c r="E22" s="374">
        <v>127961401.3</v>
      </c>
      <c r="F22" s="394">
        <f t="shared" si="2"/>
        <v>148500</v>
      </c>
      <c r="G22" s="395">
        <f t="shared" si="2"/>
        <v>195051036.59999999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A5</f>
        <v>EverSource East</v>
      </c>
      <c r="B23" s="389">
        <v>50628</v>
      </c>
      <c r="C23" s="373">
        <v>34412684</v>
      </c>
      <c r="D23" s="373">
        <v>76638</v>
      </c>
      <c r="E23" s="373">
        <v>96789059</v>
      </c>
      <c r="F23" s="398">
        <f t="shared" si="2"/>
        <v>127266</v>
      </c>
      <c r="G23" s="399">
        <f t="shared" si="2"/>
        <v>131201743</v>
      </c>
      <c r="H23" s="483"/>
      <c r="I23" s="482"/>
      <c r="J23" s="482"/>
      <c r="K23" s="244">
        <v>14.425000000000001</v>
      </c>
      <c r="L23" s="245"/>
      <c r="M23" s="245"/>
      <c r="N23" s="232">
        <v>12.007</v>
      </c>
      <c r="O23" s="229"/>
      <c r="P23" s="231"/>
      <c r="Q23" s="254" t="s">
        <v>160</v>
      </c>
    </row>
    <row r="24" spans="1:17" ht="15" thickBot="1" x14ac:dyDescent="0.4">
      <c r="A24" s="91" t="str">
        <f>A6</f>
        <v>EverSource West</v>
      </c>
      <c r="B24" s="389">
        <v>11134</v>
      </c>
      <c r="C24" s="373">
        <v>32676951.300000001</v>
      </c>
      <c r="D24" s="373">
        <v>10100</v>
      </c>
      <c r="E24" s="373">
        <v>31172342.300000001</v>
      </c>
      <c r="F24" s="398">
        <f t="shared" si="2"/>
        <v>21234</v>
      </c>
      <c r="G24" s="399">
        <f t="shared" si="2"/>
        <v>63849293.600000001</v>
      </c>
      <c r="H24" s="483"/>
      <c r="I24" s="482"/>
      <c r="J24" s="482"/>
      <c r="K24" s="244">
        <v>14.22</v>
      </c>
      <c r="L24" s="245"/>
      <c r="M24" s="245"/>
      <c r="N24" s="232">
        <v>11.791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400">
        <v>74351</v>
      </c>
      <c r="C25" s="375">
        <v>70836716</v>
      </c>
      <c r="D25" s="375">
        <v>79480</v>
      </c>
      <c r="E25" s="375">
        <v>110258662</v>
      </c>
      <c r="F25" s="401">
        <f t="shared" si="2"/>
        <v>153831</v>
      </c>
      <c r="G25" s="402">
        <f t="shared" si="2"/>
        <v>181095378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89">
        <v>74186</v>
      </c>
      <c r="C26" s="373">
        <v>70704726</v>
      </c>
      <c r="D26" s="373">
        <v>78423</v>
      </c>
      <c r="E26" s="373">
        <v>108988247</v>
      </c>
      <c r="F26" s="398">
        <f t="shared" ref="F26:G39" si="3">B26+D26</f>
        <v>152609</v>
      </c>
      <c r="G26" s="399">
        <f t="shared" si="3"/>
        <v>179692973</v>
      </c>
      <c r="H26" s="483"/>
      <c r="I26" s="482"/>
      <c r="J26" s="482"/>
      <c r="K26" s="244">
        <v>14.177</v>
      </c>
      <c r="L26" s="245"/>
      <c r="M26" s="245"/>
      <c r="N26" s="232">
        <v>12.183999999999999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89">
        <v>165</v>
      </c>
      <c r="C27" s="373">
        <v>131990</v>
      </c>
      <c r="D27" s="373">
        <v>1057</v>
      </c>
      <c r="E27" s="373">
        <v>1270415</v>
      </c>
      <c r="F27" s="398">
        <f>B27+D27</f>
        <v>1222</v>
      </c>
      <c r="G27" s="399">
        <f t="shared" si="3"/>
        <v>1402405</v>
      </c>
      <c r="H27" s="483"/>
      <c r="I27" s="482"/>
      <c r="J27" s="482"/>
      <c r="K27" s="244">
        <v>14.172000000000001</v>
      </c>
      <c r="L27" s="245"/>
      <c r="M27" s="245"/>
      <c r="N27" s="232">
        <v>12.183999999999999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400">
        <v>1624</v>
      </c>
      <c r="C28" s="375">
        <v>361725</v>
      </c>
      <c r="D28" s="375">
        <v>576</v>
      </c>
      <c r="E28" s="375">
        <v>191728</v>
      </c>
      <c r="F28" s="401">
        <f t="shared" si="3"/>
        <v>2200</v>
      </c>
      <c r="G28" s="402">
        <f t="shared" si="3"/>
        <v>553453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89">
        <v>1624</v>
      </c>
      <c r="C29" s="373">
        <v>361725</v>
      </c>
      <c r="D29" s="373">
        <v>576</v>
      </c>
      <c r="E29" s="373">
        <v>191728</v>
      </c>
      <c r="F29" s="398">
        <f t="shared" si="3"/>
        <v>2200</v>
      </c>
      <c r="G29" s="399">
        <f t="shared" si="3"/>
        <v>553453</v>
      </c>
      <c r="H29" s="483"/>
      <c r="I29" s="482"/>
      <c r="J29" s="482"/>
      <c r="K29" s="244">
        <v>13.603</v>
      </c>
      <c r="L29" s="245"/>
      <c r="M29" s="245"/>
      <c r="N29" s="232">
        <v>12.388</v>
      </c>
      <c r="O29" s="229"/>
      <c r="P29" s="231"/>
      <c r="Q29" s="254" t="s">
        <v>98</v>
      </c>
    </row>
    <row r="30" spans="1:17" ht="15" thickBot="1" x14ac:dyDescent="0.4">
      <c r="A30" s="199" t="s">
        <v>58</v>
      </c>
      <c r="B30" s="382">
        <v>17459</v>
      </c>
      <c r="C30" s="383">
        <v>130820794</v>
      </c>
      <c r="D30" s="383">
        <v>30340</v>
      </c>
      <c r="E30" s="383">
        <v>406014165.69999999</v>
      </c>
      <c r="F30" s="391">
        <f t="shared" si="3"/>
        <v>47799</v>
      </c>
      <c r="G30" s="392">
        <f t="shared" si="3"/>
        <v>536834959.69999999</v>
      </c>
      <c r="H30" s="483">
        <f>G30/G2</f>
        <v>0.15053903584768477</v>
      </c>
      <c r="I30" s="482">
        <f>F30/F2</f>
        <v>1.6901136536813955E-2</v>
      </c>
      <c r="J30" s="482">
        <f>E30/G30</f>
        <v>0.75631096366543138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93">
        <v>13735</v>
      </c>
      <c r="C31" s="374">
        <v>86621778</v>
      </c>
      <c r="D31" s="374">
        <v>20729</v>
      </c>
      <c r="E31" s="374">
        <v>224327553.69999999</v>
      </c>
      <c r="F31" s="394">
        <f t="shared" si="3"/>
        <v>34464</v>
      </c>
      <c r="G31" s="395">
        <f t="shared" si="3"/>
        <v>310949331.69999999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89">
        <v>13546</v>
      </c>
      <c r="C32" s="373">
        <v>82263554</v>
      </c>
      <c r="D32" s="373">
        <v>19940</v>
      </c>
      <c r="E32" s="373">
        <v>198954996</v>
      </c>
      <c r="F32" s="398">
        <f t="shared" si="3"/>
        <v>33486</v>
      </c>
      <c r="G32" s="399">
        <f t="shared" si="3"/>
        <v>281218550</v>
      </c>
      <c r="H32" s="483"/>
      <c r="I32" s="482"/>
      <c r="J32" s="482"/>
      <c r="K32" s="248">
        <v>14.425000000000001</v>
      </c>
      <c r="L32" s="249"/>
      <c r="M32" s="249"/>
      <c r="N32" s="234">
        <v>12.007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189</v>
      </c>
      <c r="C33" s="373">
        <v>4358224</v>
      </c>
      <c r="D33" s="373">
        <v>789</v>
      </c>
      <c r="E33" s="373">
        <v>25372557.699999999</v>
      </c>
      <c r="F33" s="398">
        <f t="shared" si="3"/>
        <v>978</v>
      </c>
      <c r="G33" s="399">
        <f t="shared" si="3"/>
        <v>29730781.699999999</v>
      </c>
      <c r="H33" s="483"/>
      <c r="I33" s="482"/>
      <c r="J33" s="482"/>
      <c r="K33" s="248">
        <v>14.22</v>
      </c>
      <c r="L33" s="249"/>
      <c r="M33" s="249"/>
      <c r="N33" s="234">
        <v>11.791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93">
        <v>2772</v>
      </c>
      <c r="C34" s="374">
        <v>40800833</v>
      </c>
      <c r="D34" s="374">
        <v>9045</v>
      </c>
      <c r="E34" s="374">
        <v>177432080</v>
      </c>
      <c r="F34" s="394">
        <f t="shared" si="3"/>
        <v>11817</v>
      </c>
      <c r="G34" s="395">
        <f t="shared" si="3"/>
        <v>218232913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2768</v>
      </c>
      <c r="C35" s="373">
        <v>40774743</v>
      </c>
      <c r="D35" s="373">
        <v>8990</v>
      </c>
      <c r="E35" s="373">
        <v>176507282</v>
      </c>
      <c r="F35" s="398">
        <f t="shared" si="3"/>
        <v>11758</v>
      </c>
      <c r="G35" s="399">
        <f t="shared" si="3"/>
        <v>217282025</v>
      </c>
      <c r="H35" s="483"/>
      <c r="I35" s="482"/>
      <c r="J35" s="482"/>
      <c r="K35" s="248">
        <v>14.177</v>
      </c>
      <c r="L35" s="249"/>
      <c r="M35" s="249"/>
      <c r="N35" s="234">
        <v>12.183999999999999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4</v>
      </c>
      <c r="C36" s="373">
        <v>26090</v>
      </c>
      <c r="D36" s="373">
        <v>55</v>
      </c>
      <c r="E36" s="373">
        <v>924798</v>
      </c>
      <c r="F36" s="398">
        <f t="shared" si="3"/>
        <v>59</v>
      </c>
      <c r="G36" s="399">
        <f t="shared" si="3"/>
        <v>950888</v>
      </c>
      <c r="H36" s="483"/>
      <c r="I36" s="482"/>
      <c r="J36" s="482"/>
      <c r="K36" s="248">
        <v>14.172000000000001</v>
      </c>
      <c r="L36" s="249"/>
      <c r="M36" s="249"/>
      <c r="N36" s="234">
        <v>12.183999999999999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93">
        <v>952</v>
      </c>
      <c r="C37" s="374">
        <v>3398183</v>
      </c>
      <c r="D37" s="374">
        <v>566</v>
      </c>
      <c r="E37" s="374">
        <v>4254532</v>
      </c>
      <c r="F37" s="394">
        <f t="shared" si="3"/>
        <v>1518</v>
      </c>
      <c r="G37" s="395">
        <f t="shared" si="3"/>
        <v>7652715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952</v>
      </c>
      <c r="C38" s="373">
        <v>3398183</v>
      </c>
      <c r="D38" s="373">
        <v>566</v>
      </c>
      <c r="E38" s="373">
        <v>4254532</v>
      </c>
      <c r="F38" s="398">
        <f t="shared" si="3"/>
        <v>1518</v>
      </c>
      <c r="G38" s="399">
        <f t="shared" si="3"/>
        <v>7652715</v>
      </c>
      <c r="H38" s="483"/>
      <c r="I38" s="482"/>
      <c r="J38" s="482"/>
      <c r="K38" s="248">
        <v>13.75</v>
      </c>
      <c r="L38" s="249"/>
      <c r="M38" s="249"/>
      <c r="N38" s="234">
        <v>11.85</v>
      </c>
      <c r="O38" s="230"/>
      <c r="P38" s="231"/>
      <c r="Q38" s="254" t="s">
        <v>98</v>
      </c>
    </row>
    <row r="39" spans="1:17" ht="15" thickBot="1" x14ac:dyDescent="0.4">
      <c r="A39" s="199" t="s">
        <v>60</v>
      </c>
      <c r="B39" s="382">
        <v>984</v>
      </c>
      <c r="C39" s="383">
        <v>77813031</v>
      </c>
      <c r="D39" s="383">
        <v>6633</v>
      </c>
      <c r="E39" s="383">
        <v>1213597749.8</v>
      </c>
      <c r="F39" s="391">
        <f t="shared" si="3"/>
        <v>7617</v>
      </c>
      <c r="G39" s="392">
        <f t="shared" si="3"/>
        <v>1291410780.8</v>
      </c>
      <c r="H39" s="483">
        <f>G39/G2</f>
        <v>0.36213687337646344</v>
      </c>
      <c r="I39" s="492">
        <f>F39/F2</f>
        <v>2.6932772024710122E-3</v>
      </c>
      <c r="J39" s="492">
        <f>E39/G39</f>
        <v>0.93974571673329488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713</v>
      </c>
      <c r="C40" s="374">
        <v>54313940</v>
      </c>
      <c r="D40" s="374">
        <v>3930</v>
      </c>
      <c r="E40" s="374">
        <v>702938123.79999995</v>
      </c>
      <c r="F40" s="394">
        <f t="shared" ref="F40:G51" si="4">B40+D40</f>
        <v>4643</v>
      </c>
      <c r="G40" s="395">
        <f t="shared" si="4"/>
        <v>757252063.79999995</v>
      </c>
      <c r="H40" s="483"/>
      <c r="I40" s="492"/>
      <c r="J40" s="492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89">
        <v>697</v>
      </c>
      <c r="C41" s="373">
        <v>51591667</v>
      </c>
      <c r="D41" s="373">
        <v>3703</v>
      </c>
      <c r="E41" s="373">
        <v>627416393</v>
      </c>
      <c r="F41" s="403">
        <f t="shared" si="4"/>
        <v>4400</v>
      </c>
      <c r="G41" s="404">
        <f t="shared" si="4"/>
        <v>679008060</v>
      </c>
      <c r="H41" s="483"/>
      <c r="I41" s="492"/>
      <c r="J41" s="492"/>
      <c r="K41" s="249">
        <v>14.286</v>
      </c>
      <c r="L41" s="249">
        <v>12.891</v>
      </c>
      <c r="M41" s="249"/>
      <c r="N41" s="234">
        <v>13.464</v>
      </c>
      <c r="O41" s="234">
        <v>12.175000000000001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16</v>
      </c>
      <c r="C42" s="373">
        <v>2722273</v>
      </c>
      <c r="D42" s="373">
        <v>227</v>
      </c>
      <c r="E42" s="373">
        <v>75521730.799999997</v>
      </c>
      <c r="F42" s="403">
        <f t="shared" si="4"/>
        <v>243</v>
      </c>
      <c r="G42" s="404">
        <f t="shared" si="4"/>
        <v>78244003.799999997</v>
      </c>
      <c r="H42" s="483"/>
      <c r="I42" s="492"/>
      <c r="J42" s="492"/>
      <c r="K42" s="249"/>
      <c r="L42" s="249"/>
      <c r="M42" s="249">
        <v>14.672000000000001</v>
      </c>
      <c r="N42" s="234"/>
      <c r="O42" s="234"/>
      <c r="P42" s="234">
        <v>13.757999999999999</v>
      </c>
      <c r="Q42" s="254" t="s">
        <v>103</v>
      </c>
    </row>
    <row r="43" spans="1:17" ht="15" thickBot="1" x14ac:dyDescent="0.4">
      <c r="A43" s="169" t="s">
        <v>162</v>
      </c>
      <c r="B43" s="393">
        <v>267</v>
      </c>
      <c r="C43" s="374">
        <v>22908587</v>
      </c>
      <c r="D43" s="374">
        <v>2677</v>
      </c>
      <c r="E43" s="374">
        <v>495724566</v>
      </c>
      <c r="F43" s="394">
        <f t="shared" si="4"/>
        <v>2944</v>
      </c>
      <c r="G43" s="395">
        <f t="shared" si="4"/>
        <v>518633153</v>
      </c>
      <c r="H43" s="483"/>
      <c r="I43" s="492"/>
      <c r="J43" s="492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9">
        <v>267</v>
      </c>
      <c r="C44" s="373">
        <v>22908587</v>
      </c>
      <c r="D44" s="373">
        <v>2666</v>
      </c>
      <c r="E44" s="373">
        <v>493690719</v>
      </c>
      <c r="F44" s="398">
        <f t="shared" si="4"/>
        <v>2933</v>
      </c>
      <c r="G44" s="399">
        <f t="shared" si="4"/>
        <v>516599306</v>
      </c>
      <c r="H44" s="483"/>
      <c r="I44" s="492"/>
      <c r="J44" s="492"/>
      <c r="K44" s="249">
        <v>12.958</v>
      </c>
      <c r="L44" s="249">
        <v>12.967000000000001</v>
      </c>
      <c r="M44" s="249">
        <v>12.856999999999999</v>
      </c>
      <c r="N44" s="234">
        <v>11.269</v>
      </c>
      <c r="O44" s="234">
        <v>11.394</v>
      </c>
      <c r="P44" s="234">
        <v>11.247</v>
      </c>
      <c r="Q44" s="254" t="s">
        <v>96</v>
      </c>
    </row>
    <row r="45" spans="1:17" ht="15" thickBot="1" x14ac:dyDescent="0.4">
      <c r="A45" s="91" t="s">
        <v>100</v>
      </c>
      <c r="B45" s="389">
        <v>0</v>
      </c>
      <c r="C45" s="373">
        <v>0</v>
      </c>
      <c r="D45" s="373">
        <v>11</v>
      </c>
      <c r="E45" s="373">
        <v>2033847</v>
      </c>
      <c r="F45" s="398">
        <f t="shared" si="4"/>
        <v>11</v>
      </c>
      <c r="G45" s="399">
        <f t="shared" si="4"/>
        <v>2033847</v>
      </c>
      <c r="H45" s="483"/>
      <c r="I45" s="492"/>
      <c r="J45" s="492"/>
      <c r="K45" s="249">
        <v>12.958</v>
      </c>
      <c r="L45" s="249">
        <v>12.967000000000001</v>
      </c>
      <c r="M45" s="249">
        <v>12.856999999999999</v>
      </c>
      <c r="N45" s="234">
        <v>11.269</v>
      </c>
      <c r="O45" s="234">
        <v>11.394</v>
      </c>
      <c r="P45" s="234">
        <v>11.247</v>
      </c>
      <c r="Q45" s="254" t="s">
        <v>100</v>
      </c>
    </row>
    <row r="46" spans="1:17" ht="15" thickBot="1" x14ac:dyDescent="0.4">
      <c r="A46" s="169" t="s">
        <v>97</v>
      </c>
      <c r="B46" s="393">
        <v>4</v>
      </c>
      <c r="C46" s="374">
        <v>590504</v>
      </c>
      <c r="D46" s="374">
        <v>26</v>
      </c>
      <c r="E46" s="374">
        <v>14935060</v>
      </c>
      <c r="F46" s="394">
        <f t="shared" si="4"/>
        <v>30</v>
      </c>
      <c r="G46" s="395">
        <f t="shared" si="4"/>
        <v>15525564</v>
      </c>
      <c r="H46" s="483"/>
      <c r="I46" s="492"/>
      <c r="J46" s="492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9">
        <v>4</v>
      </c>
      <c r="C47" s="373">
        <v>590504</v>
      </c>
      <c r="D47" s="373">
        <v>26</v>
      </c>
      <c r="E47" s="373">
        <v>14935060</v>
      </c>
      <c r="F47" s="398">
        <f t="shared" si="4"/>
        <v>30</v>
      </c>
      <c r="G47" s="399">
        <f t="shared" si="4"/>
        <v>15525564</v>
      </c>
      <c r="H47" s="483"/>
      <c r="I47" s="492"/>
      <c r="J47" s="492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199" t="s">
        <v>62</v>
      </c>
      <c r="B48" s="382">
        <v>3798</v>
      </c>
      <c r="C48" s="383">
        <v>4326260.8</v>
      </c>
      <c r="D48" s="383">
        <v>12885</v>
      </c>
      <c r="E48" s="383">
        <v>15171696.800000001</v>
      </c>
      <c r="F48" s="391">
        <f t="shared" si="4"/>
        <v>16683</v>
      </c>
      <c r="G48" s="392">
        <f t="shared" si="4"/>
        <v>19497957.600000001</v>
      </c>
      <c r="H48" s="493">
        <f>G48/G2</f>
        <v>5.4676091507589609E-3</v>
      </c>
      <c r="I48" s="492">
        <f>F48/F2</f>
        <v>5.8989029235688448E-3</v>
      </c>
      <c r="J48" s="492">
        <f>E48/G48</f>
        <v>0.77811723213512374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3240</v>
      </c>
      <c r="C49" s="374">
        <v>2341924.7999999998</v>
      </c>
      <c r="D49" s="374">
        <v>12085</v>
      </c>
      <c r="E49" s="374">
        <v>7803833.7999999998</v>
      </c>
      <c r="F49" s="394">
        <f t="shared" si="4"/>
        <v>15325</v>
      </c>
      <c r="G49" s="395">
        <f t="shared" si="4"/>
        <v>10145758.6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3110</v>
      </c>
      <c r="C50" s="373">
        <v>1782366</v>
      </c>
      <c r="D50" s="373">
        <v>10142</v>
      </c>
      <c r="E50" s="373">
        <v>5714199</v>
      </c>
      <c r="F50" s="398">
        <f t="shared" si="4"/>
        <v>13252</v>
      </c>
      <c r="G50" s="399">
        <f t="shared" si="4"/>
        <v>7496565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130</v>
      </c>
      <c r="C51" s="373">
        <v>559558.79999999993</v>
      </c>
      <c r="D51" s="373">
        <v>1943</v>
      </c>
      <c r="E51" s="373">
        <v>2089634.8</v>
      </c>
      <c r="F51" s="398">
        <f t="shared" si="4"/>
        <v>2073</v>
      </c>
      <c r="G51" s="399">
        <f t="shared" si="4"/>
        <v>2649193.6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258</v>
      </c>
      <c r="C52" s="374">
        <v>1914816</v>
      </c>
      <c r="D52" s="374">
        <v>612</v>
      </c>
      <c r="E52" s="374">
        <v>7274464</v>
      </c>
      <c r="F52" s="394">
        <f t="shared" ref="F52:G59" si="5">B52+D52</f>
        <v>870</v>
      </c>
      <c r="G52" s="395">
        <f t="shared" si="5"/>
        <v>9189280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258</v>
      </c>
      <c r="C53" s="373">
        <v>1914816</v>
      </c>
      <c r="D53" s="373">
        <v>610</v>
      </c>
      <c r="E53" s="373">
        <v>7248848</v>
      </c>
      <c r="F53" s="398">
        <f t="shared" si="5"/>
        <v>868</v>
      </c>
      <c r="G53" s="399">
        <f t="shared" si="5"/>
        <v>9163664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25616</v>
      </c>
      <c r="F54" s="398">
        <f t="shared" si="5"/>
        <v>2</v>
      </c>
      <c r="G54" s="399">
        <f t="shared" si="5"/>
        <v>25616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300</v>
      </c>
      <c r="C55" s="374">
        <v>69520</v>
      </c>
      <c r="D55" s="374">
        <v>188</v>
      </c>
      <c r="E55" s="374">
        <v>93399</v>
      </c>
      <c r="F55" s="394">
        <f t="shared" si="5"/>
        <v>488</v>
      </c>
      <c r="G55" s="395">
        <f t="shared" si="5"/>
        <v>162919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300</v>
      </c>
      <c r="C56" s="373">
        <v>69520</v>
      </c>
      <c r="D56" s="373">
        <v>188</v>
      </c>
      <c r="E56" s="373">
        <v>93399</v>
      </c>
      <c r="F56" s="398">
        <f t="shared" si="5"/>
        <v>488</v>
      </c>
      <c r="G56" s="399">
        <f t="shared" si="5"/>
        <v>162919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00" t="s">
        <v>64</v>
      </c>
      <c r="B57" s="405">
        <v>480</v>
      </c>
      <c r="C57" s="406">
        <v>1150268.1000000001</v>
      </c>
      <c r="D57" s="406">
        <v>179</v>
      </c>
      <c r="E57" s="406">
        <v>460187.7</v>
      </c>
      <c r="F57" s="407">
        <f t="shared" si="5"/>
        <v>659</v>
      </c>
      <c r="G57" s="408">
        <f t="shared" si="5"/>
        <v>1610455.8</v>
      </c>
      <c r="H57" s="490">
        <f>G57/G2</f>
        <v>4.5160334480227003E-4</v>
      </c>
      <c r="I57" s="491">
        <f>F57/F2</f>
        <v>2.330142676156488E-4</v>
      </c>
      <c r="J57" s="491">
        <f>E57/G57</f>
        <v>0.28574997215074144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480</v>
      </c>
      <c r="C58" s="374">
        <v>1150268.1000000001</v>
      </c>
      <c r="D58" s="374">
        <v>179</v>
      </c>
      <c r="E58" s="374">
        <v>460187.7</v>
      </c>
      <c r="F58" s="394">
        <f t="shared" si="5"/>
        <v>659</v>
      </c>
      <c r="G58" s="395">
        <f t="shared" si="5"/>
        <v>1610455.8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465</v>
      </c>
      <c r="C59" s="377">
        <v>882342.9</v>
      </c>
      <c r="D59" s="377">
        <v>143</v>
      </c>
      <c r="E59" s="377">
        <v>447714.2</v>
      </c>
      <c r="F59" s="410">
        <f t="shared" si="5"/>
        <v>608</v>
      </c>
      <c r="G59" s="411">
        <f t="shared" si="5"/>
        <v>1330057.1000000001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</row>
    <row r="65" spans="1:10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</row>
    <row r="66" spans="1:10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</row>
  </sheetData>
  <mergeCells count="23">
    <mergeCell ref="K1:M1"/>
    <mergeCell ref="N1:P1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  <mergeCell ref="H21:H29"/>
    <mergeCell ref="I21:I29"/>
    <mergeCell ref="J21:J29"/>
    <mergeCell ref="H30:H38"/>
    <mergeCell ref="I30:I38"/>
    <mergeCell ref="J30:J38"/>
    <mergeCell ref="H3:H11"/>
    <mergeCell ref="I3:I11"/>
    <mergeCell ref="J3:J11"/>
    <mergeCell ref="H12:H20"/>
    <mergeCell ref="I12:I20"/>
    <mergeCell ref="J12:J20"/>
  </mergeCells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40759-F7D6-4190-94C7-A5151A6EC236}">
  <sheetPr>
    <tabColor rgb="FFFFFF00"/>
  </sheetPr>
  <dimension ref="A1:Q66"/>
  <sheetViews>
    <sheetView topLeftCell="A49" zoomScaleNormal="100" workbookViewId="0">
      <selection activeCell="I39" sqref="I39:I47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1796875" style="1" customWidth="1"/>
    <col min="8" max="8" width="12.7265625" bestFit="1" customWidth="1"/>
    <col min="9" max="9" width="11.81640625" customWidth="1"/>
    <col min="10" max="10" width="13.7265625" bestFit="1" customWidth="1"/>
    <col min="12" max="12" width="16.81640625" bestFit="1" customWidth="1"/>
  </cols>
  <sheetData>
    <row r="1" spans="1:17" ht="44" thickBot="1" x14ac:dyDescent="0.4">
      <c r="A1" s="159">
        <f>LAYOUT!B20</f>
        <v>2020</v>
      </c>
      <c r="B1" s="160" t="s">
        <v>142</v>
      </c>
      <c r="C1" s="160" t="s">
        <v>143</v>
      </c>
      <c r="D1" s="160" t="s">
        <v>144</v>
      </c>
      <c r="E1" s="160" t="s">
        <v>145</v>
      </c>
      <c r="F1" s="160" t="s">
        <v>146</v>
      </c>
      <c r="G1" s="160" t="s">
        <v>147</v>
      </c>
      <c r="H1" s="201" t="s">
        <v>148</v>
      </c>
      <c r="I1" s="201" t="s">
        <v>149</v>
      </c>
      <c r="J1" s="161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412" t="s">
        <v>171</v>
      </c>
      <c r="B2" s="379">
        <v>1368490</v>
      </c>
      <c r="C2" s="369">
        <v>884103877.5999999</v>
      </c>
      <c r="D2" s="369">
        <v>1450018</v>
      </c>
      <c r="E2" s="369">
        <v>2428653261.8999996</v>
      </c>
      <c r="F2" s="380">
        <f>B2+D2</f>
        <v>2818508</v>
      </c>
      <c r="G2" s="381">
        <f>C2+E2</f>
        <v>3312757139.4999995</v>
      </c>
      <c r="H2" s="180">
        <f>SUM(H3:H56)</f>
        <v>0.99950502671009345</v>
      </c>
      <c r="I2" s="181">
        <f>SUM(I3:I56)</f>
        <v>0.99977044592387165</v>
      </c>
      <c r="J2" s="182">
        <f>E2/G2</f>
        <v>0.7331214331837681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133" t="s">
        <v>156</v>
      </c>
      <c r="B3" s="413">
        <v>1095209</v>
      </c>
      <c r="C3" s="414">
        <v>536640450.89999992</v>
      </c>
      <c r="D3" s="414">
        <v>1089753</v>
      </c>
      <c r="E3" s="414">
        <v>562300555.39999986</v>
      </c>
      <c r="F3" s="414">
        <f>B3+D3</f>
        <v>2184962</v>
      </c>
      <c r="G3" s="415">
        <f>C3+E3</f>
        <v>1098941006.2999997</v>
      </c>
      <c r="H3" s="483">
        <f>G3/G$2</f>
        <v>0.33173002427393905</v>
      </c>
      <c r="I3" s="484">
        <f>F3/F2</f>
        <v>0.77521937138372499</v>
      </c>
      <c r="J3" s="495">
        <f>E3/G3</f>
        <v>0.51167492356409305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85">
        <v>537514</v>
      </c>
      <c r="C4" s="371">
        <v>247764040.89999992</v>
      </c>
      <c r="D4" s="371">
        <v>580053</v>
      </c>
      <c r="E4" s="371">
        <v>275888899.39999992</v>
      </c>
      <c r="F4" s="371">
        <f t="shared" ref="F4:G15" si="0">B4+D4</f>
        <v>1117567</v>
      </c>
      <c r="G4" s="386">
        <f t="shared" si="0"/>
        <v>523652940.29999983</v>
      </c>
      <c r="H4" s="483"/>
      <c r="I4" s="484"/>
      <c r="J4" s="495"/>
      <c r="K4" s="241"/>
      <c r="L4" s="221"/>
      <c r="M4" s="221"/>
      <c r="N4" s="228"/>
      <c r="O4" s="230"/>
      <c r="P4" s="231"/>
      <c r="Q4" s="254"/>
    </row>
    <row r="5" spans="1:17" x14ac:dyDescent="0.35">
      <c r="A5" s="89" t="s">
        <v>159</v>
      </c>
      <c r="B5" s="387">
        <v>433051</v>
      </c>
      <c r="C5" s="372">
        <v>192512555</v>
      </c>
      <c r="D5" s="372">
        <v>532498</v>
      </c>
      <c r="E5" s="372">
        <v>249783611</v>
      </c>
      <c r="F5" s="372">
        <f t="shared" si="0"/>
        <v>965549</v>
      </c>
      <c r="G5" s="388">
        <f t="shared" si="0"/>
        <v>442296166</v>
      </c>
      <c r="H5" s="483"/>
      <c r="I5" s="484"/>
      <c r="J5" s="495"/>
      <c r="K5" s="242">
        <v>12.340999999999999</v>
      </c>
      <c r="L5" s="243"/>
      <c r="M5" s="243"/>
      <c r="N5" s="229">
        <v>12.516999999999999</v>
      </c>
      <c r="O5" s="229"/>
      <c r="P5" s="231"/>
      <c r="Q5" s="254" t="s">
        <v>160</v>
      </c>
    </row>
    <row r="6" spans="1:17" ht="15" thickBot="1" x14ac:dyDescent="0.4">
      <c r="A6" s="89" t="s">
        <v>161</v>
      </c>
      <c r="B6" s="387">
        <v>104463</v>
      </c>
      <c r="C6" s="372">
        <v>55251485.899999902</v>
      </c>
      <c r="D6" s="372">
        <v>47555</v>
      </c>
      <c r="E6" s="372">
        <v>26105288.399999902</v>
      </c>
      <c r="F6" s="372">
        <f t="shared" si="0"/>
        <v>152018</v>
      </c>
      <c r="G6" s="388">
        <f t="shared" si="0"/>
        <v>81356774.299999803</v>
      </c>
      <c r="H6" s="483"/>
      <c r="I6" s="484"/>
      <c r="J6" s="495"/>
      <c r="K6" s="242">
        <v>11.382999999999999</v>
      </c>
      <c r="L6" s="243"/>
      <c r="M6" s="243"/>
      <c r="N6" s="229">
        <v>11.666</v>
      </c>
      <c r="O6" s="230"/>
      <c r="P6" s="231"/>
      <c r="Q6" s="254" t="s">
        <v>103</v>
      </c>
    </row>
    <row r="7" spans="1:17" ht="15" thickBot="1" x14ac:dyDescent="0.4">
      <c r="A7" s="169" t="s">
        <v>162</v>
      </c>
      <c r="B7" s="385">
        <v>542293</v>
      </c>
      <c r="C7" s="371">
        <v>281265145</v>
      </c>
      <c r="D7" s="371">
        <v>503449</v>
      </c>
      <c r="E7" s="371">
        <v>282287011</v>
      </c>
      <c r="F7" s="371">
        <f>B7+D7</f>
        <v>1045742</v>
      </c>
      <c r="G7" s="386">
        <f t="shared" si="0"/>
        <v>563552156</v>
      </c>
      <c r="H7" s="483"/>
      <c r="I7" s="484"/>
      <c r="J7" s="495"/>
      <c r="K7" s="242"/>
      <c r="L7" s="243"/>
      <c r="M7" s="243"/>
      <c r="N7" s="229"/>
      <c r="O7" s="229"/>
      <c r="P7" s="231"/>
      <c r="Q7" s="254"/>
    </row>
    <row r="8" spans="1:17" x14ac:dyDescent="0.35">
      <c r="A8" s="91" t="s">
        <v>96</v>
      </c>
      <c r="B8" s="389">
        <v>540884</v>
      </c>
      <c r="C8" s="373">
        <v>280341638</v>
      </c>
      <c r="D8" s="373">
        <v>492822</v>
      </c>
      <c r="E8" s="373">
        <v>275287979</v>
      </c>
      <c r="F8" s="373">
        <f t="shared" ref="F8:F9" si="1">B8+D8</f>
        <v>1033706</v>
      </c>
      <c r="G8" s="390">
        <f t="shared" si="0"/>
        <v>555629617</v>
      </c>
      <c r="H8" s="483"/>
      <c r="I8" s="484"/>
      <c r="J8" s="495"/>
      <c r="K8" s="242">
        <v>13.029</v>
      </c>
      <c r="L8" s="243"/>
      <c r="M8" s="243"/>
      <c r="N8" s="229">
        <v>13.981999999999999</v>
      </c>
      <c r="O8" s="230"/>
      <c r="P8" s="231"/>
      <c r="Q8" s="254" t="s">
        <v>96</v>
      </c>
    </row>
    <row r="9" spans="1:17" ht="15" thickBot="1" x14ac:dyDescent="0.4">
      <c r="A9" s="91" t="s">
        <v>100</v>
      </c>
      <c r="B9" s="389">
        <v>1409</v>
      </c>
      <c r="C9" s="373">
        <v>923507</v>
      </c>
      <c r="D9" s="373">
        <v>10627</v>
      </c>
      <c r="E9" s="373">
        <v>6999032</v>
      </c>
      <c r="F9" s="373">
        <f t="shared" si="1"/>
        <v>12036</v>
      </c>
      <c r="G9" s="390">
        <f t="shared" si="0"/>
        <v>7922539</v>
      </c>
      <c r="H9" s="483"/>
      <c r="I9" s="484"/>
      <c r="J9" s="495"/>
      <c r="K9" s="242">
        <v>13.029</v>
      </c>
      <c r="L9" s="243"/>
      <c r="M9" s="243"/>
      <c r="N9" s="229">
        <v>13.981999999999999</v>
      </c>
      <c r="O9" s="229"/>
      <c r="P9" s="231"/>
      <c r="Q9" s="254" t="s">
        <v>100</v>
      </c>
    </row>
    <row r="10" spans="1:17" ht="15" thickBot="1" x14ac:dyDescent="0.4">
      <c r="A10" s="169" t="s">
        <v>97</v>
      </c>
      <c r="B10" s="385">
        <v>15402</v>
      </c>
      <c r="C10" s="371">
        <v>7611265</v>
      </c>
      <c r="D10" s="371">
        <v>6251</v>
      </c>
      <c r="E10" s="371">
        <v>4124645</v>
      </c>
      <c r="F10" s="371">
        <f t="shared" si="0"/>
        <v>21653</v>
      </c>
      <c r="G10" s="386">
        <f t="shared" si="0"/>
        <v>11735910</v>
      </c>
      <c r="H10" s="483"/>
      <c r="I10" s="484"/>
      <c r="J10" s="495"/>
      <c r="K10" s="242"/>
      <c r="L10" s="243"/>
      <c r="M10" s="243"/>
      <c r="N10" s="229"/>
      <c r="O10" s="230"/>
      <c r="P10" s="231"/>
      <c r="Q10" s="254"/>
    </row>
    <row r="11" spans="1:17" ht="15" thickBot="1" x14ac:dyDescent="0.4">
      <c r="A11" s="91" t="s">
        <v>98</v>
      </c>
      <c r="B11" s="389">
        <v>15402</v>
      </c>
      <c r="C11" s="373">
        <v>7611265</v>
      </c>
      <c r="D11" s="373">
        <v>6251</v>
      </c>
      <c r="E11" s="373">
        <v>4124645</v>
      </c>
      <c r="F11" s="373">
        <f t="shared" si="0"/>
        <v>21653</v>
      </c>
      <c r="G11" s="390">
        <f t="shared" si="0"/>
        <v>11735910</v>
      </c>
      <c r="H11" s="483"/>
      <c r="I11" s="484"/>
      <c r="J11" s="495"/>
      <c r="K11" s="242">
        <v>11.484999999999999</v>
      </c>
      <c r="L11" s="243"/>
      <c r="M11" s="243"/>
      <c r="N11" s="229">
        <v>12.388</v>
      </c>
      <c r="O11" s="229"/>
      <c r="P11" s="231"/>
      <c r="Q11" s="254" t="s">
        <v>98</v>
      </c>
    </row>
    <row r="12" spans="1:17" ht="15" thickBot="1" x14ac:dyDescent="0.4">
      <c r="A12" s="133" t="s">
        <v>52</v>
      </c>
      <c r="B12" s="413">
        <v>120486</v>
      </c>
      <c r="C12" s="414">
        <v>65715421</v>
      </c>
      <c r="D12" s="414">
        <v>136885</v>
      </c>
      <c r="E12" s="414">
        <v>71613815</v>
      </c>
      <c r="F12" s="416">
        <f t="shared" si="0"/>
        <v>257371</v>
      </c>
      <c r="G12" s="417">
        <f t="shared" si="0"/>
        <v>137329236</v>
      </c>
      <c r="H12" s="483">
        <f>G12/G2</f>
        <v>4.1454664564009466E-2</v>
      </c>
      <c r="I12" s="482">
        <f>F12/F2</f>
        <v>9.1314624616995937E-2</v>
      </c>
      <c r="J12" s="494">
        <f>E12/G12</f>
        <v>0.52147537615369821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85">
        <v>60158</v>
      </c>
      <c r="C13" s="371">
        <v>30838267</v>
      </c>
      <c r="D13" s="371">
        <v>68968</v>
      </c>
      <c r="E13" s="371">
        <v>33659809</v>
      </c>
      <c r="F13" s="418">
        <f t="shared" si="0"/>
        <v>129126</v>
      </c>
      <c r="G13" s="419">
        <f t="shared" si="0"/>
        <v>64498076</v>
      </c>
      <c r="H13" s="483"/>
      <c r="I13" s="482"/>
      <c r="J13" s="494"/>
      <c r="K13" s="241"/>
      <c r="L13" s="221"/>
      <c r="M13" s="221"/>
      <c r="N13" s="228"/>
      <c r="O13" s="229"/>
      <c r="P13" s="231"/>
      <c r="Q13" s="254"/>
    </row>
    <row r="14" spans="1:17" x14ac:dyDescent="0.35">
      <c r="A14" s="89" t="str">
        <f>A5</f>
        <v>EverSource East</v>
      </c>
      <c r="B14" s="387">
        <v>39101</v>
      </c>
      <c r="C14" s="372">
        <v>17782162</v>
      </c>
      <c r="D14" s="372">
        <v>52895</v>
      </c>
      <c r="E14" s="372">
        <v>24790490</v>
      </c>
      <c r="F14" s="396">
        <f t="shared" si="0"/>
        <v>91996</v>
      </c>
      <c r="G14" s="397">
        <f t="shared" si="0"/>
        <v>42572652</v>
      </c>
      <c r="H14" s="483"/>
      <c r="I14" s="482"/>
      <c r="J14" s="494"/>
      <c r="K14" s="244">
        <v>12.340999999999999</v>
      </c>
      <c r="L14" s="245"/>
      <c r="M14" s="245"/>
      <c r="N14" s="232">
        <v>12.516999999999999</v>
      </c>
      <c r="O14" s="230"/>
      <c r="P14" s="231"/>
      <c r="Q14" s="254" t="s">
        <v>160</v>
      </c>
    </row>
    <row r="15" spans="1:17" ht="15" thickBot="1" x14ac:dyDescent="0.4">
      <c r="A15" s="89" t="str">
        <f>A6</f>
        <v>EverSource West</v>
      </c>
      <c r="B15" s="387">
        <v>21057</v>
      </c>
      <c r="C15" s="372">
        <v>13056105</v>
      </c>
      <c r="D15" s="372">
        <v>16073</v>
      </c>
      <c r="E15" s="372">
        <v>8869319</v>
      </c>
      <c r="F15" s="396">
        <f t="shared" si="0"/>
        <v>37130</v>
      </c>
      <c r="G15" s="397">
        <f t="shared" si="0"/>
        <v>21925424</v>
      </c>
      <c r="H15" s="483"/>
      <c r="I15" s="482"/>
      <c r="J15" s="494"/>
      <c r="K15" s="244">
        <v>11.382999999999999</v>
      </c>
      <c r="L15" s="245"/>
      <c r="M15" s="245"/>
      <c r="N15" s="232">
        <v>11.666</v>
      </c>
      <c r="O15" s="229"/>
      <c r="P15" s="231"/>
      <c r="Q15" s="254" t="s">
        <v>103</v>
      </c>
    </row>
    <row r="16" spans="1:17" ht="15" thickBot="1" x14ac:dyDescent="0.4">
      <c r="A16" s="168" t="s">
        <v>162</v>
      </c>
      <c r="B16" s="385">
        <v>57475</v>
      </c>
      <c r="C16" s="371">
        <v>33186336</v>
      </c>
      <c r="D16" s="371">
        <v>66734</v>
      </c>
      <c r="E16" s="371">
        <v>37178447</v>
      </c>
      <c r="F16" s="418">
        <f t="shared" ref="F16:G25" si="2">B16+D16</f>
        <v>124209</v>
      </c>
      <c r="G16" s="419">
        <f t="shared" si="2"/>
        <v>70364783</v>
      </c>
      <c r="H16" s="483"/>
      <c r="I16" s="482"/>
      <c r="J16" s="494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87">
        <v>57447</v>
      </c>
      <c r="C17" s="372">
        <v>33164494</v>
      </c>
      <c r="D17" s="372">
        <v>66627</v>
      </c>
      <c r="E17" s="372">
        <v>37084158</v>
      </c>
      <c r="F17" s="396">
        <f t="shared" si="2"/>
        <v>124074</v>
      </c>
      <c r="G17" s="397">
        <f t="shared" si="2"/>
        <v>70248652</v>
      </c>
      <c r="H17" s="483"/>
      <c r="I17" s="482"/>
      <c r="J17" s="494"/>
      <c r="K17" s="244">
        <v>13.029</v>
      </c>
      <c r="L17" s="245"/>
      <c r="M17" s="245"/>
      <c r="N17" s="232">
        <v>13.981999999999999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87">
        <v>28</v>
      </c>
      <c r="C18" s="372">
        <v>21842</v>
      </c>
      <c r="D18" s="372">
        <v>107</v>
      </c>
      <c r="E18" s="372">
        <v>94289</v>
      </c>
      <c r="F18" s="396">
        <f t="shared" si="2"/>
        <v>135</v>
      </c>
      <c r="G18" s="397">
        <f t="shared" si="2"/>
        <v>116131</v>
      </c>
      <c r="H18" s="483"/>
      <c r="I18" s="482"/>
      <c r="J18" s="494"/>
      <c r="K18" s="244">
        <v>13.029</v>
      </c>
      <c r="L18" s="245"/>
      <c r="M18" s="245"/>
      <c r="N18" s="232">
        <v>13.981999999999999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85">
        <v>2853</v>
      </c>
      <c r="C19" s="371">
        <v>1690818</v>
      </c>
      <c r="D19" s="371">
        <v>1183</v>
      </c>
      <c r="E19" s="371">
        <v>775559</v>
      </c>
      <c r="F19" s="418">
        <f t="shared" si="2"/>
        <v>4036</v>
      </c>
      <c r="G19" s="419">
        <f t="shared" si="2"/>
        <v>2466377</v>
      </c>
      <c r="H19" s="483"/>
      <c r="I19" s="482"/>
      <c r="J19" s="494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89">
        <v>2853</v>
      </c>
      <c r="C20" s="373">
        <v>1690818</v>
      </c>
      <c r="D20" s="373">
        <v>1183</v>
      </c>
      <c r="E20" s="373">
        <v>775559</v>
      </c>
      <c r="F20" s="398">
        <f t="shared" si="2"/>
        <v>4036</v>
      </c>
      <c r="G20" s="399">
        <f t="shared" si="2"/>
        <v>2466377</v>
      </c>
      <c r="H20" s="483"/>
      <c r="I20" s="482"/>
      <c r="J20" s="494"/>
      <c r="K20" s="244">
        <v>11.484999999999999</v>
      </c>
      <c r="L20" s="245"/>
      <c r="M20" s="245"/>
      <c r="N20" s="232">
        <v>12.388</v>
      </c>
      <c r="O20" s="230"/>
      <c r="P20" s="231"/>
      <c r="Q20" s="254" t="s">
        <v>98</v>
      </c>
    </row>
    <row r="21" spans="1:17" ht="15" thickBot="1" x14ac:dyDescent="0.4">
      <c r="A21" s="133" t="s">
        <v>56</v>
      </c>
      <c r="B21" s="413">
        <v>130337</v>
      </c>
      <c r="C21" s="414">
        <v>93063354.900000006</v>
      </c>
      <c r="D21" s="414">
        <v>173053</v>
      </c>
      <c r="E21" s="414">
        <v>228983126.89999992</v>
      </c>
      <c r="F21" s="416">
        <f t="shared" si="2"/>
        <v>303390</v>
      </c>
      <c r="G21" s="417">
        <f t="shared" si="2"/>
        <v>322046481.79999995</v>
      </c>
      <c r="H21" s="483">
        <f>G21/G2</f>
        <v>9.7214032975748724E-2</v>
      </c>
      <c r="I21" s="482">
        <f>F21/F2</f>
        <v>0.10764205742896596</v>
      </c>
      <c r="J21" s="494">
        <f>E21/G21</f>
        <v>0.71102508439202561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61263</v>
      </c>
      <c r="C22" s="374">
        <v>30255274.900000002</v>
      </c>
      <c r="D22" s="374">
        <v>86992</v>
      </c>
      <c r="E22" s="374">
        <v>117110056.8999999</v>
      </c>
      <c r="F22" s="394">
        <f t="shared" si="2"/>
        <v>148255</v>
      </c>
      <c r="G22" s="395">
        <f t="shared" si="2"/>
        <v>147365331.79999989</v>
      </c>
      <c r="H22" s="483"/>
      <c r="I22" s="482"/>
      <c r="J22" s="494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A14</f>
        <v>EverSource East</v>
      </c>
      <c r="B23" s="389">
        <v>50582</v>
      </c>
      <c r="C23" s="373">
        <v>30573002</v>
      </c>
      <c r="D23" s="373">
        <v>76409</v>
      </c>
      <c r="E23" s="373">
        <v>87202487</v>
      </c>
      <c r="F23" s="398">
        <f t="shared" si="2"/>
        <v>126991</v>
      </c>
      <c r="G23" s="399">
        <f t="shared" si="2"/>
        <v>117775489</v>
      </c>
      <c r="H23" s="483"/>
      <c r="I23" s="482"/>
      <c r="J23" s="494"/>
      <c r="K23" s="244">
        <v>11.913</v>
      </c>
      <c r="L23" s="245"/>
      <c r="M23" s="245"/>
      <c r="N23" s="232">
        <v>12.007</v>
      </c>
      <c r="O23" s="229"/>
      <c r="P23" s="231"/>
      <c r="Q23" s="254" t="s">
        <v>160</v>
      </c>
    </row>
    <row r="24" spans="1:17" ht="15" thickBot="1" x14ac:dyDescent="0.4">
      <c r="A24" s="91" t="str">
        <f>A15</f>
        <v>EverSource West</v>
      </c>
      <c r="B24" s="389">
        <v>10681</v>
      </c>
      <c r="C24" s="373">
        <v>-317727.09999999905</v>
      </c>
      <c r="D24" s="373">
        <v>10583</v>
      </c>
      <c r="E24" s="373">
        <v>29907569.899999902</v>
      </c>
      <c r="F24" s="398">
        <f t="shared" si="2"/>
        <v>21264</v>
      </c>
      <c r="G24" s="399">
        <f t="shared" si="2"/>
        <v>29589842.799999904</v>
      </c>
      <c r="H24" s="483"/>
      <c r="I24" s="482"/>
      <c r="J24" s="494"/>
      <c r="K24" s="244">
        <v>11.705</v>
      </c>
      <c r="L24" s="245"/>
      <c r="M24" s="245"/>
      <c r="N24" s="232">
        <v>11.791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400">
        <v>67443</v>
      </c>
      <c r="C25" s="375">
        <v>62469193</v>
      </c>
      <c r="D25" s="375">
        <v>85486</v>
      </c>
      <c r="E25" s="375">
        <v>111702527</v>
      </c>
      <c r="F25" s="401">
        <f t="shared" si="2"/>
        <v>152929</v>
      </c>
      <c r="G25" s="402">
        <f t="shared" si="2"/>
        <v>174171720</v>
      </c>
      <c r="H25" s="483"/>
      <c r="I25" s="482"/>
      <c r="J25" s="494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89">
        <v>67241</v>
      </c>
      <c r="C26" s="373">
        <v>62328911</v>
      </c>
      <c r="D26" s="373">
        <v>84113</v>
      </c>
      <c r="E26" s="373">
        <v>110017351</v>
      </c>
      <c r="F26" s="398">
        <f t="shared" ref="F26:G39" si="3">B26+D26</f>
        <v>151354</v>
      </c>
      <c r="G26" s="399">
        <f t="shared" si="3"/>
        <v>172346262</v>
      </c>
      <c r="H26" s="483"/>
      <c r="I26" s="482"/>
      <c r="J26" s="494"/>
      <c r="K26" s="244">
        <v>11.339</v>
      </c>
      <c r="L26" s="245"/>
      <c r="M26" s="245"/>
      <c r="N26" s="232">
        <v>12.183999999999999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89">
        <v>202</v>
      </c>
      <c r="C27" s="373">
        <v>140282</v>
      </c>
      <c r="D27" s="373">
        <v>1373</v>
      </c>
      <c r="E27" s="373">
        <v>1685176</v>
      </c>
      <c r="F27" s="398">
        <f>B27+D27</f>
        <v>1575</v>
      </c>
      <c r="G27" s="399">
        <f t="shared" si="3"/>
        <v>1825458</v>
      </c>
      <c r="H27" s="483"/>
      <c r="I27" s="482"/>
      <c r="J27" s="494"/>
      <c r="K27" s="244">
        <v>14.172000000000001</v>
      </c>
      <c r="L27" s="245"/>
      <c r="M27" s="245"/>
      <c r="N27" s="232">
        <v>12.183999999999999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400">
        <v>1631</v>
      </c>
      <c r="C28" s="375">
        <v>338887</v>
      </c>
      <c r="D28" s="375">
        <v>575</v>
      </c>
      <c r="E28" s="375">
        <v>170543</v>
      </c>
      <c r="F28" s="401">
        <f t="shared" si="3"/>
        <v>2206</v>
      </c>
      <c r="G28" s="402">
        <f t="shared" si="3"/>
        <v>509430</v>
      </c>
      <c r="H28" s="483"/>
      <c r="I28" s="482"/>
      <c r="J28" s="494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89">
        <v>1631</v>
      </c>
      <c r="C29" s="373">
        <v>338887</v>
      </c>
      <c r="D29" s="373">
        <v>575</v>
      </c>
      <c r="E29" s="373">
        <v>170543</v>
      </c>
      <c r="F29" s="398">
        <f t="shared" si="3"/>
        <v>2206</v>
      </c>
      <c r="G29" s="399">
        <f t="shared" si="3"/>
        <v>509430</v>
      </c>
      <c r="H29" s="483"/>
      <c r="I29" s="482"/>
      <c r="J29" s="494"/>
      <c r="K29" s="244">
        <v>11.484999999999999</v>
      </c>
      <c r="L29" s="245"/>
      <c r="M29" s="245"/>
      <c r="N29" s="232">
        <v>12.388</v>
      </c>
      <c r="O29" s="229"/>
      <c r="P29" s="231"/>
      <c r="Q29" s="254" t="s">
        <v>98</v>
      </c>
    </row>
    <row r="30" spans="1:17" ht="15" thickBot="1" x14ac:dyDescent="0.4">
      <c r="A30" s="133" t="s">
        <v>58</v>
      </c>
      <c r="B30" s="413">
        <v>17286</v>
      </c>
      <c r="C30" s="414">
        <v>117730757</v>
      </c>
      <c r="D30" s="414">
        <v>30429</v>
      </c>
      <c r="E30" s="414">
        <v>385400295.10000002</v>
      </c>
      <c r="F30" s="416">
        <f t="shared" si="3"/>
        <v>47715</v>
      </c>
      <c r="G30" s="417">
        <f t="shared" si="3"/>
        <v>503131052.10000002</v>
      </c>
      <c r="H30" s="483">
        <f>G30/G2</f>
        <v>0.15187682975635772</v>
      </c>
      <c r="I30" s="482">
        <f>F30/F2</f>
        <v>1.6929169617400413E-2</v>
      </c>
      <c r="J30" s="494">
        <f>E30/G30</f>
        <v>0.76600379462049106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85">
        <v>13718</v>
      </c>
      <c r="C31" s="371">
        <v>77267607</v>
      </c>
      <c r="D31" s="371">
        <v>20751</v>
      </c>
      <c r="E31" s="371">
        <v>206872601.09999999</v>
      </c>
      <c r="F31" s="418">
        <f t="shared" si="3"/>
        <v>34469</v>
      </c>
      <c r="G31" s="419">
        <f t="shared" si="3"/>
        <v>284140208.10000002</v>
      </c>
      <c r="H31" s="483"/>
      <c r="I31" s="482"/>
      <c r="J31" s="494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89">
        <v>13544</v>
      </c>
      <c r="C32" s="373">
        <v>73600449</v>
      </c>
      <c r="D32" s="373">
        <v>19948</v>
      </c>
      <c r="E32" s="373">
        <v>182504230</v>
      </c>
      <c r="F32" s="398">
        <f t="shared" si="3"/>
        <v>33492</v>
      </c>
      <c r="G32" s="399">
        <f t="shared" si="3"/>
        <v>256104679</v>
      </c>
      <c r="H32" s="483"/>
      <c r="I32" s="482"/>
      <c r="J32" s="494"/>
      <c r="K32" s="248">
        <v>11.913</v>
      </c>
      <c r="L32" s="249"/>
      <c r="M32" s="249"/>
      <c r="N32" s="234">
        <v>12.007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174</v>
      </c>
      <c r="C33" s="373">
        <v>3667158</v>
      </c>
      <c r="D33" s="373">
        <v>803</v>
      </c>
      <c r="E33" s="373">
        <v>24368371.100000001</v>
      </c>
      <c r="F33" s="398">
        <f t="shared" si="3"/>
        <v>977</v>
      </c>
      <c r="G33" s="399">
        <f t="shared" si="3"/>
        <v>28035529.100000001</v>
      </c>
      <c r="H33" s="483"/>
      <c r="I33" s="482"/>
      <c r="J33" s="494"/>
      <c r="K33" s="248">
        <v>11.705</v>
      </c>
      <c r="L33" s="249"/>
      <c r="M33" s="249"/>
      <c r="N33" s="234">
        <v>11.791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85">
        <v>2620</v>
      </c>
      <c r="C34" s="371">
        <v>37228513</v>
      </c>
      <c r="D34" s="371">
        <v>9100</v>
      </c>
      <c r="E34" s="371">
        <v>173819959</v>
      </c>
      <c r="F34" s="418">
        <f t="shared" si="3"/>
        <v>11720</v>
      </c>
      <c r="G34" s="419">
        <f t="shared" si="3"/>
        <v>211048472</v>
      </c>
      <c r="H34" s="483"/>
      <c r="I34" s="482"/>
      <c r="J34" s="494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2616</v>
      </c>
      <c r="C35" s="373">
        <v>37223468</v>
      </c>
      <c r="D35" s="373">
        <v>9025</v>
      </c>
      <c r="E35" s="373">
        <v>172625130</v>
      </c>
      <c r="F35" s="398">
        <f t="shared" si="3"/>
        <v>11641</v>
      </c>
      <c r="G35" s="399">
        <f t="shared" si="3"/>
        <v>209848598</v>
      </c>
      <c r="H35" s="483"/>
      <c r="I35" s="482"/>
      <c r="J35" s="494"/>
      <c r="K35" s="248">
        <v>11.339</v>
      </c>
      <c r="L35" s="249"/>
      <c r="M35" s="249"/>
      <c r="N35" s="234">
        <v>12.183999999999999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4</v>
      </c>
      <c r="C36" s="373">
        <v>5045</v>
      </c>
      <c r="D36" s="373">
        <v>75</v>
      </c>
      <c r="E36" s="373">
        <v>1194829</v>
      </c>
      <c r="F36" s="398">
        <f t="shared" si="3"/>
        <v>79</v>
      </c>
      <c r="G36" s="399">
        <f t="shared" si="3"/>
        <v>1199874</v>
      </c>
      <c r="H36" s="483"/>
      <c r="I36" s="482"/>
      <c r="J36" s="494"/>
      <c r="K36" s="248">
        <v>14.172000000000001</v>
      </c>
      <c r="L36" s="249"/>
      <c r="M36" s="249"/>
      <c r="N36" s="234">
        <v>12.183999999999999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85">
        <v>948</v>
      </c>
      <c r="C37" s="371">
        <v>3234637</v>
      </c>
      <c r="D37" s="371">
        <v>578</v>
      </c>
      <c r="E37" s="371">
        <v>4707735</v>
      </c>
      <c r="F37" s="418">
        <f t="shared" si="3"/>
        <v>1526</v>
      </c>
      <c r="G37" s="419">
        <f t="shared" si="3"/>
        <v>7942372</v>
      </c>
      <c r="H37" s="483"/>
      <c r="I37" s="482"/>
      <c r="J37" s="494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948</v>
      </c>
      <c r="C38" s="373">
        <v>3234637</v>
      </c>
      <c r="D38" s="373">
        <v>578</v>
      </c>
      <c r="E38" s="373">
        <v>4707735</v>
      </c>
      <c r="F38" s="398">
        <f t="shared" si="3"/>
        <v>1526</v>
      </c>
      <c r="G38" s="399">
        <f t="shared" si="3"/>
        <v>7942372</v>
      </c>
      <c r="H38" s="483"/>
      <c r="I38" s="482"/>
      <c r="J38" s="494"/>
      <c r="K38" s="248">
        <v>11.182</v>
      </c>
      <c r="L38" s="249"/>
      <c r="M38" s="249"/>
      <c r="N38" s="234">
        <v>11.85</v>
      </c>
      <c r="O38" s="230"/>
      <c r="P38" s="231"/>
      <c r="Q38" s="254" t="s">
        <v>98</v>
      </c>
    </row>
    <row r="39" spans="1:17" ht="15" thickBot="1" x14ac:dyDescent="0.4">
      <c r="A39" s="133" t="s">
        <v>60</v>
      </c>
      <c r="B39" s="413">
        <v>970</v>
      </c>
      <c r="C39" s="414">
        <v>65337920</v>
      </c>
      <c r="D39" s="414">
        <v>6642</v>
      </c>
      <c r="E39" s="414">
        <v>1166043066</v>
      </c>
      <c r="F39" s="416">
        <f t="shared" si="3"/>
        <v>7612</v>
      </c>
      <c r="G39" s="417">
        <f t="shared" si="3"/>
        <v>1231380986</v>
      </c>
      <c r="H39" s="483">
        <f>G39/G2</f>
        <v>0.37170880150479568</v>
      </c>
      <c r="I39" s="492">
        <f>F39/F2</f>
        <v>2.7007196715425324E-3</v>
      </c>
      <c r="J39" s="500">
        <f>E39/G39</f>
        <v>0.94693931387373231</v>
      </c>
      <c r="K39" s="215" t="s">
        <v>60</v>
      </c>
      <c r="L39" s="216"/>
      <c r="M39" s="216"/>
      <c r="N39" s="216"/>
      <c r="O39" s="216"/>
      <c r="P39" s="257"/>
    </row>
    <row r="40" spans="1:17" ht="15" thickBot="1" x14ac:dyDescent="0.4">
      <c r="A40" s="169" t="s">
        <v>158</v>
      </c>
      <c r="B40" s="385">
        <v>715</v>
      </c>
      <c r="C40" s="371">
        <v>45621689</v>
      </c>
      <c r="D40" s="371">
        <v>3931</v>
      </c>
      <c r="E40" s="371">
        <v>675880547</v>
      </c>
      <c r="F40" s="418">
        <f t="shared" ref="F40:G51" si="4">B40+D40</f>
        <v>4646</v>
      </c>
      <c r="G40" s="419">
        <f t="shared" si="4"/>
        <v>721502236</v>
      </c>
      <c r="H40" s="483"/>
      <c r="I40" s="492"/>
      <c r="J40" s="501"/>
      <c r="K40" s="258" t="s">
        <v>166</v>
      </c>
      <c r="L40" s="259" t="s">
        <v>167</v>
      </c>
      <c r="M40" s="259" t="s">
        <v>168</v>
      </c>
      <c r="N40" s="260" t="s">
        <v>166</v>
      </c>
      <c r="O40" s="260" t="s">
        <v>167</v>
      </c>
      <c r="P40" s="261" t="s">
        <v>168</v>
      </c>
      <c r="Q40" s="254"/>
    </row>
    <row r="41" spans="1:17" x14ac:dyDescent="0.35">
      <c r="A41" s="91" t="str">
        <f>A32</f>
        <v>EverSource East</v>
      </c>
      <c r="B41" s="387">
        <v>697</v>
      </c>
      <c r="C41" s="372">
        <v>44055453</v>
      </c>
      <c r="D41" s="372">
        <v>3706</v>
      </c>
      <c r="E41" s="372">
        <v>591902134</v>
      </c>
      <c r="F41" s="396">
        <f t="shared" si="4"/>
        <v>4403</v>
      </c>
      <c r="G41" s="397">
        <f t="shared" si="4"/>
        <v>635957587</v>
      </c>
      <c r="H41" s="483"/>
      <c r="I41" s="492"/>
      <c r="J41" s="500"/>
      <c r="K41" s="249">
        <v>11.657999999999999</v>
      </c>
      <c r="L41" s="249">
        <v>10.129</v>
      </c>
      <c r="M41" s="249"/>
      <c r="N41" s="234">
        <v>17.265000000000001</v>
      </c>
      <c r="O41" s="234">
        <v>16.148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7">
        <v>18</v>
      </c>
      <c r="C42" s="372">
        <v>1566236</v>
      </c>
      <c r="D42" s="372">
        <v>225</v>
      </c>
      <c r="E42" s="372">
        <v>83978413</v>
      </c>
      <c r="F42" s="396">
        <f t="shared" si="4"/>
        <v>243</v>
      </c>
      <c r="G42" s="397">
        <f t="shared" si="4"/>
        <v>85544649</v>
      </c>
      <c r="H42" s="483"/>
      <c r="I42" s="492"/>
      <c r="J42" s="500"/>
      <c r="K42" s="249"/>
      <c r="L42" s="249"/>
      <c r="M42" s="249">
        <v>11.811999999999999</v>
      </c>
      <c r="N42" s="234"/>
      <c r="O42" s="234"/>
      <c r="P42" s="234">
        <v>13.757999999999999</v>
      </c>
      <c r="Q42" s="254" t="s">
        <v>103</v>
      </c>
    </row>
    <row r="43" spans="1:17" ht="15" thickBot="1" x14ac:dyDescent="0.4">
      <c r="A43" s="169" t="s">
        <v>162</v>
      </c>
      <c r="B43" s="385">
        <v>251</v>
      </c>
      <c r="C43" s="371">
        <v>19136287</v>
      </c>
      <c r="D43" s="371">
        <v>2685</v>
      </c>
      <c r="E43" s="371">
        <v>475961251</v>
      </c>
      <c r="F43" s="418">
        <f t="shared" si="4"/>
        <v>2936</v>
      </c>
      <c r="G43" s="419">
        <f t="shared" si="4"/>
        <v>495097538</v>
      </c>
      <c r="H43" s="483"/>
      <c r="I43" s="492"/>
      <c r="J43" s="500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7">
        <v>249</v>
      </c>
      <c r="C44" s="372">
        <v>19282587</v>
      </c>
      <c r="D44" s="372">
        <v>2674</v>
      </c>
      <c r="E44" s="372">
        <v>478099132</v>
      </c>
      <c r="F44" s="396">
        <f t="shared" si="4"/>
        <v>2923</v>
      </c>
      <c r="G44" s="397">
        <f t="shared" si="4"/>
        <v>497381719</v>
      </c>
      <c r="H44" s="483"/>
      <c r="I44" s="492"/>
      <c r="J44" s="500"/>
      <c r="K44" s="249">
        <v>10.788</v>
      </c>
      <c r="L44" s="249">
        <v>10.955</v>
      </c>
      <c r="M44" s="249">
        <v>10.858000000000001</v>
      </c>
      <c r="N44" s="234">
        <v>11.269</v>
      </c>
      <c r="O44" s="234">
        <v>11.394</v>
      </c>
      <c r="P44" s="234">
        <v>11.247</v>
      </c>
      <c r="Q44" s="254" t="s">
        <v>96</v>
      </c>
    </row>
    <row r="45" spans="1:17" ht="15" thickBot="1" x14ac:dyDescent="0.4">
      <c r="A45" s="91" t="s">
        <v>100</v>
      </c>
      <c r="B45" s="387">
        <v>2</v>
      </c>
      <c r="C45" s="372">
        <v>-146300</v>
      </c>
      <c r="D45" s="372">
        <v>11</v>
      </c>
      <c r="E45" s="372">
        <v>-2137881</v>
      </c>
      <c r="F45" s="396">
        <f t="shared" si="4"/>
        <v>13</v>
      </c>
      <c r="G45" s="397">
        <f t="shared" si="4"/>
        <v>-2284181</v>
      </c>
      <c r="H45" s="483"/>
      <c r="I45" s="492"/>
      <c r="J45" s="500"/>
      <c r="K45" s="249">
        <v>10.788</v>
      </c>
      <c r="L45" s="249">
        <v>10.955</v>
      </c>
      <c r="M45" s="249">
        <v>10.858000000000001</v>
      </c>
      <c r="N45" s="234">
        <v>11.269</v>
      </c>
      <c r="O45" s="234">
        <v>11.394</v>
      </c>
      <c r="P45" s="234">
        <v>11.247</v>
      </c>
      <c r="Q45" s="254" t="s">
        <v>100</v>
      </c>
    </row>
    <row r="46" spans="1:17" ht="15" thickBot="1" x14ac:dyDescent="0.4">
      <c r="A46" s="169" t="s">
        <v>97</v>
      </c>
      <c r="B46" s="385">
        <v>4</v>
      </c>
      <c r="C46" s="371">
        <v>579944</v>
      </c>
      <c r="D46" s="371">
        <v>26</v>
      </c>
      <c r="E46" s="371">
        <v>14201268</v>
      </c>
      <c r="F46" s="418">
        <f t="shared" si="4"/>
        <v>30</v>
      </c>
      <c r="G46" s="419">
        <f t="shared" si="4"/>
        <v>14781212</v>
      </c>
      <c r="H46" s="483"/>
      <c r="I46" s="492"/>
      <c r="J46" s="500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7">
        <v>4</v>
      </c>
      <c r="C47" s="372">
        <v>579944</v>
      </c>
      <c r="D47" s="372">
        <v>26</v>
      </c>
      <c r="E47" s="372">
        <v>14201268</v>
      </c>
      <c r="F47" s="396">
        <f t="shared" si="4"/>
        <v>30</v>
      </c>
      <c r="G47" s="397">
        <f t="shared" si="4"/>
        <v>14781212</v>
      </c>
      <c r="H47" s="483"/>
      <c r="I47" s="492"/>
      <c r="J47" s="500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133" t="s">
        <v>62</v>
      </c>
      <c r="B48" s="413">
        <v>3747</v>
      </c>
      <c r="C48" s="414">
        <v>4592494.0999999996</v>
      </c>
      <c r="D48" s="414">
        <v>13064</v>
      </c>
      <c r="E48" s="414">
        <v>13696156.899999991</v>
      </c>
      <c r="F48" s="416">
        <f t="shared" si="4"/>
        <v>16811</v>
      </c>
      <c r="G48" s="417">
        <f t="shared" si="4"/>
        <v>18288650.999999993</v>
      </c>
      <c r="H48" s="493">
        <f>G48/G2</f>
        <v>5.520673635242797E-3</v>
      </c>
      <c r="I48" s="492">
        <f>F48/F2</f>
        <v>5.9645032052419228E-3</v>
      </c>
      <c r="J48" s="500">
        <f>E48/G48</f>
        <v>0.74888830783637328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85">
        <v>3187</v>
      </c>
      <c r="C49" s="371">
        <v>2244706.1</v>
      </c>
      <c r="D49" s="371">
        <v>12245</v>
      </c>
      <c r="E49" s="371">
        <v>7630046.8999999901</v>
      </c>
      <c r="F49" s="418">
        <f t="shared" si="4"/>
        <v>15432</v>
      </c>
      <c r="G49" s="419">
        <f t="shared" si="4"/>
        <v>9874752.9999999907</v>
      </c>
      <c r="H49" s="493"/>
      <c r="I49" s="492"/>
      <c r="J49" s="500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7">
        <v>3077</v>
      </c>
      <c r="C50" s="372">
        <v>1720900</v>
      </c>
      <c r="D50" s="372">
        <v>10186</v>
      </c>
      <c r="E50" s="372">
        <v>5603635</v>
      </c>
      <c r="F50" s="396">
        <f t="shared" si="4"/>
        <v>13263</v>
      </c>
      <c r="G50" s="397">
        <f t="shared" si="4"/>
        <v>7324535</v>
      </c>
      <c r="H50" s="493"/>
      <c r="I50" s="492"/>
      <c r="J50" s="500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7">
        <v>110</v>
      </c>
      <c r="C51" s="372">
        <v>523806.1</v>
      </c>
      <c r="D51" s="372">
        <v>2059</v>
      </c>
      <c r="E51" s="372">
        <v>2026411.8999999899</v>
      </c>
      <c r="F51" s="396">
        <f t="shared" si="4"/>
        <v>2169</v>
      </c>
      <c r="G51" s="397">
        <f t="shared" si="4"/>
        <v>2550217.9999999898</v>
      </c>
      <c r="H51" s="493"/>
      <c r="I51" s="492"/>
      <c r="J51" s="500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85">
        <v>263</v>
      </c>
      <c r="C52" s="371">
        <v>2287658</v>
      </c>
      <c r="D52" s="371">
        <v>633</v>
      </c>
      <c r="E52" s="371">
        <v>5948623</v>
      </c>
      <c r="F52" s="418">
        <f t="shared" ref="F52:G59" si="5">B52+D52</f>
        <v>896</v>
      </c>
      <c r="G52" s="419">
        <f t="shared" si="5"/>
        <v>8236281</v>
      </c>
      <c r="H52" s="493"/>
      <c r="I52" s="492"/>
      <c r="J52" s="500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7">
        <v>263</v>
      </c>
      <c r="C53" s="372">
        <v>2287658</v>
      </c>
      <c r="D53" s="372">
        <v>631</v>
      </c>
      <c r="E53" s="372">
        <v>5926024</v>
      </c>
      <c r="F53" s="396">
        <f t="shared" si="5"/>
        <v>894</v>
      </c>
      <c r="G53" s="397">
        <f t="shared" si="5"/>
        <v>8213682</v>
      </c>
      <c r="H53" s="493"/>
      <c r="I53" s="492"/>
      <c r="J53" s="500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7">
        <v>0</v>
      </c>
      <c r="C54" s="372">
        <v>0</v>
      </c>
      <c r="D54" s="372">
        <v>2</v>
      </c>
      <c r="E54" s="372">
        <v>22599</v>
      </c>
      <c r="F54" s="396">
        <f t="shared" si="5"/>
        <v>2</v>
      </c>
      <c r="G54" s="397">
        <f t="shared" si="5"/>
        <v>22599</v>
      </c>
      <c r="H54" s="493"/>
      <c r="I54" s="492"/>
      <c r="J54" s="500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85">
        <v>297</v>
      </c>
      <c r="C55" s="371">
        <v>60130</v>
      </c>
      <c r="D55" s="371">
        <v>186</v>
      </c>
      <c r="E55" s="371">
        <v>117487</v>
      </c>
      <c r="F55" s="418">
        <f t="shared" si="5"/>
        <v>483</v>
      </c>
      <c r="G55" s="419">
        <f t="shared" si="5"/>
        <v>177617</v>
      </c>
      <c r="H55" s="493"/>
      <c r="I55" s="492"/>
      <c r="J55" s="500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7">
        <v>297</v>
      </c>
      <c r="C56" s="372">
        <v>60130</v>
      </c>
      <c r="D56" s="372">
        <v>186</v>
      </c>
      <c r="E56" s="372">
        <v>117487</v>
      </c>
      <c r="F56" s="396">
        <f t="shared" si="5"/>
        <v>483</v>
      </c>
      <c r="G56" s="397">
        <f t="shared" si="5"/>
        <v>177617</v>
      </c>
      <c r="H56" s="493"/>
      <c r="I56" s="492"/>
      <c r="J56" s="500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134" t="s">
        <v>64</v>
      </c>
      <c r="B57" s="420">
        <v>455</v>
      </c>
      <c r="C57" s="421">
        <v>1023479.7</v>
      </c>
      <c r="D57" s="421">
        <v>192</v>
      </c>
      <c r="E57" s="421">
        <v>616246.59999999905</v>
      </c>
      <c r="F57" s="422">
        <f t="shared" si="5"/>
        <v>647</v>
      </c>
      <c r="G57" s="423">
        <f t="shared" si="5"/>
        <v>1639726.2999999989</v>
      </c>
      <c r="H57" s="490">
        <f>G57/G2</f>
        <v>4.9497328990663223E-4</v>
      </c>
      <c r="I57" s="491">
        <f>F57/F2</f>
        <v>2.2955407612822103E-4</v>
      </c>
      <c r="J57" s="498">
        <f>E57/G57</f>
        <v>0.37582284311717112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85">
        <v>455</v>
      </c>
      <c r="C58" s="371">
        <v>1023479.7</v>
      </c>
      <c r="D58" s="371">
        <v>192</v>
      </c>
      <c r="E58" s="371">
        <v>616246.59999999905</v>
      </c>
      <c r="F58" s="418">
        <f t="shared" si="5"/>
        <v>647</v>
      </c>
      <c r="G58" s="419">
        <f t="shared" si="5"/>
        <v>1639726.2999999989</v>
      </c>
      <c r="H58" s="490"/>
      <c r="I58" s="491"/>
      <c r="J58" s="498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455</v>
      </c>
      <c r="C59" s="377">
        <v>1023479.7</v>
      </c>
      <c r="D59" s="377">
        <v>192</v>
      </c>
      <c r="E59" s="377">
        <v>616246.59999999905</v>
      </c>
      <c r="F59" s="410">
        <f t="shared" si="5"/>
        <v>647</v>
      </c>
      <c r="G59" s="411">
        <f t="shared" si="5"/>
        <v>1639726.2999999989</v>
      </c>
      <c r="H59" s="496"/>
      <c r="I59" s="497"/>
      <c r="J59" s="499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</row>
    <row r="65" spans="1:10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</row>
    <row r="66" spans="1:10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</row>
  </sheetData>
  <mergeCells count="23">
    <mergeCell ref="K1:M1"/>
    <mergeCell ref="N1:P1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  <mergeCell ref="H21:H29"/>
    <mergeCell ref="I21:I29"/>
    <mergeCell ref="J21:J29"/>
    <mergeCell ref="H30:H38"/>
    <mergeCell ref="I30:I38"/>
    <mergeCell ref="J30:J38"/>
    <mergeCell ref="H3:H11"/>
    <mergeCell ref="I3:I11"/>
    <mergeCell ref="J3:J11"/>
    <mergeCell ref="H12:H20"/>
    <mergeCell ref="I12:I20"/>
    <mergeCell ref="J12:J20"/>
  </mergeCells>
  <pageMargins left="0.7" right="0.7" top="0.75" bottom="0.75" header="0.3" footer="0.3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9E10-DA0D-483C-8A57-61AC94216830}">
  <sheetPr>
    <tabColor rgb="FFFF9900"/>
  </sheetPr>
  <dimension ref="A1:Q74"/>
  <sheetViews>
    <sheetView topLeftCell="A10" zoomScaleNormal="100" workbookViewId="0">
      <selection activeCell="D45" sqref="D45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9062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17" ht="44" thickBot="1" x14ac:dyDescent="0.4">
      <c r="A1" s="202">
        <f>LAYOUT!B20</f>
        <v>2020</v>
      </c>
      <c r="B1" s="203" t="s">
        <v>142</v>
      </c>
      <c r="C1" s="203" t="s">
        <v>143</v>
      </c>
      <c r="D1" s="203" t="s">
        <v>144</v>
      </c>
      <c r="E1" s="203" t="s">
        <v>145</v>
      </c>
      <c r="F1" s="203" t="s">
        <v>146</v>
      </c>
      <c r="G1" s="203" t="s">
        <v>147</v>
      </c>
      <c r="H1" s="204" t="s">
        <v>148</v>
      </c>
      <c r="I1" s="204" t="s">
        <v>149</v>
      </c>
      <c r="J1" s="205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378" t="s">
        <v>172</v>
      </c>
      <c r="B2" s="379">
        <v>1362225</v>
      </c>
      <c r="C2" s="369">
        <v>860224251.10000002</v>
      </c>
      <c r="D2" s="369">
        <v>1462890</v>
      </c>
      <c r="E2" s="369">
        <v>2255175353.5</v>
      </c>
      <c r="F2" s="380">
        <f>B2+D2</f>
        <v>2825115</v>
      </c>
      <c r="G2" s="381">
        <f>C2+E2</f>
        <v>3115399604.5999999</v>
      </c>
      <c r="H2" s="174">
        <f>SUM(H3:H56)</f>
        <v>0.99948790235524065</v>
      </c>
      <c r="I2" s="175">
        <f>SUM(I3:I56)</f>
        <v>0.99976956690258634</v>
      </c>
      <c r="J2" s="217">
        <f>E2/G2</f>
        <v>0.72387996396037035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206" t="s">
        <v>156</v>
      </c>
      <c r="B3" s="424">
        <v>1088234</v>
      </c>
      <c r="C3" s="425">
        <v>540576771</v>
      </c>
      <c r="D3" s="425">
        <v>1097017</v>
      </c>
      <c r="E3" s="425">
        <v>571054205.20000005</v>
      </c>
      <c r="F3" s="425">
        <f>B3+D3</f>
        <v>2185251</v>
      </c>
      <c r="G3" s="426">
        <f>C3+E3</f>
        <v>1111630976.2</v>
      </c>
      <c r="H3" s="483">
        <f>G3/G$2</f>
        <v>0.35681810274310777</v>
      </c>
      <c r="I3" s="484">
        <f>F3/F2</f>
        <v>0.77350868902681835</v>
      </c>
      <c r="J3" s="484">
        <f>E3/G3</f>
        <v>0.51370843150853174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85">
        <v>532265</v>
      </c>
      <c r="C4" s="371">
        <v>249698868</v>
      </c>
      <c r="D4" s="371">
        <v>584807</v>
      </c>
      <c r="E4" s="371">
        <v>284417709.19999999</v>
      </c>
      <c r="F4" s="371">
        <f t="shared" ref="F4:G15" si="0">B4+D4</f>
        <v>1117072</v>
      </c>
      <c r="G4" s="386">
        <f t="shared" si="0"/>
        <v>534116577.19999999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</row>
    <row r="5" spans="1:17" x14ac:dyDescent="0.35">
      <c r="A5" s="89" t="s">
        <v>159</v>
      </c>
      <c r="B5" s="387">
        <v>427827</v>
      </c>
      <c r="C5" s="372">
        <v>192431768</v>
      </c>
      <c r="D5" s="372">
        <v>537452</v>
      </c>
      <c r="E5" s="372">
        <v>259010548</v>
      </c>
      <c r="F5" s="372">
        <f t="shared" si="0"/>
        <v>965279</v>
      </c>
      <c r="G5" s="388">
        <f t="shared" si="0"/>
        <v>451442316</v>
      </c>
      <c r="H5" s="483"/>
      <c r="I5" s="484"/>
      <c r="J5" s="484"/>
      <c r="K5" s="242">
        <v>11.693</v>
      </c>
      <c r="L5" s="243"/>
      <c r="M5" s="243"/>
      <c r="N5" s="229">
        <v>12.516999999999999</v>
      </c>
      <c r="O5" s="229"/>
      <c r="P5" s="231"/>
      <c r="Q5" s="254" t="s">
        <v>160</v>
      </c>
    </row>
    <row r="6" spans="1:17" ht="15" thickBot="1" x14ac:dyDescent="0.4">
      <c r="A6" s="89" t="s">
        <v>161</v>
      </c>
      <c r="B6" s="387">
        <v>104438</v>
      </c>
      <c r="C6" s="372">
        <v>57267100</v>
      </c>
      <c r="D6" s="372">
        <v>47355</v>
      </c>
      <c r="E6" s="372">
        <v>25407161.199999999</v>
      </c>
      <c r="F6" s="372">
        <f t="shared" si="0"/>
        <v>151793</v>
      </c>
      <c r="G6" s="388">
        <f t="shared" si="0"/>
        <v>82674261.200000003</v>
      </c>
      <c r="H6" s="483"/>
      <c r="I6" s="484"/>
      <c r="J6" s="484"/>
      <c r="K6" s="242">
        <v>10.474</v>
      </c>
      <c r="L6" s="243"/>
      <c r="M6" s="243"/>
      <c r="N6" s="229">
        <v>11.666</v>
      </c>
      <c r="O6" s="230"/>
      <c r="P6" s="231"/>
      <c r="Q6" s="254" t="s">
        <v>103</v>
      </c>
    </row>
    <row r="7" spans="1:17" ht="15" thickBot="1" x14ac:dyDescent="0.4">
      <c r="A7" s="169" t="s">
        <v>162</v>
      </c>
      <c r="B7" s="385">
        <v>540539</v>
      </c>
      <c r="C7" s="371">
        <v>284015739</v>
      </c>
      <c r="D7" s="371">
        <v>505875</v>
      </c>
      <c r="E7" s="371">
        <v>283028462</v>
      </c>
      <c r="F7" s="371">
        <f>B7+D7</f>
        <v>1046414</v>
      </c>
      <c r="G7" s="386">
        <f t="shared" si="0"/>
        <v>567044201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17" x14ac:dyDescent="0.35">
      <c r="A8" s="91" t="s">
        <v>96</v>
      </c>
      <c r="B8" s="389">
        <v>539141</v>
      </c>
      <c r="C8" s="373">
        <v>283155267</v>
      </c>
      <c r="D8" s="373">
        <v>495271</v>
      </c>
      <c r="E8" s="373">
        <v>276048562</v>
      </c>
      <c r="F8" s="373">
        <f t="shared" ref="F8:F9" si="1">B8+D8</f>
        <v>1034412</v>
      </c>
      <c r="G8" s="390">
        <f t="shared" si="0"/>
        <v>559203829</v>
      </c>
      <c r="H8" s="483"/>
      <c r="I8" s="484"/>
      <c r="J8" s="484"/>
      <c r="K8" s="242">
        <v>12.004</v>
      </c>
      <c r="L8" s="243"/>
      <c r="M8" s="243"/>
      <c r="N8" s="229">
        <v>13.981999999999999</v>
      </c>
      <c r="O8" s="230"/>
      <c r="P8" s="231"/>
      <c r="Q8" s="254" t="s">
        <v>96</v>
      </c>
    </row>
    <row r="9" spans="1:17" ht="15" thickBot="1" x14ac:dyDescent="0.4">
      <c r="A9" s="91" t="s">
        <v>100</v>
      </c>
      <c r="B9" s="389">
        <v>1398</v>
      </c>
      <c r="C9" s="373">
        <v>860472</v>
      </c>
      <c r="D9" s="373">
        <v>10604</v>
      </c>
      <c r="E9" s="373">
        <v>6979900</v>
      </c>
      <c r="F9" s="373">
        <f t="shared" si="1"/>
        <v>12002</v>
      </c>
      <c r="G9" s="390">
        <f t="shared" si="0"/>
        <v>7840372</v>
      </c>
      <c r="H9" s="483"/>
      <c r="I9" s="484"/>
      <c r="J9" s="484"/>
      <c r="K9" s="242">
        <v>12.004</v>
      </c>
      <c r="L9" s="243"/>
      <c r="M9" s="243"/>
      <c r="N9" s="229">
        <v>13.981999999999999</v>
      </c>
      <c r="O9" s="229"/>
      <c r="P9" s="231"/>
      <c r="Q9" s="254" t="s">
        <v>100</v>
      </c>
    </row>
    <row r="10" spans="1:17" ht="15" thickBot="1" x14ac:dyDescent="0.4">
      <c r="A10" s="169" t="s">
        <v>97</v>
      </c>
      <c r="B10" s="385">
        <v>15430</v>
      </c>
      <c r="C10" s="371">
        <v>6862164</v>
      </c>
      <c r="D10" s="371">
        <v>6335</v>
      </c>
      <c r="E10" s="371">
        <v>3608034</v>
      </c>
      <c r="F10" s="371">
        <f t="shared" si="0"/>
        <v>21765</v>
      </c>
      <c r="G10" s="386">
        <f t="shared" si="0"/>
        <v>10470198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</row>
    <row r="11" spans="1:17" ht="15" thickBot="1" x14ac:dyDescent="0.4">
      <c r="A11" s="91" t="s">
        <v>98</v>
      </c>
      <c r="B11" s="389">
        <v>15430</v>
      </c>
      <c r="C11" s="373">
        <v>6862164</v>
      </c>
      <c r="D11" s="373">
        <v>6335</v>
      </c>
      <c r="E11" s="373">
        <v>3608034</v>
      </c>
      <c r="F11" s="373">
        <f t="shared" si="0"/>
        <v>21765</v>
      </c>
      <c r="G11" s="390">
        <f t="shared" si="0"/>
        <v>10470198</v>
      </c>
      <c r="H11" s="483"/>
      <c r="I11" s="484"/>
      <c r="J11" s="484"/>
      <c r="K11" s="242">
        <v>10.215999999999999</v>
      </c>
      <c r="L11" s="243"/>
      <c r="M11" s="243"/>
      <c r="N11" s="229">
        <v>12.388</v>
      </c>
      <c r="O11" s="229"/>
      <c r="P11" s="231"/>
      <c r="Q11" s="254" t="s">
        <v>98</v>
      </c>
    </row>
    <row r="12" spans="1:17" ht="15" thickBot="1" x14ac:dyDescent="0.4">
      <c r="A12" s="206" t="s">
        <v>52</v>
      </c>
      <c r="B12" s="424">
        <v>122479</v>
      </c>
      <c r="C12" s="425">
        <v>66538893</v>
      </c>
      <c r="D12" s="425">
        <v>141166</v>
      </c>
      <c r="E12" s="425">
        <v>72757312</v>
      </c>
      <c r="F12" s="427">
        <f t="shared" si="0"/>
        <v>263645</v>
      </c>
      <c r="G12" s="428">
        <f t="shared" si="0"/>
        <v>139296205</v>
      </c>
      <c r="H12" s="483">
        <f>G12/G2</f>
        <v>4.4712146972839095E-2</v>
      </c>
      <c r="I12" s="482">
        <f>F12/F2</f>
        <v>9.3321864773646387E-2</v>
      </c>
      <c r="J12" s="482">
        <f>E12/G12</f>
        <v>0.52232084858306083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93">
        <v>60390</v>
      </c>
      <c r="C13" s="374">
        <v>31113748</v>
      </c>
      <c r="D13" s="374">
        <v>70023</v>
      </c>
      <c r="E13" s="374">
        <v>33992279</v>
      </c>
      <c r="F13" s="394">
        <f t="shared" si="0"/>
        <v>130413</v>
      </c>
      <c r="G13" s="395">
        <f t="shared" si="0"/>
        <v>65106027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</row>
    <row r="14" spans="1:17" x14ac:dyDescent="0.35">
      <c r="A14" s="89" t="str">
        <f>A5</f>
        <v>EverSource East</v>
      </c>
      <c r="B14" s="387">
        <v>38522</v>
      </c>
      <c r="C14" s="372">
        <v>17279446</v>
      </c>
      <c r="D14" s="372">
        <v>53786</v>
      </c>
      <c r="E14" s="372">
        <v>25096509</v>
      </c>
      <c r="F14" s="396">
        <f t="shared" si="0"/>
        <v>92308</v>
      </c>
      <c r="G14" s="397">
        <f t="shared" si="0"/>
        <v>42375955</v>
      </c>
      <c r="H14" s="483"/>
      <c r="I14" s="482"/>
      <c r="J14" s="482"/>
      <c r="K14" s="244">
        <v>11.693</v>
      </c>
      <c r="L14" s="245"/>
      <c r="M14" s="245"/>
      <c r="N14" s="232">
        <v>12.516999999999999</v>
      </c>
      <c r="O14" s="230"/>
      <c r="P14" s="231"/>
      <c r="Q14" s="254" t="s">
        <v>160</v>
      </c>
    </row>
    <row r="15" spans="1:17" ht="15" thickBot="1" x14ac:dyDescent="0.4">
      <c r="A15" s="89" t="str">
        <f>A6</f>
        <v>EverSource West</v>
      </c>
      <c r="B15" s="387">
        <v>21868</v>
      </c>
      <c r="C15" s="372">
        <v>13834302</v>
      </c>
      <c r="D15" s="372">
        <v>16237</v>
      </c>
      <c r="E15" s="372">
        <v>8895770</v>
      </c>
      <c r="F15" s="396">
        <f t="shared" si="0"/>
        <v>38105</v>
      </c>
      <c r="G15" s="397">
        <f t="shared" si="0"/>
        <v>22730072</v>
      </c>
      <c r="H15" s="483"/>
      <c r="I15" s="482"/>
      <c r="J15" s="482"/>
      <c r="K15" s="244">
        <v>10.474</v>
      </c>
      <c r="L15" s="245"/>
      <c r="M15" s="245"/>
      <c r="N15" s="232">
        <v>11.666</v>
      </c>
      <c r="O15" s="229"/>
      <c r="P15" s="231"/>
      <c r="Q15" s="254" t="s">
        <v>103</v>
      </c>
    </row>
    <row r="16" spans="1:17" ht="15" thickBot="1" x14ac:dyDescent="0.4">
      <c r="A16" s="168" t="s">
        <v>162</v>
      </c>
      <c r="B16" s="393">
        <v>59250</v>
      </c>
      <c r="C16" s="374">
        <v>33953455</v>
      </c>
      <c r="D16" s="374">
        <v>69993</v>
      </c>
      <c r="E16" s="374">
        <v>38125438</v>
      </c>
      <c r="F16" s="394">
        <f t="shared" ref="F16:G25" si="2">B16+D16</f>
        <v>129243</v>
      </c>
      <c r="G16" s="395">
        <f t="shared" si="2"/>
        <v>72078893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87">
        <v>59225</v>
      </c>
      <c r="C17" s="372">
        <v>33935035</v>
      </c>
      <c r="D17" s="372">
        <v>69879</v>
      </c>
      <c r="E17" s="372">
        <v>38025399</v>
      </c>
      <c r="F17" s="396">
        <f t="shared" si="2"/>
        <v>129104</v>
      </c>
      <c r="G17" s="397">
        <f t="shared" si="2"/>
        <v>71960434</v>
      </c>
      <c r="H17" s="483"/>
      <c r="I17" s="482"/>
      <c r="J17" s="482"/>
      <c r="K17" s="244">
        <v>12.004</v>
      </c>
      <c r="L17" s="245"/>
      <c r="M17" s="245"/>
      <c r="N17" s="232">
        <v>13.981999999999999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87">
        <v>25</v>
      </c>
      <c r="C18" s="372">
        <v>18420</v>
      </c>
      <c r="D18" s="372">
        <v>114</v>
      </c>
      <c r="E18" s="372">
        <v>100039</v>
      </c>
      <c r="F18" s="396">
        <f t="shared" si="2"/>
        <v>139</v>
      </c>
      <c r="G18" s="397">
        <f t="shared" si="2"/>
        <v>118459</v>
      </c>
      <c r="H18" s="483"/>
      <c r="I18" s="482"/>
      <c r="J18" s="482"/>
      <c r="K18" s="244">
        <v>12.004</v>
      </c>
      <c r="L18" s="245"/>
      <c r="M18" s="245"/>
      <c r="N18" s="232">
        <v>13.981999999999999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93">
        <v>2839</v>
      </c>
      <c r="C19" s="374">
        <v>1471690</v>
      </c>
      <c r="D19" s="374">
        <v>1150</v>
      </c>
      <c r="E19" s="374">
        <v>639595</v>
      </c>
      <c r="F19" s="394">
        <f t="shared" si="2"/>
        <v>3989</v>
      </c>
      <c r="G19" s="395">
        <f t="shared" si="2"/>
        <v>2111285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89">
        <v>2839</v>
      </c>
      <c r="C20" s="373">
        <v>1471690</v>
      </c>
      <c r="D20" s="373">
        <v>1150</v>
      </c>
      <c r="E20" s="373">
        <v>639595</v>
      </c>
      <c r="F20" s="398">
        <f t="shared" si="2"/>
        <v>3989</v>
      </c>
      <c r="G20" s="399">
        <f t="shared" si="2"/>
        <v>2111285</v>
      </c>
      <c r="H20" s="483"/>
      <c r="I20" s="482"/>
      <c r="J20" s="482"/>
      <c r="K20" s="244">
        <v>10.215999999999999</v>
      </c>
      <c r="L20" s="245"/>
      <c r="M20" s="245"/>
      <c r="N20" s="232">
        <v>12.388</v>
      </c>
      <c r="O20" s="230"/>
      <c r="P20" s="231"/>
      <c r="Q20" s="254" t="s">
        <v>98</v>
      </c>
    </row>
    <row r="21" spans="1:17" ht="15" thickBot="1" x14ac:dyDescent="0.4">
      <c r="A21" s="206" t="s">
        <v>56</v>
      </c>
      <c r="B21" s="424">
        <v>129537</v>
      </c>
      <c r="C21" s="425">
        <v>92752811.099999994</v>
      </c>
      <c r="D21" s="425">
        <v>174553</v>
      </c>
      <c r="E21" s="425">
        <v>203135214.69999999</v>
      </c>
      <c r="F21" s="427">
        <f t="shared" si="2"/>
        <v>304090</v>
      </c>
      <c r="G21" s="428">
        <f t="shared" si="2"/>
        <v>295888025.79999995</v>
      </c>
      <c r="H21" s="483">
        <f>G21/G2</f>
        <v>9.4975946380397108E-2</v>
      </c>
      <c r="I21" s="482">
        <f>F21/F2</f>
        <v>0.10763809614829839</v>
      </c>
      <c r="J21" s="502">
        <f>E21/G21</f>
        <v>0.6865273244862754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60587</v>
      </c>
      <c r="C22" s="374">
        <v>38346672.100000001</v>
      </c>
      <c r="D22" s="374">
        <v>87536</v>
      </c>
      <c r="E22" s="374">
        <v>103960472.7</v>
      </c>
      <c r="F22" s="394">
        <f t="shared" si="2"/>
        <v>148123</v>
      </c>
      <c r="G22" s="395">
        <f t="shared" si="2"/>
        <v>142307144.80000001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A14</f>
        <v>EverSource East</v>
      </c>
      <c r="B23" s="389">
        <v>49901</v>
      </c>
      <c r="C23" s="373">
        <v>25144129</v>
      </c>
      <c r="D23" s="373">
        <v>76948</v>
      </c>
      <c r="E23" s="373">
        <v>77135642</v>
      </c>
      <c r="F23" s="398">
        <f t="shared" si="2"/>
        <v>126849</v>
      </c>
      <c r="G23" s="399">
        <f t="shared" si="2"/>
        <v>102279771</v>
      </c>
      <c r="H23" s="483"/>
      <c r="I23" s="482"/>
      <c r="J23" s="482"/>
      <c r="K23" s="244">
        <v>10.845000000000001</v>
      </c>
      <c r="L23" s="245"/>
      <c r="M23" s="245"/>
      <c r="N23" s="232">
        <v>12.007</v>
      </c>
      <c r="O23" s="229"/>
      <c r="P23" s="231"/>
      <c r="Q23" s="254" t="s">
        <v>160</v>
      </c>
    </row>
    <row r="24" spans="1:17" ht="15" thickBot="1" x14ac:dyDescent="0.4">
      <c r="A24" s="91" t="str">
        <f>A15</f>
        <v>EverSource West</v>
      </c>
      <c r="B24" s="389">
        <v>10686</v>
      </c>
      <c r="C24" s="373">
        <v>13202543.1</v>
      </c>
      <c r="D24" s="373">
        <v>10588</v>
      </c>
      <c r="E24" s="373">
        <v>26824830.699999999</v>
      </c>
      <c r="F24" s="398">
        <f t="shared" si="2"/>
        <v>21274</v>
      </c>
      <c r="G24" s="399">
        <f t="shared" si="2"/>
        <v>40027373.799999997</v>
      </c>
      <c r="H24" s="483"/>
      <c r="I24" s="482"/>
      <c r="J24" s="482"/>
      <c r="K24" s="244">
        <v>10.545</v>
      </c>
      <c r="L24" s="245"/>
      <c r="M24" s="245"/>
      <c r="N24" s="232">
        <v>11.791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393">
        <v>67324</v>
      </c>
      <c r="C25" s="374">
        <v>54141857</v>
      </c>
      <c r="D25" s="374">
        <v>86437</v>
      </c>
      <c r="E25" s="374">
        <v>99031475</v>
      </c>
      <c r="F25" s="394">
        <f t="shared" si="2"/>
        <v>153761</v>
      </c>
      <c r="G25" s="395">
        <f t="shared" si="2"/>
        <v>153173332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89">
        <v>67115</v>
      </c>
      <c r="C26" s="373">
        <v>54023001</v>
      </c>
      <c r="D26" s="373">
        <v>85069</v>
      </c>
      <c r="E26" s="373">
        <v>97614298</v>
      </c>
      <c r="F26" s="398">
        <f t="shared" ref="F26:G39" si="3">B26+D26</f>
        <v>152184</v>
      </c>
      <c r="G26" s="399">
        <f t="shared" si="3"/>
        <v>151637299</v>
      </c>
      <c r="H26" s="483"/>
      <c r="I26" s="482"/>
      <c r="J26" s="482"/>
      <c r="K26" s="244">
        <v>10.01</v>
      </c>
      <c r="L26" s="245"/>
      <c r="M26" s="245"/>
      <c r="N26" s="232">
        <v>12.183999999999999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89">
        <v>209</v>
      </c>
      <c r="C27" s="373">
        <v>118856</v>
      </c>
      <c r="D27" s="373">
        <v>1368</v>
      </c>
      <c r="E27" s="373">
        <v>1417177</v>
      </c>
      <c r="F27" s="398">
        <f>B27+D27</f>
        <v>1577</v>
      </c>
      <c r="G27" s="399">
        <f t="shared" si="3"/>
        <v>1536033</v>
      </c>
      <c r="H27" s="483"/>
      <c r="I27" s="482"/>
      <c r="J27" s="482"/>
      <c r="K27" s="244">
        <v>14.172000000000001</v>
      </c>
      <c r="L27" s="245"/>
      <c r="M27" s="245"/>
      <c r="N27" s="232">
        <v>12.183999999999999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393">
        <v>1626</v>
      </c>
      <c r="C28" s="374">
        <v>264282</v>
      </c>
      <c r="D28" s="374">
        <v>580</v>
      </c>
      <c r="E28" s="374">
        <v>143267</v>
      </c>
      <c r="F28" s="394">
        <f t="shared" si="3"/>
        <v>2206</v>
      </c>
      <c r="G28" s="395">
        <f t="shared" si="3"/>
        <v>407549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89">
        <v>1626</v>
      </c>
      <c r="C29" s="373">
        <v>264282</v>
      </c>
      <c r="D29" s="373">
        <v>580</v>
      </c>
      <c r="E29" s="373">
        <v>143267</v>
      </c>
      <c r="F29" s="398">
        <f t="shared" si="3"/>
        <v>2206</v>
      </c>
      <c r="G29" s="399">
        <f t="shared" si="3"/>
        <v>407549</v>
      </c>
      <c r="H29" s="483"/>
      <c r="I29" s="482"/>
      <c r="J29" s="482"/>
      <c r="K29" s="244">
        <v>11.484999999999999</v>
      </c>
      <c r="L29" s="245"/>
      <c r="M29" s="245"/>
      <c r="N29" s="232">
        <v>12.388</v>
      </c>
      <c r="O29" s="229"/>
      <c r="P29" s="231"/>
      <c r="Q29" s="254" t="s">
        <v>98</v>
      </c>
    </row>
    <row r="30" spans="1:17" ht="15" thickBot="1" x14ac:dyDescent="0.4">
      <c r="A30" s="206" t="s">
        <v>58</v>
      </c>
      <c r="B30" s="424">
        <v>16870</v>
      </c>
      <c r="C30" s="425">
        <v>99311612</v>
      </c>
      <c r="D30" s="425">
        <v>30228</v>
      </c>
      <c r="E30" s="425">
        <v>339846607</v>
      </c>
      <c r="F30" s="427">
        <f t="shared" si="3"/>
        <v>47098</v>
      </c>
      <c r="G30" s="428">
        <f t="shared" si="3"/>
        <v>439158219</v>
      </c>
      <c r="H30" s="483">
        <f>G30/G2</f>
        <v>0.14096368836651549</v>
      </c>
      <c r="I30" s="482">
        <f>F30/F2</f>
        <v>1.6671179757284216E-2</v>
      </c>
      <c r="J30" s="502">
        <f>E30/G30</f>
        <v>0.77385915211574352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93">
        <v>13346</v>
      </c>
      <c r="C31" s="374">
        <v>63701719</v>
      </c>
      <c r="D31" s="374">
        <v>20416</v>
      </c>
      <c r="E31" s="374">
        <v>175952976</v>
      </c>
      <c r="F31" s="394">
        <f t="shared" si="3"/>
        <v>33762</v>
      </c>
      <c r="G31" s="395">
        <f t="shared" si="3"/>
        <v>239654695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89">
        <v>13175</v>
      </c>
      <c r="C32" s="373">
        <v>60306942</v>
      </c>
      <c r="D32" s="373">
        <v>19619</v>
      </c>
      <c r="E32" s="373">
        <v>154555737</v>
      </c>
      <c r="F32" s="398">
        <f t="shared" si="3"/>
        <v>32794</v>
      </c>
      <c r="G32" s="399">
        <f t="shared" si="3"/>
        <v>214862679</v>
      </c>
      <c r="H32" s="483"/>
      <c r="I32" s="482"/>
      <c r="J32" s="482"/>
      <c r="K32" s="248">
        <v>11.913</v>
      </c>
      <c r="L32" s="249"/>
      <c r="M32" s="249"/>
      <c r="N32" s="234">
        <v>12.007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171</v>
      </c>
      <c r="C33" s="373">
        <v>3394777</v>
      </c>
      <c r="D33" s="373">
        <v>797</v>
      </c>
      <c r="E33" s="373">
        <v>21397239</v>
      </c>
      <c r="F33" s="398">
        <f t="shared" si="3"/>
        <v>968</v>
      </c>
      <c r="G33" s="399">
        <f t="shared" si="3"/>
        <v>24792016</v>
      </c>
      <c r="H33" s="483"/>
      <c r="I33" s="482"/>
      <c r="J33" s="482"/>
      <c r="K33" s="248">
        <v>10.545</v>
      </c>
      <c r="L33" s="249"/>
      <c r="M33" s="249"/>
      <c r="N33" s="234">
        <v>11.791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93">
        <v>2591</v>
      </c>
      <c r="C34" s="374">
        <v>33230834</v>
      </c>
      <c r="D34" s="374">
        <v>9230</v>
      </c>
      <c r="E34" s="374">
        <v>160298937</v>
      </c>
      <c r="F34" s="394">
        <f t="shared" si="3"/>
        <v>11821</v>
      </c>
      <c r="G34" s="395">
        <f t="shared" si="3"/>
        <v>193529771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2587</v>
      </c>
      <c r="C35" s="373">
        <v>33222943</v>
      </c>
      <c r="D35" s="373">
        <v>9155</v>
      </c>
      <c r="E35" s="373">
        <v>159137673</v>
      </c>
      <c r="F35" s="398">
        <f t="shared" si="3"/>
        <v>11742</v>
      </c>
      <c r="G35" s="399">
        <f t="shared" si="3"/>
        <v>192360616</v>
      </c>
      <c r="H35" s="483"/>
      <c r="I35" s="482"/>
      <c r="J35" s="482"/>
      <c r="K35" s="248">
        <v>10.01</v>
      </c>
      <c r="L35" s="249"/>
      <c r="M35" s="249"/>
      <c r="N35" s="234">
        <v>12.183999999999999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4</v>
      </c>
      <c r="C36" s="373">
        <v>7891</v>
      </c>
      <c r="D36" s="373">
        <v>75</v>
      </c>
      <c r="E36" s="373">
        <v>1161264</v>
      </c>
      <c r="F36" s="398">
        <f t="shared" si="3"/>
        <v>79</v>
      </c>
      <c r="G36" s="399">
        <f t="shared" si="3"/>
        <v>1169155</v>
      </c>
      <c r="H36" s="483"/>
      <c r="I36" s="482"/>
      <c r="J36" s="482"/>
      <c r="K36" s="248">
        <v>14.172000000000001</v>
      </c>
      <c r="L36" s="249"/>
      <c r="M36" s="249"/>
      <c r="N36" s="234">
        <v>12.183999999999999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93">
        <v>933</v>
      </c>
      <c r="C37" s="374">
        <v>2379059</v>
      </c>
      <c r="D37" s="374">
        <v>582</v>
      </c>
      <c r="E37" s="374">
        <v>3594694</v>
      </c>
      <c r="F37" s="394">
        <f t="shared" si="3"/>
        <v>1515</v>
      </c>
      <c r="G37" s="395">
        <f t="shared" si="3"/>
        <v>5973753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933</v>
      </c>
      <c r="C38" s="373">
        <v>2379059</v>
      </c>
      <c r="D38" s="373">
        <v>582</v>
      </c>
      <c r="E38" s="373">
        <v>3594694</v>
      </c>
      <c r="F38" s="398">
        <f t="shared" si="3"/>
        <v>1515</v>
      </c>
      <c r="G38" s="399">
        <f t="shared" si="3"/>
        <v>5973753</v>
      </c>
      <c r="H38" s="483"/>
      <c r="I38" s="482"/>
      <c r="J38" s="482"/>
      <c r="K38" s="248">
        <v>11.484999999999999</v>
      </c>
      <c r="L38" s="249"/>
      <c r="M38" s="249"/>
      <c r="N38" s="234">
        <v>12.388</v>
      </c>
      <c r="O38" s="230"/>
      <c r="P38" s="231"/>
      <c r="Q38" s="254" t="s">
        <v>98</v>
      </c>
    </row>
    <row r="39" spans="1:17" ht="15" thickBot="1" x14ac:dyDescent="0.4">
      <c r="A39" s="206" t="s">
        <v>60</v>
      </c>
      <c r="B39" s="424">
        <v>931</v>
      </c>
      <c r="C39" s="425">
        <v>56806947</v>
      </c>
      <c r="D39" s="425">
        <v>6697</v>
      </c>
      <c r="E39" s="425">
        <v>1054413841</v>
      </c>
      <c r="F39" s="427">
        <f t="shared" si="3"/>
        <v>7628</v>
      </c>
      <c r="G39" s="428">
        <f t="shared" si="3"/>
        <v>1111220788</v>
      </c>
      <c r="H39" s="483">
        <f>G39/G2</f>
        <v>0.35668643802844502</v>
      </c>
      <c r="I39" s="492">
        <f>F39/F2</f>
        <v>2.7000670769154532E-3</v>
      </c>
      <c r="J39" s="501">
        <f>E39/G39</f>
        <v>0.94887879383336371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676</v>
      </c>
      <c r="C40" s="374">
        <v>39420607</v>
      </c>
      <c r="D40" s="374">
        <v>3969</v>
      </c>
      <c r="E40" s="374">
        <v>575575103</v>
      </c>
      <c r="F40" s="394">
        <f t="shared" ref="F40:G51" si="4">B40+D40</f>
        <v>4645</v>
      </c>
      <c r="G40" s="395">
        <f t="shared" si="4"/>
        <v>614995710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89">
        <v>664</v>
      </c>
      <c r="C41" s="373">
        <v>38985316</v>
      </c>
      <c r="D41" s="373">
        <v>3762</v>
      </c>
      <c r="E41" s="373">
        <v>522747028</v>
      </c>
      <c r="F41" s="396">
        <f t="shared" si="4"/>
        <v>4426</v>
      </c>
      <c r="G41" s="397">
        <f t="shared" si="4"/>
        <v>561732344</v>
      </c>
      <c r="H41" s="483"/>
      <c r="I41" s="492"/>
      <c r="J41" s="501"/>
      <c r="K41" s="249">
        <v>12.645</v>
      </c>
      <c r="L41" s="249">
        <v>11.904</v>
      </c>
      <c r="M41" s="249"/>
      <c r="N41" s="234">
        <v>11.318</v>
      </c>
      <c r="O41" s="234">
        <v>10.595000000000001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12</v>
      </c>
      <c r="C42" s="373">
        <v>435291</v>
      </c>
      <c r="D42" s="373">
        <v>207</v>
      </c>
      <c r="E42" s="373">
        <v>52828075</v>
      </c>
      <c r="F42" s="396">
        <f t="shared" si="4"/>
        <v>219</v>
      </c>
      <c r="G42" s="397">
        <f t="shared" si="4"/>
        <v>53263366</v>
      </c>
      <c r="H42" s="483"/>
      <c r="I42" s="492"/>
      <c r="J42" s="501"/>
      <c r="K42" s="249"/>
      <c r="L42" s="249"/>
      <c r="M42" s="249">
        <v>9.0090000000000003</v>
      </c>
      <c r="N42" s="234"/>
      <c r="O42" s="234"/>
      <c r="P42" s="234">
        <v>8.2539999999999996</v>
      </c>
      <c r="Q42" s="254" t="s">
        <v>103</v>
      </c>
    </row>
    <row r="43" spans="1:17" ht="15" thickBot="1" x14ac:dyDescent="0.4">
      <c r="A43" s="169" t="s">
        <v>162</v>
      </c>
      <c r="B43" s="393">
        <v>251</v>
      </c>
      <c r="C43" s="374">
        <v>16845316</v>
      </c>
      <c r="D43" s="374">
        <v>2702</v>
      </c>
      <c r="E43" s="374">
        <v>468438542</v>
      </c>
      <c r="F43" s="394">
        <f t="shared" si="4"/>
        <v>2953</v>
      </c>
      <c r="G43" s="395">
        <f t="shared" si="4"/>
        <v>485283858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9">
        <v>249</v>
      </c>
      <c r="C44" s="373">
        <v>16713016</v>
      </c>
      <c r="D44" s="373">
        <v>2691</v>
      </c>
      <c r="E44" s="373">
        <v>466569749</v>
      </c>
      <c r="F44" s="398">
        <f t="shared" si="4"/>
        <v>2940</v>
      </c>
      <c r="G44" s="399">
        <f t="shared" si="4"/>
        <v>483282765</v>
      </c>
      <c r="H44" s="483"/>
      <c r="I44" s="492"/>
      <c r="J44" s="501"/>
      <c r="K44" s="249">
        <v>9.8889999999999993</v>
      </c>
      <c r="L44" s="249">
        <v>10.102</v>
      </c>
      <c r="M44" s="249">
        <v>9.8620000000000001</v>
      </c>
      <c r="N44" s="234">
        <v>11.269</v>
      </c>
      <c r="O44" s="234">
        <v>11.394</v>
      </c>
      <c r="P44" s="234">
        <v>11.247</v>
      </c>
      <c r="Q44" s="254" t="s">
        <v>96</v>
      </c>
    </row>
    <row r="45" spans="1:17" x14ac:dyDescent="0.35">
      <c r="A45" s="91" t="s">
        <v>100</v>
      </c>
      <c r="B45" s="389">
        <v>2</v>
      </c>
      <c r="C45" s="373">
        <v>132300</v>
      </c>
      <c r="D45" s="373">
        <v>11</v>
      </c>
      <c r="E45" s="373">
        <v>1868793</v>
      </c>
      <c r="F45" s="398">
        <f t="shared" si="4"/>
        <v>13</v>
      </c>
      <c r="G45" s="399">
        <f t="shared" si="4"/>
        <v>2001093</v>
      </c>
      <c r="H45" s="483"/>
      <c r="I45" s="492"/>
      <c r="J45" s="501"/>
      <c r="K45" s="249">
        <v>9.8889999999999993</v>
      </c>
      <c r="L45" s="249">
        <v>10.102</v>
      </c>
      <c r="M45" s="249">
        <v>9.8620000000000001</v>
      </c>
      <c r="N45" s="234">
        <v>11.269</v>
      </c>
      <c r="O45" s="234">
        <v>11.394</v>
      </c>
      <c r="P45" s="234">
        <v>11.247</v>
      </c>
      <c r="Q45" s="254" t="s">
        <v>100</v>
      </c>
    </row>
    <row r="46" spans="1:17" x14ac:dyDescent="0.35">
      <c r="A46" s="128" t="s">
        <v>97</v>
      </c>
      <c r="B46" s="429">
        <v>4</v>
      </c>
      <c r="C46" s="430">
        <v>541024</v>
      </c>
      <c r="D46" s="430">
        <v>26</v>
      </c>
      <c r="E46" s="430">
        <v>10400196</v>
      </c>
      <c r="F46" s="403">
        <f t="shared" si="4"/>
        <v>30</v>
      </c>
      <c r="G46" s="404">
        <f t="shared" si="4"/>
        <v>10941220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9">
        <v>4</v>
      </c>
      <c r="C47" s="373">
        <v>541024</v>
      </c>
      <c r="D47" s="373">
        <v>26</v>
      </c>
      <c r="E47" s="373">
        <v>10400196</v>
      </c>
      <c r="F47" s="398">
        <f t="shared" si="4"/>
        <v>30</v>
      </c>
      <c r="G47" s="399">
        <f t="shared" si="4"/>
        <v>10941220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206" t="s">
        <v>62</v>
      </c>
      <c r="B48" s="424">
        <v>3719</v>
      </c>
      <c r="C48" s="425">
        <v>3261208.2</v>
      </c>
      <c r="D48" s="425">
        <v>13033</v>
      </c>
      <c r="E48" s="425">
        <v>13348793.6</v>
      </c>
      <c r="F48" s="427">
        <f t="shared" si="4"/>
        <v>16752</v>
      </c>
      <c r="G48" s="428">
        <f t="shared" si="4"/>
        <v>16610001.800000001</v>
      </c>
      <c r="H48" s="493">
        <f>G48/G2</f>
        <v>5.3315798639361495E-3</v>
      </c>
      <c r="I48" s="492">
        <f>F48/F2</f>
        <v>5.9296701196234489E-3</v>
      </c>
      <c r="J48" s="501">
        <f>E48/G48</f>
        <v>0.80365997311330806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3169</v>
      </c>
      <c r="C49" s="374">
        <v>1878211.2</v>
      </c>
      <c r="D49" s="374">
        <v>12240</v>
      </c>
      <c r="E49" s="374">
        <v>6613114.5999999996</v>
      </c>
      <c r="F49" s="394">
        <f t="shared" si="4"/>
        <v>15409</v>
      </c>
      <c r="G49" s="395">
        <f t="shared" si="4"/>
        <v>8491325.7999999989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3054</v>
      </c>
      <c r="C50" s="373">
        <v>1430878</v>
      </c>
      <c r="D50" s="373">
        <v>10189</v>
      </c>
      <c r="E50" s="373">
        <v>4894511</v>
      </c>
      <c r="F50" s="398">
        <f t="shared" si="4"/>
        <v>13243</v>
      </c>
      <c r="G50" s="399">
        <f t="shared" si="4"/>
        <v>6325389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115</v>
      </c>
      <c r="C51" s="373">
        <v>447333.2</v>
      </c>
      <c r="D51" s="373">
        <v>2051</v>
      </c>
      <c r="E51" s="373">
        <v>1718603.6</v>
      </c>
      <c r="F51" s="398">
        <f t="shared" si="4"/>
        <v>2166</v>
      </c>
      <c r="G51" s="399">
        <f t="shared" si="4"/>
        <v>2165936.8000000003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257</v>
      </c>
      <c r="C52" s="374">
        <v>1323123</v>
      </c>
      <c r="D52" s="374">
        <v>604</v>
      </c>
      <c r="E52" s="374">
        <v>6624942</v>
      </c>
      <c r="F52" s="394">
        <f t="shared" ref="F52:G59" si="5">B52+D52</f>
        <v>861</v>
      </c>
      <c r="G52" s="395">
        <f t="shared" si="5"/>
        <v>7948065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257</v>
      </c>
      <c r="C53" s="373">
        <v>1323123</v>
      </c>
      <c r="D53" s="373">
        <v>602</v>
      </c>
      <c r="E53" s="373">
        <v>6604789</v>
      </c>
      <c r="F53" s="398">
        <f t="shared" si="5"/>
        <v>859</v>
      </c>
      <c r="G53" s="399">
        <f t="shared" si="5"/>
        <v>7927912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20153</v>
      </c>
      <c r="F54" s="398">
        <f t="shared" si="5"/>
        <v>2</v>
      </c>
      <c r="G54" s="399">
        <f t="shared" si="5"/>
        <v>20153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293</v>
      </c>
      <c r="C55" s="374">
        <v>59874</v>
      </c>
      <c r="D55" s="374">
        <v>189</v>
      </c>
      <c r="E55" s="374">
        <v>110737</v>
      </c>
      <c r="F55" s="394">
        <f t="shared" si="5"/>
        <v>482</v>
      </c>
      <c r="G55" s="395">
        <f t="shared" si="5"/>
        <v>170611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293</v>
      </c>
      <c r="C56" s="373">
        <v>59874</v>
      </c>
      <c r="D56" s="373">
        <v>189</v>
      </c>
      <c r="E56" s="373">
        <v>110737</v>
      </c>
      <c r="F56" s="398">
        <f t="shared" si="5"/>
        <v>482</v>
      </c>
      <c r="G56" s="399">
        <f t="shared" si="5"/>
        <v>170611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07" t="s">
        <v>64</v>
      </c>
      <c r="B57" s="431">
        <v>455</v>
      </c>
      <c r="C57" s="432">
        <v>976008.8</v>
      </c>
      <c r="D57" s="432">
        <v>196</v>
      </c>
      <c r="E57" s="432">
        <v>619380</v>
      </c>
      <c r="F57" s="433">
        <f t="shared" si="5"/>
        <v>651</v>
      </c>
      <c r="G57" s="434">
        <f t="shared" si="5"/>
        <v>1595388.8</v>
      </c>
      <c r="H57" s="490">
        <f>G57/G2</f>
        <v>5.120976447593917E-4</v>
      </c>
      <c r="I57" s="491">
        <f>F57/F2</f>
        <v>2.304330974137336E-4</v>
      </c>
      <c r="J57" s="503">
        <f>E57/G57</f>
        <v>0.3882313828453603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455</v>
      </c>
      <c r="C58" s="374">
        <v>976008.8</v>
      </c>
      <c r="D58" s="374">
        <v>196</v>
      </c>
      <c r="E58" s="374">
        <v>619380</v>
      </c>
      <c r="F58" s="394">
        <f t="shared" si="5"/>
        <v>651</v>
      </c>
      <c r="G58" s="395">
        <f t="shared" si="5"/>
        <v>1595388.8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455</v>
      </c>
      <c r="C59" s="377">
        <v>976008.8</v>
      </c>
      <c r="D59" s="377">
        <v>196</v>
      </c>
      <c r="E59" s="377">
        <v>619380</v>
      </c>
      <c r="F59" s="410">
        <f t="shared" si="5"/>
        <v>651</v>
      </c>
      <c r="G59" s="411">
        <f t="shared" si="5"/>
        <v>1595388.8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K1:M1"/>
    <mergeCell ref="N1:P1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  <mergeCell ref="H21:H29"/>
    <mergeCell ref="I21:I29"/>
    <mergeCell ref="J21:J29"/>
    <mergeCell ref="H30:H38"/>
    <mergeCell ref="I30:I38"/>
    <mergeCell ref="J30:J38"/>
    <mergeCell ref="H3:H11"/>
    <mergeCell ref="I3:I11"/>
    <mergeCell ref="J3:J11"/>
    <mergeCell ref="H12:H20"/>
    <mergeCell ref="I12:I20"/>
    <mergeCell ref="J12:J20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A070-DA5F-45FD-8393-4D53D7A9CE33}">
  <sheetPr>
    <tabColor rgb="FFF95207"/>
  </sheetPr>
  <dimension ref="A1:T74"/>
  <sheetViews>
    <sheetView zoomScaleNormal="100" workbookViewId="0">
      <selection activeCell="D8" sqref="D8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45312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  <col min="18" max="18" width="11.1796875" customWidth="1"/>
  </cols>
  <sheetData>
    <row r="1" spans="1:20" ht="44" thickBot="1" x14ac:dyDescent="0.4">
      <c r="A1" s="262">
        <f>LAYOUT!B20</f>
        <v>2020</v>
      </c>
      <c r="B1" s="263" t="s">
        <v>142</v>
      </c>
      <c r="C1" s="263" t="s">
        <v>143</v>
      </c>
      <c r="D1" s="263" t="s">
        <v>144</v>
      </c>
      <c r="E1" s="263" t="s">
        <v>145</v>
      </c>
      <c r="F1" s="263" t="s">
        <v>146</v>
      </c>
      <c r="G1" s="263" t="s">
        <v>147</v>
      </c>
      <c r="H1" s="264" t="s">
        <v>148</v>
      </c>
      <c r="I1" s="264" t="s">
        <v>149</v>
      </c>
      <c r="J1" s="265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20" ht="15" thickBot="1" x14ac:dyDescent="0.4">
      <c r="A2" s="378" t="s">
        <v>173</v>
      </c>
      <c r="B2" s="379">
        <v>1355991</v>
      </c>
      <c r="C2" s="369">
        <v>768110417.79999995</v>
      </c>
      <c r="D2" s="369">
        <v>1466293</v>
      </c>
      <c r="E2" s="369">
        <v>2177007034.1999998</v>
      </c>
      <c r="F2" s="380">
        <f>B2+D2</f>
        <v>2822284</v>
      </c>
      <c r="G2" s="381">
        <f>C2+E2</f>
        <v>2945117452</v>
      </c>
      <c r="H2" s="174">
        <f>SUM(H3:H56)</f>
        <v>0.99944125956712426</v>
      </c>
      <c r="I2" s="175">
        <f>SUM(I3:I56)</f>
        <v>0.99976791846603663</v>
      </c>
      <c r="J2" s="217">
        <f>E2/G2</f>
        <v>0.73919192347375351</v>
      </c>
      <c r="K2" s="222" t="s">
        <v>154</v>
      </c>
      <c r="L2" s="223"/>
      <c r="M2" s="224"/>
      <c r="N2" s="225" t="s">
        <v>155</v>
      </c>
      <c r="O2" s="226"/>
      <c r="P2" s="227"/>
    </row>
    <row r="3" spans="1:20" ht="15" thickBot="1" x14ac:dyDescent="0.4">
      <c r="A3" s="266" t="s">
        <v>156</v>
      </c>
      <c r="B3" s="435">
        <v>1080356</v>
      </c>
      <c r="C3" s="436">
        <v>488645965.19999999</v>
      </c>
      <c r="D3" s="436">
        <v>1100186</v>
      </c>
      <c r="E3" s="436">
        <v>525011626.80000001</v>
      </c>
      <c r="F3" s="436">
        <f>B3+D3</f>
        <v>2180542</v>
      </c>
      <c r="G3" s="437">
        <f>C3+E3</f>
        <v>1013657592</v>
      </c>
      <c r="H3" s="483">
        <f>G3/G$2</f>
        <v>0.34418239969059133</v>
      </c>
      <c r="I3" s="484">
        <f>F3/F2</f>
        <v>0.77261607974250646</v>
      </c>
      <c r="J3" s="484">
        <f>E3/G3</f>
        <v>0.51793784305815171</v>
      </c>
      <c r="K3" s="218" t="s">
        <v>157</v>
      </c>
      <c r="L3" s="219"/>
      <c r="M3" s="219"/>
      <c r="N3" s="219"/>
      <c r="O3" s="219"/>
      <c r="P3" s="220"/>
    </row>
    <row r="4" spans="1:20" ht="15" thickBot="1" x14ac:dyDescent="0.4">
      <c r="A4" s="168" t="s">
        <v>158</v>
      </c>
      <c r="B4" s="385">
        <v>527636</v>
      </c>
      <c r="C4" s="371">
        <v>232538331.19999999</v>
      </c>
      <c r="D4" s="371">
        <v>588027</v>
      </c>
      <c r="E4" s="371">
        <v>274880499.80000001</v>
      </c>
      <c r="F4" s="371">
        <f t="shared" ref="F4:G19" si="0">B4+D4</f>
        <v>1115663</v>
      </c>
      <c r="G4" s="386">
        <f t="shared" si="0"/>
        <v>507418831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</row>
    <row r="5" spans="1:20" x14ac:dyDescent="0.35">
      <c r="A5" s="89" t="s">
        <v>159</v>
      </c>
      <c r="B5" s="387">
        <v>423140</v>
      </c>
      <c r="C5" s="372">
        <v>180210238</v>
      </c>
      <c r="D5" s="372">
        <v>541052</v>
      </c>
      <c r="E5" s="372">
        <v>249969426</v>
      </c>
      <c r="F5" s="372">
        <f t="shared" si="0"/>
        <v>964192</v>
      </c>
      <c r="G5" s="388">
        <f t="shared" si="0"/>
        <v>430179664</v>
      </c>
      <c r="H5" s="483"/>
      <c r="I5" s="484"/>
      <c r="J5" s="484"/>
      <c r="K5" s="242">
        <v>10.798</v>
      </c>
      <c r="L5" s="243"/>
      <c r="M5" s="243"/>
      <c r="N5" s="229">
        <v>12.5169999999999</v>
      </c>
      <c r="O5" s="229"/>
      <c r="P5" s="231"/>
      <c r="Q5" s="254" t="s">
        <v>160</v>
      </c>
      <c r="S5">
        <v>10.798</v>
      </c>
      <c r="T5">
        <v>12.5169999999999</v>
      </c>
    </row>
    <row r="6" spans="1:20" ht="15" thickBot="1" x14ac:dyDescent="0.4">
      <c r="A6" s="89" t="s">
        <v>161</v>
      </c>
      <c r="B6" s="387">
        <v>104496</v>
      </c>
      <c r="C6" s="372">
        <v>52328093.200000003</v>
      </c>
      <c r="D6" s="372">
        <v>46975</v>
      </c>
      <c r="E6" s="372">
        <v>24911073.800000001</v>
      </c>
      <c r="F6" s="372">
        <f t="shared" si="0"/>
        <v>151471</v>
      </c>
      <c r="G6" s="388">
        <f t="shared" si="0"/>
        <v>77239167</v>
      </c>
      <c r="H6" s="483"/>
      <c r="I6" s="484"/>
      <c r="J6" s="484"/>
      <c r="K6" s="242">
        <v>9.7119999999999909</v>
      </c>
      <c r="L6" s="243"/>
      <c r="M6" s="243"/>
      <c r="N6" s="229">
        <v>11.666</v>
      </c>
      <c r="O6" s="230"/>
      <c r="P6" s="231"/>
      <c r="Q6" s="254" t="s">
        <v>103</v>
      </c>
      <c r="S6">
        <v>9.7119999999999909</v>
      </c>
      <c r="T6">
        <v>11.666</v>
      </c>
    </row>
    <row r="7" spans="1:20" ht="15" thickBot="1" x14ac:dyDescent="0.4">
      <c r="A7" s="169" t="s">
        <v>162</v>
      </c>
      <c r="B7" s="385">
        <v>537317</v>
      </c>
      <c r="C7" s="371">
        <v>249656115</v>
      </c>
      <c r="D7" s="371">
        <v>505867</v>
      </c>
      <c r="E7" s="371">
        <v>246786560</v>
      </c>
      <c r="F7" s="371">
        <f>B7+D7</f>
        <v>1043184</v>
      </c>
      <c r="G7" s="386">
        <f t="shared" si="0"/>
        <v>496442675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20" x14ac:dyDescent="0.35">
      <c r="A8" s="91" t="s">
        <v>96</v>
      </c>
      <c r="B8" s="389">
        <v>535926</v>
      </c>
      <c r="C8" s="373">
        <v>248881838</v>
      </c>
      <c r="D8" s="373">
        <v>495300</v>
      </c>
      <c r="E8" s="373">
        <v>240362064</v>
      </c>
      <c r="F8" s="373">
        <f t="shared" ref="F8:F9" si="1">B8+D8</f>
        <v>1031226</v>
      </c>
      <c r="G8" s="390">
        <f t="shared" si="0"/>
        <v>489243902</v>
      </c>
      <c r="H8" s="483"/>
      <c r="I8" s="484"/>
      <c r="J8" s="484"/>
      <c r="K8" s="242">
        <v>10.935</v>
      </c>
      <c r="L8" s="243"/>
      <c r="M8" s="243"/>
      <c r="N8" s="229">
        <v>9.9</v>
      </c>
      <c r="O8" s="230"/>
      <c r="P8" s="231"/>
      <c r="Q8" s="254" t="s">
        <v>96</v>
      </c>
    </row>
    <row r="9" spans="1:20" ht="15" thickBot="1" x14ac:dyDescent="0.4">
      <c r="A9" s="91" t="s">
        <v>100</v>
      </c>
      <c r="B9" s="389">
        <v>1391</v>
      </c>
      <c r="C9" s="373">
        <v>774277</v>
      </c>
      <c r="D9" s="373">
        <v>10567</v>
      </c>
      <c r="E9" s="373">
        <v>6424496</v>
      </c>
      <c r="F9" s="373">
        <f t="shared" si="1"/>
        <v>11958</v>
      </c>
      <c r="G9" s="390">
        <f t="shared" si="0"/>
        <v>7198773</v>
      </c>
      <c r="H9" s="483"/>
      <c r="I9" s="484"/>
      <c r="J9" s="484"/>
      <c r="K9" s="242">
        <v>10.935</v>
      </c>
      <c r="L9" s="243"/>
      <c r="M9" s="243"/>
      <c r="N9" s="229">
        <v>9.9</v>
      </c>
      <c r="O9" s="229"/>
      <c r="P9" s="231"/>
      <c r="Q9" s="254" t="s">
        <v>100</v>
      </c>
    </row>
    <row r="10" spans="1:20" ht="15" thickBot="1" x14ac:dyDescent="0.4">
      <c r="A10" s="169" t="s">
        <v>97</v>
      </c>
      <c r="B10" s="385">
        <v>15403</v>
      </c>
      <c r="C10" s="371">
        <v>6451519</v>
      </c>
      <c r="D10" s="371">
        <v>6292</v>
      </c>
      <c r="E10" s="371">
        <v>3344567</v>
      </c>
      <c r="F10" s="371">
        <f t="shared" si="0"/>
        <v>21695</v>
      </c>
      <c r="G10" s="386">
        <f t="shared" si="0"/>
        <v>9796086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</row>
    <row r="11" spans="1:20" ht="15" thickBot="1" x14ac:dyDescent="0.4">
      <c r="A11" s="91" t="s">
        <v>98</v>
      </c>
      <c r="B11" s="389">
        <v>15403</v>
      </c>
      <c r="C11" s="373">
        <v>6451519</v>
      </c>
      <c r="D11" s="373">
        <v>6292</v>
      </c>
      <c r="E11" s="373">
        <v>3344567</v>
      </c>
      <c r="F11" s="373">
        <f t="shared" si="0"/>
        <v>21695</v>
      </c>
      <c r="G11" s="390">
        <f t="shared" si="0"/>
        <v>9796086</v>
      </c>
      <c r="H11" s="483"/>
      <c r="I11" s="484"/>
      <c r="J11" s="484"/>
      <c r="K11" s="242">
        <v>9.9610000000000003</v>
      </c>
      <c r="L11" s="243"/>
      <c r="M11" s="243"/>
      <c r="N11" s="229">
        <v>12.388</v>
      </c>
      <c r="O11" s="229"/>
      <c r="P11" s="231"/>
      <c r="Q11" s="254" t="s">
        <v>98</v>
      </c>
      <c r="R11" s="268"/>
      <c r="S11" s="269"/>
    </row>
    <row r="12" spans="1:20" ht="15" thickBot="1" x14ac:dyDescent="0.4">
      <c r="A12" s="266" t="s">
        <v>52</v>
      </c>
      <c r="B12" s="435">
        <v>123511</v>
      </c>
      <c r="C12" s="436">
        <v>58763963</v>
      </c>
      <c r="D12" s="436">
        <v>141034</v>
      </c>
      <c r="E12" s="436">
        <v>65266744</v>
      </c>
      <c r="F12" s="438">
        <f t="shared" si="0"/>
        <v>264545</v>
      </c>
      <c r="G12" s="439">
        <f t="shared" si="0"/>
        <v>124030707</v>
      </c>
      <c r="H12" s="483">
        <f>G12/G2</f>
        <v>4.2114010399066419E-2</v>
      </c>
      <c r="I12" s="482">
        <f>F12/F2</f>
        <v>9.3734365499715838E-2</v>
      </c>
      <c r="J12" s="482">
        <f>E12/G12</f>
        <v>0.52621439947125348</v>
      </c>
      <c r="K12" s="212" t="s">
        <v>163</v>
      </c>
      <c r="L12" s="213"/>
      <c r="M12" s="213"/>
      <c r="N12" s="213"/>
      <c r="O12" s="213"/>
      <c r="P12" s="214"/>
    </row>
    <row r="13" spans="1:20" ht="15" thickBot="1" x14ac:dyDescent="0.4">
      <c r="A13" s="168" t="s">
        <v>158</v>
      </c>
      <c r="B13" s="393">
        <v>60573</v>
      </c>
      <c r="C13" s="374">
        <v>27945897</v>
      </c>
      <c r="D13" s="374">
        <v>69903</v>
      </c>
      <c r="E13" s="374">
        <v>31754089</v>
      </c>
      <c r="F13" s="394">
        <f t="shared" si="0"/>
        <v>130476</v>
      </c>
      <c r="G13" s="395">
        <f t="shared" si="0"/>
        <v>59699986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</row>
    <row r="14" spans="1:20" x14ac:dyDescent="0.35">
      <c r="A14" s="89" t="str">
        <f>A5</f>
        <v>EverSource East</v>
      </c>
      <c r="B14" s="387">
        <v>38510</v>
      </c>
      <c r="C14" s="372">
        <v>15704947</v>
      </c>
      <c r="D14" s="372">
        <v>53650</v>
      </c>
      <c r="E14" s="372">
        <v>23375291</v>
      </c>
      <c r="F14" s="396">
        <f t="shared" si="0"/>
        <v>92160</v>
      </c>
      <c r="G14" s="397">
        <f t="shared" si="0"/>
        <v>39080238</v>
      </c>
      <c r="H14" s="483"/>
      <c r="I14" s="482"/>
      <c r="J14" s="482"/>
      <c r="K14" s="244">
        <f>K5</f>
        <v>10.798</v>
      </c>
      <c r="L14" s="245"/>
      <c r="M14" s="245"/>
      <c r="N14" s="232">
        <f>N5</f>
        <v>12.5169999999999</v>
      </c>
      <c r="O14" s="230"/>
      <c r="P14" s="231"/>
      <c r="Q14" s="254" t="s">
        <v>160</v>
      </c>
    </row>
    <row r="15" spans="1:20" ht="15" thickBot="1" x14ac:dyDescent="0.4">
      <c r="A15" s="89" t="str">
        <f>A6</f>
        <v>EverSource West</v>
      </c>
      <c r="B15" s="387">
        <v>22063</v>
      </c>
      <c r="C15" s="372">
        <v>12240950</v>
      </c>
      <c r="D15" s="372">
        <v>16253</v>
      </c>
      <c r="E15" s="372">
        <v>8378798</v>
      </c>
      <c r="F15" s="396">
        <f t="shared" si="0"/>
        <v>38316</v>
      </c>
      <c r="G15" s="397">
        <f t="shared" si="0"/>
        <v>20619748</v>
      </c>
      <c r="H15" s="483"/>
      <c r="I15" s="482"/>
      <c r="J15" s="482"/>
      <c r="K15" s="244">
        <f>K6</f>
        <v>9.7119999999999909</v>
      </c>
      <c r="L15" s="245"/>
      <c r="M15" s="245"/>
      <c r="N15" s="232">
        <f>N6</f>
        <v>11.666</v>
      </c>
      <c r="O15" s="229"/>
      <c r="P15" s="231"/>
      <c r="Q15" s="254" t="s">
        <v>103</v>
      </c>
    </row>
    <row r="16" spans="1:20" ht="15" thickBot="1" x14ac:dyDescent="0.4">
      <c r="A16" s="168" t="s">
        <v>162</v>
      </c>
      <c r="B16" s="393">
        <v>60122</v>
      </c>
      <c r="C16" s="374">
        <v>29450041</v>
      </c>
      <c r="D16" s="374">
        <v>69995</v>
      </c>
      <c r="E16" s="374">
        <v>32961819</v>
      </c>
      <c r="F16" s="394">
        <f t="shared" si="0"/>
        <v>130117</v>
      </c>
      <c r="G16" s="395">
        <f t="shared" si="0"/>
        <v>62411860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87">
        <v>60095</v>
      </c>
      <c r="C17" s="372">
        <v>29432253</v>
      </c>
      <c r="D17" s="372">
        <v>69881</v>
      </c>
      <c r="E17" s="372">
        <v>32882704</v>
      </c>
      <c r="F17" s="396">
        <f t="shared" si="0"/>
        <v>129976</v>
      </c>
      <c r="G17" s="397">
        <f t="shared" si="0"/>
        <v>62314957</v>
      </c>
      <c r="H17" s="483"/>
      <c r="I17" s="482"/>
      <c r="J17" s="482"/>
      <c r="K17" s="244">
        <f>K8</f>
        <v>10.935</v>
      </c>
      <c r="L17" s="245"/>
      <c r="M17" s="245"/>
      <c r="N17" s="232">
        <f>N8</f>
        <v>9.9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87">
        <v>27</v>
      </c>
      <c r="C18" s="372">
        <v>17788</v>
      </c>
      <c r="D18" s="372">
        <v>114</v>
      </c>
      <c r="E18" s="372">
        <v>79115</v>
      </c>
      <c r="F18" s="396">
        <f t="shared" si="0"/>
        <v>141</v>
      </c>
      <c r="G18" s="397">
        <f t="shared" si="0"/>
        <v>96903</v>
      </c>
      <c r="H18" s="483"/>
      <c r="I18" s="482"/>
      <c r="J18" s="482"/>
      <c r="K18" s="244">
        <f>K9</f>
        <v>10.935</v>
      </c>
      <c r="L18" s="245"/>
      <c r="M18" s="245"/>
      <c r="N18" s="232">
        <f>N9</f>
        <v>9.9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93">
        <v>2816</v>
      </c>
      <c r="C19" s="374">
        <v>1368025</v>
      </c>
      <c r="D19" s="374">
        <v>1136</v>
      </c>
      <c r="E19" s="374">
        <v>550836</v>
      </c>
      <c r="F19" s="394">
        <f t="shared" si="0"/>
        <v>3952</v>
      </c>
      <c r="G19" s="395">
        <f t="shared" si="0"/>
        <v>1918861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89">
        <v>2816</v>
      </c>
      <c r="C20" s="373">
        <v>1368025</v>
      </c>
      <c r="D20" s="373">
        <v>1136</v>
      </c>
      <c r="E20" s="373">
        <v>550836</v>
      </c>
      <c r="F20" s="398">
        <f t="shared" ref="F20:G35" si="2">B20+D20</f>
        <v>3952</v>
      </c>
      <c r="G20" s="399">
        <f t="shared" si="2"/>
        <v>1918861</v>
      </c>
      <c r="H20" s="483"/>
      <c r="I20" s="482"/>
      <c r="J20" s="482"/>
      <c r="K20" s="244">
        <f>K11</f>
        <v>9.9610000000000003</v>
      </c>
      <c r="L20" s="245"/>
      <c r="M20" s="245"/>
      <c r="N20" s="232">
        <f>N11</f>
        <v>12.388</v>
      </c>
      <c r="O20" s="230"/>
      <c r="P20" s="231"/>
      <c r="Q20" s="254" t="s">
        <v>98</v>
      </c>
    </row>
    <row r="21" spans="1:17" ht="15" thickBot="1" x14ac:dyDescent="0.4">
      <c r="A21" s="266" t="s">
        <v>56</v>
      </c>
      <c r="B21" s="435">
        <v>129742</v>
      </c>
      <c r="C21" s="436">
        <v>81483075.400000006</v>
      </c>
      <c r="D21" s="436">
        <v>174374</v>
      </c>
      <c r="E21" s="436">
        <v>181209737.59999999</v>
      </c>
      <c r="F21" s="438">
        <f t="shared" si="2"/>
        <v>304116</v>
      </c>
      <c r="G21" s="439">
        <f t="shared" si="2"/>
        <v>262692813</v>
      </c>
      <c r="H21" s="483">
        <f>G21/G2</f>
        <v>8.9196039642360586E-2</v>
      </c>
      <c r="I21" s="482">
        <f>F21/F2</f>
        <v>0.10775527905767102</v>
      </c>
      <c r="J21" s="502">
        <f>E21/G21</f>
        <v>0.68981612222485889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60686</v>
      </c>
      <c r="C22" s="374">
        <v>34378800.399999999</v>
      </c>
      <c r="D22" s="374">
        <v>87477</v>
      </c>
      <c r="E22" s="374">
        <v>95638835.599999994</v>
      </c>
      <c r="F22" s="394">
        <f t="shared" si="2"/>
        <v>148163</v>
      </c>
      <c r="G22" s="395">
        <f t="shared" si="2"/>
        <v>130017636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A14</f>
        <v>EverSource East</v>
      </c>
      <c r="B23" s="389">
        <v>49968</v>
      </c>
      <c r="C23" s="373">
        <v>22420067</v>
      </c>
      <c r="D23" s="373">
        <v>76953</v>
      </c>
      <c r="E23" s="373">
        <v>70506445</v>
      </c>
      <c r="F23" s="398">
        <f t="shared" si="2"/>
        <v>126921</v>
      </c>
      <c r="G23" s="399">
        <f t="shared" si="2"/>
        <v>92926512</v>
      </c>
      <c r="H23" s="483"/>
      <c r="I23" s="482"/>
      <c r="J23" s="482"/>
      <c r="K23" s="244">
        <v>10.095000000000001</v>
      </c>
      <c r="L23" s="245"/>
      <c r="M23" s="245"/>
      <c r="N23" s="232">
        <v>12.007000000000001</v>
      </c>
      <c r="O23" s="229"/>
      <c r="P23" s="231"/>
      <c r="Q23" s="254" t="s">
        <v>160</v>
      </c>
    </row>
    <row r="24" spans="1:17" ht="15" thickBot="1" x14ac:dyDescent="0.4">
      <c r="A24" s="91" t="str">
        <f>A15</f>
        <v>EverSource West</v>
      </c>
      <c r="B24" s="389">
        <v>10718</v>
      </c>
      <c r="C24" s="373">
        <v>11958733.4</v>
      </c>
      <c r="D24" s="373">
        <v>10524</v>
      </c>
      <c r="E24" s="373">
        <v>25132390.600000001</v>
      </c>
      <c r="F24" s="398">
        <f t="shared" si="2"/>
        <v>21242</v>
      </c>
      <c r="G24" s="399">
        <f t="shared" si="2"/>
        <v>37091124</v>
      </c>
      <c r="H24" s="483"/>
      <c r="I24" s="482"/>
      <c r="J24" s="482"/>
      <c r="K24" s="244">
        <v>9.8529999999999909</v>
      </c>
      <c r="L24" s="245"/>
      <c r="M24" s="245"/>
      <c r="N24" s="232">
        <v>11.791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393">
        <v>67435</v>
      </c>
      <c r="C25" s="374">
        <v>46864582</v>
      </c>
      <c r="D25" s="374">
        <v>86317</v>
      </c>
      <c r="E25" s="374">
        <v>85429915</v>
      </c>
      <c r="F25" s="394">
        <f t="shared" si="2"/>
        <v>153752</v>
      </c>
      <c r="G25" s="395">
        <f t="shared" si="2"/>
        <v>132294497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89">
        <v>67225</v>
      </c>
      <c r="C26" s="373">
        <v>46767877</v>
      </c>
      <c r="D26" s="373">
        <v>84943</v>
      </c>
      <c r="E26" s="373">
        <v>84136509</v>
      </c>
      <c r="F26" s="398">
        <f t="shared" si="2"/>
        <v>152168</v>
      </c>
      <c r="G26" s="399">
        <f t="shared" si="2"/>
        <v>130904386</v>
      </c>
      <c r="H26" s="483"/>
      <c r="I26" s="482"/>
      <c r="J26" s="482"/>
      <c r="K26" s="244">
        <v>9.2200000000000006</v>
      </c>
      <c r="L26" s="245"/>
      <c r="M26" s="245"/>
      <c r="N26" s="232">
        <v>8.4280000000000008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89">
        <v>210</v>
      </c>
      <c r="C27" s="373">
        <v>96705</v>
      </c>
      <c r="D27" s="373">
        <v>1374</v>
      </c>
      <c r="E27" s="373">
        <v>1293406</v>
      </c>
      <c r="F27" s="398">
        <f>B27+D27</f>
        <v>1584</v>
      </c>
      <c r="G27" s="399">
        <f t="shared" si="2"/>
        <v>1390111</v>
      </c>
      <c r="H27" s="483"/>
      <c r="I27" s="482"/>
      <c r="J27" s="482"/>
      <c r="K27" s="244">
        <v>9.2200000000000006</v>
      </c>
      <c r="L27" s="245"/>
      <c r="M27" s="245"/>
      <c r="N27" s="232">
        <v>8.4280000000000008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393">
        <v>1621</v>
      </c>
      <c r="C28" s="374">
        <v>239693</v>
      </c>
      <c r="D28" s="374">
        <v>580</v>
      </c>
      <c r="E28" s="374">
        <v>140987</v>
      </c>
      <c r="F28" s="394">
        <f t="shared" si="2"/>
        <v>2201</v>
      </c>
      <c r="G28" s="395">
        <f t="shared" si="2"/>
        <v>380680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89">
        <v>1621</v>
      </c>
      <c r="C29" s="373">
        <v>239693</v>
      </c>
      <c r="D29" s="373">
        <v>580</v>
      </c>
      <c r="E29" s="373">
        <v>140987</v>
      </c>
      <c r="F29" s="398">
        <f t="shared" si="2"/>
        <v>2201</v>
      </c>
      <c r="G29" s="399">
        <f t="shared" si="2"/>
        <v>380680</v>
      </c>
      <c r="H29" s="483"/>
      <c r="I29" s="482"/>
      <c r="J29" s="482"/>
      <c r="K29" s="244">
        <v>9.9610000000000003</v>
      </c>
      <c r="L29" s="245"/>
      <c r="M29" s="245"/>
      <c r="N29" s="232">
        <v>12.388</v>
      </c>
      <c r="O29" s="229"/>
      <c r="P29" s="231"/>
      <c r="Q29" s="254" t="s">
        <v>98</v>
      </c>
    </row>
    <row r="30" spans="1:17" ht="15" thickBot="1" x14ac:dyDescent="0.4">
      <c r="A30" s="266" t="s">
        <v>58</v>
      </c>
      <c r="B30" s="435">
        <v>17286</v>
      </c>
      <c r="C30" s="436">
        <v>88086387</v>
      </c>
      <c r="D30" s="436">
        <v>30797</v>
      </c>
      <c r="E30" s="436">
        <v>319332603.89999992</v>
      </c>
      <c r="F30" s="438">
        <f t="shared" si="2"/>
        <v>48083</v>
      </c>
      <c r="G30" s="439">
        <f t="shared" si="2"/>
        <v>407418990.89999992</v>
      </c>
      <c r="H30" s="483">
        <f>G30/G2</f>
        <v>0.13833709437405484</v>
      </c>
      <c r="I30" s="482">
        <f>F30/F2</f>
        <v>1.703691053061988E-2</v>
      </c>
      <c r="J30" s="502">
        <f>E30/G30</f>
        <v>0.78379410639299185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93">
        <v>13828</v>
      </c>
      <c r="C31" s="374">
        <v>57574474</v>
      </c>
      <c r="D31" s="374">
        <v>20930</v>
      </c>
      <c r="E31" s="374">
        <v>172646444.89999992</v>
      </c>
      <c r="F31" s="394">
        <f t="shared" si="2"/>
        <v>34758</v>
      </c>
      <c r="G31" s="395">
        <f t="shared" si="2"/>
        <v>230220918.89999992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89">
        <v>13662</v>
      </c>
      <c r="C32" s="373">
        <v>54552615</v>
      </c>
      <c r="D32" s="373">
        <v>20139</v>
      </c>
      <c r="E32" s="373">
        <v>151856315</v>
      </c>
      <c r="F32" s="398">
        <f t="shared" si="2"/>
        <v>33801</v>
      </c>
      <c r="G32" s="399">
        <f t="shared" si="2"/>
        <v>206408930</v>
      </c>
      <c r="H32" s="483"/>
      <c r="I32" s="482"/>
      <c r="J32" s="482"/>
      <c r="K32" s="248">
        <v>10.095000000000001</v>
      </c>
      <c r="L32" s="249"/>
      <c r="M32" s="249"/>
      <c r="N32" s="234">
        <v>12.007000000000001</v>
      </c>
      <c r="O32" s="230"/>
      <c r="P32" s="231"/>
      <c r="Q32" s="254" t="s">
        <v>160</v>
      </c>
    </row>
    <row r="33" spans="1:19" ht="15" thickBot="1" x14ac:dyDescent="0.4">
      <c r="A33" s="91" t="str">
        <f>A24</f>
        <v>EverSource West</v>
      </c>
      <c r="B33" s="389">
        <v>166</v>
      </c>
      <c r="C33" s="373">
        <v>3021859</v>
      </c>
      <c r="D33" s="373">
        <v>791</v>
      </c>
      <c r="E33" s="373">
        <v>20790129.899999902</v>
      </c>
      <c r="F33" s="398">
        <f t="shared" si="2"/>
        <v>957</v>
      </c>
      <c r="G33" s="399">
        <f t="shared" si="2"/>
        <v>23811988.899999902</v>
      </c>
      <c r="H33" s="483"/>
      <c r="I33" s="482"/>
      <c r="J33" s="482"/>
      <c r="K33" s="248">
        <v>10.095000000000001</v>
      </c>
      <c r="L33" s="249"/>
      <c r="M33" s="249"/>
      <c r="N33" s="234">
        <v>12.007000000000001</v>
      </c>
      <c r="O33" s="229"/>
      <c r="P33" s="231"/>
      <c r="Q33" s="254" t="s">
        <v>103</v>
      </c>
    </row>
    <row r="34" spans="1:19" ht="15" thickBot="1" x14ac:dyDescent="0.4">
      <c r="A34" s="169" t="s">
        <v>162</v>
      </c>
      <c r="B34" s="393">
        <v>2524</v>
      </c>
      <c r="C34" s="374">
        <v>28369251</v>
      </c>
      <c r="D34" s="374">
        <v>9285</v>
      </c>
      <c r="E34" s="374">
        <v>143353853</v>
      </c>
      <c r="F34" s="394">
        <f t="shared" si="2"/>
        <v>11809</v>
      </c>
      <c r="G34" s="395">
        <f t="shared" si="2"/>
        <v>171723104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9" x14ac:dyDescent="0.35">
      <c r="A35" s="91" t="s">
        <v>96</v>
      </c>
      <c r="B35" s="389">
        <v>2520</v>
      </c>
      <c r="C35" s="373">
        <v>28362793</v>
      </c>
      <c r="D35" s="373">
        <v>9210</v>
      </c>
      <c r="E35" s="373">
        <v>142311729</v>
      </c>
      <c r="F35" s="398">
        <f t="shared" si="2"/>
        <v>11730</v>
      </c>
      <c r="G35" s="399">
        <f t="shared" si="2"/>
        <v>170674522</v>
      </c>
      <c r="H35" s="483"/>
      <c r="I35" s="482"/>
      <c r="J35" s="482"/>
      <c r="K35" s="248">
        <v>9.2200000000000006</v>
      </c>
      <c r="L35" s="249"/>
      <c r="M35" s="249"/>
      <c r="N35" s="234">
        <v>8.4280000000000008</v>
      </c>
      <c r="O35" s="229"/>
      <c r="P35" s="231"/>
      <c r="Q35" s="254" t="s">
        <v>96</v>
      </c>
    </row>
    <row r="36" spans="1:19" ht="15" thickBot="1" x14ac:dyDescent="0.4">
      <c r="A36" s="91" t="s">
        <v>100</v>
      </c>
      <c r="B36" s="389">
        <v>4</v>
      </c>
      <c r="C36" s="373">
        <v>6458</v>
      </c>
      <c r="D36" s="373">
        <v>75</v>
      </c>
      <c r="E36" s="373">
        <v>1042124</v>
      </c>
      <c r="F36" s="398">
        <f t="shared" ref="F36:G51" si="3">B36+D36</f>
        <v>79</v>
      </c>
      <c r="G36" s="399">
        <f t="shared" si="3"/>
        <v>1048582</v>
      </c>
      <c r="H36" s="483"/>
      <c r="I36" s="482"/>
      <c r="J36" s="482"/>
      <c r="K36" s="248">
        <v>9.2200000000000006</v>
      </c>
      <c r="L36" s="249"/>
      <c r="M36" s="249"/>
      <c r="N36" s="234">
        <v>8.4280000000000008</v>
      </c>
      <c r="O36" s="230"/>
      <c r="P36" s="231"/>
      <c r="Q36" s="254" t="s">
        <v>100</v>
      </c>
    </row>
    <row r="37" spans="1:19" ht="15" thickBot="1" x14ac:dyDescent="0.4">
      <c r="A37" s="169" t="s">
        <v>97</v>
      </c>
      <c r="B37" s="393">
        <v>934</v>
      </c>
      <c r="C37" s="374">
        <v>2142662</v>
      </c>
      <c r="D37" s="374">
        <v>582</v>
      </c>
      <c r="E37" s="374">
        <v>3332306</v>
      </c>
      <c r="F37" s="394">
        <f t="shared" si="3"/>
        <v>1516</v>
      </c>
      <c r="G37" s="395">
        <f t="shared" si="3"/>
        <v>5474968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9" ht="15" thickBot="1" x14ac:dyDescent="0.4">
      <c r="A38" s="91" t="s">
        <v>98</v>
      </c>
      <c r="B38" s="389">
        <v>934</v>
      </c>
      <c r="C38" s="373">
        <v>2142662</v>
      </c>
      <c r="D38" s="373">
        <v>582</v>
      </c>
      <c r="E38" s="373">
        <v>3332306</v>
      </c>
      <c r="F38" s="398">
        <f t="shared" si="3"/>
        <v>1516</v>
      </c>
      <c r="G38" s="399">
        <f t="shared" si="3"/>
        <v>5474968</v>
      </c>
      <c r="H38" s="483"/>
      <c r="I38" s="482"/>
      <c r="J38" s="482"/>
      <c r="K38" s="248">
        <v>9.1099999999999905</v>
      </c>
      <c r="L38" s="249"/>
      <c r="M38" s="249"/>
      <c r="N38" s="234">
        <v>11.85</v>
      </c>
      <c r="O38" s="230"/>
      <c r="P38" s="231"/>
      <c r="Q38" s="254" t="s">
        <v>98</v>
      </c>
      <c r="R38" s="268"/>
      <c r="S38" s="269"/>
    </row>
    <row r="39" spans="1:19" ht="15" thickBot="1" x14ac:dyDescent="0.4">
      <c r="A39" s="266" t="s">
        <v>60</v>
      </c>
      <c r="B39" s="435">
        <v>922</v>
      </c>
      <c r="C39" s="436">
        <v>47272677</v>
      </c>
      <c r="D39" s="436">
        <v>6714</v>
      </c>
      <c r="E39" s="436">
        <v>1074514923</v>
      </c>
      <c r="F39" s="438">
        <f t="shared" si="3"/>
        <v>7636</v>
      </c>
      <c r="G39" s="439">
        <f t="shared" si="3"/>
        <v>1121787600</v>
      </c>
      <c r="H39" s="483">
        <f>G39/G2</f>
        <v>0.38089740673608963</v>
      </c>
      <c r="I39" s="492">
        <f>F39/F2</f>
        <v>2.7056100661733548E-3</v>
      </c>
      <c r="J39" s="501">
        <f>E39/G39</f>
        <v>0.95785951190760177</v>
      </c>
      <c r="K39" s="215" t="s">
        <v>60</v>
      </c>
      <c r="L39" s="216"/>
      <c r="M39" s="216"/>
      <c r="N39" s="213"/>
      <c r="O39" s="213"/>
      <c r="P39" s="214"/>
    </row>
    <row r="40" spans="1:19" ht="15" thickBot="1" x14ac:dyDescent="0.4">
      <c r="A40" s="169" t="s">
        <v>158</v>
      </c>
      <c r="B40" s="393">
        <v>666</v>
      </c>
      <c r="C40" s="374">
        <v>32328848</v>
      </c>
      <c r="D40" s="374">
        <v>3972</v>
      </c>
      <c r="E40" s="374">
        <v>629015238</v>
      </c>
      <c r="F40" s="394">
        <f t="shared" si="3"/>
        <v>4638</v>
      </c>
      <c r="G40" s="395">
        <f t="shared" si="3"/>
        <v>661344086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9" x14ac:dyDescent="0.35">
      <c r="A41" s="91" t="str">
        <f>A32</f>
        <v>EverSource East</v>
      </c>
      <c r="B41" s="389">
        <v>653</v>
      </c>
      <c r="C41" s="373">
        <v>29381302</v>
      </c>
      <c r="D41" s="373">
        <v>3759</v>
      </c>
      <c r="E41" s="373">
        <v>534399225</v>
      </c>
      <c r="F41" s="396">
        <f t="shared" si="3"/>
        <v>4412</v>
      </c>
      <c r="G41" s="397">
        <f t="shared" si="3"/>
        <v>563780527</v>
      </c>
      <c r="H41" s="483"/>
      <c r="I41" s="492"/>
      <c r="J41" s="501"/>
      <c r="K41" s="249">
        <v>9.2949999999999893</v>
      </c>
      <c r="L41" s="249">
        <v>9.0909999999999922</v>
      </c>
      <c r="M41" s="249"/>
      <c r="N41" s="234">
        <v>8.2739999999999885</v>
      </c>
      <c r="O41" s="234">
        <v>8.1359999999999904</v>
      </c>
      <c r="P41" s="234"/>
      <c r="Q41" s="254" t="s">
        <v>160</v>
      </c>
    </row>
    <row r="42" spans="1:19" ht="15" thickBot="1" x14ac:dyDescent="0.4">
      <c r="A42" s="91" t="str">
        <f>A33</f>
        <v>EverSource West</v>
      </c>
      <c r="B42" s="389">
        <v>13</v>
      </c>
      <c r="C42" s="373">
        <v>2947546</v>
      </c>
      <c r="D42" s="373">
        <v>213</v>
      </c>
      <c r="E42" s="373">
        <v>94616013</v>
      </c>
      <c r="F42" s="396">
        <f t="shared" si="3"/>
        <v>226</v>
      </c>
      <c r="G42" s="397">
        <f t="shared" si="3"/>
        <v>97563559</v>
      </c>
      <c r="H42" s="483"/>
      <c r="I42" s="492"/>
      <c r="J42" s="501"/>
      <c r="K42" s="249"/>
      <c r="L42" s="249"/>
      <c r="M42" s="249">
        <v>8.4320000000000004</v>
      </c>
      <c r="N42" s="234"/>
      <c r="O42" s="234"/>
      <c r="P42" s="234">
        <v>8.2539999999999907</v>
      </c>
      <c r="Q42" s="254" t="s">
        <v>103</v>
      </c>
    </row>
    <row r="43" spans="1:19" ht="15" thickBot="1" x14ac:dyDescent="0.4">
      <c r="A43" s="169" t="s">
        <v>162</v>
      </c>
      <c r="B43" s="393">
        <v>252</v>
      </c>
      <c r="C43" s="374">
        <v>14342525</v>
      </c>
      <c r="D43" s="374">
        <v>2716</v>
      </c>
      <c r="E43" s="374">
        <v>433878226</v>
      </c>
      <c r="F43" s="394">
        <f t="shared" si="3"/>
        <v>2968</v>
      </c>
      <c r="G43" s="395">
        <f t="shared" si="3"/>
        <v>448220751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9" x14ac:dyDescent="0.35">
      <c r="A44" s="91" t="s">
        <v>96</v>
      </c>
      <c r="B44" s="389">
        <v>252</v>
      </c>
      <c r="C44" s="373">
        <v>14342525</v>
      </c>
      <c r="D44" s="373">
        <v>2705</v>
      </c>
      <c r="E44" s="373">
        <v>430755319</v>
      </c>
      <c r="F44" s="398">
        <f t="shared" si="3"/>
        <v>2957</v>
      </c>
      <c r="G44" s="399">
        <f t="shared" si="3"/>
        <v>445097844</v>
      </c>
      <c r="H44" s="483"/>
      <c r="I44" s="492"/>
      <c r="J44" s="501"/>
      <c r="K44" s="249">
        <v>8.3369999999999997</v>
      </c>
      <c r="L44" s="249">
        <v>8.9540000000000006</v>
      </c>
      <c r="M44" s="249">
        <v>8.5489999999999995</v>
      </c>
      <c r="N44" s="234">
        <v>7.9950000000000001</v>
      </c>
      <c r="O44" s="234">
        <v>8.3930000000000007</v>
      </c>
      <c r="P44" s="234">
        <v>8.07</v>
      </c>
      <c r="Q44" s="254" t="s">
        <v>96</v>
      </c>
    </row>
    <row r="45" spans="1:19" x14ac:dyDescent="0.35">
      <c r="A45" s="91" t="s">
        <v>100</v>
      </c>
      <c r="B45" s="389">
        <v>0</v>
      </c>
      <c r="C45" s="373">
        <v>0</v>
      </c>
      <c r="D45" s="373">
        <v>11</v>
      </c>
      <c r="E45" s="373">
        <v>3122907</v>
      </c>
      <c r="F45" s="398">
        <f t="shared" si="3"/>
        <v>11</v>
      </c>
      <c r="G45" s="399">
        <f t="shared" si="3"/>
        <v>3122907</v>
      </c>
      <c r="H45" s="483"/>
      <c r="I45" s="492"/>
      <c r="J45" s="501"/>
      <c r="K45" s="249">
        <v>8.3369999999999997</v>
      </c>
      <c r="L45" s="249">
        <v>8.9540000000000006</v>
      </c>
      <c r="M45" s="249">
        <v>8.5489999999999995</v>
      </c>
      <c r="N45" s="234">
        <v>7.9950000000000001</v>
      </c>
      <c r="O45" s="234">
        <v>8.3930000000000007</v>
      </c>
      <c r="P45" s="234">
        <v>8.07</v>
      </c>
      <c r="Q45" s="254" t="s">
        <v>100</v>
      </c>
    </row>
    <row r="46" spans="1:19" x14ac:dyDescent="0.35">
      <c r="A46" s="128" t="s">
        <v>97</v>
      </c>
      <c r="B46" s="429">
        <v>4</v>
      </c>
      <c r="C46" s="430">
        <v>601304</v>
      </c>
      <c r="D46" s="430">
        <v>26</v>
      </c>
      <c r="E46" s="430">
        <v>11621459</v>
      </c>
      <c r="F46" s="403">
        <f t="shared" si="3"/>
        <v>30</v>
      </c>
      <c r="G46" s="404">
        <f t="shared" si="3"/>
        <v>12222763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9" ht="15" thickBot="1" x14ac:dyDescent="0.4">
      <c r="A47" s="91" t="s">
        <v>98</v>
      </c>
      <c r="B47" s="389">
        <v>4</v>
      </c>
      <c r="C47" s="373">
        <v>601304</v>
      </c>
      <c r="D47" s="373">
        <v>26</v>
      </c>
      <c r="E47" s="373">
        <v>11621459</v>
      </c>
      <c r="F47" s="398">
        <f t="shared" si="3"/>
        <v>30</v>
      </c>
      <c r="G47" s="399">
        <f t="shared" si="3"/>
        <v>12222763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9" ht="15" thickBot="1" x14ac:dyDescent="0.4">
      <c r="A48" s="266" t="s">
        <v>62</v>
      </c>
      <c r="B48" s="435">
        <v>3712</v>
      </c>
      <c r="C48" s="436">
        <v>2839715.4</v>
      </c>
      <c r="D48" s="436">
        <v>12995</v>
      </c>
      <c r="E48" s="436">
        <v>11044477.5</v>
      </c>
      <c r="F48" s="438">
        <f t="shared" si="3"/>
        <v>16707</v>
      </c>
      <c r="G48" s="439">
        <f t="shared" si="3"/>
        <v>13884192.9</v>
      </c>
      <c r="H48" s="493">
        <f>G48/G2</f>
        <v>4.7143087249615061E-3</v>
      </c>
      <c r="I48" s="492">
        <f>F48/F2</f>
        <v>5.919673569350214E-3</v>
      </c>
      <c r="J48" s="501">
        <f>E48/G48</f>
        <v>0.79547133776857848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3165</v>
      </c>
      <c r="C49" s="374">
        <v>1676970.4</v>
      </c>
      <c r="D49" s="374">
        <v>12220</v>
      </c>
      <c r="E49" s="374">
        <v>5962412.5</v>
      </c>
      <c r="F49" s="394">
        <f t="shared" si="3"/>
        <v>15385</v>
      </c>
      <c r="G49" s="395">
        <f t="shared" si="3"/>
        <v>7639382.9000000004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3048</v>
      </c>
      <c r="C50" s="373">
        <v>1271030</v>
      </c>
      <c r="D50" s="373">
        <v>10177</v>
      </c>
      <c r="E50" s="373">
        <v>4412581</v>
      </c>
      <c r="F50" s="398">
        <f t="shared" si="3"/>
        <v>13225</v>
      </c>
      <c r="G50" s="399">
        <f t="shared" si="3"/>
        <v>5683611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117</v>
      </c>
      <c r="C51" s="373">
        <v>405940.4</v>
      </c>
      <c r="D51" s="373">
        <v>2043</v>
      </c>
      <c r="E51" s="373">
        <v>1549831.5</v>
      </c>
      <c r="F51" s="398">
        <f t="shared" si="3"/>
        <v>2160</v>
      </c>
      <c r="G51" s="399">
        <f t="shared" si="3"/>
        <v>1955771.9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252</v>
      </c>
      <c r="C52" s="374">
        <v>1110401</v>
      </c>
      <c r="D52" s="374">
        <v>588</v>
      </c>
      <c r="E52" s="374">
        <v>4997045</v>
      </c>
      <c r="F52" s="394">
        <f t="shared" ref="F52:G59" si="4">B52+D52</f>
        <v>840</v>
      </c>
      <c r="G52" s="395">
        <f t="shared" si="4"/>
        <v>6107446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252</v>
      </c>
      <c r="C53" s="373">
        <v>1110401</v>
      </c>
      <c r="D53" s="373">
        <v>586</v>
      </c>
      <c r="E53" s="373">
        <v>4980509</v>
      </c>
      <c r="F53" s="398">
        <f t="shared" si="4"/>
        <v>838</v>
      </c>
      <c r="G53" s="399">
        <f t="shared" si="4"/>
        <v>6090910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16536</v>
      </c>
      <c r="F54" s="398">
        <f t="shared" si="4"/>
        <v>2</v>
      </c>
      <c r="G54" s="399">
        <f t="shared" si="4"/>
        <v>16536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295</v>
      </c>
      <c r="C55" s="374">
        <v>52344</v>
      </c>
      <c r="D55" s="374">
        <v>187</v>
      </c>
      <c r="E55" s="374">
        <v>85020</v>
      </c>
      <c r="F55" s="394">
        <f t="shared" si="4"/>
        <v>482</v>
      </c>
      <c r="G55" s="395">
        <f t="shared" si="4"/>
        <v>137364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295</v>
      </c>
      <c r="C56" s="373">
        <v>52344</v>
      </c>
      <c r="D56" s="373">
        <v>187</v>
      </c>
      <c r="E56" s="373">
        <v>85020</v>
      </c>
      <c r="F56" s="398">
        <f t="shared" si="4"/>
        <v>482</v>
      </c>
      <c r="G56" s="399">
        <f t="shared" si="4"/>
        <v>137364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67" t="s">
        <v>64</v>
      </c>
      <c r="B57" s="440">
        <v>462</v>
      </c>
      <c r="C57" s="441">
        <v>1018634.8</v>
      </c>
      <c r="D57" s="441">
        <v>193</v>
      </c>
      <c r="E57" s="441">
        <v>626921.4</v>
      </c>
      <c r="F57" s="442">
        <f t="shared" si="4"/>
        <v>655</v>
      </c>
      <c r="G57" s="443">
        <f t="shared" si="4"/>
        <v>1645556.2000000002</v>
      </c>
      <c r="H57" s="490">
        <f>G57/G2</f>
        <v>5.5874043287561226E-4</v>
      </c>
      <c r="I57" s="491">
        <f>F57/F2</f>
        <v>2.3208153396327231E-4</v>
      </c>
      <c r="J57" s="503">
        <f>E57/G57</f>
        <v>0.38097841933323212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462</v>
      </c>
      <c r="C58" s="374">
        <v>1018634.8</v>
      </c>
      <c r="D58" s="374">
        <v>193</v>
      </c>
      <c r="E58" s="374">
        <v>626921.4</v>
      </c>
      <c r="F58" s="394">
        <f t="shared" si="4"/>
        <v>655</v>
      </c>
      <c r="G58" s="395">
        <f t="shared" si="4"/>
        <v>1645556.2000000002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462</v>
      </c>
      <c r="C59" s="377">
        <v>1018634.8</v>
      </c>
      <c r="D59" s="377">
        <v>193</v>
      </c>
      <c r="E59" s="377">
        <v>626921.4</v>
      </c>
      <c r="F59" s="410">
        <f t="shared" si="4"/>
        <v>655</v>
      </c>
      <c r="G59" s="411">
        <f t="shared" si="4"/>
        <v>1645556.2000000002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E8DB-4C09-4042-AD19-BDED3AFC8DF7}">
  <sheetPr>
    <tabColor rgb="FFF95207"/>
  </sheetPr>
  <dimension ref="A1:Q74"/>
  <sheetViews>
    <sheetView zoomScaleNormal="100" workbookViewId="0">
      <selection activeCell="B2" sqref="B2:G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4.2695312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17" ht="44" thickBot="1" x14ac:dyDescent="0.4">
      <c r="A1" s="262">
        <f>LAYOUT!B20</f>
        <v>2020</v>
      </c>
      <c r="B1" s="263" t="s">
        <v>142</v>
      </c>
      <c r="C1" s="263" t="s">
        <v>143</v>
      </c>
      <c r="D1" s="263" t="s">
        <v>144</v>
      </c>
      <c r="E1" s="263" t="s">
        <v>145</v>
      </c>
      <c r="F1" s="263" t="s">
        <v>146</v>
      </c>
      <c r="G1" s="263" t="s">
        <v>147</v>
      </c>
      <c r="H1" s="264" t="s">
        <v>148</v>
      </c>
      <c r="I1" s="264" t="s">
        <v>149</v>
      </c>
      <c r="J1" s="265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17" ht="15" thickBot="1" x14ac:dyDescent="0.4">
      <c r="A2" s="378" t="s">
        <v>174</v>
      </c>
      <c r="B2" s="379">
        <v>1359016</v>
      </c>
      <c r="C2" s="369">
        <v>837661642</v>
      </c>
      <c r="D2" s="369">
        <v>1461932</v>
      </c>
      <c r="E2" s="369">
        <v>2335098440.7999997</v>
      </c>
      <c r="F2" s="380">
        <f>B2+D2</f>
        <v>2820948</v>
      </c>
      <c r="G2" s="381">
        <f>C2+E2</f>
        <v>3172760082.7999997</v>
      </c>
      <c r="H2" s="174">
        <f>SUM(H3:H56)</f>
        <v>0.99951553175787466</v>
      </c>
      <c r="I2" s="175">
        <f>SUM(I3:I56)</f>
        <v>0.99976958100610147</v>
      </c>
      <c r="J2" s="217">
        <f>E2/G2</f>
        <v>0.7359833015609698</v>
      </c>
      <c r="K2" s="222" t="s">
        <v>154</v>
      </c>
      <c r="L2" s="223"/>
      <c r="M2" s="224"/>
      <c r="N2" s="225" t="s">
        <v>155</v>
      </c>
      <c r="O2" s="226"/>
      <c r="P2" s="227"/>
    </row>
    <row r="3" spans="1:17" ht="15" thickBot="1" x14ac:dyDescent="0.4">
      <c r="A3" s="266" t="s">
        <v>156</v>
      </c>
      <c r="B3" s="435">
        <v>1084290</v>
      </c>
      <c r="C3" s="436">
        <v>544737072.60000002</v>
      </c>
      <c r="D3" s="436">
        <v>1096790</v>
      </c>
      <c r="E3" s="436">
        <v>579113083.39999986</v>
      </c>
      <c r="F3" s="436">
        <f>B3+D3</f>
        <v>2181080</v>
      </c>
      <c r="G3" s="437">
        <f>C3+E3</f>
        <v>1123850156</v>
      </c>
      <c r="H3" s="483">
        <f>G3/G$2</f>
        <v>0.35421844913284095</v>
      </c>
      <c r="I3" s="484">
        <f>F3/F2</f>
        <v>0.77317270648023284</v>
      </c>
      <c r="J3" s="484">
        <f>E3/G3</f>
        <v>0.51529385862362231</v>
      </c>
      <c r="K3" s="218" t="s">
        <v>157</v>
      </c>
      <c r="L3" s="219"/>
      <c r="M3" s="219"/>
      <c r="N3" s="219"/>
      <c r="O3" s="219"/>
      <c r="P3" s="220"/>
    </row>
    <row r="4" spans="1:17" ht="15" thickBot="1" x14ac:dyDescent="0.4">
      <c r="A4" s="168" t="s">
        <v>158</v>
      </c>
      <c r="B4" s="385">
        <v>523926</v>
      </c>
      <c r="C4" s="371">
        <v>255613039.59999999</v>
      </c>
      <c r="D4" s="371">
        <v>594089</v>
      </c>
      <c r="E4" s="371">
        <v>302169934.39999992</v>
      </c>
      <c r="F4" s="371">
        <f t="shared" ref="F4:G19" si="0">B4+D4</f>
        <v>1118015</v>
      </c>
      <c r="G4" s="386">
        <f t="shared" si="0"/>
        <v>557782973.99999988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</row>
    <row r="5" spans="1:17" x14ac:dyDescent="0.35">
      <c r="A5" s="89" t="s">
        <v>159</v>
      </c>
      <c r="B5" s="387">
        <v>419517</v>
      </c>
      <c r="C5" s="372">
        <v>198144786</v>
      </c>
      <c r="D5" s="372">
        <v>546956</v>
      </c>
      <c r="E5" s="372">
        <v>277490967</v>
      </c>
      <c r="F5" s="372">
        <f t="shared" si="0"/>
        <v>966473</v>
      </c>
      <c r="G5" s="388">
        <f t="shared" si="0"/>
        <v>475635753</v>
      </c>
      <c r="H5" s="483"/>
      <c r="I5" s="484"/>
      <c r="J5" s="484"/>
      <c r="K5" s="242">
        <v>9.6739999999999906</v>
      </c>
      <c r="L5" s="243"/>
      <c r="M5" s="243"/>
      <c r="N5" s="229">
        <v>12.5169999999999</v>
      </c>
      <c r="O5" s="229"/>
      <c r="P5" s="231"/>
      <c r="Q5" s="254" t="s">
        <v>160</v>
      </c>
    </row>
    <row r="6" spans="1:17" ht="15" thickBot="1" x14ac:dyDescent="0.4">
      <c r="A6" s="89" t="s">
        <v>161</v>
      </c>
      <c r="B6" s="387">
        <v>104409</v>
      </c>
      <c r="C6" s="372">
        <v>57468253.600000001</v>
      </c>
      <c r="D6" s="372">
        <v>47133</v>
      </c>
      <c r="E6" s="372">
        <v>24678967.399999902</v>
      </c>
      <c r="F6" s="372">
        <f t="shared" si="0"/>
        <v>151542</v>
      </c>
      <c r="G6" s="388">
        <f t="shared" si="0"/>
        <v>82147220.999999911</v>
      </c>
      <c r="H6" s="483"/>
      <c r="I6" s="484"/>
      <c r="J6" s="484"/>
      <c r="K6" s="242">
        <v>8.9670000000000005</v>
      </c>
      <c r="L6" s="243"/>
      <c r="M6" s="243"/>
      <c r="N6" s="229">
        <v>11.666</v>
      </c>
      <c r="O6" s="230"/>
      <c r="P6" s="231"/>
      <c r="Q6" s="254" t="s">
        <v>103</v>
      </c>
    </row>
    <row r="7" spans="1:17" ht="15" thickBot="1" x14ac:dyDescent="0.4">
      <c r="A7" s="169" t="s">
        <v>162</v>
      </c>
      <c r="B7" s="385">
        <v>544666</v>
      </c>
      <c r="C7" s="371">
        <v>281295944</v>
      </c>
      <c r="D7" s="371">
        <v>496365</v>
      </c>
      <c r="E7" s="371">
        <v>272575187</v>
      </c>
      <c r="F7" s="371">
        <f>B7+D7</f>
        <v>1041031</v>
      </c>
      <c r="G7" s="386">
        <f t="shared" si="0"/>
        <v>553871131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17" x14ac:dyDescent="0.35">
      <c r="A8" s="91" t="s">
        <v>96</v>
      </c>
      <c r="B8" s="389">
        <v>541910</v>
      </c>
      <c r="C8" s="373">
        <v>279525391</v>
      </c>
      <c r="D8" s="373">
        <v>487083</v>
      </c>
      <c r="E8" s="373">
        <v>266408871</v>
      </c>
      <c r="F8" s="373">
        <f t="shared" ref="F8:F9" si="1">B8+D8</f>
        <v>1028993</v>
      </c>
      <c r="G8" s="390">
        <f t="shared" si="0"/>
        <v>545934262</v>
      </c>
      <c r="H8" s="483"/>
      <c r="I8" s="484"/>
      <c r="J8" s="484"/>
      <c r="K8" s="242">
        <v>9.6349999999999891</v>
      </c>
      <c r="L8" s="243"/>
      <c r="M8" s="243"/>
      <c r="N8" s="229">
        <v>9.8979999999999908</v>
      </c>
      <c r="O8" s="230"/>
      <c r="P8" s="231"/>
      <c r="Q8" s="254" t="s">
        <v>96</v>
      </c>
    </row>
    <row r="9" spans="1:17" ht="15" thickBot="1" x14ac:dyDescent="0.4">
      <c r="A9" s="91" t="s">
        <v>100</v>
      </c>
      <c r="B9" s="389">
        <v>2756</v>
      </c>
      <c r="C9" s="373">
        <v>1770553</v>
      </c>
      <c r="D9" s="373">
        <v>9282</v>
      </c>
      <c r="E9" s="373">
        <v>6166316</v>
      </c>
      <c r="F9" s="373">
        <f t="shared" si="1"/>
        <v>12038</v>
      </c>
      <c r="G9" s="390">
        <f t="shared" si="0"/>
        <v>7936869</v>
      </c>
      <c r="H9" s="483"/>
      <c r="I9" s="484"/>
      <c r="J9" s="484"/>
      <c r="K9" s="242">
        <v>9.6349999999999891</v>
      </c>
      <c r="L9" s="243"/>
      <c r="M9" s="243"/>
      <c r="N9" s="229">
        <v>9.8979999999999908</v>
      </c>
      <c r="O9" s="229"/>
      <c r="P9" s="231"/>
      <c r="Q9" s="254" t="s">
        <v>100</v>
      </c>
    </row>
    <row r="10" spans="1:17" ht="15" thickBot="1" x14ac:dyDescent="0.4">
      <c r="A10" s="169" t="s">
        <v>97</v>
      </c>
      <c r="B10" s="385">
        <v>15698</v>
      </c>
      <c r="C10" s="371">
        <v>7828089</v>
      </c>
      <c r="D10" s="371">
        <v>6336</v>
      </c>
      <c r="E10" s="371">
        <v>4367962</v>
      </c>
      <c r="F10" s="371">
        <f t="shared" si="0"/>
        <v>22034</v>
      </c>
      <c r="G10" s="386">
        <f t="shared" si="0"/>
        <v>12196051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</row>
    <row r="11" spans="1:17" ht="15" thickBot="1" x14ac:dyDescent="0.4">
      <c r="A11" s="91" t="s">
        <v>98</v>
      </c>
      <c r="B11" s="389">
        <v>15698</v>
      </c>
      <c r="C11" s="373">
        <v>7828089</v>
      </c>
      <c r="D11" s="373">
        <v>6336</v>
      </c>
      <c r="E11" s="373">
        <v>4367962</v>
      </c>
      <c r="F11" s="373">
        <f t="shared" si="0"/>
        <v>22034</v>
      </c>
      <c r="G11" s="390">
        <f t="shared" si="0"/>
        <v>12196051</v>
      </c>
      <c r="H11" s="483"/>
      <c r="I11" s="484"/>
      <c r="J11" s="484"/>
      <c r="K11" s="242">
        <v>9.1989999999999892</v>
      </c>
      <c r="L11" s="243"/>
      <c r="M11" s="243"/>
      <c r="N11" s="229">
        <v>9.3000000000000007</v>
      </c>
      <c r="O11" s="229"/>
      <c r="P11" s="231"/>
      <c r="Q11" s="254" t="s">
        <v>98</v>
      </c>
    </row>
    <row r="12" spans="1:17" ht="15" thickBot="1" x14ac:dyDescent="0.4">
      <c r="A12" s="266" t="s">
        <v>52</v>
      </c>
      <c r="B12" s="435">
        <v>122819</v>
      </c>
      <c r="C12" s="436">
        <v>61903214</v>
      </c>
      <c r="D12" s="436">
        <v>140757</v>
      </c>
      <c r="E12" s="436">
        <v>67246427</v>
      </c>
      <c r="F12" s="438">
        <f t="shared" si="0"/>
        <v>263576</v>
      </c>
      <c r="G12" s="439">
        <f t="shared" si="0"/>
        <v>129149641</v>
      </c>
      <c r="H12" s="483">
        <f>G12/G2</f>
        <v>4.0705769623155322E-2</v>
      </c>
      <c r="I12" s="482">
        <f>F12/F2</f>
        <v>9.3435256516603643E-2</v>
      </c>
      <c r="J12" s="482">
        <f>E12/G12</f>
        <v>0.52068613183369206</v>
      </c>
      <c r="K12" s="212" t="s">
        <v>163</v>
      </c>
      <c r="L12" s="213"/>
      <c r="M12" s="213"/>
      <c r="N12" s="213"/>
      <c r="O12" s="213"/>
      <c r="P12" s="214"/>
    </row>
    <row r="13" spans="1:17" ht="15" thickBot="1" x14ac:dyDescent="0.4">
      <c r="A13" s="168" t="s">
        <v>158</v>
      </c>
      <c r="B13" s="393">
        <v>60319</v>
      </c>
      <c r="C13" s="374">
        <v>30364702</v>
      </c>
      <c r="D13" s="374">
        <v>69647</v>
      </c>
      <c r="E13" s="374">
        <v>32761042</v>
      </c>
      <c r="F13" s="394">
        <f t="shared" si="0"/>
        <v>129966</v>
      </c>
      <c r="G13" s="395">
        <f t="shared" si="0"/>
        <v>63125744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</row>
    <row r="14" spans="1:17" x14ac:dyDescent="0.35">
      <c r="A14" s="89" t="str">
        <f>A5</f>
        <v>EverSource East</v>
      </c>
      <c r="B14" s="387">
        <v>38350</v>
      </c>
      <c r="C14" s="372">
        <v>16674943</v>
      </c>
      <c r="D14" s="372">
        <v>53390</v>
      </c>
      <c r="E14" s="372">
        <v>23906154</v>
      </c>
      <c r="F14" s="396">
        <f t="shared" si="0"/>
        <v>91740</v>
      </c>
      <c r="G14" s="397">
        <f t="shared" si="0"/>
        <v>40581097</v>
      </c>
      <c r="H14" s="483"/>
      <c r="I14" s="482"/>
      <c r="J14" s="482"/>
      <c r="K14" s="244">
        <f>K5</f>
        <v>9.6739999999999906</v>
      </c>
      <c r="L14" s="245"/>
      <c r="M14" s="245"/>
      <c r="N14" s="232">
        <f>N5</f>
        <v>12.5169999999999</v>
      </c>
      <c r="O14" s="230"/>
      <c r="P14" s="231"/>
      <c r="Q14" s="254" t="s">
        <v>160</v>
      </c>
    </row>
    <row r="15" spans="1:17" ht="15" thickBot="1" x14ac:dyDescent="0.4">
      <c r="A15" s="89" t="str">
        <f>A6</f>
        <v>EverSource West</v>
      </c>
      <c r="B15" s="387">
        <v>21969</v>
      </c>
      <c r="C15" s="372">
        <v>13689759</v>
      </c>
      <c r="D15" s="372">
        <v>16257</v>
      </c>
      <c r="E15" s="372">
        <v>8854888</v>
      </c>
      <c r="F15" s="396">
        <f t="shared" si="0"/>
        <v>38226</v>
      </c>
      <c r="G15" s="397">
        <f t="shared" si="0"/>
        <v>22544647</v>
      </c>
      <c r="H15" s="483"/>
      <c r="I15" s="482"/>
      <c r="J15" s="482"/>
      <c r="K15" s="244">
        <f>K6</f>
        <v>8.9670000000000005</v>
      </c>
      <c r="L15" s="245"/>
      <c r="M15" s="245"/>
      <c r="N15" s="232">
        <f>N6</f>
        <v>11.666</v>
      </c>
      <c r="O15" s="229"/>
      <c r="P15" s="231"/>
      <c r="Q15" s="254" t="s">
        <v>103</v>
      </c>
    </row>
    <row r="16" spans="1:17" ht="15" thickBot="1" x14ac:dyDescent="0.4">
      <c r="A16" s="168" t="s">
        <v>162</v>
      </c>
      <c r="B16" s="393">
        <v>59885</v>
      </c>
      <c r="C16" s="374">
        <v>30155668</v>
      </c>
      <c r="D16" s="374">
        <v>70089</v>
      </c>
      <c r="E16" s="374">
        <v>33867179</v>
      </c>
      <c r="F16" s="394">
        <f t="shared" si="0"/>
        <v>129974</v>
      </c>
      <c r="G16" s="395">
        <f t="shared" si="0"/>
        <v>64022847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</row>
    <row r="17" spans="1:17" x14ac:dyDescent="0.35">
      <c r="A17" s="90" t="s">
        <v>96</v>
      </c>
      <c r="B17" s="387">
        <v>59844</v>
      </c>
      <c r="C17" s="372">
        <v>30133430</v>
      </c>
      <c r="D17" s="372">
        <v>69986</v>
      </c>
      <c r="E17" s="372">
        <v>33806503</v>
      </c>
      <c r="F17" s="396">
        <f t="shared" si="0"/>
        <v>129830</v>
      </c>
      <c r="G17" s="397">
        <f t="shared" si="0"/>
        <v>63939933</v>
      </c>
      <c r="H17" s="483"/>
      <c r="I17" s="482"/>
      <c r="J17" s="482"/>
      <c r="K17" s="244">
        <f>K8</f>
        <v>9.6349999999999891</v>
      </c>
      <c r="L17" s="245"/>
      <c r="M17" s="245"/>
      <c r="N17" s="232">
        <f>N8</f>
        <v>9.8979999999999908</v>
      </c>
      <c r="O17" s="229"/>
      <c r="P17" s="231"/>
      <c r="Q17" s="254" t="s">
        <v>96</v>
      </c>
    </row>
    <row r="18" spans="1:17" ht="15" thickBot="1" x14ac:dyDescent="0.4">
      <c r="A18" s="90" t="s">
        <v>100</v>
      </c>
      <c r="B18" s="387">
        <v>41</v>
      </c>
      <c r="C18" s="372">
        <v>22238</v>
      </c>
      <c r="D18" s="372">
        <v>103</v>
      </c>
      <c r="E18" s="372">
        <v>60676</v>
      </c>
      <c r="F18" s="396">
        <f t="shared" si="0"/>
        <v>144</v>
      </c>
      <c r="G18" s="397">
        <f t="shared" si="0"/>
        <v>82914</v>
      </c>
      <c r="H18" s="483"/>
      <c r="I18" s="482"/>
      <c r="J18" s="482"/>
      <c r="K18" s="244">
        <f>K9</f>
        <v>9.6349999999999891</v>
      </c>
      <c r="L18" s="245"/>
      <c r="M18" s="245"/>
      <c r="N18" s="232">
        <f>N9</f>
        <v>9.8979999999999908</v>
      </c>
      <c r="O18" s="230"/>
      <c r="P18" s="231"/>
      <c r="Q18" s="254" t="s">
        <v>100</v>
      </c>
    </row>
    <row r="19" spans="1:17" ht="15" thickBot="1" x14ac:dyDescent="0.4">
      <c r="A19" s="169" t="s">
        <v>97</v>
      </c>
      <c r="B19" s="393">
        <v>2615</v>
      </c>
      <c r="C19" s="374">
        <v>1382844</v>
      </c>
      <c r="D19" s="374">
        <v>1021</v>
      </c>
      <c r="E19" s="374">
        <v>618206</v>
      </c>
      <c r="F19" s="394">
        <f t="shared" si="0"/>
        <v>3636</v>
      </c>
      <c r="G19" s="395">
        <f t="shared" si="0"/>
        <v>2001050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</row>
    <row r="20" spans="1:17" ht="15" thickBot="1" x14ac:dyDescent="0.4">
      <c r="A20" s="91" t="s">
        <v>98</v>
      </c>
      <c r="B20" s="389">
        <v>2615</v>
      </c>
      <c r="C20" s="373">
        <v>1382844</v>
      </c>
      <c r="D20" s="373">
        <v>1021</v>
      </c>
      <c r="E20" s="373">
        <v>618206</v>
      </c>
      <c r="F20" s="398">
        <f t="shared" ref="F20:G35" si="2">B20+D20</f>
        <v>3636</v>
      </c>
      <c r="G20" s="399">
        <f t="shared" si="2"/>
        <v>2001050</v>
      </c>
      <c r="H20" s="483"/>
      <c r="I20" s="482"/>
      <c r="J20" s="482"/>
      <c r="K20" s="244">
        <f>K11</f>
        <v>9.1989999999999892</v>
      </c>
      <c r="L20" s="245"/>
      <c r="M20" s="245"/>
      <c r="N20" s="232">
        <f>N11</f>
        <v>9.3000000000000007</v>
      </c>
      <c r="O20" s="230"/>
      <c r="P20" s="231"/>
      <c r="Q20" s="254" t="s">
        <v>98</v>
      </c>
    </row>
    <row r="21" spans="1:17" ht="15" thickBot="1" x14ac:dyDescent="0.4">
      <c r="A21" s="266" t="s">
        <v>56</v>
      </c>
      <c r="B21" s="435">
        <v>129820</v>
      </c>
      <c r="C21" s="436">
        <v>84920177</v>
      </c>
      <c r="D21" s="436">
        <v>173856</v>
      </c>
      <c r="E21" s="436">
        <v>196586185.80000001</v>
      </c>
      <c r="F21" s="438">
        <f t="shared" si="2"/>
        <v>303676</v>
      </c>
      <c r="G21" s="439">
        <f t="shared" si="2"/>
        <v>281506362.80000001</v>
      </c>
      <c r="H21" s="483">
        <f>G21/G2</f>
        <v>8.8726016292907717E-2</v>
      </c>
      <c r="I21" s="482">
        <f>F21/F2</f>
        <v>0.10765033598634217</v>
      </c>
      <c r="J21" s="502">
        <f>E21/G21</f>
        <v>0.69833656278550027</v>
      </c>
      <c r="K21" s="212" t="s">
        <v>164</v>
      </c>
      <c r="L21" s="213"/>
      <c r="M21" s="213"/>
      <c r="N21" s="213"/>
      <c r="O21" s="213"/>
      <c r="P21" s="214"/>
    </row>
    <row r="22" spans="1:17" ht="15" thickBot="1" x14ac:dyDescent="0.4">
      <c r="A22" s="169" t="s">
        <v>158</v>
      </c>
      <c r="B22" s="393">
        <v>60620</v>
      </c>
      <c r="C22" s="374">
        <v>36955582</v>
      </c>
      <c r="D22" s="374">
        <v>87628</v>
      </c>
      <c r="E22" s="374">
        <v>105309750.8</v>
      </c>
      <c r="F22" s="394">
        <f t="shared" si="2"/>
        <v>148248</v>
      </c>
      <c r="G22" s="395">
        <f t="shared" si="2"/>
        <v>142265332.80000001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</row>
    <row r="23" spans="1:17" x14ac:dyDescent="0.35">
      <c r="A23" s="91" t="str">
        <f>A14</f>
        <v>EverSource East</v>
      </c>
      <c r="B23" s="389">
        <v>49852</v>
      </c>
      <c r="C23" s="373">
        <v>23400652</v>
      </c>
      <c r="D23" s="373">
        <v>77041</v>
      </c>
      <c r="E23" s="373">
        <v>77726786</v>
      </c>
      <c r="F23" s="398">
        <f t="shared" si="2"/>
        <v>126893</v>
      </c>
      <c r="G23" s="399">
        <f t="shared" si="2"/>
        <v>101127438</v>
      </c>
      <c r="H23" s="483"/>
      <c r="I23" s="482"/>
      <c r="J23" s="482"/>
      <c r="K23" s="244">
        <v>9.4809999999999892</v>
      </c>
      <c r="L23" s="245"/>
      <c r="M23" s="245"/>
      <c r="N23" s="232">
        <v>12.007000000000001</v>
      </c>
      <c r="O23" s="229"/>
      <c r="P23" s="231"/>
      <c r="Q23" s="254" t="s">
        <v>160</v>
      </c>
    </row>
    <row r="24" spans="1:17" ht="15" thickBot="1" x14ac:dyDescent="0.4">
      <c r="A24" s="91" t="str">
        <f>A15</f>
        <v>EverSource West</v>
      </c>
      <c r="B24" s="389">
        <v>10768</v>
      </c>
      <c r="C24" s="373">
        <v>13554930</v>
      </c>
      <c r="D24" s="373">
        <v>10587</v>
      </c>
      <c r="E24" s="373">
        <v>27582964.800000001</v>
      </c>
      <c r="F24" s="398">
        <f t="shared" si="2"/>
        <v>21355</v>
      </c>
      <c r="G24" s="399">
        <f t="shared" si="2"/>
        <v>41137894.799999997</v>
      </c>
      <c r="H24" s="483"/>
      <c r="I24" s="482"/>
      <c r="J24" s="482"/>
      <c r="K24" s="244">
        <v>8.8420000000000005</v>
      </c>
      <c r="L24" s="245"/>
      <c r="M24" s="245"/>
      <c r="N24" s="232">
        <v>11.791</v>
      </c>
      <c r="O24" s="230"/>
      <c r="P24" s="231"/>
      <c r="Q24" s="254" t="s">
        <v>103</v>
      </c>
    </row>
    <row r="25" spans="1:17" ht="15" thickBot="1" x14ac:dyDescent="0.4">
      <c r="A25" s="169" t="s">
        <v>162</v>
      </c>
      <c r="B25" s="393">
        <v>67551</v>
      </c>
      <c r="C25" s="374">
        <v>47711170</v>
      </c>
      <c r="D25" s="374">
        <v>85645</v>
      </c>
      <c r="E25" s="374">
        <v>91120700</v>
      </c>
      <c r="F25" s="394">
        <f t="shared" si="2"/>
        <v>153196</v>
      </c>
      <c r="G25" s="395">
        <f t="shared" si="2"/>
        <v>138831870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</row>
    <row r="26" spans="1:17" x14ac:dyDescent="0.35">
      <c r="A26" s="91" t="s">
        <v>96</v>
      </c>
      <c r="B26" s="389">
        <v>67184</v>
      </c>
      <c r="C26" s="373">
        <v>47445005</v>
      </c>
      <c r="D26" s="373">
        <v>84422</v>
      </c>
      <c r="E26" s="373">
        <v>89944656</v>
      </c>
      <c r="F26" s="398">
        <f t="shared" si="2"/>
        <v>151606</v>
      </c>
      <c r="G26" s="399">
        <f t="shared" si="2"/>
        <v>137389661</v>
      </c>
      <c r="H26" s="483"/>
      <c r="I26" s="482"/>
      <c r="J26" s="482"/>
      <c r="K26" s="244">
        <v>7.979000000000001</v>
      </c>
      <c r="L26" s="245"/>
      <c r="M26" s="245"/>
      <c r="N26" s="232">
        <v>8.4280000000000008</v>
      </c>
      <c r="O26" s="230"/>
      <c r="P26" s="231"/>
      <c r="Q26" s="254" t="s">
        <v>96</v>
      </c>
    </row>
    <row r="27" spans="1:17" ht="15" thickBot="1" x14ac:dyDescent="0.4">
      <c r="A27" s="91" t="s">
        <v>100</v>
      </c>
      <c r="B27" s="389">
        <v>367</v>
      </c>
      <c r="C27" s="373">
        <v>266165</v>
      </c>
      <c r="D27" s="373">
        <v>1223</v>
      </c>
      <c r="E27" s="373">
        <v>1176044</v>
      </c>
      <c r="F27" s="398">
        <f>B27+D27</f>
        <v>1590</v>
      </c>
      <c r="G27" s="399">
        <f t="shared" si="2"/>
        <v>1442209</v>
      </c>
      <c r="H27" s="483"/>
      <c r="I27" s="482"/>
      <c r="J27" s="482"/>
      <c r="K27" s="244">
        <v>7.979000000000001</v>
      </c>
      <c r="L27" s="245"/>
      <c r="M27" s="245"/>
      <c r="N27" s="232">
        <v>8.4280000000000008</v>
      </c>
      <c r="O27" s="229"/>
      <c r="P27" s="231"/>
      <c r="Q27" s="254" t="s">
        <v>100</v>
      </c>
    </row>
    <row r="28" spans="1:17" ht="15" thickBot="1" x14ac:dyDescent="0.4">
      <c r="A28" s="169" t="s">
        <v>97</v>
      </c>
      <c r="B28" s="393">
        <v>1649</v>
      </c>
      <c r="C28" s="374">
        <v>253425</v>
      </c>
      <c r="D28" s="374">
        <v>583</v>
      </c>
      <c r="E28" s="374">
        <v>155735</v>
      </c>
      <c r="F28" s="394">
        <f t="shared" si="2"/>
        <v>2232</v>
      </c>
      <c r="G28" s="395">
        <f t="shared" si="2"/>
        <v>409160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</row>
    <row r="29" spans="1:17" ht="15" thickBot="1" x14ac:dyDescent="0.4">
      <c r="A29" s="91" t="s">
        <v>98</v>
      </c>
      <c r="B29" s="389">
        <v>1649</v>
      </c>
      <c r="C29" s="373">
        <v>253425</v>
      </c>
      <c r="D29" s="373">
        <v>583</v>
      </c>
      <c r="E29" s="373">
        <v>155735</v>
      </c>
      <c r="F29" s="398">
        <f t="shared" si="2"/>
        <v>2232</v>
      </c>
      <c r="G29" s="399">
        <f t="shared" si="2"/>
        <v>409160</v>
      </c>
      <c r="H29" s="483"/>
      <c r="I29" s="482"/>
      <c r="J29" s="482"/>
      <c r="K29" s="244">
        <v>9.1989999999999892</v>
      </c>
      <c r="L29" s="245"/>
      <c r="M29" s="245"/>
      <c r="N29" s="232">
        <v>9.3000000000000007</v>
      </c>
      <c r="O29" s="229"/>
      <c r="P29" s="231"/>
      <c r="Q29" s="254" t="s">
        <v>98</v>
      </c>
    </row>
    <row r="30" spans="1:17" ht="15" thickBot="1" x14ac:dyDescent="0.4">
      <c r="A30" s="266" t="s">
        <v>58</v>
      </c>
      <c r="B30" s="435">
        <v>17052</v>
      </c>
      <c r="C30" s="436">
        <v>92583373</v>
      </c>
      <c r="D30" s="436">
        <v>30638</v>
      </c>
      <c r="E30" s="436">
        <v>343471952.80000001</v>
      </c>
      <c r="F30" s="438">
        <f t="shared" si="2"/>
        <v>47690</v>
      </c>
      <c r="G30" s="439">
        <f t="shared" si="2"/>
        <v>436055325.80000001</v>
      </c>
      <c r="H30" s="483">
        <f>G30/G2</f>
        <v>0.13743722009234807</v>
      </c>
      <c r="I30" s="482">
        <f>F30/F2</f>
        <v>1.6905664336953393E-2</v>
      </c>
      <c r="J30" s="502">
        <f>E30/G30</f>
        <v>0.78767975639296728</v>
      </c>
      <c r="K30" s="212" t="s">
        <v>165</v>
      </c>
      <c r="L30" s="213"/>
      <c r="M30" s="213"/>
      <c r="N30" s="213"/>
      <c r="O30" s="213"/>
      <c r="P30" s="214"/>
    </row>
    <row r="31" spans="1:17" ht="15" thickBot="1" x14ac:dyDescent="0.4">
      <c r="A31" s="169" t="s">
        <v>158</v>
      </c>
      <c r="B31" s="393">
        <v>13645</v>
      </c>
      <c r="C31" s="374">
        <v>61148566</v>
      </c>
      <c r="D31" s="374">
        <v>20866</v>
      </c>
      <c r="E31" s="374">
        <v>187364919.80000001</v>
      </c>
      <c r="F31" s="394">
        <f t="shared" si="2"/>
        <v>34511</v>
      </c>
      <c r="G31" s="395">
        <f t="shared" si="2"/>
        <v>248513485.80000001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</row>
    <row r="32" spans="1:17" x14ac:dyDescent="0.35">
      <c r="A32" s="91" t="str">
        <f>A23</f>
        <v>EverSource East</v>
      </c>
      <c r="B32" s="389">
        <v>13480</v>
      </c>
      <c r="C32" s="373">
        <v>58075997</v>
      </c>
      <c r="D32" s="373">
        <v>20062</v>
      </c>
      <c r="E32" s="373">
        <v>166010616</v>
      </c>
      <c r="F32" s="398">
        <f t="shared" si="2"/>
        <v>33542</v>
      </c>
      <c r="G32" s="399">
        <f t="shared" si="2"/>
        <v>224086613</v>
      </c>
      <c r="H32" s="483"/>
      <c r="I32" s="482"/>
      <c r="J32" s="482"/>
      <c r="K32" s="248">
        <v>9.4809999999999892</v>
      </c>
      <c r="L32" s="249"/>
      <c r="M32" s="249"/>
      <c r="N32" s="234">
        <v>12.007000000000001</v>
      </c>
      <c r="O32" s="230"/>
      <c r="P32" s="231"/>
      <c r="Q32" s="254" t="s">
        <v>160</v>
      </c>
    </row>
    <row r="33" spans="1:17" ht="15" thickBot="1" x14ac:dyDescent="0.4">
      <c r="A33" s="91" t="str">
        <f>A24</f>
        <v>EverSource West</v>
      </c>
      <c r="B33" s="389">
        <v>165</v>
      </c>
      <c r="C33" s="373">
        <v>3072569</v>
      </c>
      <c r="D33" s="373">
        <v>804</v>
      </c>
      <c r="E33" s="373">
        <v>21354303.800000001</v>
      </c>
      <c r="F33" s="398">
        <f t="shared" si="2"/>
        <v>969</v>
      </c>
      <c r="G33" s="399">
        <f t="shared" si="2"/>
        <v>24426872.800000001</v>
      </c>
      <c r="H33" s="483"/>
      <c r="I33" s="482"/>
      <c r="J33" s="482"/>
      <c r="K33" s="248">
        <v>9.4809999999999892</v>
      </c>
      <c r="L33" s="249"/>
      <c r="M33" s="249"/>
      <c r="N33" s="234">
        <v>12.007000000000001</v>
      </c>
      <c r="O33" s="229"/>
      <c r="P33" s="231"/>
      <c r="Q33" s="254" t="s">
        <v>103</v>
      </c>
    </row>
    <row r="34" spans="1:17" ht="15" thickBot="1" x14ac:dyDescent="0.4">
      <c r="A34" s="169" t="s">
        <v>162</v>
      </c>
      <c r="B34" s="393">
        <v>2496</v>
      </c>
      <c r="C34" s="374">
        <v>28949915</v>
      </c>
      <c r="D34" s="374">
        <v>9190</v>
      </c>
      <c r="E34" s="374">
        <v>151977110</v>
      </c>
      <c r="F34" s="394">
        <f t="shared" si="2"/>
        <v>11686</v>
      </c>
      <c r="G34" s="395">
        <f t="shared" si="2"/>
        <v>180927025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</row>
    <row r="35" spans="1:17" x14ac:dyDescent="0.35">
      <c r="A35" s="91" t="s">
        <v>96</v>
      </c>
      <c r="B35" s="389">
        <v>2484</v>
      </c>
      <c r="C35" s="373">
        <v>28852248</v>
      </c>
      <c r="D35" s="373">
        <v>9125</v>
      </c>
      <c r="E35" s="373">
        <v>151091534</v>
      </c>
      <c r="F35" s="398">
        <f t="shared" si="2"/>
        <v>11609</v>
      </c>
      <c r="G35" s="399">
        <f t="shared" si="2"/>
        <v>179943782</v>
      </c>
      <c r="H35" s="483"/>
      <c r="I35" s="482"/>
      <c r="J35" s="482"/>
      <c r="K35" s="248">
        <v>7.9790000000000001</v>
      </c>
      <c r="L35" s="249"/>
      <c r="M35" s="249"/>
      <c r="N35" s="234">
        <v>8.4280000000000008</v>
      </c>
      <c r="O35" s="229"/>
      <c r="P35" s="231"/>
      <c r="Q35" s="254" t="s">
        <v>96</v>
      </c>
    </row>
    <row r="36" spans="1:17" ht="15" thickBot="1" x14ac:dyDescent="0.4">
      <c r="A36" s="91" t="s">
        <v>100</v>
      </c>
      <c r="B36" s="389">
        <v>12</v>
      </c>
      <c r="C36" s="373">
        <v>97667</v>
      </c>
      <c r="D36" s="373">
        <v>65</v>
      </c>
      <c r="E36" s="373">
        <v>885576</v>
      </c>
      <c r="F36" s="398">
        <f t="shared" ref="F36:G51" si="3">B36+D36</f>
        <v>77</v>
      </c>
      <c r="G36" s="399">
        <f t="shared" si="3"/>
        <v>983243</v>
      </c>
      <c r="H36" s="483"/>
      <c r="I36" s="482"/>
      <c r="J36" s="482"/>
      <c r="K36" s="248">
        <v>7.9790000000000001</v>
      </c>
      <c r="L36" s="249"/>
      <c r="M36" s="249"/>
      <c r="N36" s="234">
        <v>8.4280000000000008</v>
      </c>
      <c r="O36" s="230"/>
      <c r="P36" s="231"/>
      <c r="Q36" s="254" t="s">
        <v>100</v>
      </c>
    </row>
    <row r="37" spans="1:17" ht="15" thickBot="1" x14ac:dyDescent="0.4">
      <c r="A37" s="169" t="s">
        <v>97</v>
      </c>
      <c r="B37" s="393">
        <v>911</v>
      </c>
      <c r="C37" s="374">
        <v>2484892</v>
      </c>
      <c r="D37" s="374">
        <v>582</v>
      </c>
      <c r="E37" s="374">
        <v>4129923</v>
      </c>
      <c r="F37" s="394">
        <f t="shared" si="3"/>
        <v>1493</v>
      </c>
      <c r="G37" s="395">
        <f t="shared" si="3"/>
        <v>6614815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17" ht="15" thickBot="1" x14ac:dyDescent="0.4">
      <c r="A38" s="91" t="s">
        <v>98</v>
      </c>
      <c r="B38" s="389">
        <v>911</v>
      </c>
      <c r="C38" s="373">
        <v>2484892</v>
      </c>
      <c r="D38" s="373">
        <v>582</v>
      </c>
      <c r="E38" s="373">
        <v>4129923</v>
      </c>
      <c r="F38" s="398">
        <f t="shared" si="3"/>
        <v>1493</v>
      </c>
      <c r="G38" s="399">
        <f t="shared" si="3"/>
        <v>6614815</v>
      </c>
      <c r="H38" s="483"/>
      <c r="I38" s="482"/>
      <c r="J38" s="482"/>
      <c r="K38" s="248">
        <v>7.7389999999999901</v>
      </c>
      <c r="L38" s="249"/>
      <c r="M38" s="249"/>
      <c r="N38" s="234">
        <v>8.1150000000000002</v>
      </c>
      <c r="O38" s="230"/>
      <c r="P38" s="231"/>
      <c r="Q38" s="254" t="s">
        <v>98</v>
      </c>
    </row>
    <row r="39" spans="1:17" ht="15" thickBot="1" x14ac:dyDescent="0.4">
      <c r="A39" s="266" t="s">
        <v>60</v>
      </c>
      <c r="B39" s="435">
        <v>887</v>
      </c>
      <c r="C39" s="436">
        <v>49121285</v>
      </c>
      <c r="D39" s="436">
        <v>6718</v>
      </c>
      <c r="E39" s="436">
        <v>1137565478</v>
      </c>
      <c r="F39" s="438">
        <f t="shared" si="3"/>
        <v>7605</v>
      </c>
      <c r="G39" s="439">
        <f t="shared" si="3"/>
        <v>1186686763</v>
      </c>
      <c r="H39" s="483">
        <f>G39/G2</f>
        <v>0.37402347862140728</v>
      </c>
      <c r="I39" s="492">
        <f>F39/F2</f>
        <v>2.6959022286125092E-3</v>
      </c>
      <c r="J39" s="501">
        <f>E39/G39</f>
        <v>0.95860635971381436</v>
      </c>
      <c r="K39" s="215" t="s">
        <v>60</v>
      </c>
      <c r="L39" s="216"/>
      <c r="M39" s="216"/>
      <c r="N39" s="213"/>
      <c r="O39" s="213"/>
      <c r="P39" s="214"/>
    </row>
    <row r="40" spans="1:17" ht="15" thickBot="1" x14ac:dyDescent="0.4">
      <c r="A40" s="169" t="s">
        <v>158</v>
      </c>
      <c r="B40" s="393">
        <v>635</v>
      </c>
      <c r="C40" s="374">
        <v>33526994</v>
      </c>
      <c r="D40" s="374">
        <v>3970</v>
      </c>
      <c r="E40" s="374">
        <v>655908489</v>
      </c>
      <c r="F40" s="394">
        <f t="shared" si="3"/>
        <v>4605</v>
      </c>
      <c r="G40" s="395">
        <f t="shared" si="3"/>
        <v>689435483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17" x14ac:dyDescent="0.35">
      <c r="A41" s="91" t="str">
        <f>A32</f>
        <v>EverSource East</v>
      </c>
      <c r="B41" s="389">
        <v>622</v>
      </c>
      <c r="C41" s="373">
        <v>31694994</v>
      </c>
      <c r="D41" s="373">
        <v>3747</v>
      </c>
      <c r="E41" s="373">
        <v>582981673</v>
      </c>
      <c r="F41" s="396">
        <f t="shared" si="3"/>
        <v>4369</v>
      </c>
      <c r="G41" s="397">
        <f t="shared" si="3"/>
        <v>614676667</v>
      </c>
      <c r="H41" s="483"/>
      <c r="I41" s="492"/>
      <c r="J41" s="501"/>
      <c r="K41" s="249">
        <v>8.4199999999999893</v>
      </c>
      <c r="L41" s="249">
        <v>9.0909999999999922</v>
      </c>
      <c r="M41" s="249"/>
      <c r="N41" s="234">
        <v>7.5559999999999992</v>
      </c>
      <c r="O41" s="234">
        <v>8.1359999999999904</v>
      </c>
      <c r="P41" s="234"/>
      <c r="Q41" s="254" t="s">
        <v>160</v>
      </c>
    </row>
    <row r="42" spans="1:17" ht="15" thickBot="1" x14ac:dyDescent="0.4">
      <c r="A42" s="91" t="str">
        <f>A33</f>
        <v>EverSource West</v>
      </c>
      <c r="B42" s="389">
        <v>13</v>
      </c>
      <c r="C42" s="373">
        <v>1832000</v>
      </c>
      <c r="D42" s="373">
        <v>223</v>
      </c>
      <c r="E42" s="373">
        <v>72926816</v>
      </c>
      <c r="F42" s="396">
        <f t="shared" si="3"/>
        <v>236</v>
      </c>
      <c r="G42" s="397">
        <f t="shared" si="3"/>
        <v>74758816</v>
      </c>
      <c r="H42" s="483"/>
      <c r="I42" s="492"/>
      <c r="J42" s="501"/>
      <c r="K42" s="249"/>
      <c r="L42" s="249"/>
      <c r="M42" s="249">
        <v>7.657</v>
      </c>
      <c r="N42" s="234"/>
      <c r="O42" s="234"/>
      <c r="P42" s="234">
        <v>8.2539999999999907</v>
      </c>
      <c r="Q42" s="254" t="s">
        <v>103</v>
      </c>
    </row>
    <row r="43" spans="1:17" ht="15" thickBot="1" x14ac:dyDescent="0.4">
      <c r="A43" s="169" t="s">
        <v>162</v>
      </c>
      <c r="B43" s="393">
        <v>248</v>
      </c>
      <c r="C43" s="374">
        <v>14984283</v>
      </c>
      <c r="D43" s="374">
        <v>2722</v>
      </c>
      <c r="E43" s="374">
        <v>468639419</v>
      </c>
      <c r="F43" s="394">
        <f t="shared" si="3"/>
        <v>2970</v>
      </c>
      <c r="G43" s="395">
        <f t="shared" si="3"/>
        <v>483623702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17" x14ac:dyDescent="0.35">
      <c r="A44" s="91" t="s">
        <v>96</v>
      </c>
      <c r="B44" s="389">
        <v>247</v>
      </c>
      <c r="C44" s="373">
        <v>14923083</v>
      </c>
      <c r="D44" s="373">
        <v>2712</v>
      </c>
      <c r="E44" s="373">
        <v>467613593</v>
      </c>
      <c r="F44" s="398">
        <f t="shared" si="3"/>
        <v>2959</v>
      </c>
      <c r="G44" s="399">
        <f t="shared" si="3"/>
        <v>482536676</v>
      </c>
      <c r="H44" s="483"/>
      <c r="I44" s="492"/>
      <c r="J44" s="501"/>
      <c r="K44" s="249">
        <v>7.532</v>
      </c>
      <c r="L44" s="249">
        <v>7.7919999999999998</v>
      </c>
      <c r="M44" s="249">
        <v>7.5860000000000003</v>
      </c>
      <c r="N44" s="234">
        <v>7.9950000000000001</v>
      </c>
      <c r="O44" s="234">
        <v>8.3930000000000007</v>
      </c>
      <c r="P44" s="234">
        <v>8.07</v>
      </c>
      <c r="Q44" s="254" t="s">
        <v>96</v>
      </c>
    </row>
    <row r="45" spans="1:17" x14ac:dyDescent="0.35">
      <c r="A45" s="91" t="s">
        <v>100</v>
      </c>
      <c r="B45" s="389">
        <v>1</v>
      </c>
      <c r="C45" s="373">
        <v>61200</v>
      </c>
      <c r="D45" s="373">
        <v>10</v>
      </c>
      <c r="E45" s="373">
        <v>1025826</v>
      </c>
      <c r="F45" s="398">
        <f t="shared" si="3"/>
        <v>11</v>
      </c>
      <c r="G45" s="399">
        <f t="shared" si="3"/>
        <v>1087026</v>
      </c>
      <c r="H45" s="483"/>
      <c r="I45" s="492"/>
      <c r="J45" s="501"/>
      <c r="K45" s="249">
        <v>7.532</v>
      </c>
      <c r="L45" s="249">
        <v>7.7919999999999998</v>
      </c>
      <c r="M45" s="249">
        <v>7.5860000000000003</v>
      </c>
      <c r="N45" s="234">
        <v>7.9950000000000001</v>
      </c>
      <c r="O45" s="234">
        <v>8.3930000000000007</v>
      </c>
      <c r="P45" s="234">
        <v>8.07</v>
      </c>
      <c r="Q45" s="254" t="s">
        <v>100</v>
      </c>
    </row>
    <row r="46" spans="1:17" x14ac:dyDescent="0.35">
      <c r="A46" s="128" t="s">
        <v>97</v>
      </c>
      <c r="B46" s="429">
        <v>4</v>
      </c>
      <c r="C46" s="430">
        <v>610008</v>
      </c>
      <c r="D46" s="430">
        <v>26</v>
      </c>
      <c r="E46" s="430">
        <v>13017570</v>
      </c>
      <c r="F46" s="403">
        <f t="shared" si="3"/>
        <v>30</v>
      </c>
      <c r="G46" s="404">
        <f t="shared" si="3"/>
        <v>13627578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17" ht="15" thickBot="1" x14ac:dyDescent="0.4">
      <c r="A47" s="91" t="s">
        <v>98</v>
      </c>
      <c r="B47" s="389">
        <v>4</v>
      </c>
      <c r="C47" s="373">
        <v>610008</v>
      </c>
      <c r="D47" s="373">
        <v>26</v>
      </c>
      <c r="E47" s="373">
        <v>13017570</v>
      </c>
      <c r="F47" s="398">
        <f t="shared" si="3"/>
        <v>30</v>
      </c>
      <c r="G47" s="399">
        <f t="shared" si="3"/>
        <v>13627578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17" ht="15" thickBot="1" x14ac:dyDescent="0.4">
      <c r="A48" s="266" t="s">
        <v>62</v>
      </c>
      <c r="B48" s="435">
        <v>3690</v>
      </c>
      <c r="C48" s="436">
        <v>3387872.5</v>
      </c>
      <c r="D48" s="436">
        <v>12981</v>
      </c>
      <c r="E48" s="436">
        <v>10586860.199999999</v>
      </c>
      <c r="F48" s="438">
        <f t="shared" si="3"/>
        <v>16671</v>
      </c>
      <c r="G48" s="439">
        <f t="shared" si="3"/>
        <v>13974732.699999999</v>
      </c>
      <c r="H48" s="493">
        <f>G48/G2</f>
        <v>4.404597995215297E-3</v>
      </c>
      <c r="I48" s="492">
        <f>F48/F2</f>
        <v>5.9097154573568888E-3</v>
      </c>
      <c r="J48" s="501">
        <f>E48/G48</f>
        <v>0.75757157058181157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3142</v>
      </c>
      <c r="C49" s="374">
        <v>1510380.5</v>
      </c>
      <c r="D49" s="374">
        <v>12222</v>
      </c>
      <c r="E49" s="374">
        <v>5498007.2000000002</v>
      </c>
      <c r="F49" s="394">
        <f t="shared" si="3"/>
        <v>15364</v>
      </c>
      <c r="G49" s="395">
        <f t="shared" si="3"/>
        <v>7008387.7000000002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3022</v>
      </c>
      <c r="C50" s="373">
        <v>1143818</v>
      </c>
      <c r="D50" s="373">
        <v>10181</v>
      </c>
      <c r="E50" s="373">
        <v>4121227</v>
      </c>
      <c r="F50" s="398">
        <f t="shared" si="3"/>
        <v>13203</v>
      </c>
      <c r="G50" s="399">
        <f t="shared" si="3"/>
        <v>5265045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120</v>
      </c>
      <c r="C51" s="373">
        <v>366562.5</v>
      </c>
      <c r="D51" s="373">
        <v>2041</v>
      </c>
      <c r="E51" s="373">
        <v>1376780.2</v>
      </c>
      <c r="F51" s="398">
        <f t="shared" si="3"/>
        <v>2161</v>
      </c>
      <c r="G51" s="399">
        <f t="shared" si="3"/>
        <v>1743342.7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255</v>
      </c>
      <c r="C52" s="374">
        <v>1831218</v>
      </c>
      <c r="D52" s="374">
        <v>571</v>
      </c>
      <c r="E52" s="374">
        <v>5009287</v>
      </c>
      <c r="F52" s="394">
        <f t="shared" ref="F52:G59" si="4">B52+D52</f>
        <v>826</v>
      </c>
      <c r="G52" s="395">
        <f t="shared" si="4"/>
        <v>6840505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255</v>
      </c>
      <c r="C53" s="373">
        <v>1831218</v>
      </c>
      <c r="D53" s="373">
        <v>569</v>
      </c>
      <c r="E53" s="373">
        <v>4991379</v>
      </c>
      <c r="F53" s="398">
        <f t="shared" si="4"/>
        <v>824</v>
      </c>
      <c r="G53" s="399">
        <f t="shared" si="4"/>
        <v>6822597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17908</v>
      </c>
      <c r="F54" s="398">
        <f t="shared" si="4"/>
        <v>2</v>
      </c>
      <c r="G54" s="399">
        <f t="shared" si="4"/>
        <v>17908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293</v>
      </c>
      <c r="C55" s="374">
        <v>46274</v>
      </c>
      <c r="D55" s="374">
        <v>188</v>
      </c>
      <c r="E55" s="374">
        <v>79566</v>
      </c>
      <c r="F55" s="394">
        <f t="shared" si="4"/>
        <v>481</v>
      </c>
      <c r="G55" s="395">
        <f t="shared" si="4"/>
        <v>125840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293</v>
      </c>
      <c r="C56" s="373">
        <v>46274</v>
      </c>
      <c r="D56" s="373">
        <v>188</v>
      </c>
      <c r="E56" s="373">
        <v>79566</v>
      </c>
      <c r="F56" s="398">
        <f t="shared" si="4"/>
        <v>481</v>
      </c>
      <c r="G56" s="399">
        <f t="shared" si="4"/>
        <v>125840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67" t="s">
        <v>64</v>
      </c>
      <c r="B57" s="440">
        <v>458</v>
      </c>
      <c r="C57" s="441">
        <v>1008647.89999999</v>
      </c>
      <c r="D57" s="441">
        <v>192</v>
      </c>
      <c r="E57" s="441">
        <v>528453.59999999905</v>
      </c>
      <c r="F57" s="442">
        <f t="shared" si="4"/>
        <v>650</v>
      </c>
      <c r="G57" s="443">
        <f t="shared" si="4"/>
        <v>1537101.4999999891</v>
      </c>
      <c r="H57" s="490">
        <f>G57/G2</f>
        <v>4.8446824212547396E-4</v>
      </c>
      <c r="I57" s="491">
        <f>F57/F2</f>
        <v>2.3041899389850503E-4</v>
      </c>
      <c r="J57" s="503">
        <f>E57/G57</f>
        <v>0.34379876670473797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458</v>
      </c>
      <c r="C58" s="374">
        <v>1008647.89999999</v>
      </c>
      <c r="D58" s="374">
        <v>192</v>
      </c>
      <c r="E58" s="374">
        <v>528453.59999999905</v>
      </c>
      <c r="F58" s="394">
        <f t="shared" si="4"/>
        <v>650</v>
      </c>
      <c r="G58" s="395">
        <f t="shared" si="4"/>
        <v>1537101.4999999891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458</v>
      </c>
      <c r="C59" s="377">
        <v>1008647.89999999</v>
      </c>
      <c r="D59" s="377">
        <v>192</v>
      </c>
      <c r="E59" s="377">
        <v>528453.59999999905</v>
      </c>
      <c r="F59" s="410">
        <f t="shared" si="4"/>
        <v>650</v>
      </c>
      <c r="G59" s="411">
        <f t="shared" si="4"/>
        <v>1537101.4999999891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A588-4409-4214-BCDC-F1E9F395473F}">
  <sheetPr>
    <tabColor rgb="FFF95207"/>
  </sheetPr>
  <dimension ref="A1:U74"/>
  <sheetViews>
    <sheetView topLeftCell="A49" zoomScaleNormal="100" workbookViewId="0">
      <selection activeCell="B2" sqref="B2:G59"/>
    </sheetView>
  </sheetViews>
  <sheetFormatPr defaultRowHeight="14.5" x14ac:dyDescent="0.35"/>
  <cols>
    <col min="1" max="1" width="17.453125" customWidth="1"/>
    <col min="2" max="2" width="13.1796875" style="1" customWidth="1"/>
    <col min="3" max="3" width="14.453125" style="1" customWidth="1"/>
    <col min="4" max="4" width="13.1796875" style="1" customWidth="1"/>
    <col min="5" max="5" width="14.1796875" style="1" customWidth="1"/>
    <col min="6" max="6" width="11.453125" style="1" customWidth="1"/>
    <col min="7" max="7" width="15.1796875" style="1" customWidth="1"/>
    <col min="8" max="8" width="12.7265625" bestFit="1" customWidth="1"/>
    <col min="9" max="9" width="11.81640625" customWidth="1"/>
    <col min="10" max="10" width="13.7265625" bestFit="1" customWidth="1"/>
    <col min="11" max="11" width="9.81640625" style="1" customWidth="1"/>
    <col min="12" max="12" width="7.1796875" style="1" customWidth="1"/>
    <col min="13" max="13" width="6.81640625" style="1" customWidth="1"/>
    <col min="14" max="14" width="9.1796875" style="1" customWidth="1"/>
    <col min="15" max="15" width="6.453125" customWidth="1"/>
    <col min="16" max="16" width="6.81640625" customWidth="1"/>
    <col min="17" max="17" width="14" customWidth="1"/>
  </cols>
  <sheetData>
    <row r="1" spans="1:21" ht="44" thickBot="1" x14ac:dyDescent="0.4">
      <c r="A1" s="262">
        <f>LAYOUT!B20</f>
        <v>2020</v>
      </c>
      <c r="B1" s="263" t="s">
        <v>142</v>
      </c>
      <c r="C1" s="263" t="s">
        <v>143</v>
      </c>
      <c r="D1" s="263" t="s">
        <v>144</v>
      </c>
      <c r="E1" s="263" t="s">
        <v>145</v>
      </c>
      <c r="F1" s="263" t="s">
        <v>146</v>
      </c>
      <c r="G1" s="263" t="s">
        <v>147</v>
      </c>
      <c r="H1" s="264" t="s">
        <v>148</v>
      </c>
      <c r="I1" s="264" t="s">
        <v>149</v>
      </c>
      <c r="J1" s="265" t="s">
        <v>150</v>
      </c>
      <c r="K1" s="485" t="s">
        <v>151</v>
      </c>
      <c r="L1" s="486"/>
      <c r="M1" s="487"/>
      <c r="N1" s="488" t="s">
        <v>152</v>
      </c>
      <c r="O1" s="489"/>
      <c r="P1" s="489"/>
    </row>
    <row r="2" spans="1:21" ht="15" thickBot="1" x14ac:dyDescent="0.4">
      <c r="A2" s="378" t="s">
        <v>175</v>
      </c>
      <c r="B2" s="379">
        <v>1373628</v>
      </c>
      <c r="C2" s="369">
        <v>1141086481.3</v>
      </c>
      <c r="D2" s="369">
        <v>1451108</v>
      </c>
      <c r="E2" s="369">
        <v>2879544529.2000003</v>
      </c>
      <c r="F2" s="380">
        <f>B2+D2</f>
        <v>2824736</v>
      </c>
      <c r="G2" s="381">
        <f>C2+E2</f>
        <v>4020631010.5</v>
      </c>
      <c r="H2" s="174">
        <f>SUM(H3:H56)</f>
        <v>0.99958330657659844</v>
      </c>
      <c r="I2" s="175">
        <f>SUM(I3:I56)</f>
        <v>0.99977166007726037</v>
      </c>
      <c r="J2" s="217">
        <f>E2/G2</f>
        <v>0.71619219015124302</v>
      </c>
      <c r="K2" s="222" t="s">
        <v>154</v>
      </c>
      <c r="L2" s="223"/>
      <c r="M2" s="224"/>
      <c r="N2" s="225" t="s">
        <v>155</v>
      </c>
      <c r="O2" s="226"/>
      <c r="P2" s="227"/>
    </row>
    <row r="3" spans="1:21" ht="15" thickBot="1" x14ac:dyDescent="0.4">
      <c r="A3" s="266" t="s">
        <v>156</v>
      </c>
      <c r="B3" s="435">
        <v>1094079</v>
      </c>
      <c r="C3" s="436">
        <v>768283341</v>
      </c>
      <c r="D3" s="436">
        <v>1086477</v>
      </c>
      <c r="E3" s="436">
        <v>816687676.39999998</v>
      </c>
      <c r="F3" s="436">
        <f>B3+D3</f>
        <v>2180556</v>
      </c>
      <c r="G3" s="437">
        <f>C3+E3</f>
        <v>1584971017.4000001</v>
      </c>
      <c r="H3" s="483">
        <f>G3/G$2</f>
        <v>0.39420951916771274</v>
      </c>
      <c r="I3" s="484">
        <f>F3/F2</f>
        <v>0.77195036987527332</v>
      </c>
      <c r="J3" s="484">
        <f>E3/G3</f>
        <v>0.51526978565179149</v>
      </c>
      <c r="K3" s="218" t="s">
        <v>157</v>
      </c>
      <c r="L3" s="219"/>
      <c r="M3" s="219"/>
      <c r="N3" s="219"/>
      <c r="O3" s="219"/>
      <c r="P3" s="220"/>
      <c r="S3" s="357"/>
      <c r="T3" s="358"/>
      <c r="U3" s="358"/>
    </row>
    <row r="4" spans="1:21" ht="15" thickBot="1" x14ac:dyDescent="0.4">
      <c r="A4" s="168" t="s">
        <v>158</v>
      </c>
      <c r="B4" s="385">
        <v>526924</v>
      </c>
      <c r="C4" s="371">
        <v>355253650</v>
      </c>
      <c r="D4" s="371">
        <v>587962</v>
      </c>
      <c r="E4" s="371">
        <v>422326340.39999998</v>
      </c>
      <c r="F4" s="371">
        <f t="shared" ref="F4:G19" si="0">B4+D4</f>
        <v>1114886</v>
      </c>
      <c r="G4" s="386">
        <f t="shared" si="0"/>
        <v>777579990.39999998</v>
      </c>
      <c r="H4" s="483"/>
      <c r="I4" s="484"/>
      <c r="J4" s="484"/>
      <c r="K4" s="241"/>
      <c r="L4" s="221"/>
      <c r="M4" s="221"/>
      <c r="N4" s="228"/>
      <c r="O4" s="230"/>
      <c r="P4" s="231"/>
      <c r="Q4" s="254"/>
      <c r="S4" s="68"/>
      <c r="T4" s="359"/>
      <c r="U4" s="359"/>
    </row>
    <row r="5" spans="1:21" x14ac:dyDescent="0.35">
      <c r="A5" s="89" t="s">
        <v>159</v>
      </c>
      <c r="B5" s="387">
        <v>422477</v>
      </c>
      <c r="C5" s="372">
        <v>274352484</v>
      </c>
      <c r="D5" s="372">
        <v>541416</v>
      </c>
      <c r="E5" s="372">
        <v>388176567</v>
      </c>
      <c r="F5" s="372">
        <f t="shared" si="0"/>
        <v>963893</v>
      </c>
      <c r="G5" s="388">
        <f t="shared" si="0"/>
        <v>662529051</v>
      </c>
      <c r="H5" s="483"/>
      <c r="I5" s="484"/>
      <c r="J5" s="484"/>
      <c r="K5" s="242">
        <v>9.0050000000000008</v>
      </c>
      <c r="L5" s="243"/>
      <c r="M5" s="243"/>
      <c r="N5" s="229">
        <v>9.8770000000000007</v>
      </c>
      <c r="O5" s="229"/>
      <c r="P5" s="231"/>
      <c r="Q5" s="254" t="s">
        <v>160</v>
      </c>
      <c r="S5" s="355"/>
      <c r="T5" s="356"/>
      <c r="U5" s="356"/>
    </row>
    <row r="6" spans="1:21" ht="15" thickBot="1" x14ac:dyDescent="0.4">
      <c r="A6" s="89" t="s">
        <v>161</v>
      </c>
      <c r="B6" s="387">
        <v>104447</v>
      </c>
      <c r="C6" s="372">
        <v>80901166</v>
      </c>
      <c r="D6" s="372">
        <v>46546</v>
      </c>
      <c r="E6" s="372">
        <v>34149773.399999999</v>
      </c>
      <c r="F6" s="372">
        <f t="shared" si="0"/>
        <v>150993</v>
      </c>
      <c r="G6" s="388">
        <f t="shared" si="0"/>
        <v>115050939.40000001</v>
      </c>
      <c r="H6" s="483"/>
      <c r="I6" s="484"/>
      <c r="J6" s="484"/>
      <c r="K6" s="242">
        <v>8.2899999999999991</v>
      </c>
      <c r="L6" s="243"/>
      <c r="M6" s="243"/>
      <c r="N6" s="229">
        <v>9.02</v>
      </c>
      <c r="O6" s="230"/>
      <c r="P6" s="231"/>
      <c r="Q6" s="254" t="s">
        <v>103</v>
      </c>
      <c r="S6" s="355"/>
      <c r="T6" s="356"/>
      <c r="U6" s="356"/>
    </row>
    <row r="7" spans="1:21" ht="15" thickBot="1" x14ac:dyDescent="0.4">
      <c r="A7" s="169" t="s">
        <v>162</v>
      </c>
      <c r="B7" s="385">
        <v>551428</v>
      </c>
      <c r="C7" s="371">
        <v>402801649</v>
      </c>
      <c r="D7" s="371">
        <v>492262</v>
      </c>
      <c r="E7" s="371">
        <v>389241843</v>
      </c>
      <c r="F7" s="371">
        <f>B7+D7</f>
        <v>1043690</v>
      </c>
      <c r="G7" s="386">
        <f t="shared" si="0"/>
        <v>792043492</v>
      </c>
      <c r="H7" s="483"/>
      <c r="I7" s="484"/>
      <c r="J7" s="484"/>
      <c r="K7" s="242"/>
      <c r="L7" s="243"/>
      <c r="M7" s="243"/>
      <c r="N7" s="229"/>
      <c r="O7" s="229"/>
      <c r="P7" s="231"/>
      <c r="Q7" s="254"/>
    </row>
    <row r="8" spans="1:21" x14ac:dyDescent="0.35">
      <c r="A8" s="91" t="s">
        <v>96</v>
      </c>
      <c r="B8" s="389">
        <v>548696</v>
      </c>
      <c r="C8" s="373">
        <v>400306214</v>
      </c>
      <c r="D8" s="373">
        <v>482935</v>
      </c>
      <c r="E8" s="373">
        <v>379944932</v>
      </c>
      <c r="F8" s="373">
        <f t="shared" ref="F8:F9" si="1">B8+D8</f>
        <v>1031631</v>
      </c>
      <c r="G8" s="390">
        <f t="shared" si="0"/>
        <v>780251146</v>
      </c>
      <c r="H8" s="483"/>
      <c r="I8" s="484"/>
      <c r="J8" s="484"/>
      <c r="K8" s="242">
        <v>9.4600000000000009</v>
      </c>
      <c r="L8" s="243"/>
      <c r="M8" s="243"/>
      <c r="N8" s="229">
        <v>9.8979999999999997</v>
      </c>
      <c r="O8" s="230"/>
      <c r="P8" s="231"/>
      <c r="Q8" s="254" t="s">
        <v>96</v>
      </c>
      <c r="S8" s="355"/>
      <c r="T8" s="356"/>
      <c r="U8" s="356"/>
    </row>
    <row r="9" spans="1:21" ht="15" thickBot="1" x14ac:dyDescent="0.4">
      <c r="A9" s="91" t="s">
        <v>100</v>
      </c>
      <c r="B9" s="389">
        <v>2732</v>
      </c>
      <c r="C9" s="373">
        <v>2495435</v>
      </c>
      <c r="D9" s="373">
        <v>9327</v>
      </c>
      <c r="E9" s="373">
        <v>9296911</v>
      </c>
      <c r="F9" s="373">
        <f t="shared" si="1"/>
        <v>12059</v>
      </c>
      <c r="G9" s="390">
        <f t="shared" si="0"/>
        <v>11792346</v>
      </c>
      <c r="H9" s="483"/>
      <c r="I9" s="484"/>
      <c r="J9" s="484"/>
      <c r="K9" s="242">
        <v>9.4600000000000009</v>
      </c>
      <c r="L9" s="243"/>
      <c r="M9" s="243"/>
      <c r="N9" s="229">
        <v>9.8979999999999997</v>
      </c>
      <c r="O9" s="229"/>
      <c r="P9" s="231"/>
      <c r="Q9" s="254" t="s">
        <v>100</v>
      </c>
      <c r="S9" s="355"/>
      <c r="T9" s="356"/>
      <c r="U9" s="356"/>
    </row>
    <row r="10" spans="1:21" ht="15" thickBot="1" x14ac:dyDescent="0.4">
      <c r="A10" s="169" t="s">
        <v>97</v>
      </c>
      <c r="B10" s="385">
        <v>15727</v>
      </c>
      <c r="C10" s="371">
        <v>10228042</v>
      </c>
      <c r="D10" s="371">
        <v>6253</v>
      </c>
      <c r="E10" s="371">
        <v>5119493</v>
      </c>
      <c r="F10" s="371">
        <f t="shared" si="0"/>
        <v>21980</v>
      </c>
      <c r="G10" s="386">
        <f t="shared" si="0"/>
        <v>15347535</v>
      </c>
      <c r="H10" s="483"/>
      <c r="I10" s="484"/>
      <c r="J10" s="484"/>
      <c r="K10" s="242"/>
      <c r="L10" s="243"/>
      <c r="M10" s="243"/>
      <c r="N10" s="229"/>
      <c r="O10" s="230"/>
      <c r="P10" s="231"/>
      <c r="Q10" s="254"/>
      <c r="S10" s="355"/>
      <c r="T10" s="356"/>
      <c r="U10" s="356"/>
    </row>
    <row r="11" spans="1:21" ht="15" thickBot="1" x14ac:dyDescent="0.4">
      <c r="A11" s="91" t="s">
        <v>98</v>
      </c>
      <c r="B11" s="389">
        <v>15727</v>
      </c>
      <c r="C11" s="373">
        <v>10228042</v>
      </c>
      <c r="D11" s="373">
        <v>6253</v>
      </c>
      <c r="E11" s="373">
        <v>5119493</v>
      </c>
      <c r="F11" s="373">
        <f t="shared" si="0"/>
        <v>21980</v>
      </c>
      <c r="G11" s="390">
        <f t="shared" si="0"/>
        <v>15347535</v>
      </c>
      <c r="H11" s="483"/>
      <c r="I11" s="484"/>
      <c r="J11" s="484"/>
      <c r="K11" s="242">
        <v>9.4710000000000001</v>
      </c>
      <c r="L11" s="243"/>
      <c r="M11" s="243"/>
      <c r="N11" s="229">
        <v>9.3000000000000007</v>
      </c>
      <c r="O11" s="229"/>
      <c r="P11" s="231"/>
      <c r="Q11" s="254" t="s">
        <v>98</v>
      </c>
      <c r="S11" s="355"/>
      <c r="T11" s="356"/>
      <c r="U11" s="356"/>
    </row>
    <row r="12" spans="1:21" ht="15" thickBot="1" x14ac:dyDescent="0.4">
      <c r="A12" s="266" t="s">
        <v>52</v>
      </c>
      <c r="B12" s="435">
        <v>126912</v>
      </c>
      <c r="C12" s="436">
        <v>86373069</v>
      </c>
      <c r="D12" s="436">
        <v>141232</v>
      </c>
      <c r="E12" s="436">
        <v>91992995</v>
      </c>
      <c r="F12" s="438">
        <f t="shared" si="0"/>
        <v>268144</v>
      </c>
      <c r="G12" s="439">
        <f t="shared" si="0"/>
        <v>178366064</v>
      </c>
      <c r="H12" s="483">
        <f>G12/G2</f>
        <v>4.4362704146237643E-2</v>
      </c>
      <c r="I12" s="482">
        <f>F12/F2</f>
        <v>9.492710115210766E-2</v>
      </c>
      <c r="J12" s="482">
        <f>E12/G12</f>
        <v>0.51575391045238295</v>
      </c>
      <c r="K12" s="212" t="s">
        <v>163</v>
      </c>
      <c r="L12" s="213"/>
      <c r="M12" s="213"/>
      <c r="N12" s="213"/>
      <c r="O12" s="213"/>
      <c r="P12" s="214"/>
      <c r="S12" s="68"/>
      <c r="T12" s="359"/>
      <c r="U12" s="359"/>
    </row>
    <row r="13" spans="1:21" ht="15" thickBot="1" x14ac:dyDescent="0.4">
      <c r="A13" s="168" t="s">
        <v>158</v>
      </c>
      <c r="B13" s="393">
        <v>61682</v>
      </c>
      <c r="C13" s="374">
        <v>41590894</v>
      </c>
      <c r="D13" s="374">
        <v>69401</v>
      </c>
      <c r="E13" s="374">
        <v>43850057</v>
      </c>
      <c r="F13" s="394">
        <f t="shared" si="0"/>
        <v>131083</v>
      </c>
      <c r="G13" s="395">
        <f t="shared" si="0"/>
        <v>85440951</v>
      </c>
      <c r="H13" s="483"/>
      <c r="I13" s="482"/>
      <c r="J13" s="482"/>
      <c r="K13" s="241"/>
      <c r="L13" s="221"/>
      <c r="M13" s="221"/>
      <c r="N13" s="228"/>
      <c r="O13" s="229"/>
      <c r="P13" s="231"/>
      <c r="Q13" s="254"/>
      <c r="S13" s="355"/>
      <c r="T13" s="356"/>
      <c r="U13" s="356"/>
    </row>
    <row r="14" spans="1:21" x14ac:dyDescent="0.35">
      <c r="A14" s="89" t="str">
        <f>A5</f>
        <v>EverSource East</v>
      </c>
      <c r="B14" s="387">
        <v>38819</v>
      </c>
      <c r="C14" s="372">
        <v>22446981</v>
      </c>
      <c r="D14" s="372">
        <v>53091</v>
      </c>
      <c r="E14" s="372">
        <v>31923642</v>
      </c>
      <c r="F14" s="396">
        <f t="shared" si="0"/>
        <v>91910</v>
      </c>
      <c r="G14" s="397">
        <f t="shared" si="0"/>
        <v>54370623</v>
      </c>
      <c r="H14" s="483"/>
      <c r="I14" s="482"/>
      <c r="J14" s="482"/>
      <c r="K14" s="244">
        <f>K5</f>
        <v>9.0050000000000008</v>
      </c>
      <c r="L14" s="245"/>
      <c r="M14" s="245"/>
      <c r="N14" s="232">
        <f>N5</f>
        <v>9.8770000000000007</v>
      </c>
      <c r="O14" s="230"/>
      <c r="P14" s="231"/>
      <c r="Q14" s="254" t="s">
        <v>160</v>
      </c>
      <c r="S14" s="355"/>
      <c r="T14" s="356"/>
      <c r="U14" s="356"/>
    </row>
    <row r="15" spans="1:21" ht="15" thickBot="1" x14ac:dyDescent="0.4">
      <c r="A15" s="89" t="str">
        <f>A6</f>
        <v>EverSource West</v>
      </c>
      <c r="B15" s="387">
        <v>22863</v>
      </c>
      <c r="C15" s="372">
        <v>19143913</v>
      </c>
      <c r="D15" s="372">
        <v>16310</v>
      </c>
      <c r="E15" s="372">
        <v>11926415</v>
      </c>
      <c r="F15" s="396">
        <f t="shared" si="0"/>
        <v>39173</v>
      </c>
      <c r="G15" s="397">
        <f t="shared" si="0"/>
        <v>31070328</v>
      </c>
      <c r="H15" s="483"/>
      <c r="I15" s="482"/>
      <c r="J15" s="482"/>
      <c r="K15" s="244">
        <f>K6</f>
        <v>8.2899999999999991</v>
      </c>
      <c r="L15" s="245"/>
      <c r="M15" s="245"/>
      <c r="N15" s="232">
        <f>N6</f>
        <v>9.02</v>
      </c>
      <c r="O15" s="229"/>
      <c r="P15" s="231"/>
      <c r="Q15" s="254" t="s">
        <v>103</v>
      </c>
      <c r="S15" s="355"/>
      <c r="T15" s="356"/>
      <c r="U15" s="356"/>
    </row>
    <row r="16" spans="1:21" ht="15" thickBot="1" x14ac:dyDescent="0.4">
      <c r="A16" s="168" t="s">
        <v>162</v>
      </c>
      <c r="B16" s="393">
        <v>62610</v>
      </c>
      <c r="C16" s="374">
        <v>43115158</v>
      </c>
      <c r="D16" s="374">
        <v>70809</v>
      </c>
      <c r="E16" s="374">
        <v>47446601</v>
      </c>
      <c r="F16" s="394">
        <f t="shared" si="0"/>
        <v>133419</v>
      </c>
      <c r="G16" s="395">
        <f t="shared" si="0"/>
        <v>90561759</v>
      </c>
      <c r="H16" s="483"/>
      <c r="I16" s="482"/>
      <c r="J16" s="482"/>
      <c r="K16" s="244"/>
      <c r="L16" s="245"/>
      <c r="M16" s="245"/>
      <c r="N16" s="232"/>
      <c r="O16" s="230"/>
      <c r="P16" s="231"/>
      <c r="Q16" s="254"/>
      <c r="S16" s="355"/>
      <c r="T16" s="356"/>
      <c r="U16" s="356"/>
    </row>
    <row r="17" spans="1:21" x14ac:dyDescent="0.35">
      <c r="A17" s="90" t="s">
        <v>96</v>
      </c>
      <c r="B17" s="387">
        <v>62568</v>
      </c>
      <c r="C17" s="372">
        <v>43092073</v>
      </c>
      <c r="D17" s="372">
        <v>70707</v>
      </c>
      <c r="E17" s="372">
        <v>47378204</v>
      </c>
      <c r="F17" s="396">
        <f t="shared" si="0"/>
        <v>133275</v>
      </c>
      <c r="G17" s="397">
        <f t="shared" si="0"/>
        <v>90470277</v>
      </c>
      <c r="H17" s="483"/>
      <c r="I17" s="482"/>
      <c r="J17" s="482"/>
      <c r="K17" s="244">
        <f>K8</f>
        <v>9.4600000000000009</v>
      </c>
      <c r="L17" s="245"/>
      <c r="M17" s="245"/>
      <c r="N17" s="232">
        <f>N8</f>
        <v>9.8979999999999997</v>
      </c>
      <c r="O17" s="229"/>
      <c r="P17" s="231"/>
      <c r="Q17" s="254" t="s">
        <v>96</v>
      </c>
      <c r="S17" s="355"/>
      <c r="T17" s="356"/>
      <c r="U17" s="356"/>
    </row>
    <row r="18" spans="1:21" ht="15" thickBot="1" x14ac:dyDescent="0.4">
      <c r="A18" s="90" t="s">
        <v>100</v>
      </c>
      <c r="B18" s="387">
        <v>42</v>
      </c>
      <c r="C18" s="372">
        <v>23085</v>
      </c>
      <c r="D18" s="372">
        <v>102</v>
      </c>
      <c r="E18" s="372">
        <v>68397</v>
      </c>
      <c r="F18" s="396">
        <f t="shared" si="0"/>
        <v>144</v>
      </c>
      <c r="G18" s="397">
        <f t="shared" si="0"/>
        <v>91482</v>
      </c>
      <c r="H18" s="483"/>
      <c r="I18" s="482"/>
      <c r="J18" s="482"/>
      <c r="K18" s="244">
        <f>K9</f>
        <v>9.4600000000000009</v>
      </c>
      <c r="L18" s="245"/>
      <c r="M18" s="245"/>
      <c r="N18" s="232">
        <f>N9</f>
        <v>9.8979999999999997</v>
      </c>
      <c r="O18" s="230"/>
      <c r="P18" s="231"/>
      <c r="Q18" s="254" t="s">
        <v>100</v>
      </c>
      <c r="S18" s="355"/>
      <c r="T18" s="356"/>
      <c r="U18" s="356"/>
    </row>
    <row r="19" spans="1:21" ht="15" thickBot="1" x14ac:dyDescent="0.4">
      <c r="A19" s="169" t="s">
        <v>97</v>
      </c>
      <c r="B19" s="393">
        <v>2620</v>
      </c>
      <c r="C19" s="374">
        <v>1667017</v>
      </c>
      <c r="D19" s="374">
        <v>1022</v>
      </c>
      <c r="E19" s="374">
        <v>696337</v>
      </c>
      <c r="F19" s="394">
        <f t="shared" si="0"/>
        <v>3642</v>
      </c>
      <c r="G19" s="395">
        <f t="shared" si="0"/>
        <v>2363354</v>
      </c>
      <c r="H19" s="483"/>
      <c r="I19" s="482"/>
      <c r="J19" s="482"/>
      <c r="K19" s="244"/>
      <c r="L19" s="245"/>
      <c r="M19" s="245"/>
      <c r="N19" s="232"/>
      <c r="O19" s="229"/>
      <c r="P19" s="231"/>
      <c r="Q19" s="254"/>
      <c r="S19" s="355"/>
      <c r="T19" s="356"/>
      <c r="U19" s="356"/>
    </row>
    <row r="20" spans="1:21" ht="15" thickBot="1" x14ac:dyDescent="0.4">
      <c r="A20" s="91" t="s">
        <v>98</v>
      </c>
      <c r="B20" s="389">
        <v>2620</v>
      </c>
      <c r="C20" s="373">
        <v>1667017</v>
      </c>
      <c r="D20" s="373">
        <v>1022</v>
      </c>
      <c r="E20" s="373">
        <v>696337</v>
      </c>
      <c r="F20" s="398">
        <f t="shared" ref="F20:G35" si="2">B20+D20</f>
        <v>3642</v>
      </c>
      <c r="G20" s="399">
        <f t="shared" si="2"/>
        <v>2363354</v>
      </c>
      <c r="H20" s="483"/>
      <c r="I20" s="482"/>
      <c r="J20" s="482"/>
      <c r="K20" s="244">
        <f>K11</f>
        <v>9.4710000000000001</v>
      </c>
      <c r="L20" s="245"/>
      <c r="M20" s="245"/>
      <c r="N20" s="232">
        <f>N11</f>
        <v>9.3000000000000007</v>
      </c>
      <c r="O20" s="230"/>
      <c r="P20" s="231"/>
      <c r="Q20" s="254" t="s">
        <v>98</v>
      </c>
      <c r="S20" s="355"/>
      <c r="T20" s="356"/>
      <c r="U20" s="356"/>
    </row>
    <row r="21" spans="1:21" ht="15" thickBot="1" x14ac:dyDescent="0.4">
      <c r="A21" s="266" t="s">
        <v>56</v>
      </c>
      <c r="B21" s="435">
        <v>130670</v>
      </c>
      <c r="C21" s="436">
        <v>110272692</v>
      </c>
      <c r="D21" s="436">
        <v>173346</v>
      </c>
      <c r="E21" s="436">
        <v>247051484.5</v>
      </c>
      <c r="F21" s="438">
        <f t="shared" si="2"/>
        <v>304016</v>
      </c>
      <c r="G21" s="439">
        <f t="shared" si="2"/>
        <v>357324176.5</v>
      </c>
      <c r="H21" s="483">
        <f>G21/G2</f>
        <v>8.8872660924824251E-2</v>
      </c>
      <c r="I21" s="482">
        <f>F21/F2</f>
        <v>0.10762634101027495</v>
      </c>
      <c r="J21" s="502">
        <f>E21/G21</f>
        <v>0.69139314031274346</v>
      </c>
      <c r="K21" s="212" t="s">
        <v>164</v>
      </c>
      <c r="L21" s="213"/>
      <c r="M21" s="213"/>
      <c r="N21" s="213"/>
      <c r="O21" s="213"/>
      <c r="P21" s="214"/>
      <c r="S21" s="68"/>
      <c r="T21" s="359"/>
      <c r="U21" s="359"/>
    </row>
    <row r="22" spans="1:21" ht="15" thickBot="1" x14ac:dyDescent="0.4">
      <c r="A22" s="169" t="s">
        <v>158</v>
      </c>
      <c r="B22" s="393">
        <v>60939</v>
      </c>
      <c r="C22" s="374">
        <v>45932397</v>
      </c>
      <c r="D22" s="374">
        <v>87317</v>
      </c>
      <c r="E22" s="374">
        <v>131249606.5</v>
      </c>
      <c r="F22" s="394">
        <f t="shared" si="2"/>
        <v>148256</v>
      </c>
      <c r="G22" s="395">
        <f t="shared" si="2"/>
        <v>177182003.5</v>
      </c>
      <c r="H22" s="483"/>
      <c r="I22" s="482"/>
      <c r="J22" s="482"/>
      <c r="K22" s="241"/>
      <c r="L22" s="221"/>
      <c r="M22" s="221"/>
      <c r="N22" s="228"/>
      <c r="O22" s="230"/>
      <c r="P22" s="231"/>
      <c r="Q22" s="254"/>
      <c r="S22" s="68"/>
      <c r="T22" s="359"/>
      <c r="U22" s="359"/>
    </row>
    <row r="23" spans="1:21" x14ac:dyDescent="0.35">
      <c r="A23" s="91" t="str">
        <f>A14</f>
        <v>EverSource East</v>
      </c>
      <c r="B23" s="389">
        <v>50077</v>
      </c>
      <c r="C23" s="373">
        <v>28294510</v>
      </c>
      <c r="D23" s="373">
        <v>76794</v>
      </c>
      <c r="E23" s="373">
        <v>97032298</v>
      </c>
      <c r="F23" s="398">
        <f t="shared" si="2"/>
        <v>126871</v>
      </c>
      <c r="G23" s="399">
        <f t="shared" si="2"/>
        <v>125326808</v>
      </c>
      <c r="H23" s="483"/>
      <c r="I23" s="482"/>
      <c r="J23" s="482"/>
      <c r="K23" s="244">
        <v>9.0299999999999994</v>
      </c>
      <c r="L23" s="245"/>
      <c r="M23" s="245"/>
      <c r="N23" s="232">
        <v>9.4600000000000009</v>
      </c>
      <c r="O23" s="229"/>
      <c r="P23" s="231"/>
      <c r="Q23" s="254" t="s">
        <v>160</v>
      </c>
      <c r="S23" s="355"/>
      <c r="T23" s="356"/>
      <c r="U23" s="356"/>
    </row>
    <row r="24" spans="1:21" ht="15" thickBot="1" x14ac:dyDescent="0.4">
      <c r="A24" s="91" t="str">
        <f>A15</f>
        <v>EverSource West</v>
      </c>
      <c r="B24" s="389">
        <v>10862</v>
      </c>
      <c r="C24" s="373">
        <v>17637887</v>
      </c>
      <c r="D24" s="373">
        <v>10523</v>
      </c>
      <c r="E24" s="373">
        <v>34217308.5</v>
      </c>
      <c r="F24" s="398">
        <f t="shared" si="2"/>
        <v>21385</v>
      </c>
      <c r="G24" s="399">
        <f t="shared" si="2"/>
        <v>51855195.5</v>
      </c>
      <c r="H24" s="483"/>
      <c r="I24" s="482"/>
      <c r="J24" s="482"/>
      <c r="K24" s="244">
        <v>8.1969999999999992</v>
      </c>
      <c r="L24" s="245"/>
      <c r="M24" s="245"/>
      <c r="N24" s="232">
        <v>8.6189999999999998</v>
      </c>
      <c r="O24" s="230"/>
      <c r="P24" s="231"/>
      <c r="Q24" s="254" t="s">
        <v>103</v>
      </c>
      <c r="S24" s="355"/>
      <c r="T24" s="356"/>
      <c r="U24" s="356"/>
    </row>
    <row r="25" spans="1:21" ht="15" thickBot="1" x14ac:dyDescent="0.4">
      <c r="A25" s="169" t="s">
        <v>162</v>
      </c>
      <c r="B25" s="393">
        <v>68080</v>
      </c>
      <c r="C25" s="374">
        <v>64056678</v>
      </c>
      <c r="D25" s="374">
        <v>85449</v>
      </c>
      <c r="E25" s="374">
        <v>115644457</v>
      </c>
      <c r="F25" s="394">
        <f t="shared" si="2"/>
        <v>153529</v>
      </c>
      <c r="G25" s="395">
        <f t="shared" si="2"/>
        <v>179701135</v>
      </c>
      <c r="H25" s="483"/>
      <c r="I25" s="482"/>
      <c r="J25" s="482"/>
      <c r="K25" s="244"/>
      <c r="L25" s="245"/>
      <c r="M25" s="245"/>
      <c r="N25" s="232"/>
      <c r="O25" s="229"/>
      <c r="P25" s="231"/>
      <c r="Q25" s="254"/>
      <c r="S25" s="355"/>
      <c r="T25" s="356"/>
      <c r="U25" s="356"/>
    </row>
    <row r="26" spans="1:21" x14ac:dyDescent="0.35">
      <c r="A26" s="91" t="s">
        <v>96</v>
      </c>
      <c r="B26" s="389">
        <v>67711</v>
      </c>
      <c r="C26" s="373">
        <v>63684438</v>
      </c>
      <c r="D26" s="373">
        <v>84237</v>
      </c>
      <c r="E26" s="373">
        <v>114044067</v>
      </c>
      <c r="F26" s="398">
        <f t="shared" si="2"/>
        <v>151948</v>
      </c>
      <c r="G26" s="399">
        <f t="shared" si="2"/>
        <v>177728505</v>
      </c>
      <c r="H26" s="483"/>
      <c r="I26" s="482"/>
      <c r="J26" s="482"/>
      <c r="K26" s="244">
        <v>8.5150000000000006</v>
      </c>
      <c r="L26" s="245"/>
      <c r="M26" s="245"/>
      <c r="N26" s="232">
        <v>8.4280000000000008</v>
      </c>
      <c r="O26" s="230"/>
      <c r="P26" s="231"/>
      <c r="Q26" s="254" t="s">
        <v>96</v>
      </c>
      <c r="S26" s="355"/>
      <c r="T26" s="356"/>
      <c r="U26" s="356"/>
    </row>
    <row r="27" spans="1:21" ht="15" thickBot="1" x14ac:dyDescent="0.4">
      <c r="A27" s="91" t="s">
        <v>100</v>
      </c>
      <c r="B27" s="389">
        <v>369</v>
      </c>
      <c r="C27" s="373">
        <v>372240</v>
      </c>
      <c r="D27" s="373">
        <v>1212</v>
      </c>
      <c r="E27" s="373">
        <v>1600390</v>
      </c>
      <c r="F27" s="398">
        <f>B27+D27</f>
        <v>1581</v>
      </c>
      <c r="G27" s="399">
        <f t="shared" si="2"/>
        <v>1972630</v>
      </c>
      <c r="H27" s="483"/>
      <c r="I27" s="482"/>
      <c r="J27" s="482"/>
      <c r="K27" s="244">
        <v>8.5150000000000006</v>
      </c>
      <c r="L27" s="245"/>
      <c r="M27" s="245"/>
      <c r="N27" s="232">
        <v>8.4280000000000008</v>
      </c>
      <c r="O27" s="229"/>
      <c r="P27" s="231"/>
      <c r="Q27" s="254" t="s">
        <v>100</v>
      </c>
      <c r="S27" s="355"/>
      <c r="T27" s="356"/>
      <c r="U27" s="356"/>
    </row>
    <row r="28" spans="1:21" ht="15" thickBot="1" x14ac:dyDescent="0.4">
      <c r="A28" s="169" t="s">
        <v>97</v>
      </c>
      <c r="B28" s="393">
        <v>1651</v>
      </c>
      <c r="C28" s="374">
        <v>283617</v>
      </c>
      <c r="D28" s="374">
        <v>580</v>
      </c>
      <c r="E28" s="374">
        <v>157421</v>
      </c>
      <c r="F28" s="394">
        <f t="shared" si="2"/>
        <v>2231</v>
      </c>
      <c r="G28" s="395">
        <f t="shared" si="2"/>
        <v>441038</v>
      </c>
      <c r="H28" s="483"/>
      <c r="I28" s="482"/>
      <c r="J28" s="482"/>
      <c r="K28" s="244"/>
      <c r="L28" s="245"/>
      <c r="M28" s="245"/>
      <c r="N28" s="232"/>
      <c r="O28" s="230"/>
      <c r="P28" s="231"/>
      <c r="Q28" s="254"/>
      <c r="S28" s="355"/>
      <c r="T28" s="356"/>
      <c r="U28" s="356"/>
    </row>
    <row r="29" spans="1:21" ht="15" thickBot="1" x14ac:dyDescent="0.4">
      <c r="A29" s="91" t="s">
        <v>98</v>
      </c>
      <c r="B29" s="389">
        <v>1651</v>
      </c>
      <c r="C29" s="373">
        <v>283617</v>
      </c>
      <c r="D29" s="373">
        <v>580</v>
      </c>
      <c r="E29" s="373">
        <v>157421</v>
      </c>
      <c r="F29" s="398">
        <f t="shared" si="2"/>
        <v>2231</v>
      </c>
      <c r="G29" s="399">
        <f t="shared" si="2"/>
        <v>441038</v>
      </c>
      <c r="H29" s="483"/>
      <c r="I29" s="482"/>
      <c r="J29" s="482"/>
      <c r="K29" s="244">
        <v>9.4710000000000001</v>
      </c>
      <c r="L29" s="245"/>
      <c r="M29" s="245"/>
      <c r="N29" s="232">
        <v>9.3000000000000007</v>
      </c>
      <c r="O29" s="229"/>
      <c r="P29" s="231"/>
      <c r="Q29" s="254" t="s">
        <v>98</v>
      </c>
      <c r="S29" s="355"/>
      <c r="T29" s="356"/>
      <c r="U29" s="356"/>
    </row>
    <row r="30" spans="1:21" ht="15" thickBot="1" x14ac:dyDescent="0.4">
      <c r="A30" s="266" t="s">
        <v>58</v>
      </c>
      <c r="B30" s="435">
        <v>16914</v>
      </c>
      <c r="C30" s="436">
        <v>111830354</v>
      </c>
      <c r="D30" s="436">
        <v>30298</v>
      </c>
      <c r="E30" s="436">
        <v>404757399.89999998</v>
      </c>
      <c r="F30" s="438">
        <f t="shared" si="2"/>
        <v>47212</v>
      </c>
      <c r="G30" s="439">
        <f t="shared" si="2"/>
        <v>516587753.89999998</v>
      </c>
      <c r="H30" s="483">
        <f>G30/G2</f>
        <v>0.12848424850500217</v>
      </c>
      <c r="I30" s="482">
        <f>F30/F2</f>
        <v>1.6713774313776578E-2</v>
      </c>
      <c r="J30" s="502">
        <f>E30/G30</f>
        <v>0.78352108977471446</v>
      </c>
      <c r="K30" s="212" t="s">
        <v>165</v>
      </c>
      <c r="L30" s="213"/>
      <c r="M30" s="213"/>
      <c r="N30" s="213"/>
      <c r="O30" s="213"/>
      <c r="P30" s="214"/>
      <c r="S30" s="68"/>
      <c r="T30" s="359"/>
      <c r="U30" s="359"/>
    </row>
    <row r="31" spans="1:21" ht="15" thickBot="1" x14ac:dyDescent="0.4">
      <c r="A31" s="169" t="s">
        <v>158</v>
      </c>
      <c r="B31" s="393">
        <v>13566</v>
      </c>
      <c r="C31" s="374">
        <v>72294379</v>
      </c>
      <c r="D31" s="374">
        <v>20746</v>
      </c>
      <c r="E31" s="374">
        <v>213096629.90000001</v>
      </c>
      <c r="F31" s="394">
        <f t="shared" si="2"/>
        <v>34312</v>
      </c>
      <c r="G31" s="395">
        <f t="shared" si="2"/>
        <v>285391008.89999998</v>
      </c>
      <c r="H31" s="483"/>
      <c r="I31" s="482"/>
      <c r="J31" s="482"/>
      <c r="K31" s="246"/>
      <c r="L31" s="247"/>
      <c r="M31" s="247"/>
      <c r="N31" s="233"/>
      <c r="O31" s="229"/>
      <c r="P31" s="231"/>
      <c r="Q31" s="254"/>
      <c r="S31" s="355"/>
      <c r="T31" s="356"/>
      <c r="U31" s="356"/>
    </row>
    <row r="32" spans="1:21" x14ac:dyDescent="0.35">
      <c r="A32" s="91" t="str">
        <f>A23</f>
        <v>EverSource East</v>
      </c>
      <c r="B32" s="389">
        <v>13396</v>
      </c>
      <c r="C32" s="373">
        <v>67997834</v>
      </c>
      <c r="D32" s="373">
        <v>19955</v>
      </c>
      <c r="E32" s="373">
        <v>187452086</v>
      </c>
      <c r="F32" s="398">
        <f t="shared" si="2"/>
        <v>33351</v>
      </c>
      <c r="G32" s="399">
        <f t="shared" si="2"/>
        <v>255449920</v>
      </c>
      <c r="H32" s="483"/>
      <c r="I32" s="482"/>
      <c r="J32" s="482"/>
      <c r="K32" s="248">
        <v>8.5309999999999988</v>
      </c>
      <c r="L32" s="249"/>
      <c r="M32" s="249"/>
      <c r="N32" s="234">
        <v>8.6580000000000013</v>
      </c>
      <c r="O32" s="230"/>
      <c r="P32" s="231"/>
      <c r="Q32" s="254" t="s">
        <v>160</v>
      </c>
      <c r="S32" s="355"/>
      <c r="T32" s="356"/>
      <c r="U32" s="356"/>
    </row>
    <row r="33" spans="1:21" ht="15" thickBot="1" x14ac:dyDescent="0.4">
      <c r="A33" s="91" t="str">
        <f>A24</f>
        <v>EverSource West</v>
      </c>
      <c r="B33" s="389">
        <v>170</v>
      </c>
      <c r="C33" s="373">
        <v>4296545</v>
      </c>
      <c r="D33" s="373">
        <v>791</v>
      </c>
      <c r="E33" s="373">
        <v>25644543.899999999</v>
      </c>
      <c r="F33" s="398">
        <f t="shared" si="2"/>
        <v>961</v>
      </c>
      <c r="G33" s="399">
        <f t="shared" si="2"/>
        <v>29941088.899999999</v>
      </c>
      <c r="H33" s="483"/>
      <c r="I33" s="482"/>
      <c r="J33" s="482"/>
      <c r="K33" s="248">
        <v>7.6790000000000003</v>
      </c>
      <c r="L33" s="249"/>
      <c r="M33" s="249"/>
      <c r="N33" s="234">
        <v>7.6079999999999997</v>
      </c>
      <c r="O33" s="229"/>
      <c r="P33" s="231"/>
      <c r="Q33" s="254" t="s">
        <v>103</v>
      </c>
      <c r="S33" s="355"/>
      <c r="T33" s="356"/>
      <c r="U33" s="356"/>
    </row>
    <row r="34" spans="1:21" ht="15" thickBot="1" x14ac:dyDescent="0.4">
      <c r="A34" s="169" t="s">
        <v>162</v>
      </c>
      <c r="B34" s="393">
        <v>2433</v>
      </c>
      <c r="C34" s="374">
        <v>36457747</v>
      </c>
      <c r="D34" s="374">
        <v>8971</v>
      </c>
      <c r="E34" s="374">
        <v>186849757</v>
      </c>
      <c r="F34" s="394">
        <f t="shared" si="2"/>
        <v>11404</v>
      </c>
      <c r="G34" s="395">
        <f t="shared" si="2"/>
        <v>223307504</v>
      </c>
      <c r="H34" s="483"/>
      <c r="I34" s="482"/>
      <c r="J34" s="482"/>
      <c r="K34" s="248"/>
      <c r="L34" s="249"/>
      <c r="M34" s="249"/>
      <c r="N34" s="234"/>
      <c r="O34" s="230"/>
      <c r="P34" s="231"/>
      <c r="Q34" s="254"/>
      <c r="S34" s="355"/>
      <c r="T34" s="356"/>
      <c r="U34" s="356"/>
    </row>
    <row r="35" spans="1:21" x14ac:dyDescent="0.35">
      <c r="A35" s="91" t="s">
        <v>96</v>
      </c>
      <c r="B35" s="389">
        <v>2421</v>
      </c>
      <c r="C35" s="373">
        <v>36340127</v>
      </c>
      <c r="D35" s="373">
        <v>8907</v>
      </c>
      <c r="E35" s="373">
        <v>185606376</v>
      </c>
      <c r="F35" s="398">
        <f t="shared" si="2"/>
        <v>11328</v>
      </c>
      <c r="G35" s="399">
        <f t="shared" si="2"/>
        <v>221946503</v>
      </c>
      <c r="H35" s="483"/>
      <c r="I35" s="482"/>
      <c r="J35" s="482"/>
      <c r="K35" s="248">
        <v>8.3034999999999997</v>
      </c>
      <c r="L35" s="249"/>
      <c r="M35" s="249"/>
      <c r="N35" s="234">
        <v>8.2490000000000006</v>
      </c>
      <c r="O35" s="229"/>
      <c r="P35" s="231"/>
      <c r="Q35" s="254" t="s">
        <v>96</v>
      </c>
      <c r="S35" s="355"/>
      <c r="T35" s="356"/>
      <c r="U35" s="356"/>
    </row>
    <row r="36" spans="1:21" ht="15" thickBot="1" x14ac:dyDescent="0.4">
      <c r="A36" s="91" t="s">
        <v>100</v>
      </c>
      <c r="B36" s="389">
        <v>12</v>
      </c>
      <c r="C36" s="373">
        <v>117620</v>
      </c>
      <c r="D36" s="373">
        <v>64</v>
      </c>
      <c r="E36" s="373">
        <v>1243381</v>
      </c>
      <c r="F36" s="398">
        <f t="shared" ref="F36:G51" si="3">B36+D36</f>
        <v>76</v>
      </c>
      <c r="G36" s="399">
        <f t="shared" si="3"/>
        <v>1361001</v>
      </c>
      <c r="H36" s="483"/>
      <c r="I36" s="482"/>
      <c r="J36" s="482"/>
      <c r="K36" s="248">
        <v>8.4815000000000005</v>
      </c>
      <c r="L36" s="249"/>
      <c r="M36" s="249"/>
      <c r="N36" s="234">
        <v>8.4105000000000008</v>
      </c>
      <c r="O36" s="230"/>
      <c r="P36" s="231"/>
      <c r="Q36" s="254" t="s">
        <v>100</v>
      </c>
    </row>
    <row r="37" spans="1:21" ht="15" thickBot="1" x14ac:dyDescent="0.4">
      <c r="A37" s="169" t="s">
        <v>97</v>
      </c>
      <c r="B37" s="393">
        <v>915</v>
      </c>
      <c r="C37" s="374">
        <v>3078228</v>
      </c>
      <c r="D37" s="374">
        <v>581</v>
      </c>
      <c r="E37" s="374">
        <v>4811013</v>
      </c>
      <c r="F37" s="394">
        <f t="shared" si="3"/>
        <v>1496</v>
      </c>
      <c r="G37" s="395">
        <f t="shared" si="3"/>
        <v>7889241</v>
      </c>
      <c r="H37" s="483"/>
      <c r="I37" s="482"/>
      <c r="J37" s="482"/>
      <c r="K37" s="248"/>
      <c r="L37" s="249"/>
      <c r="M37" s="249"/>
      <c r="N37" s="234"/>
      <c r="O37" s="229"/>
      <c r="P37" s="231"/>
      <c r="Q37" s="254"/>
    </row>
    <row r="38" spans="1:21" ht="15" thickBot="1" x14ac:dyDescent="0.4">
      <c r="A38" s="91" t="s">
        <v>98</v>
      </c>
      <c r="B38" s="389">
        <v>915</v>
      </c>
      <c r="C38" s="373">
        <v>3078228</v>
      </c>
      <c r="D38" s="373">
        <v>581</v>
      </c>
      <c r="E38" s="373">
        <v>4811013</v>
      </c>
      <c r="F38" s="398">
        <f t="shared" si="3"/>
        <v>1496</v>
      </c>
      <c r="G38" s="399">
        <f t="shared" si="3"/>
        <v>7889241</v>
      </c>
      <c r="H38" s="483"/>
      <c r="I38" s="482"/>
      <c r="J38" s="482"/>
      <c r="K38" s="248">
        <v>8.2490000000000006</v>
      </c>
      <c r="L38" s="249"/>
      <c r="M38" s="249"/>
      <c r="N38" s="234">
        <v>8.1150000000000002</v>
      </c>
      <c r="O38" s="230"/>
      <c r="P38" s="231"/>
      <c r="Q38" s="254" t="s">
        <v>98</v>
      </c>
    </row>
    <row r="39" spans="1:21" ht="15" thickBot="1" x14ac:dyDescent="0.4">
      <c r="A39" s="266" t="s">
        <v>60</v>
      </c>
      <c r="B39" s="435">
        <v>893</v>
      </c>
      <c r="C39" s="436">
        <v>60444034</v>
      </c>
      <c r="D39" s="436">
        <v>6605</v>
      </c>
      <c r="E39" s="436">
        <v>1309155387</v>
      </c>
      <c r="F39" s="438">
        <f t="shared" si="3"/>
        <v>7498</v>
      </c>
      <c r="G39" s="439">
        <f t="shared" si="3"/>
        <v>1369599421</v>
      </c>
      <c r="H39" s="483">
        <f>G39/G2</f>
        <v>0.34064290342069431</v>
      </c>
      <c r="I39" s="492">
        <f>F39/F2</f>
        <v>2.6544073499257985E-3</v>
      </c>
      <c r="J39" s="501">
        <f>E39/G39</f>
        <v>0.95586736306016584</v>
      </c>
      <c r="K39" s="215">
        <v>8.4105000000000008</v>
      </c>
      <c r="L39" s="216"/>
      <c r="M39" s="216"/>
      <c r="N39" s="213"/>
      <c r="O39" s="213"/>
      <c r="P39" s="214"/>
    </row>
    <row r="40" spans="1:21" ht="15" thickBot="1" x14ac:dyDescent="0.4">
      <c r="A40" s="169" t="s">
        <v>158</v>
      </c>
      <c r="B40" s="393">
        <v>651</v>
      </c>
      <c r="C40" s="374">
        <v>42480183</v>
      </c>
      <c r="D40" s="374">
        <v>3982</v>
      </c>
      <c r="E40" s="374">
        <v>770834681</v>
      </c>
      <c r="F40" s="394">
        <f t="shared" si="3"/>
        <v>4633</v>
      </c>
      <c r="G40" s="395">
        <f t="shared" si="3"/>
        <v>813314864</v>
      </c>
      <c r="H40" s="483"/>
      <c r="I40" s="492"/>
      <c r="J40" s="501"/>
      <c r="K40" s="256" t="s">
        <v>166</v>
      </c>
      <c r="L40" s="256" t="s">
        <v>167</v>
      </c>
      <c r="M40" s="256" t="s">
        <v>168</v>
      </c>
      <c r="N40" s="256" t="s">
        <v>166</v>
      </c>
      <c r="O40" s="256" t="s">
        <v>167</v>
      </c>
      <c r="P40" s="256" t="s">
        <v>168</v>
      </c>
      <c r="Q40" s="254"/>
    </row>
    <row r="41" spans="1:21" x14ac:dyDescent="0.35">
      <c r="A41" s="91" t="str">
        <f>A32</f>
        <v>EverSource East</v>
      </c>
      <c r="B41" s="389">
        <v>633</v>
      </c>
      <c r="C41" s="373">
        <v>40893884</v>
      </c>
      <c r="D41" s="373">
        <v>3764</v>
      </c>
      <c r="E41" s="373">
        <v>682544057</v>
      </c>
      <c r="F41" s="396">
        <f t="shared" si="3"/>
        <v>4397</v>
      </c>
      <c r="G41" s="397">
        <f t="shared" si="3"/>
        <v>723437941</v>
      </c>
      <c r="H41" s="483"/>
      <c r="I41" s="492"/>
      <c r="J41" s="501"/>
      <c r="K41" s="249">
        <v>8.5069999999999997</v>
      </c>
      <c r="L41" s="249">
        <v>8.0559999999999992</v>
      </c>
      <c r="M41" s="249"/>
      <c r="N41" s="234">
        <v>8.49</v>
      </c>
      <c r="O41" s="234">
        <v>8.0239999999999991</v>
      </c>
      <c r="P41" s="234"/>
      <c r="Q41" s="254" t="s">
        <v>160</v>
      </c>
    </row>
    <row r="42" spans="1:21" ht="15" thickBot="1" x14ac:dyDescent="0.4">
      <c r="A42" s="91" t="str">
        <f>A33</f>
        <v>EverSource West</v>
      </c>
      <c r="B42" s="389">
        <v>18</v>
      </c>
      <c r="C42" s="373">
        <v>1586299</v>
      </c>
      <c r="D42" s="373">
        <v>218</v>
      </c>
      <c r="E42" s="373">
        <v>88290624</v>
      </c>
      <c r="F42" s="396">
        <f t="shared" si="3"/>
        <v>236</v>
      </c>
      <c r="G42" s="397">
        <f t="shared" si="3"/>
        <v>89876923</v>
      </c>
      <c r="H42" s="483"/>
      <c r="I42" s="492"/>
      <c r="J42" s="501"/>
      <c r="K42" s="249"/>
      <c r="L42" s="249"/>
      <c r="M42" s="249">
        <v>7.6790000000000003</v>
      </c>
      <c r="N42" s="234"/>
      <c r="O42" s="234"/>
      <c r="P42" s="234">
        <v>7.6079999999999997</v>
      </c>
      <c r="Q42" s="254" t="s">
        <v>103</v>
      </c>
    </row>
    <row r="43" spans="1:21" ht="15" thickBot="1" x14ac:dyDescent="0.4">
      <c r="A43" s="169" t="s">
        <v>162</v>
      </c>
      <c r="B43" s="393">
        <v>239</v>
      </c>
      <c r="C43" s="374">
        <v>17302531</v>
      </c>
      <c r="D43" s="374">
        <v>2598</v>
      </c>
      <c r="E43" s="374">
        <v>523715924</v>
      </c>
      <c r="F43" s="394">
        <f t="shared" si="3"/>
        <v>2837</v>
      </c>
      <c r="G43" s="395">
        <f t="shared" si="3"/>
        <v>541018455</v>
      </c>
      <c r="H43" s="483"/>
      <c r="I43" s="492"/>
      <c r="J43" s="501"/>
      <c r="K43" s="249"/>
      <c r="L43" s="249"/>
      <c r="M43" s="249"/>
      <c r="N43" s="234"/>
      <c r="O43" s="234"/>
      <c r="P43" s="234"/>
      <c r="Q43" s="254"/>
    </row>
    <row r="44" spans="1:21" x14ac:dyDescent="0.35">
      <c r="A44" s="91" t="s">
        <v>96</v>
      </c>
      <c r="B44" s="389">
        <v>238</v>
      </c>
      <c r="C44" s="373">
        <v>17243011</v>
      </c>
      <c r="D44" s="373">
        <v>2588</v>
      </c>
      <c r="E44" s="373">
        <v>522525891</v>
      </c>
      <c r="F44" s="398">
        <f t="shared" si="3"/>
        <v>2826</v>
      </c>
      <c r="G44" s="399">
        <f t="shared" si="3"/>
        <v>539768902</v>
      </c>
      <c r="H44" s="483"/>
      <c r="I44" s="492"/>
      <c r="J44" s="501"/>
      <c r="K44" s="249"/>
      <c r="L44" s="249"/>
      <c r="M44" s="249">
        <v>8.0920000000000005</v>
      </c>
      <c r="N44" s="234"/>
      <c r="O44" s="234"/>
      <c r="P44" s="234">
        <v>8.07</v>
      </c>
      <c r="Q44" s="254" t="s">
        <v>96</v>
      </c>
    </row>
    <row r="45" spans="1:21" x14ac:dyDescent="0.35">
      <c r="A45" s="91" t="s">
        <v>100</v>
      </c>
      <c r="B45" s="389">
        <v>1</v>
      </c>
      <c r="C45" s="373">
        <v>59520</v>
      </c>
      <c r="D45" s="373">
        <v>10</v>
      </c>
      <c r="E45" s="373">
        <v>1190033</v>
      </c>
      <c r="F45" s="398">
        <f t="shared" si="3"/>
        <v>11</v>
      </c>
      <c r="G45" s="399">
        <f t="shared" si="3"/>
        <v>1249553</v>
      </c>
      <c r="H45" s="483"/>
      <c r="I45" s="492"/>
      <c r="J45" s="501"/>
      <c r="K45" s="249"/>
      <c r="L45" s="249">
        <v>8.4480000000000004</v>
      </c>
      <c r="M45" s="249"/>
      <c r="N45" s="234"/>
      <c r="O45" s="234">
        <v>8.3930000000000007</v>
      </c>
      <c r="P45" s="234"/>
      <c r="Q45" s="254" t="s">
        <v>100</v>
      </c>
    </row>
    <row r="46" spans="1:21" x14ac:dyDescent="0.35">
      <c r="A46" s="128" t="s">
        <v>97</v>
      </c>
      <c r="B46" s="429">
        <v>3</v>
      </c>
      <c r="C46" s="430">
        <v>661320</v>
      </c>
      <c r="D46" s="430">
        <v>25</v>
      </c>
      <c r="E46" s="430">
        <v>14604782</v>
      </c>
      <c r="F46" s="403">
        <f t="shared" si="3"/>
        <v>28</v>
      </c>
      <c r="G46" s="404">
        <f t="shared" si="3"/>
        <v>15266102</v>
      </c>
      <c r="H46" s="483"/>
      <c r="I46" s="492"/>
      <c r="J46" s="501"/>
      <c r="K46" s="249"/>
      <c r="L46" s="249"/>
      <c r="M46" s="249"/>
      <c r="N46" s="234"/>
      <c r="O46" s="234"/>
      <c r="P46" s="234"/>
      <c r="Q46" s="254"/>
    </row>
    <row r="47" spans="1:21" ht="15" thickBot="1" x14ac:dyDescent="0.4">
      <c r="A47" s="91" t="s">
        <v>98</v>
      </c>
      <c r="B47" s="389">
        <v>3</v>
      </c>
      <c r="C47" s="373">
        <v>661320</v>
      </c>
      <c r="D47" s="373">
        <v>25</v>
      </c>
      <c r="E47" s="373">
        <v>14604782</v>
      </c>
      <c r="F47" s="398">
        <f t="shared" si="3"/>
        <v>28</v>
      </c>
      <c r="G47" s="399">
        <f t="shared" si="3"/>
        <v>15266102</v>
      </c>
      <c r="H47" s="483"/>
      <c r="I47" s="492"/>
      <c r="J47" s="501"/>
      <c r="K47" s="249"/>
      <c r="L47" s="249"/>
      <c r="M47" s="249"/>
      <c r="N47" s="234"/>
      <c r="O47" s="234"/>
      <c r="P47" s="234"/>
      <c r="Q47" s="254" t="s">
        <v>98</v>
      </c>
    </row>
    <row r="48" spans="1:21" ht="15" thickBot="1" x14ac:dyDescent="0.4">
      <c r="A48" s="266" t="s">
        <v>62</v>
      </c>
      <c r="B48" s="435">
        <v>3706</v>
      </c>
      <c r="C48" s="436">
        <v>2796367.7</v>
      </c>
      <c r="D48" s="436">
        <v>12959</v>
      </c>
      <c r="E48" s="436">
        <v>9310839.5</v>
      </c>
      <c r="F48" s="438">
        <f t="shared" si="3"/>
        <v>16665</v>
      </c>
      <c r="G48" s="439">
        <f t="shared" si="3"/>
        <v>12107207.199999999</v>
      </c>
      <c r="H48" s="493">
        <f>G48/G2</f>
        <v>3.0112704121272654E-3</v>
      </c>
      <c r="I48" s="492">
        <f>F48/F2</f>
        <v>5.8996663759020313E-3</v>
      </c>
      <c r="J48" s="501">
        <f>E48/G48</f>
        <v>0.76903280386578343</v>
      </c>
      <c r="K48" s="215" t="s">
        <v>170</v>
      </c>
      <c r="L48" s="216"/>
      <c r="M48" s="216"/>
      <c r="N48" s="213"/>
      <c r="O48" s="213"/>
      <c r="P48" s="214"/>
      <c r="Q48" s="255" t="s">
        <v>98</v>
      </c>
    </row>
    <row r="49" spans="1:17" ht="15" thickBot="1" x14ac:dyDescent="0.4">
      <c r="A49" s="169" t="s">
        <v>158</v>
      </c>
      <c r="B49" s="393">
        <v>3161</v>
      </c>
      <c r="C49" s="374">
        <v>1616053.7</v>
      </c>
      <c r="D49" s="374">
        <v>12209</v>
      </c>
      <c r="E49" s="374">
        <v>5736570.5</v>
      </c>
      <c r="F49" s="394">
        <f t="shared" si="3"/>
        <v>15370</v>
      </c>
      <c r="G49" s="395">
        <f t="shared" si="3"/>
        <v>7352624.2000000002</v>
      </c>
      <c r="H49" s="493"/>
      <c r="I49" s="492"/>
      <c r="J49" s="492"/>
      <c r="K49" s="246"/>
      <c r="L49" s="247"/>
      <c r="M49" s="247"/>
      <c r="N49" s="233"/>
      <c r="O49" s="229"/>
      <c r="P49" s="231"/>
      <c r="Q49" s="254"/>
    </row>
    <row r="50" spans="1:17" x14ac:dyDescent="0.35">
      <c r="A50" s="91" t="str">
        <f>A41</f>
        <v>EverSource East</v>
      </c>
      <c r="B50" s="389">
        <v>3036</v>
      </c>
      <c r="C50" s="373">
        <v>1220128</v>
      </c>
      <c r="D50" s="373">
        <v>10184</v>
      </c>
      <c r="E50" s="373">
        <v>4296135</v>
      </c>
      <c r="F50" s="398">
        <f t="shared" si="3"/>
        <v>13220</v>
      </c>
      <c r="G50" s="399">
        <f t="shared" si="3"/>
        <v>5516263</v>
      </c>
      <c r="H50" s="493"/>
      <c r="I50" s="492"/>
      <c r="J50" s="492"/>
      <c r="K50" s="248"/>
      <c r="L50" s="249"/>
      <c r="M50" s="249"/>
      <c r="N50" s="234"/>
      <c r="O50" s="230"/>
      <c r="P50" s="231"/>
      <c r="Q50" s="254" t="s">
        <v>160</v>
      </c>
    </row>
    <row r="51" spans="1:17" ht="15" thickBot="1" x14ac:dyDescent="0.4">
      <c r="A51" s="91" t="str">
        <f>A42</f>
        <v>EverSource West</v>
      </c>
      <c r="B51" s="389">
        <v>125</v>
      </c>
      <c r="C51" s="373">
        <v>395925.7</v>
      </c>
      <c r="D51" s="373">
        <v>2025</v>
      </c>
      <c r="E51" s="373">
        <v>1440435.5</v>
      </c>
      <c r="F51" s="398">
        <f t="shared" si="3"/>
        <v>2150</v>
      </c>
      <c r="G51" s="399">
        <f t="shared" si="3"/>
        <v>1836361.2</v>
      </c>
      <c r="H51" s="493"/>
      <c r="I51" s="492"/>
      <c r="J51" s="492"/>
      <c r="K51" s="248"/>
      <c r="L51" s="249"/>
      <c r="M51" s="249"/>
      <c r="N51" s="234"/>
      <c r="O51" s="229"/>
      <c r="P51" s="231"/>
      <c r="Q51" s="254" t="s">
        <v>103</v>
      </c>
    </row>
    <row r="52" spans="1:17" ht="15" thickBot="1" x14ac:dyDescent="0.4">
      <c r="A52" s="169" t="s">
        <v>162</v>
      </c>
      <c r="B52" s="393">
        <v>255</v>
      </c>
      <c r="C52" s="374">
        <v>1135056</v>
      </c>
      <c r="D52" s="374">
        <v>563</v>
      </c>
      <c r="E52" s="374">
        <v>3493996</v>
      </c>
      <c r="F52" s="394">
        <f t="shared" ref="F52:G59" si="4">B52+D52</f>
        <v>818</v>
      </c>
      <c r="G52" s="395">
        <f t="shared" si="4"/>
        <v>4629052</v>
      </c>
      <c r="H52" s="493"/>
      <c r="I52" s="492"/>
      <c r="J52" s="492"/>
      <c r="K52" s="246"/>
      <c r="L52" s="247"/>
      <c r="M52" s="247"/>
      <c r="N52" s="233"/>
      <c r="O52" s="230"/>
      <c r="P52" s="231"/>
      <c r="Q52" s="254"/>
    </row>
    <row r="53" spans="1:17" x14ac:dyDescent="0.35">
      <c r="A53" s="91" t="s">
        <v>96</v>
      </c>
      <c r="B53" s="389">
        <v>255</v>
      </c>
      <c r="C53" s="373">
        <v>1135056</v>
      </c>
      <c r="D53" s="373">
        <v>561</v>
      </c>
      <c r="E53" s="373">
        <v>3477689</v>
      </c>
      <c r="F53" s="398">
        <f t="shared" si="4"/>
        <v>816</v>
      </c>
      <c r="G53" s="399">
        <f t="shared" si="4"/>
        <v>4612745</v>
      </c>
      <c r="H53" s="493"/>
      <c r="I53" s="492"/>
      <c r="J53" s="492"/>
      <c r="K53" s="248"/>
      <c r="L53" s="249"/>
      <c r="M53" s="249"/>
      <c r="N53" s="234"/>
      <c r="O53" s="229"/>
      <c r="P53" s="231"/>
      <c r="Q53" s="254" t="s">
        <v>96</v>
      </c>
    </row>
    <row r="54" spans="1:17" ht="15" thickBot="1" x14ac:dyDescent="0.4">
      <c r="A54" s="91" t="s">
        <v>100</v>
      </c>
      <c r="B54" s="389">
        <v>0</v>
      </c>
      <c r="C54" s="373">
        <v>0</v>
      </c>
      <c r="D54" s="373">
        <v>2</v>
      </c>
      <c r="E54" s="373">
        <v>16307</v>
      </c>
      <c r="F54" s="398">
        <f t="shared" si="4"/>
        <v>2</v>
      </c>
      <c r="G54" s="399">
        <f t="shared" si="4"/>
        <v>16307</v>
      </c>
      <c r="H54" s="493"/>
      <c r="I54" s="492"/>
      <c r="J54" s="492"/>
      <c r="K54" s="248"/>
      <c r="L54" s="249"/>
      <c r="M54" s="249"/>
      <c r="N54" s="234"/>
      <c r="O54" s="230"/>
      <c r="P54" s="231"/>
      <c r="Q54" s="254" t="s">
        <v>100</v>
      </c>
    </row>
    <row r="55" spans="1:17" ht="15" thickBot="1" x14ac:dyDescent="0.4">
      <c r="A55" s="169" t="s">
        <v>97</v>
      </c>
      <c r="B55" s="393">
        <v>290</v>
      </c>
      <c r="C55" s="374">
        <v>45258</v>
      </c>
      <c r="D55" s="374">
        <v>187</v>
      </c>
      <c r="E55" s="374">
        <v>80273</v>
      </c>
      <c r="F55" s="394">
        <f t="shared" si="4"/>
        <v>477</v>
      </c>
      <c r="G55" s="395">
        <f t="shared" si="4"/>
        <v>125531</v>
      </c>
      <c r="H55" s="493"/>
      <c r="I55" s="492"/>
      <c r="J55" s="492"/>
      <c r="K55" s="246"/>
      <c r="L55" s="247"/>
      <c r="M55" s="247"/>
      <c r="N55" s="233"/>
      <c r="O55" s="229"/>
      <c r="P55" s="231"/>
      <c r="Q55" s="254"/>
    </row>
    <row r="56" spans="1:17" ht="15" thickBot="1" x14ac:dyDescent="0.4">
      <c r="A56" s="91" t="s">
        <v>98</v>
      </c>
      <c r="B56" s="389">
        <v>290</v>
      </c>
      <c r="C56" s="373">
        <v>45258</v>
      </c>
      <c r="D56" s="373">
        <v>187</v>
      </c>
      <c r="E56" s="373">
        <v>80273</v>
      </c>
      <c r="F56" s="398">
        <f t="shared" si="4"/>
        <v>477</v>
      </c>
      <c r="G56" s="399">
        <f t="shared" si="4"/>
        <v>125531</v>
      </c>
      <c r="H56" s="493"/>
      <c r="I56" s="492"/>
      <c r="J56" s="492"/>
      <c r="K56" s="248"/>
      <c r="L56" s="249"/>
      <c r="M56" s="249"/>
      <c r="N56" s="234"/>
      <c r="O56" s="230"/>
      <c r="P56" s="231"/>
      <c r="Q56" s="254" t="s">
        <v>98</v>
      </c>
    </row>
    <row r="57" spans="1:17" ht="15" thickBot="1" x14ac:dyDescent="0.4">
      <c r="A57" s="267" t="s">
        <v>64</v>
      </c>
      <c r="B57" s="440">
        <v>454</v>
      </c>
      <c r="C57" s="441">
        <v>1086623.6000000001</v>
      </c>
      <c r="D57" s="441">
        <v>191</v>
      </c>
      <c r="E57" s="441">
        <v>588746.9</v>
      </c>
      <c r="F57" s="442">
        <f t="shared" si="4"/>
        <v>645</v>
      </c>
      <c r="G57" s="443">
        <f t="shared" si="4"/>
        <v>1675370.5</v>
      </c>
      <c r="H57" s="490">
        <f>G57/G2</f>
        <v>4.1669342340162999E-4</v>
      </c>
      <c r="I57" s="491">
        <f>F57/F2</f>
        <v>2.2833992273968258E-4</v>
      </c>
      <c r="J57" s="503">
        <f>E57/G57</f>
        <v>0.35141295611925844</v>
      </c>
      <c r="K57" s="215" t="s">
        <v>64</v>
      </c>
      <c r="L57" s="216"/>
      <c r="M57" s="216"/>
      <c r="N57" s="213"/>
      <c r="O57" s="213"/>
      <c r="P57" s="214"/>
    </row>
    <row r="58" spans="1:17" ht="15" thickBot="1" x14ac:dyDescent="0.4">
      <c r="A58" s="168" t="s">
        <v>158</v>
      </c>
      <c r="B58" s="393">
        <v>454</v>
      </c>
      <c r="C58" s="374">
        <v>1086623.6000000001</v>
      </c>
      <c r="D58" s="374">
        <v>191</v>
      </c>
      <c r="E58" s="374">
        <v>588746.9</v>
      </c>
      <c r="F58" s="394">
        <f t="shared" si="4"/>
        <v>645</v>
      </c>
      <c r="G58" s="395">
        <f t="shared" si="4"/>
        <v>1675370.5</v>
      </c>
      <c r="H58" s="490"/>
      <c r="I58" s="491"/>
      <c r="J58" s="491"/>
      <c r="K58" s="250"/>
      <c r="L58" s="251"/>
      <c r="M58" s="251"/>
      <c r="N58" s="236"/>
      <c r="O58" s="237"/>
      <c r="P58" s="239"/>
    </row>
    <row r="59" spans="1:17" ht="15" thickBot="1" x14ac:dyDescent="0.4">
      <c r="A59" s="176" t="str">
        <f>A51</f>
        <v>EverSource West</v>
      </c>
      <c r="B59" s="409">
        <v>454</v>
      </c>
      <c r="C59" s="377">
        <v>1086623.6000000001</v>
      </c>
      <c r="D59" s="377">
        <v>191</v>
      </c>
      <c r="E59" s="377">
        <v>588746.9</v>
      </c>
      <c r="F59" s="410">
        <f t="shared" si="4"/>
        <v>645</v>
      </c>
      <c r="G59" s="411">
        <f t="shared" si="4"/>
        <v>1675370.5</v>
      </c>
      <c r="H59" s="490"/>
      <c r="I59" s="491"/>
      <c r="J59" s="491"/>
      <c r="K59" s="252"/>
      <c r="L59" s="253"/>
      <c r="M59" s="253"/>
      <c r="N59" s="235"/>
      <c r="O59" s="238"/>
      <c r="P59" s="240"/>
      <c r="Q59" s="254" t="s">
        <v>103</v>
      </c>
    </row>
    <row r="60" spans="1:17" x14ac:dyDescent="0.35">
      <c r="A60" s="2"/>
      <c r="B60" s="3"/>
      <c r="C60" s="3"/>
      <c r="D60" s="3"/>
      <c r="E60" s="3"/>
      <c r="F60" s="3"/>
      <c r="G60" s="3"/>
      <c r="H60" s="2"/>
      <c r="I60" s="2"/>
      <c r="J60" s="2"/>
      <c r="K60" s="86"/>
      <c r="L60" s="86"/>
      <c r="M60" s="86"/>
      <c r="N60" s="86"/>
    </row>
    <row r="61" spans="1:17" x14ac:dyDescent="0.35">
      <c r="A61" s="2"/>
      <c r="B61" s="3"/>
      <c r="C61" s="3"/>
      <c r="D61" s="3"/>
      <c r="E61" s="3"/>
      <c r="F61" s="3"/>
      <c r="G61" s="3"/>
      <c r="H61" s="2"/>
      <c r="I61" s="2"/>
      <c r="J61" s="2"/>
    </row>
    <row r="62" spans="1:17" x14ac:dyDescent="0.35">
      <c r="A62" s="2"/>
      <c r="B62" s="3"/>
      <c r="C62" s="3"/>
      <c r="D62" s="3"/>
      <c r="E62" s="3"/>
      <c r="F62" s="3"/>
      <c r="G62" s="3"/>
      <c r="H62" s="2"/>
      <c r="I62" s="2"/>
      <c r="J62" s="2"/>
      <c r="K62" s="86"/>
      <c r="L62" s="86"/>
      <c r="M62" s="86"/>
      <c r="N62" s="86"/>
    </row>
    <row r="63" spans="1:17" x14ac:dyDescent="0.35">
      <c r="A63" s="2"/>
      <c r="B63" s="3"/>
      <c r="C63" s="3"/>
      <c r="D63" s="3"/>
      <c r="E63" s="3"/>
      <c r="F63" s="3"/>
      <c r="G63" s="3"/>
      <c r="H63" s="2"/>
      <c r="I63" s="2"/>
      <c r="J63" s="2"/>
      <c r="K63" s="86"/>
      <c r="L63" s="86"/>
      <c r="M63" s="86"/>
      <c r="N63" s="86"/>
    </row>
    <row r="64" spans="1:17" x14ac:dyDescent="0.35">
      <c r="A64" s="2"/>
      <c r="B64" s="3"/>
      <c r="C64" s="3"/>
      <c r="D64" s="3"/>
      <c r="E64" s="3"/>
      <c r="F64" s="3"/>
      <c r="G64" s="3"/>
      <c r="H64" s="2"/>
      <c r="I64" s="2"/>
      <c r="J64" s="2"/>
      <c r="K64" s="86"/>
      <c r="L64" s="86"/>
      <c r="M64" s="86"/>
      <c r="N64" s="86"/>
    </row>
    <row r="65" spans="1:14" x14ac:dyDescent="0.35">
      <c r="A65" s="2"/>
      <c r="B65" s="3"/>
      <c r="C65" s="3"/>
      <c r="D65" s="3"/>
      <c r="E65" s="3"/>
      <c r="F65" s="3"/>
      <c r="G65" s="3"/>
      <c r="H65" s="2"/>
      <c r="I65" s="2"/>
      <c r="J65" s="2"/>
      <c r="K65" s="86"/>
      <c r="L65" s="86"/>
      <c r="M65" s="86"/>
      <c r="N65" s="86"/>
    </row>
    <row r="66" spans="1:14" x14ac:dyDescent="0.35">
      <c r="A66" s="2"/>
      <c r="B66" s="3"/>
      <c r="C66" s="3"/>
      <c r="D66" s="3"/>
      <c r="E66" s="3"/>
      <c r="F66" s="3"/>
      <c r="G66" s="3"/>
      <c r="H66" s="2"/>
      <c r="I66" s="2"/>
      <c r="J66" s="2"/>
      <c r="K66" s="86"/>
      <c r="L66" s="86"/>
      <c r="M66" s="86"/>
      <c r="N66" s="86"/>
    </row>
    <row r="67" spans="1:14" x14ac:dyDescent="0.35">
      <c r="K67" s="86"/>
      <c r="L67" s="86"/>
      <c r="M67" s="86"/>
      <c r="N67" s="86"/>
    </row>
    <row r="68" spans="1:14" x14ac:dyDescent="0.35">
      <c r="K68" s="85"/>
      <c r="L68" s="85"/>
      <c r="M68" s="85"/>
      <c r="N68" s="85"/>
    </row>
    <row r="69" spans="1:14" x14ac:dyDescent="0.35">
      <c r="K69" s="85"/>
      <c r="L69" s="85"/>
      <c r="M69" s="85"/>
      <c r="N69" s="85"/>
    </row>
    <row r="70" spans="1:14" x14ac:dyDescent="0.35">
      <c r="K70" s="85"/>
      <c r="L70" s="85"/>
      <c r="M70" s="85"/>
      <c r="N70" s="85"/>
    </row>
    <row r="71" spans="1:14" x14ac:dyDescent="0.35">
      <c r="K71" s="85"/>
      <c r="L71" s="85"/>
      <c r="M71" s="85"/>
      <c r="N71" s="85"/>
    </row>
    <row r="72" spans="1:14" x14ac:dyDescent="0.35">
      <c r="K72" s="85"/>
      <c r="L72" s="85"/>
      <c r="M72" s="85"/>
      <c r="N72" s="85"/>
    </row>
    <row r="73" spans="1:14" x14ac:dyDescent="0.35">
      <c r="K73" s="85"/>
      <c r="L73" s="85"/>
      <c r="M73" s="85"/>
      <c r="N73" s="85"/>
    </row>
    <row r="74" spans="1:14" x14ac:dyDescent="0.35">
      <c r="K74" s="85"/>
      <c r="L74" s="85"/>
      <c r="M74" s="85"/>
      <c r="N74" s="85"/>
    </row>
  </sheetData>
  <mergeCells count="23">
    <mergeCell ref="H12:H20"/>
    <mergeCell ref="I12:I20"/>
    <mergeCell ref="J12:J20"/>
    <mergeCell ref="K1:M1"/>
    <mergeCell ref="N1:P1"/>
    <mergeCell ref="H3:H11"/>
    <mergeCell ref="I3:I11"/>
    <mergeCell ref="J3:J11"/>
    <mergeCell ref="H21:H29"/>
    <mergeCell ref="I21:I29"/>
    <mergeCell ref="J21:J29"/>
    <mergeCell ref="H30:H38"/>
    <mergeCell ref="I30:I38"/>
    <mergeCell ref="J30:J38"/>
    <mergeCell ref="H57:H59"/>
    <mergeCell ref="I57:I59"/>
    <mergeCell ref="J57:J59"/>
    <mergeCell ref="H39:H47"/>
    <mergeCell ref="I39:I47"/>
    <mergeCell ref="J39:J47"/>
    <mergeCell ref="H48:H56"/>
    <mergeCell ref="I48:I56"/>
    <mergeCell ref="J48:J56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LAYOUT</vt:lpstr>
      <vt:lpstr>WEB_Layout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DECE</vt:lpstr>
      <vt:lpstr>Annual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skosaifi</dc:creator>
  <cp:keywords/>
  <dc:description/>
  <cp:lastModifiedBy>Pisiewski, Karin (ENE)</cp:lastModifiedBy>
  <cp:revision/>
  <dcterms:created xsi:type="dcterms:W3CDTF">2012-11-15T20:56:02Z</dcterms:created>
  <dcterms:modified xsi:type="dcterms:W3CDTF">2021-11-05T13:53:40Z</dcterms:modified>
  <cp:category/>
  <cp:contentStatus/>
</cp:coreProperties>
</file>