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0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v.govt.state.ma.us\enterprise\ENE-Saltonstall-Home\zatala\mydocs\Migration-EMIT\GAS\Report\WEBPosting\"/>
    </mc:Choice>
  </mc:AlternateContent>
  <xr:revisionPtr revIDLastSave="0" documentId="8_{42FAD458-B2FC-403F-914A-094B0D7AA3C6}" xr6:coauthVersionLast="47" xr6:coauthVersionMax="47" xr10:uidLastSave="{00000000-0000-0000-0000-000000000000}"/>
  <bookViews>
    <workbookView xWindow="-110" yWindow="-110" windowWidth="19420" windowHeight="10420" xr2:uid="{00FEB3D9-BEEB-4D89-87B6-54FC2FF243A4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  <sheet name="Annual" sheetId="13" r:id="rId13"/>
    <sheet name="Winter2020" sheetId="15" r:id="rId14"/>
    <sheet name="winterdata" sheetId="16" r:id="rId15"/>
  </sheets>
  <definedNames>
    <definedName name="_xlnm._FilterDatabase" localSheetId="14" hidden="1">winterdata!$A$2:$E$276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5" l="1"/>
  <c r="C44" i="15"/>
  <c r="D44" i="15"/>
  <c r="E44" i="15"/>
  <c r="B45" i="15"/>
  <c r="C45" i="15"/>
  <c r="D45" i="15"/>
  <c r="F45" i="15" s="1"/>
  <c r="E45" i="15"/>
  <c r="B46" i="15"/>
  <c r="C46" i="15"/>
  <c r="D46" i="15"/>
  <c r="E46" i="15"/>
  <c r="B47" i="15"/>
  <c r="C47" i="15"/>
  <c r="D47" i="15"/>
  <c r="F47" i="15" s="1"/>
  <c r="E47" i="15"/>
  <c r="B48" i="15"/>
  <c r="C48" i="15"/>
  <c r="D48" i="15"/>
  <c r="E48" i="15"/>
  <c r="E42" i="15"/>
  <c r="C42" i="15"/>
  <c r="D42" i="15"/>
  <c r="B42" i="15"/>
  <c r="B37" i="15"/>
  <c r="C37" i="15"/>
  <c r="D37" i="15"/>
  <c r="E37" i="15"/>
  <c r="B38" i="15"/>
  <c r="C38" i="15"/>
  <c r="K38" i="15" s="1"/>
  <c r="D38" i="15"/>
  <c r="F38" i="15" s="1"/>
  <c r="E38" i="15"/>
  <c r="B39" i="15"/>
  <c r="C39" i="15"/>
  <c r="D39" i="15"/>
  <c r="E39" i="15"/>
  <c r="B40" i="15"/>
  <c r="C40" i="15"/>
  <c r="K40" i="15" s="1"/>
  <c r="D40" i="15"/>
  <c r="F40" i="15" s="1"/>
  <c r="E40" i="15"/>
  <c r="B41" i="15"/>
  <c r="C41" i="15"/>
  <c r="D41" i="15"/>
  <c r="E41" i="15"/>
  <c r="E36" i="15"/>
  <c r="C36" i="15"/>
  <c r="D36" i="15"/>
  <c r="B36" i="15"/>
  <c r="B35" i="15"/>
  <c r="B29" i="15"/>
  <c r="C29" i="15"/>
  <c r="D29" i="15"/>
  <c r="E29" i="15"/>
  <c r="B30" i="15"/>
  <c r="C30" i="15"/>
  <c r="D30" i="15"/>
  <c r="E30" i="15"/>
  <c r="B31" i="15"/>
  <c r="C31" i="15"/>
  <c r="D31" i="15"/>
  <c r="E31" i="15"/>
  <c r="B32" i="15"/>
  <c r="N5" i="15" s="1"/>
  <c r="C32" i="15"/>
  <c r="D32" i="15"/>
  <c r="E32" i="15"/>
  <c r="B33" i="15"/>
  <c r="C33" i="15"/>
  <c r="D33" i="15"/>
  <c r="E33" i="15"/>
  <c r="B34" i="15"/>
  <c r="C34" i="15"/>
  <c r="D34" i="15"/>
  <c r="E34" i="15"/>
  <c r="B27" i="15"/>
  <c r="B21" i="15"/>
  <c r="C21" i="15"/>
  <c r="D21" i="15"/>
  <c r="E21" i="15"/>
  <c r="G21" i="15" s="1"/>
  <c r="B22" i="15"/>
  <c r="C22" i="15"/>
  <c r="D22" i="15"/>
  <c r="E22" i="15"/>
  <c r="B23" i="15"/>
  <c r="C23" i="15"/>
  <c r="D23" i="15"/>
  <c r="E23" i="15"/>
  <c r="G23" i="15" s="1"/>
  <c r="B24" i="15"/>
  <c r="C24" i="15"/>
  <c r="D24" i="15"/>
  <c r="E24" i="15"/>
  <c r="B25" i="15"/>
  <c r="C25" i="15"/>
  <c r="D25" i="15"/>
  <c r="E25" i="15"/>
  <c r="B26" i="15"/>
  <c r="F26" i="15" s="1"/>
  <c r="C26" i="15"/>
  <c r="D26" i="15"/>
  <c r="E26" i="15"/>
  <c r="E19" i="15"/>
  <c r="C19" i="15"/>
  <c r="D19" i="15"/>
  <c r="B19" i="15"/>
  <c r="E13" i="15"/>
  <c r="E14" i="15"/>
  <c r="E15" i="15"/>
  <c r="E16" i="15"/>
  <c r="E17" i="15"/>
  <c r="E18" i="15"/>
  <c r="E12" i="15"/>
  <c r="C13" i="15"/>
  <c r="K13" i="15" s="1"/>
  <c r="C14" i="15"/>
  <c r="C15" i="15"/>
  <c r="G15" i="15" s="1"/>
  <c r="C16" i="15"/>
  <c r="C17" i="15"/>
  <c r="C12" i="15"/>
  <c r="D12" i="15"/>
  <c r="D13" i="15"/>
  <c r="D14" i="15"/>
  <c r="F14" i="15" s="1"/>
  <c r="D15" i="15"/>
  <c r="D16" i="15"/>
  <c r="D17" i="15"/>
  <c r="C18" i="15"/>
  <c r="D18" i="15"/>
  <c r="B13" i="15"/>
  <c r="B14" i="15"/>
  <c r="B15" i="15"/>
  <c r="Q4" i="15" s="1"/>
  <c r="B16" i="15"/>
  <c r="B17" i="15"/>
  <c r="B18" i="15"/>
  <c r="B12" i="15"/>
  <c r="B11" i="15"/>
  <c r="B10" i="15"/>
  <c r="F13" i="15"/>
  <c r="B20" i="15"/>
  <c r="F20" i="15" s="1"/>
  <c r="C20" i="15"/>
  <c r="D20" i="15"/>
  <c r="E20" i="15"/>
  <c r="K25" i="15"/>
  <c r="C27" i="15"/>
  <c r="D27" i="15"/>
  <c r="E27" i="15"/>
  <c r="B28" i="15"/>
  <c r="C28" i="15"/>
  <c r="D28" i="15"/>
  <c r="E28" i="15"/>
  <c r="G29" i="15"/>
  <c r="F29" i="15"/>
  <c r="F31" i="15"/>
  <c r="F33" i="15"/>
  <c r="C35" i="15"/>
  <c r="D35" i="15"/>
  <c r="L35" i="15" s="1"/>
  <c r="E35" i="15"/>
  <c r="F37" i="15"/>
  <c r="F39" i="15"/>
  <c r="L41" i="15"/>
  <c r="B43" i="15"/>
  <c r="C43" i="15"/>
  <c r="D43" i="15"/>
  <c r="F43" i="15" s="1"/>
  <c r="E43" i="15"/>
  <c r="F46" i="15"/>
  <c r="F48" i="15"/>
  <c r="K44" i="15"/>
  <c r="K46" i="15"/>
  <c r="K48" i="15"/>
  <c r="F21" i="15"/>
  <c r="F23" i="15"/>
  <c r="F25" i="15"/>
  <c r="E11" i="15"/>
  <c r="C11" i="15"/>
  <c r="D11" i="15"/>
  <c r="D10" i="15"/>
  <c r="E10" i="15"/>
  <c r="C10" i="15"/>
  <c r="F44" i="15"/>
  <c r="L12" i="15"/>
  <c r="H4" i="15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B34" i="13"/>
  <c r="C34" i="13"/>
  <c r="D34" i="13"/>
  <c r="E34" i="13"/>
  <c r="B35" i="13"/>
  <c r="C35" i="13"/>
  <c r="D35" i="13"/>
  <c r="E35" i="13"/>
  <c r="B36" i="13"/>
  <c r="C36" i="13"/>
  <c r="D36" i="13"/>
  <c r="E36" i="13"/>
  <c r="B37" i="13"/>
  <c r="C37" i="13"/>
  <c r="D37" i="13"/>
  <c r="E37" i="13"/>
  <c r="B38" i="13"/>
  <c r="C38" i="13"/>
  <c r="D38" i="13"/>
  <c r="E38" i="13"/>
  <c r="B39" i="13"/>
  <c r="C39" i="13"/>
  <c r="D39" i="13"/>
  <c r="E39" i="13"/>
  <c r="B40" i="13"/>
  <c r="C40" i="13"/>
  <c r="D40" i="13"/>
  <c r="E40" i="13"/>
  <c r="B41" i="13"/>
  <c r="C41" i="13"/>
  <c r="D41" i="13"/>
  <c r="E41" i="13"/>
  <c r="B42" i="13"/>
  <c r="C42" i="13"/>
  <c r="D42" i="13"/>
  <c r="E42" i="13"/>
  <c r="B43" i="13"/>
  <c r="C43" i="13"/>
  <c r="D43" i="13"/>
  <c r="E43" i="13"/>
  <c r="B44" i="13"/>
  <c r="C44" i="13"/>
  <c r="D44" i="13"/>
  <c r="E44" i="13"/>
  <c r="B45" i="13"/>
  <c r="C45" i="13"/>
  <c r="D45" i="13"/>
  <c r="E45" i="13"/>
  <c r="B46" i="13"/>
  <c r="C46" i="13"/>
  <c r="D46" i="13"/>
  <c r="E46" i="13"/>
  <c r="B47" i="13"/>
  <c r="C47" i="13"/>
  <c r="D47" i="13"/>
  <c r="E47" i="13"/>
  <c r="B48" i="13"/>
  <c r="C48" i="13"/>
  <c r="D48" i="13"/>
  <c r="E48" i="13"/>
  <c r="B49" i="13"/>
  <c r="C49" i="13"/>
  <c r="D49" i="13"/>
  <c r="E49" i="13"/>
  <c r="B50" i="13"/>
  <c r="C50" i="13"/>
  <c r="D50" i="13"/>
  <c r="E50" i="13"/>
  <c r="B51" i="13"/>
  <c r="C51" i="13"/>
  <c r="D51" i="13"/>
  <c r="E51" i="13"/>
  <c r="B52" i="13"/>
  <c r="C52" i="13"/>
  <c r="D52" i="13"/>
  <c r="E52" i="13"/>
  <c r="B53" i="13"/>
  <c r="C53" i="13"/>
  <c r="D53" i="13"/>
  <c r="E53" i="13"/>
  <c r="E14" i="13"/>
  <c r="C14" i="13"/>
  <c r="D14" i="13"/>
  <c r="B14" i="13"/>
  <c r="E13" i="13"/>
  <c r="C13" i="13"/>
  <c r="D13" i="13"/>
  <c r="B13" i="13"/>
  <c r="A12" i="13"/>
  <c r="F16" i="15" l="1"/>
  <c r="F36" i="15"/>
  <c r="F42" i="15"/>
  <c r="F34" i="15"/>
  <c r="K36" i="15"/>
  <c r="K45" i="15"/>
  <c r="K33" i="13"/>
  <c r="K27" i="13"/>
  <c r="K25" i="13"/>
  <c r="K23" i="13"/>
  <c r="B4" i="13"/>
  <c r="K21" i="13"/>
  <c r="K51" i="13"/>
  <c r="K49" i="13"/>
  <c r="K47" i="13"/>
  <c r="K43" i="13"/>
  <c r="F43" i="13"/>
  <c r="F41" i="13"/>
  <c r="F37" i="13"/>
  <c r="F27" i="13"/>
  <c r="F25" i="13"/>
  <c r="F23" i="13"/>
  <c r="F21" i="13"/>
  <c r="F19" i="13"/>
  <c r="F17" i="13"/>
  <c r="F15" i="13"/>
  <c r="L14" i="13"/>
  <c r="F52" i="13"/>
  <c r="F50" i="13"/>
  <c r="F48" i="13"/>
  <c r="F44" i="13"/>
  <c r="F42" i="13"/>
  <c r="F40" i="13"/>
  <c r="F38" i="13"/>
  <c r="F36" i="13"/>
  <c r="F34" i="13"/>
  <c r="F32" i="13"/>
  <c r="F28" i="13"/>
  <c r="F26" i="13"/>
  <c r="F24" i="13"/>
  <c r="F22" i="13"/>
  <c r="F20" i="13"/>
  <c r="F18" i="13"/>
  <c r="F16" i="13"/>
  <c r="L26" i="13"/>
  <c r="L22" i="13"/>
  <c r="F53" i="13"/>
  <c r="L42" i="13"/>
  <c r="B4" i="15"/>
  <c r="L34" i="13"/>
  <c r="F46" i="13"/>
  <c r="F30" i="13"/>
  <c r="H5" i="13" s="1"/>
  <c r="G31" i="13"/>
  <c r="G25" i="13"/>
  <c r="G51" i="13"/>
  <c r="L49" i="13"/>
  <c r="L47" i="13"/>
  <c r="L45" i="13"/>
  <c r="L43" i="13"/>
  <c r="L41" i="13"/>
  <c r="L39" i="13"/>
  <c r="L37" i="13"/>
  <c r="L35" i="13"/>
  <c r="L31" i="13"/>
  <c r="L21" i="13"/>
  <c r="L19" i="13"/>
  <c r="L15" i="13"/>
  <c r="K13" i="13"/>
  <c r="K35" i="13"/>
  <c r="B5" i="13"/>
  <c r="L50" i="13"/>
  <c r="K14" i="13"/>
  <c r="K50" i="13"/>
  <c r="K48" i="13"/>
  <c r="K46" i="13"/>
  <c r="K44" i="13"/>
  <c r="K34" i="13"/>
  <c r="K32" i="13"/>
  <c r="K30" i="13"/>
  <c r="K28" i="13"/>
  <c r="K26" i="13"/>
  <c r="K24" i="13"/>
  <c r="K22" i="13"/>
  <c r="K20" i="13"/>
  <c r="K18" i="13"/>
  <c r="K39" i="13"/>
  <c r="T5" i="13"/>
  <c r="K42" i="13"/>
  <c r="K40" i="13"/>
  <c r="K38" i="13"/>
  <c r="K36" i="13"/>
  <c r="K5" i="13"/>
  <c r="Q5" i="13"/>
  <c r="I4" i="13"/>
  <c r="J4" i="13" s="1"/>
  <c r="U5" i="13"/>
  <c r="G22" i="13"/>
  <c r="J22" i="13" s="1"/>
  <c r="K4" i="13"/>
  <c r="Q4" i="13"/>
  <c r="H4" i="13"/>
  <c r="U4" i="13"/>
  <c r="V4" i="13" s="1"/>
  <c r="L13" i="13"/>
  <c r="G53" i="13"/>
  <c r="G45" i="13"/>
  <c r="J45" i="13" s="1"/>
  <c r="G41" i="13"/>
  <c r="G37" i="13"/>
  <c r="F5" i="13"/>
  <c r="G5" i="13" s="1"/>
  <c r="G29" i="13"/>
  <c r="G19" i="13"/>
  <c r="K17" i="13"/>
  <c r="G15" i="13"/>
  <c r="G35" i="13"/>
  <c r="G26" i="13"/>
  <c r="G21" i="13"/>
  <c r="F51" i="13"/>
  <c r="F49" i="13"/>
  <c r="F47" i="13"/>
  <c r="F45" i="13"/>
  <c r="F39" i="13"/>
  <c r="F35" i="13"/>
  <c r="F33" i="13"/>
  <c r="F31" i="13"/>
  <c r="F29" i="13"/>
  <c r="T4" i="13"/>
  <c r="N4" i="13"/>
  <c r="E4" i="13"/>
  <c r="N5" i="13"/>
  <c r="G52" i="13"/>
  <c r="G50" i="13"/>
  <c r="G48" i="13"/>
  <c r="G46" i="13"/>
  <c r="G44" i="13"/>
  <c r="G42" i="13"/>
  <c r="G40" i="13"/>
  <c r="G38" i="13"/>
  <c r="J38" i="13" s="1"/>
  <c r="G36" i="13"/>
  <c r="G34" i="13"/>
  <c r="G32" i="13"/>
  <c r="G20" i="13"/>
  <c r="G18" i="13"/>
  <c r="G16" i="13"/>
  <c r="L18" i="13"/>
  <c r="K34" i="15"/>
  <c r="K30" i="15"/>
  <c r="G12" i="15"/>
  <c r="N4" i="15"/>
  <c r="F24" i="15"/>
  <c r="F22" i="15"/>
  <c r="K26" i="15"/>
  <c r="K24" i="15"/>
  <c r="K22" i="15"/>
  <c r="F30" i="15"/>
  <c r="L27" i="15"/>
  <c r="F32" i="15"/>
  <c r="L17" i="15"/>
  <c r="E4" i="15"/>
  <c r="F19" i="15"/>
  <c r="K17" i="15"/>
  <c r="F12" i="15"/>
  <c r="B5" i="15"/>
  <c r="K5" i="15"/>
  <c r="Q5" i="15"/>
  <c r="K47" i="15"/>
  <c r="K41" i="15"/>
  <c r="K39" i="15"/>
  <c r="K37" i="15"/>
  <c r="L44" i="15"/>
  <c r="K33" i="15"/>
  <c r="K35" i="15"/>
  <c r="N6" i="15"/>
  <c r="K31" i="15"/>
  <c r="L33" i="15"/>
  <c r="L45" i="15"/>
  <c r="F35" i="15"/>
  <c r="F41" i="15"/>
  <c r="L43" i="15"/>
  <c r="L39" i="15"/>
  <c r="K4" i="15"/>
  <c r="F15" i="15"/>
  <c r="M15" i="15" s="1"/>
  <c r="L47" i="15"/>
  <c r="K18" i="15"/>
  <c r="L15" i="15"/>
  <c r="T4" i="15"/>
  <c r="F18" i="15"/>
  <c r="F10" i="15"/>
  <c r="I42" i="15" s="1"/>
  <c r="K11" i="15"/>
  <c r="G11" i="15"/>
  <c r="J11" i="15" s="1"/>
  <c r="G19" i="15"/>
  <c r="J19" i="15" s="1"/>
  <c r="G10" i="15"/>
  <c r="L48" i="15"/>
  <c r="K21" i="15"/>
  <c r="L46" i="15"/>
  <c r="L40" i="15"/>
  <c r="L36" i="15"/>
  <c r="L34" i="15"/>
  <c r="L32" i="15"/>
  <c r="L28" i="15"/>
  <c r="L16" i="15"/>
  <c r="R4" i="15"/>
  <c r="S4" i="15" s="1"/>
  <c r="G33" i="15"/>
  <c r="M33" i="15" s="1"/>
  <c r="K29" i="15"/>
  <c r="G31" i="15"/>
  <c r="M31" i="15" s="1"/>
  <c r="L4" i="15"/>
  <c r="M4" i="15" s="1"/>
  <c r="K23" i="15"/>
  <c r="G13" i="15"/>
  <c r="M13" i="15" s="1"/>
  <c r="G37" i="15"/>
  <c r="M37" i="15" s="1"/>
  <c r="F4" i="15"/>
  <c r="G4" i="15" s="1"/>
  <c r="C5" i="15"/>
  <c r="D5" i="15" s="1"/>
  <c r="O5" i="15"/>
  <c r="P5" i="15" s="1"/>
  <c r="F5" i="15"/>
  <c r="G5" i="15" s="1"/>
  <c r="G20" i="15"/>
  <c r="M20" i="15" s="1"/>
  <c r="U4" i="15"/>
  <c r="V4" i="15" s="1"/>
  <c r="O4" i="15"/>
  <c r="P4" i="15" s="1"/>
  <c r="C4" i="15"/>
  <c r="D4" i="15" s="1"/>
  <c r="R5" i="15"/>
  <c r="S5" i="15" s="1"/>
  <c r="K12" i="15"/>
  <c r="G44" i="15"/>
  <c r="M44" i="15" s="1"/>
  <c r="G42" i="15"/>
  <c r="M42" i="15" s="1"/>
  <c r="G38" i="15"/>
  <c r="M38" i="15" s="1"/>
  <c r="G30" i="15"/>
  <c r="M30" i="15" s="1"/>
  <c r="G22" i="15"/>
  <c r="G18" i="15"/>
  <c r="G14" i="15"/>
  <c r="M14" i="15" s="1"/>
  <c r="U5" i="15"/>
  <c r="V5" i="15" s="1"/>
  <c r="K28" i="15"/>
  <c r="K32" i="15"/>
  <c r="K14" i="15"/>
  <c r="L11" i="15"/>
  <c r="M29" i="15"/>
  <c r="K20" i="15"/>
  <c r="G36" i="15"/>
  <c r="M36" i="15" s="1"/>
  <c r="L38" i="15"/>
  <c r="L18" i="15"/>
  <c r="G32" i="15"/>
  <c r="M32" i="15" s="1"/>
  <c r="L31" i="15"/>
  <c r="F11" i="15"/>
  <c r="F17" i="15"/>
  <c r="L19" i="15"/>
  <c r="F27" i="15"/>
  <c r="H5" i="15" s="1"/>
  <c r="H6" i="15" s="1"/>
  <c r="K27" i="15"/>
  <c r="Q6" i="15"/>
  <c r="L23" i="15"/>
  <c r="G43" i="15"/>
  <c r="M43" i="15" s="1"/>
  <c r="M21" i="15"/>
  <c r="M23" i="15"/>
  <c r="K42" i="15"/>
  <c r="I4" i="15"/>
  <c r="L5" i="15"/>
  <c r="M5" i="15" s="1"/>
  <c r="T5" i="15"/>
  <c r="K15" i="15"/>
  <c r="G16" i="15"/>
  <c r="M16" i="15" s="1"/>
  <c r="G24" i="15"/>
  <c r="M24" i="15" s="1"/>
  <c r="G25" i="15"/>
  <c r="M25" i="15" s="1"/>
  <c r="G26" i="15"/>
  <c r="M26" i="15" s="1"/>
  <c r="G27" i="15"/>
  <c r="G34" i="15"/>
  <c r="M34" i="15" s="1"/>
  <c r="L37" i="15"/>
  <c r="G39" i="15"/>
  <c r="M39" i="15" s="1"/>
  <c r="L42" i="15"/>
  <c r="K43" i="15"/>
  <c r="B6" i="15"/>
  <c r="E5" i="15"/>
  <c r="K16" i="15"/>
  <c r="G17" i="15"/>
  <c r="G35" i="15"/>
  <c r="G40" i="15"/>
  <c r="M40" i="15" s="1"/>
  <c r="G45" i="15"/>
  <c r="M45" i="15" s="1"/>
  <c r="K19" i="15"/>
  <c r="K10" i="15"/>
  <c r="G41" i="15"/>
  <c r="G46" i="15"/>
  <c r="M46" i="15" s="1"/>
  <c r="F28" i="15"/>
  <c r="G47" i="15"/>
  <c r="M47" i="15" s="1"/>
  <c r="L10" i="15"/>
  <c r="G28" i="15"/>
  <c r="G48" i="15"/>
  <c r="M48" i="15" s="1"/>
  <c r="C5" i="13"/>
  <c r="D5" i="13" s="1"/>
  <c r="L5" i="13"/>
  <c r="M5" i="13" s="1"/>
  <c r="O5" i="13"/>
  <c r="P5" i="13" s="1"/>
  <c r="R5" i="13"/>
  <c r="S5" i="13" s="1"/>
  <c r="G47" i="13"/>
  <c r="K45" i="13"/>
  <c r="G17" i="13"/>
  <c r="G27" i="13"/>
  <c r="G43" i="13"/>
  <c r="G30" i="13"/>
  <c r="G24" i="13"/>
  <c r="K19" i="13"/>
  <c r="L40" i="13"/>
  <c r="L48" i="13"/>
  <c r="C4" i="13"/>
  <c r="L4" i="13"/>
  <c r="M4" i="13" s="1"/>
  <c r="O4" i="13"/>
  <c r="R4" i="13"/>
  <c r="S4" i="13" s="1"/>
  <c r="K15" i="13"/>
  <c r="K37" i="13"/>
  <c r="G23" i="13"/>
  <c r="G33" i="13"/>
  <c r="G49" i="13"/>
  <c r="K16" i="13"/>
  <c r="K29" i="13"/>
  <c r="L51" i="13"/>
  <c r="E5" i="13"/>
  <c r="K31" i="13"/>
  <c r="G39" i="13"/>
  <c r="L38" i="13"/>
  <c r="K41" i="13"/>
  <c r="L46" i="13"/>
  <c r="F13" i="13"/>
  <c r="F4" i="13"/>
  <c r="G4" i="13" s="1"/>
  <c r="L20" i="13"/>
  <c r="L30" i="13"/>
  <c r="L36" i="13"/>
  <c r="L44" i="13"/>
  <c r="G28" i="13"/>
  <c r="G14" i="13"/>
  <c r="J14" i="13" s="1"/>
  <c r="F14" i="13"/>
  <c r="G13" i="13"/>
  <c r="I35" i="15" l="1"/>
  <c r="I19" i="15"/>
  <c r="I11" i="15"/>
  <c r="M46" i="13"/>
  <c r="M25" i="13"/>
  <c r="M17" i="13"/>
  <c r="M18" i="13"/>
  <c r="M21" i="13"/>
  <c r="J52" i="13"/>
  <c r="M26" i="13"/>
  <c r="M43" i="13"/>
  <c r="M34" i="13"/>
  <c r="M37" i="13"/>
  <c r="M36" i="13"/>
  <c r="M41" i="13"/>
  <c r="M15" i="13"/>
  <c r="M27" i="13"/>
  <c r="M16" i="13"/>
  <c r="M28" i="13"/>
  <c r="M23" i="13"/>
  <c r="M50" i="13"/>
  <c r="M19" i="13"/>
  <c r="M32" i="13"/>
  <c r="M48" i="13"/>
  <c r="M40" i="13"/>
  <c r="M44" i="13"/>
  <c r="M24" i="13"/>
  <c r="M42" i="13"/>
  <c r="M20" i="13"/>
  <c r="I30" i="13"/>
  <c r="M22" i="15"/>
  <c r="E6" i="15"/>
  <c r="M31" i="13"/>
  <c r="M22" i="13"/>
  <c r="M39" i="13"/>
  <c r="K6" i="13"/>
  <c r="H45" i="13"/>
  <c r="I14" i="13"/>
  <c r="M51" i="13"/>
  <c r="B6" i="13"/>
  <c r="E6" i="13"/>
  <c r="N6" i="13"/>
  <c r="T6" i="13"/>
  <c r="H30" i="13"/>
  <c r="Q6" i="13"/>
  <c r="I52" i="13"/>
  <c r="M45" i="13"/>
  <c r="J13" i="13"/>
  <c r="M29" i="13"/>
  <c r="H52" i="13"/>
  <c r="M47" i="13"/>
  <c r="J30" i="13"/>
  <c r="M49" i="13"/>
  <c r="M33" i="13"/>
  <c r="M35" i="13"/>
  <c r="H14" i="13"/>
  <c r="U6" i="13"/>
  <c r="V5" i="13"/>
  <c r="V6" i="13" s="1"/>
  <c r="M13" i="13"/>
  <c r="H38" i="13"/>
  <c r="H6" i="13"/>
  <c r="L6" i="13"/>
  <c r="M38" i="13"/>
  <c r="M12" i="15"/>
  <c r="K6" i="15"/>
  <c r="M18" i="15"/>
  <c r="H11" i="15"/>
  <c r="M19" i="15"/>
  <c r="H19" i="15"/>
  <c r="M10" i="15"/>
  <c r="T6" i="15"/>
  <c r="M41" i="15"/>
  <c r="J10" i="15"/>
  <c r="F6" i="15"/>
  <c r="G6" i="15" s="1"/>
  <c r="M17" i="15"/>
  <c r="C6" i="15"/>
  <c r="D6" i="15" s="1"/>
  <c r="J42" i="15"/>
  <c r="H42" i="15"/>
  <c r="R6" i="15"/>
  <c r="P6" i="15"/>
  <c r="V6" i="15"/>
  <c r="M11" i="15"/>
  <c r="O6" i="15"/>
  <c r="S6" i="15"/>
  <c r="U6" i="15"/>
  <c r="I27" i="15"/>
  <c r="I10" i="15" s="1"/>
  <c r="H35" i="15"/>
  <c r="M35" i="15"/>
  <c r="L6" i="15"/>
  <c r="M27" i="15"/>
  <c r="I5" i="15"/>
  <c r="J5" i="15" s="1"/>
  <c r="J27" i="15"/>
  <c r="H27" i="15"/>
  <c r="J35" i="15"/>
  <c r="J4" i="15"/>
  <c r="M28" i="15"/>
  <c r="M6" i="15"/>
  <c r="S6" i="13"/>
  <c r="M30" i="13"/>
  <c r="I5" i="13"/>
  <c r="J5" i="13" s="1"/>
  <c r="J6" i="13" s="1"/>
  <c r="O6" i="13"/>
  <c r="P4" i="13"/>
  <c r="P6" i="13" s="1"/>
  <c r="F6" i="13"/>
  <c r="G6" i="13" s="1"/>
  <c r="M6" i="13"/>
  <c r="I45" i="13"/>
  <c r="M14" i="13"/>
  <c r="D4" i="13"/>
  <c r="C6" i="13"/>
  <c r="D6" i="13" s="1"/>
  <c r="I22" i="13"/>
  <c r="H22" i="13"/>
  <c r="I38" i="13"/>
  <c r="R6" i="13"/>
  <c r="H13" i="13" l="1"/>
  <c r="I13" i="13"/>
  <c r="H10" i="15"/>
  <c r="J6" i="15"/>
  <c r="I6" i="15"/>
  <c r="I6" i="13"/>
  <c r="A1" i="2" l="1"/>
  <c r="A1" i="12"/>
  <c r="A1" i="11"/>
  <c r="A1" i="10"/>
  <c r="A1" i="9"/>
  <c r="A1" i="8"/>
  <c r="A1" i="7"/>
  <c r="A1" i="6"/>
  <c r="A1" i="5"/>
  <c r="A1" i="4"/>
  <c r="A1" i="3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J34" i="12" s="1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J27" i="12" s="1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8" i="12"/>
  <c r="F18" i="12"/>
  <c r="G17" i="12"/>
  <c r="F17" i="12"/>
  <c r="G16" i="12"/>
  <c r="F16" i="12"/>
  <c r="G15" i="12"/>
  <c r="F15" i="12"/>
  <c r="G14" i="12"/>
  <c r="F14" i="12"/>
  <c r="G13" i="12"/>
  <c r="F13" i="12"/>
  <c r="G12" i="12"/>
  <c r="F12" i="12"/>
  <c r="G11" i="12"/>
  <c r="J11" i="12" s="1"/>
  <c r="F11" i="12"/>
  <c r="G10" i="12"/>
  <c r="F10" i="12"/>
  <c r="G9" i="12"/>
  <c r="F9" i="12"/>
  <c r="G8" i="12"/>
  <c r="F8" i="12"/>
  <c r="G7" i="12"/>
  <c r="F7" i="12"/>
  <c r="G6" i="12"/>
  <c r="F6" i="12"/>
  <c r="G5" i="12"/>
  <c r="F5" i="12"/>
  <c r="G4" i="12"/>
  <c r="F4" i="12"/>
  <c r="G3" i="12"/>
  <c r="J3" i="12" s="1"/>
  <c r="F3" i="12"/>
  <c r="G2" i="12"/>
  <c r="F2" i="12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J34" i="11" s="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J27" i="11" s="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9" i="11"/>
  <c r="J19" i="11" s="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J11" i="11" s="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G4" i="11"/>
  <c r="F4" i="11"/>
  <c r="G3" i="11"/>
  <c r="J3" i="11" s="1"/>
  <c r="F3" i="11"/>
  <c r="G2" i="11"/>
  <c r="F2" i="11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J34" i="10" s="1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J27" i="10" s="1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J19" i="10" s="1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J11" i="10" s="1"/>
  <c r="F11" i="10"/>
  <c r="G10" i="10"/>
  <c r="F10" i="10"/>
  <c r="G9" i="10"/>
  <c r="F9" i="10"/>
  <c r="G8" i="10"/>
  <c r="F8" i="10"/>
  <c r="G7" i="10"/>
  <c r="F7" i="10"/>
  <c r="G6" i="10"/>
  <c r="F6" i="10"/>
  <c r="G5" i="10"/>
  <c r="F5" i="10"/>
  <c r="G4" i="10"/>
  <c r="F4" i="10"/>
  <c r="G3" i="10"/>
  <c r="F3" i="10"/>
  <c r="G2" i="10"/>
  <c r="F2" i="10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J34" i="9" s="1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J27" i="9" s="1"/>
  <c r="F27" i="9"/>
  <c r="G26" i="9"/>
  <c r="F26" i="9"/>
  <c r="G25" i="9"/>
  <c r="F25" i="9"/>
  <c r="G24" i="9"/>
  <c r="F24" i="9"/>
  <c r="G23" i="9"/>
  <c r="F23" i="9"/>
  <c r="G22" i="9"/>
  <c r="F22" i="9"/>
  <c r="G21" i="9"/>
  <c r="F21" i="9"/>
  <c r="G20" i="9"/>
  <c r="F20" i="9"/>
  <c r="G19" i="9"/>
  <c r="J19" i="9" s="1"/>
  <c r="F19" i="9"/>
  <c r="G18" i="9"/>
  <c r="F18" i="9"/>
  <c r="G17" i="9"/>
  <c r="F17" i="9"/>
  <c r="G16" i="9"/>
  <c r="F16" i="9"/>
  <c r="G15" i="9"/>
  <c r="F15" i="9"/>
  <c r="G14" i="9"/>
  <c r="F14" i="9"/>
  <c r="G13" i="9"/>
  <c r="F13" i="9"/>
  <c r="G12" i="9"/>
  <c r="F12" i="9"/>
  <c r="G11" i="9"/>
  <c r="J11" i="9" s="1"/>
  <c r="F11" i="9"/>
  <c r="G10" i="9"/>
  <c r="F10" i="9"/>
  <c r="G9" i="9"/>
  <c r="F9" i="9"/>
  <c r="G8" i="9"/>
  <c r="F8" i="9"/>
  <c r="G7" i="9"/>
  <c r="F7" i="9"/>
  <c r="G6" i="9"/>
  <c r="F6" i="9"/>
  <c r="G5" i="9"/>
  <c r="F5" i="9"/>
  <c r="G4" i="9"/>
  <c r="F4" i="9"/>
  <c r="G3" i="9"/>
  <c r="F3" i="9"/>
  <c r="G2" i="9"/>
  <c r="J2" i="9" s="1"/>
  <c r="F2" i="9"/>
  <c r="G42" i="8"/>
  <c r="F42" i="8"/>
  <c r="G41" i="8"/>
  <c r="F41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30" i="8"/>
  <c r="F30" i="8"/>
  <c r="G29" i="8"/>
  <c r="F29" i="8"/>
  <c r="G28" i="8"/>
  <c r="F28" i="8"/>
  <c r="G27" i="8"/>
  <c r="J27" i="8" s="1"/>
  <c r="F27" i="8"/>
  <c r="G26" i="8"/>
  <c r="F26" i="8"/>
  <c r="G25" i="8"/>
  <c r="F25" i="8"/>
  <c r="G24" i="8"/>
  <c r="F24" i="8"/>
  <c r="G23" i="8"/>
  <c r="F23" i="8"/>
  <c r="G22" i="8"/>
  <c r="F22" i="8"/>
  <c r="G21" i="8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5" i="8"/>
  <c r="F5" i="8"/>
  <c r="G4" i="8"/>
  <c r="F4" i="8"/>
  <c r="G3" i="8"/>
  <c r="J3" i="8" s="1"/>
  <c r="F3" i="8"/>
  <c r="G2" i="8"/>
  <c r="J2" i="8" s="1"/>
  <c r="F2" i="8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J34" i="7" s="1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3" i="7"/>
  <c r="F23" i="7"/>
  <c r="G22" i="7"/>
  <c r="F22" i="7"/>
  <c r="G21" i="7"/>
  <c r="F21" i="7"/>
  <c r="G20" i="7"/>
  <c r="F20" i="7"/>
  <c r="G19" i="7"/>
  <c r="J19" i="7" s="1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J11" i="7" s="1"/>
  <c r="F11" i="7"/>
  <c r="G10" i="7"/>
  <c r="F10" i="7"/>
  <c r="G9" i="7"/>
  <c r="F9" i="7"/>
  <c r="G8" i="7"/>
  <c r="F8" i="7"/>
  <c r="G7" i="7"/>
  <c r="F7" i="7"/>
  <c r="G6" i="7"/>
  <c r="F6" i="7"/>
  <c r="G5" i="7"/>
  <c r="F5" i="7"/>
  <c r="G4" i="7"/>
  <c r="F4" i="7"/>
  <c r="G3" i="7"/>
  <c r="J3" i="7" s="1"/>
  <c r="F3" i="7"/>
  <c r="G2" i="7"/>
  <c r="H34" i="7" s="1"/>
  <c r="F2" i="7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J34" i="6" s="1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J19" i="6" s="1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J11" i="6" s="1"/>
  <c r="F11" i="6"/>
  <c r="G10" i="6"/>
  <c r="F10" i="6"/>
  <c r="G9" i="6"/>
  <c r="F9" i="6"/>
  <c r="G8" i="6"/>
  <c r="F8" i="6"/>
  <c r="G7" i="6"/>
  <c r="F7" i="6"/>
  <c r="G6" i="6"/>
  <c r="F6" i="6"/>
  <c r="G5" i="6"/>
  <c r="F5" i="6"/>
  <c r="G4" i="6"/>
  <c r="F4" i="6"/>
  <c r="G3" i="6"/>
  <c r="F3" i="6"/>
  <c r="G2" i="6"/>
  <c r="J2" i="6" s="1"/>
  <c r="F2" i="6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J34" i="5" s="1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J27" i="5" s="1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J19" i="5" s="1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G4" i="5"/>
  <c r="F4" i="5"/>
  <c r="G3" i="5"/>
  <c r="J3" i="5" s="1"/>
  <c r="F3" i="5"/>
  <c r="G2" i="5"/>
  <c r="F2" i="5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J27" i="4" s="1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J19" i="4" s="1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  <c r="G3" i="4"/>
  <c r="J3" i="4" s="1"/>
  <c r="F3" i="4"/>
  <c r="G2" i="4"/>
  <c r="F2" i="4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J27" i="3" s="1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J11" i="3" s="1"/>
  <c r="F11" i="3"/>
  <c r="G10" i="3"/>
  <c r="F10" i="3"/>
  <c r="G9" i="3"/>
  <c r="F9" i="3"/>
  <c r="G8" i="3"/>
  <c r="F8" i="3"/>
  <c r="G7" i="3"/>
  <c r="F7" i="3"/>
  <c r="G6" i="3"/>
  <c r="F6" i="3"/>
  <c r="G5" i="3"/>
  <c r="F5" i="3"/>
  <c r="G4" i="3"/>
  <c r="F4" i="3"/>
  <c r="G3" i="3"/>
  <c r="J3" i="3" s="1"/>
  <c r="F3" i="3"/>
  <c r="G2" i="3"/>
  <c r="J2" i="3" s="1"/>
  <c r="F2" i="3"/>
  <c r="I34" i="3" s="1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J34" i="2" s="1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J19" i="2" s="1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J11" i="2" s="1"/>
  <c r="F11" i="2"/>
  <c r="G10" i="2"/>
  <c r="F10" i="2"/>
  <c r="G9" i="2"/>
  <c r="F9" i="2"/>
  <c r="G8" i="2"/>
  <c r="F8" i="2"/>
  <c r="G7" i="2"/>
  <c r="F7" i="2"/>
  <c r="G6" i="2"/>
  <c r="F6" i="2"/>
  <c r="G5" i="2"/>
  <c r="F5" i="2"/>
  <c r="G4" i="2"/>
  <c r="F4" i="2"/>
  <c r="G3" i="2"/>
  <c r="J3" i="2" s="1"/>
  <c r="F3" i="2"/>
  <c r="G2" i="2"/>
  <c r="J2" i="2" s="1"/>
  <c r="F2" i="2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J34" i="1" s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J27" i="1" s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J19" i="1" s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J11" i="1" s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  <c r="I34" i="1" s="1"/>
  <c r="H27" i="10" l="1"/>
  <c r="I3" i="9"/>
  <c r="J41" i="6"/>
  <c r="I41" i="8"/>
  <c r="J41" i="9"/>
  <c r="J41" i="7"/>
  <c r="J41" i="5"/>
  <c r="H3" i="5"/>
  <c r="J41" i="3"/>
  <c r="J41" i="11"/>
  <c r="H34" i="11"/>
  <c r="H3" i="8"/>
  <c r="H11" i="7"/>
  <c r="I11" i="7"/>
  <c r="J41" i="2"/>
  <c r="H41" i="12"/>
  <c r="J41" i="12"/>
  <c r="I11" i="6"/>
  <c r="I19" i="6"/>
  <c r="I27" i="6"/>
  <c r="H11" i="8"/>
  <c r="I27" i="12"/>
  <c r="H3" i="6"/>
  <c r="I27" i="10"/>
  <c r="H27" i="2"/>
  <c r="H19" i="12"/>
  <c r="I41" i="12"/>
  <c r="I41" i="11"/>
  <c r="H27" i="9"/>
  <c r="H41" i="9"/>
  <c r="J41" i="8"/>
  <c r="H34" i="8"/>
  <c r="I11" i="8"/>
  <c r="I34" i="7"/>
  <c r="H41" i="7"/>
  <c r="I19" i="7"/>
  <c r="I19" i="5"/>
  <c r="I27" i="5"/>
  <c r="I34" i="4"/>
  <c r="I3" i="4"/>
  <c r="I11" i="4"/>
  <c r="I41" i="4"/>
  <c r="H41" i="3"/>
  <c r="H34" i="3"/>
  <c r="H11" i="3"/>
  <c r="H19" i="3"/>
  <c r="H3" i="2"/>
  <c r="I27" i="2"/>
  <c r="I3" i="12"/>
  <c r="J19" i="12"/>
  <c r="H3" i="12"/>
  <c r="I34" i="12"/>
  <c r="J2" i="12"/>
  <c r="I11" i="12"/>
  <c r="I19" i="12"/>
  <c r="H34" i="12"/>
  <c r="I3" i="11"/>
  <c r="I11" i="11"/>
  <c r="I19" i="11"/>
  <c r="I34" i="11"/>
  <c r="H11" i="11"/>
  <c r="I27" i="11"/>
  <c r="H27" i="11"/>
  <c r="H41" i="11"/>
  <c r="I3" i="10"/>
  <c r="I34" i="10"/>
  <c r="J41" i="10"/>
  <c r="H3" i="10"/>
  <c r="I11" i="10"/>
  <c r="I19" i="10"/>
  <c r="H41" i="10"/>
  <c r="J3" i="10"/>
  <c r="I41" i="10"/>
  <c r="I11" i="9"/>
  <c r="I34" i="9"/>
  <c r="H3" i="9"/>
  <c r="H11" i="9"/>
  <c r="I19" i="9"/>
  <c r="I27" i="9"/>
  <c r="I41" i="9"/>
  <c r="H19" i="8"/>
  <c r="I27" i="8"/>
  <c r="J34" i="8"/>
  <c r="I19" i="8"/>
  <c r="I3" i="8"/>
  <c r="J19" i="8"/>
  <c r="I34" i="8"/>
  <c r="H41" i="8"/>
  <c r="I41" i="7"/>
  <c r="I27" i="7"/>
  <c r="I3" i="7"/>
  <c r="H27" i="7"/>
  <c r="J27" i="7"/>
  <c r="J3" i="6"/>
  <c r="H27" i="6"/>
  <c r="I41" i="6"/>
  <c r="H41" i="6"/>
  <c r="I3" i="6"/>
  <c r="I34" i="6"/>
  <c r="H11" i="5"/>
  <c r="J2" i="5"/>
  <c r="J11" i="5"/>
  <c r="I41" i="5"/>
  <c r="H27" i="5"/>
  <c r="H41" i="5"/>
  <c r="I3" i="5"/>
  <c r="I11" i="5"/>
  <c r="I34" i="5"/>
  <c r="H3" i="4"/>
  <c r="H11" i="4"/>
  <c r="I19" i="4"/>
  <c r="H34" i="4"/>
  <c r="H41" i="4"/>
  <c r="H19" i="4"/>
  <c r="I27" i="4"/>
  <c r="J34" i="4"/>
  <c r="J41" i="4"/>
  <c r="I27" i="3"/>
  <c r="I19" i="3"/>
  <c r="H27" i="3"/>
  <c r="I3" i="3"/>
  <c r="I11" i="3"/>
  <c r="I41" i="3"/>
  <c r="H41" i="2"/>
  <c r="I41" i="2"/>
  <c r="I3" i="2"/>
  <c r="I34" i="2"/>
  <c r="I11" i="2"/>
  <c r="I19" i="2"/>
  <c r="H41" i="1"/>
  <c r="H11" i="1"/>
  <c r="I11" i="1"/>
  <c r="H3" i="1"/>
  <c r="I27" i="1"/>
  <c r="J41" i="1"/>
  <c r="J2" i="1"/>
  <c r="H27" i="1"/>
  <c r="I41" i="1"/>
  <c r="H19" i="2"/>
  <c r="H34" i="10"/>
  <c r="J3" i="1"/>
  <c r="H19" i="1"/>
  <c r="H34" i="1"/>
  <c r="H11" i="2"/>
  <c r="J27" i="2"/>
  <c r="H3" i="3"/>
  <c r="J19" i="3"/>
  <c r="J34" i="3"/>
  <c r="J2" i="4"/>
  <c r="J11" i="4"/>
  <c r="H27" i="4"/>
  <c r="H19" i="5"/>
  <c r="H34" i="5"/>
  <c r="H11" i="6"/>
  <c r="J27" i="6"/>
  <c r="H3" i="7"/>
  <c r="J11" i="8"/>
  <c r="H27" i="8"/>
  <c r="J3" i="9"/>
  <c r="H19" i="9"/>
  <c r="H34" i="9"/>
  <c r="H11" i="10"/>
  <c r="H3" i="11"/>
  <c r="H27" i="12"/>
  <c r="I3" i="1"/>
  <c r="H34" i="2"/>
  <c r="H34" i="6"/>
  <c r="H19" i="10"/>
  <c r="I19" i="1"/>
  <c r="J2" i="7"/>
  <c r="J2" i="11"/>
  <c r="H19" i="6"/>
  <c r="H19" i="7"/>
  <c r="J2" i="10"/>
  <c r="H19" i="11"/>
  <c r="H11" i="12"/>
  <c r="I2" i="9" l="1"/>
  <c r="I2" i="4"/>
  <c r="I2" i="3"/>
  <c r="H2" i="4"/>
  <c r="I2" i="2"/>
  <c r="I2" i="12"/>
  <c r="H2" i="12"/>
  <c r="I2" i="7"/>
  <c r="I2" i="6"/>
  <c r="H2" i="5"/>
  <c r="I2" i="5"/>
  <c r="H2" i="2"/>
  <c r="I2" i="11"/>
  <c r="H2" i="10"/>
  <c r="I2" i="10"/>
  <c r="H2" i="9"/>
  <c r="H2" i="8"/>
  <c r="I2" i="8"/>
  <c r="H2" i="6"/>
  <c r="H2" i="3"/>
  <c r="I2" i="1"/>
  <c r="H2" i="1"/>
  <c r="H2" i="7"/>
  <c r="H2" i="11"/>
</calcChain>
</file>

<file path=xl/sharedStrings.xml><?xml version="1.0" encoding="utf-8"?>
<sst xmlns="http://schemas.openxmlformats.org/spreadsheetml/2006/main" count="1048" uniqueCount="58">
  <si>
    <t>LDC # Sales Customers</t>
  </si>
  <si>
    <t>LDC  THERMS (Volume)</t>
  </si>
  <si>
    <t>CG  # Sales Customer</t>
  </si>
  <si>
    <t>CG THERMS (Volume)</t>
  </si>
  <si>
    <t>Total  Gas Customer Counts</t>
  </si>
  <si>
    <t>Total Therms</t>
  </si>
  <si>
    <t>% of classs Therms</t>
  </si>
  <si>
    <t>% of Customers</t>
  </si>
  <si>
    <t>Competitive Generation (CG) Rate Class Load ( in %) Therms</t>
  </si>
  <si>
    <t>January</t>
  </si>
  <si>
    <t>R</t>
  </si>
  <si>
    <t>Berkshire</t>
  </si>
  <si>
    <t>Blackstone</t>
  </si>
  <si>
    <t>Columbia Gas</t>
  </si>
  <si>
    <t>EverSource</t>
  </si>
  <si>
    <t>Liberty</t>
  </si>
  <si>
    <t>NGrid</t>
  </si>
  <si>
    <t>Unitil</t>
  </si>
  <si>
    <t>R-LI</t>
  </si>
  <si>
    <t>Small C&amp;I</t>
  </si>
  <si>
    <t>Medium C&amp;I</t>
  </si>
  <si>
    <t>Large C&amp;I</t>
  </si>
  <si>
    <t>OutLight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</si>
  <si>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</si>
  <si>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</si>
  <si>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</si>
  <si>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</si>
  <si>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</si>
  <si>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</si>
  <si>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</si>
  <si>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</si>
  <si>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</si>
  <si>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</si>
  <si>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</si>
  <si>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10 Therms= 1 MMBTU</t>
  </si>
  <si>
    <t>Bay State</t>
  </si>
  <si>
    <t>NGRID</t>
  </si>
  <si>
    <t>Eversource</t>
  </si>
  <si>
    <t>Customer 
Count</t>
  </si>
  <si>
    <t>Therms</t>
  </si>
  <si>
    <t>MMBTU</t>
  </si>
  <si>
    <t>Customer
 Count</t>
  </si>
  <si>
    <t>Total Residential</t>
  </si>
  <si>
    <t xml:space="preserve">Total C&amp; I </t>
  </si>
  <si>
    <t>Total</t>
  </si>
  <si>
    <t>LDC Usage/         Customer</t>
  </si>
  <si>
    <t>CG Usage/         Customer</t>
  </si>
  <si>
    <t>Tot Usage/         Customer</t>
  </si>
  <si>
    <t xml:space="preserve">Small C&amp;I </t>
  </si>
  <si>
    <t xml:space="preserve">Medium C&amp;I </t>
  </si>
  <si>
    <t>Winter 2020 October-April</t>
  </si>
  <si>
    <t>Winer 2020</t>
  </si>
  <si>
    <t>Row Labels</t>
  </si>
  <si>
    <t>Sum of LDC_Customer_Count</t>
  </si>
  <si>
    <t>Sum of LDC_Therms_USED</t>
  </si>
  <si>
    <t>Average of CG_Customer_Count</t>
  </si>
  <si>
    <t>Sum of CG_Therms_USED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</si>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</sst>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%"/>
    <numFmt numFmtId="166" formatCode="#,##0.0"/>
  </numFmts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theme="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2" borderId="1" xfId="0" applyFont="1" applyFill="1" applyBorder="1" applyAlignment="1">
      <alignment horizontal="left" wrapText="1"/>
    </xf>
    <xf numFmtId="3" fontId="3" fillId="2" borderId="2" xfId="0" applyNumberFormat="1" applyFont="1" applyFill="1" applyBorder="1" applyAlignment="1">
      <alignment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3" fontId="2" fillId="0" borderId="8" xfId="0" applyNumberFormat="1" applyFon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2" fillId="2" borderId="10" xfId="0" applyFont="1" applyFill="1" applyBorder="1" applyAlignment="1">
      <alignment horizontal="left" indent="1"/>
    </xf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0" fontId="0" fillId="0" borderId="15" xfId="0" applyBorder="1" applyAlignment="1">
      <alignment horizontal="left" indent="2"/>
    </xf>
    <xf numFmtId="3" fontId="0" fillId="0" borderId="0" xfId="0" applyNumberFormat="1"/>
    <xf numFmtId="3" fontId="0" fillId="0" borderId="1" xfId="0" applyNumberFormat="1" applyBorder="1"/>
    <xf numFmtId="164" fontId="0" fillId="0" borderId="0" xfId="0" applyNumberFormat="1"/>
    <xf numFmtId="0" fontId="0" fillId="0" borderId="17" xfId="0" applyBorder="1" applyAlignment="1">
      <alignment horizontal="left" indent="2"/>
    </xf>
    <xf numFmtId="3" fontId="0" fillId="0" borderId="18" xfId="0" applyNumberFormat="1" applyBorder="1"/>
    <xf numFmtId="3" fontId="0" fillId="0" borderId="19" xfId="0" applyNumberFormat="1" applyBorder="1"/>
    <xf numFmtId="3" fontId="2" fillId="2" borderId="12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3" fontId="4" fillId="3" borderId="2" xfId="0" applyNumberFormat="1" applyFont="1" applyFill="1" applyBorder="1" applyAlignment="1">
      <alignment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wrapText="1"/>
    </xf>
    <xf numFmtId="3" fontId="4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wrapText="1"/>
    </xf>
    <xf numFmtId="0" fontId="2" fillId="3" borderId="10" xfId="0" applyFont="1" applyFill="1" applyBorder="1" applyAlignment="1">
      <alignment horizontal="left" indent="1"/>
    </xf>
    <xf numFmtId="3" fontId="2" fillId="3" borderId="11" xfId="0" applyNumberFormat="1" applyFont="1" applyFill="1" applyBorder="1"/>
    <xf numFmtId="3" fontId="2" fillId="3" borderId="12" xfId="0" applyNumberFormat="1" applyFont="1" applyFill="1" applyBorder="1"/>
    <xf numFmtId="3" fontId="2" fillId="3" borderId="12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3" fontId="3" fillId="4" borderId="2" xfId="0" applyNumberFormat="1" applyFont="1" applyFill="1" applyBorder="1" applyAlignment="1">
      <alignment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wrapText="1"/>
    </xf>
    <xf numFmtId="0" fontId="1" fillId="4" borderId="10" xfId="0" applyFont="1" applyFill="1" applyBorder="1" applyAlignment="1">
      <alignment horizontal="left" indent="1"/>
    </xf>
    <xf numFmtId="3" fontId="1" fillId="4" borderId="11" xfId="0" applyNumberFormat="1" applyFont="1" applyFill="1" applyBorder="1"/>
    <xf numFmtId="3" fontId="1" fillId="4" borderId="12" xfId="0" applyNumberFormat="1" applyFont="1" applyFill="1" applyBorder="1"/>
    <xf numFmtId="3" fontId="1" fillId="4" borderId="12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3" fontId="3" fillId="5" borderId="2" xfId="0" applyNumberFormat="1" applyFont="1" applyFill="1" applyBorder="1" applyAlignment="1">
      <alignment wrapText="1"/>
    </xf>
    <xf numFmtId="3" fontId="3" fillId="5" borderId="3" xfId="0" applyNumberFormat="1" applyFont="1" applyFill="1" applyBorder="1" applyAlignment="1">
      <alignment horizontal="center" vertical="center" wrapText="1"/>
    </xf>
    <xf numFmtId="3" fontId="3" fillId="5" borderId="4" xfId="0" applyNumberFormat="1" applyFont="1" applyFill="1" applyBorder="1" applyAlignment="1">
      <alignment wrapText="1"/>
    </xf>
    <xf numFmtId="3" fontId="3" fillId="5" borderId="5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wrapText="1"/>
    </xf>
    <xf numFmtId="0" fontId="1" fillId="5" borderId="10" xfId="0" applyFont="1" applyFill="1" applyBorder="1" applyAlignment="1">
      <alignment horizontal="left" indent="1"/>
    </xf>
    <xf numFmtId="3" fontId="1" fillId="5" borderId="11" xfId="0" applyNumberFormat="1" applyFont="1" applyFill="1" applyBorder="1"/>
    <xf numFmtId="3" fontId="1" fillId="5" borderId="12" xfId="0" applyNumberFormat="1" applyFont="1" applyFill="1" applyBorder="1"/>
    <xf numFmtId="3" fontId="1" fillId="5" borderId="12" xfId="0" applyNumberFormat="1" applyFont="1" applyFill="1" applyBorder="1" applyAlignment="1">
      <alignment horizontal="center"/>
    </xf>
    <xf numFmtId="3" fontId="1" fillId="7" borderId="11" xfId="0" applyNumberFormat="1" applyFont="1" applyFill="1" applyBorder="1"/>
    <xf numFmtId="0" fontId="1" fillId="7" borderId="10" xfId="0" applyFont="1" applyFill="1" applyBorder="1" applyAlignment="1">
      <alignment horizontal="left" indent="1"/>
    </xf>
    <xf numFmtId="3" fontId="1" fillId="7" borderId="12" xfId="0" applyNumberFormat="1" applyFont="1" applyFill="1" applyBorder="1"/>
    <xf numFmtId="0" fontId="1" fillId="7" borderId="1" xfId="0" applyFont="1" applyFill="1" applyBorder="1" applyAlignment="1">
      <alignment horizontal="left" wrapText="1"/>
    </xf>
    <xf numFmtId="3" fontId="3" fillId="7" borderId="2" xfId="0" applyNumberFormat="1" applyFont="1" applyFill="1" applyBorder="1" applyAlignment="1">
      <alignment wrapText="1"/>
    </xf>
    <xf numFmtId="3" fontId="3" fillId="7" borderId="3" xfId="0" applyNumberFormat="1" applyFont="1" applyFill="1" applyBorder="1" applyAlignment="1">
      <alignment horizontal="center" vertical="center" wrapText="1"/>
    </xf>
    <xf numFmtId="3" fontId="3" fillId="7" borderId="4" xfId="0" applyNumberFormat="1" applyFont="1" applyFill="1" applyBorder="1" applyAlignment="1">
      <alignment wrapText="1"/>
    </xf>
    <xf numFmtId="3" fontId="3" fillId="7" borderId="5" xfId="0" applyNumberFormat="1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1" fillId="7" borderId="7" xfId="0" applyFont="1" applyFill="1" applyBorder="1" applyAlignment="1">
      <alignment wrapText="1"/>
    </xf>
    <xf numFmtId="3" fontId="1" fillId="7" borderId="12" xfId="0" applyNumberFormat="1" applyFont="1" applyFill="1" applyBorder="1" applyAlignment="1">
      <alignment horizontal="center"/>
    </xf>
    <xf numFmtId="3" fontId="0" fillId="0" borderId="6" xfId="0" applyNumberFormat="1" applyBorder="1"/>
    <xf numFmtId="3" fontId="0" fillId="0" borderId="20" xfId="0" applyNumberFormat="1" applyBorder="1"/>
    <xf numFmtId="3" fontId="1" fillId="7" borderId="0" xfId="0" applyNumberFormat="1" applyFont="1" applyFill="1" applyBorder="1"/>
    <xf numFmtId="3" fontId="0" fillId="0" borderId="0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" fillId="7" borderId="14" xfId="0" applyNumberFormat="1" applyFont="1" applyFill="1" applyBorder="1" applyAlignment="1">
      <alignment horizontal="center"/>
    </xf>
    <xf numFmtId="3" fontId="0" fillId="0" borderId="25" xfId="0" applyNumberFormat="1" applyFont="1" applyFill="1" applyBorder="1"/>
    <xf numFmtId="3" fontId="0" fillId="0" borderId="21" xfId="0" applyNumberFormat="1" applyBorder="1" applyAlignment="1">
      <alignment horizontal="center"/>
    </xf>
    <xf numFmtId="3" fontId="0" fillId="0" borderId="0" xfId="0" applyNumberFormat="1" applyFill="1" applyBorder="1"/>
    <xf numFmtId="0" fontId="0" fillId="9" borderId="8" xfId="0" applyFill="1" applyBorder="1" applyAlignment="1">
      <alignment wrapText="1"/>
    </xf>
    <xf numFmtId="3" fontId="0" fillId="10" borderId="26" xfId="0" applyNumberFormat="1" applyFill="1" applyBorder="1"/>
    <xf numFmtId="3" fontId="0" fillId="10" borderId="4" xfId="0" applyNumberFormat="1" applyFill="1" applyBorder="1"/>
    <xf numFmtId="3" fontId="0" fillId="10" borderId="5" xfId="0" applyNumberFormat="1" applyFill="1" applyBorder="1"/>
    <xf numFmtId="3" fontId="0" fillId="10" borderId="10" xfId="0" applyNumberFormat="1" applyFill="1" applyBorder="1"/>
    <xf numFmtId="3" fontId="0" fillId="10" borderId="11" xfId="0" applyNumberFormat="1" applyFill="1" applyBorder="1"/>
    <xf numFmtId="3" fontId="0" fillId="10" borderId="23" xfId="0" applyNumberFormat="1" applyFill="1" applyBorder="1"/>
    <xf numFmtId="3" fontId="0" fillId="10" borderId="15" xfId="0" applyNumberFormat="1" applyFill="1" applyBorder="1"/>
    <xf numFmtId="3" fontId="0" fillId="10" borderId="0" xfId="0" applyNumberFormat="1" applyFill="1"/>
    <xf numFmtId="3" fontId="0" fillId="10" borderId="27" xfId="0" applyNumberFormat="1" applyFill="1" applyBorder="1"/>
    <xf numFmtId="3" fontId="0" fillId="10" borderId="17" xfId="0" applyNumberFormat="1" applyFill="1" applyBorder="1"/>
    <xf numFmtId="3" fontId="0" fillId="10" borderId="18" xfId="0" applyNumberFormat="1" applyFill="1" applyBorder="1"/>
    <xf numFmtId="3" fontId="0" fillId="10" borderId="24" xfId="0" applyNumberFormat="1" applyFill="1" applyBorder="1"/>
    <xf numFmtId="3" fontId="7" fillId="0" borderId="28" xfId="0" applyNumberFormat="1" applyFont="1" applyBorder="1" applyAlignment="1">
      <alignment horizontal="center"/>
    </xf>
    <xf numFmtId="0" fontId="5" fillId="7" borderId="23" xfId="0" applyFont="1" applyFill="1" applyBorder="1"/>
    <xf numFmtId="166" fontId="8" fillId="12" borderId="0" xfId="0" applyNumberFormat="1" applyFont="1" applyFill="1"/>
    <xf numFmtId="0" fontId="8" fillId="12" borderId="0" xfId="0" applyFont="1" applyFill="1"/>
    <xf numFmtId="3" fontId="7" fillId="0" borderId="29" xfId="0" applyNumberFormat="1" applyFont="1" applyBorder="1"/>
    <xf numFmtId="3" fontId="7" fillId="0" borderId="30" xfId="0" applyNumberFormat="1" applyFont="1" applyBorder="1"/>
    <xf numFmtId="3" fontId="7" fillId="0" borderId="31" xfId="0" applyNumberFormat="1" applyFont="1" applyBorder="1"/>
    <xf numFmtId="3" fontId="6" fillId="12" borderId="8" xfId="0" applyNumberFormat="1" applyFont="1" applyFill="1" applyBorder="1" applyAlignment="1">
      <alignment horizontal="center" wrapText="1"/>
    </xf>
    <xf numFmtId="3" fontId="6" fillId="12" borderId="8" xfId="0" applyNumberFormat="1" applyFont="1" applyFill="1" applyBorder="1" applyAlignment="1">
      <alignment horizontal="center"/>
    </xf>
    <xf numFmtId="0" fontId="6" fillId="12" borderId="8" xfId="0" applyFont="1" applyFill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3"/>
    </xf>
    <xf numFmtId="3" fontId="9" fillId="0" borderId="0" xfId="0" applyNumberFormat="1" applyFont="1" applyFill="1" applyBorder="1"/>
    <xf numFmtId="0" fontId="0" fillId="3" borderId="0" xfId="0" applyFill="1" applyAlignment="1">
      <alignment horizontal="left" indent="1"/>
    </xf>
    <xf numFmtId="0" fontId="0" fillId="3" borderId="0" xfId="0" applyFill="1"/>
    <xf numFmtId="0" fontId="0" fillId="4" borderId="0" xfId="0" applyFill="1" applyAlignment="1">
      <alignment horizontal="left" indent="2"/>
    </xf>
    <xf numFmtId="0" fontId="0" fillId="11" borderId="0" xfId="0" applyFill="1" applyAlignment="1">
      <alignment horizontal="left" indent="2"/>
    </xf>
    <xf numFmtId="0" fontId="0" fillId="8" borderId="0" xfId="0" applyFill="1" applyAlignment="1">
      <alignment horizontal="left" indent="2"/>
    </xf>
    <xf numFmtId="0" fontId="0" fillId="6" borderId="0" xfId="0" applyFill="1" applyAlignment="1">
      <alignment horizontal="left" indent="2"/>
    </xf>
    <xf numFmtId="0" fontId="0" fillId="13" borderId="0" xfId="0" applyFill="1" applyAlignment="1">
      <alignment horizontal="left" indent="2"/>
    </xf>
    <xf numFmtId="0" fontId="5" fillId="14" borderId="23" xfId="0" applyFont="1" applyFill="1" applyBorder="1"/>
    <xf numFmtId="0" fontId="1" fillId="14" borderId="1" xfId="0" applyFont="1" applyFill="1" applyBorder="1" applyAlignment="1">
      <alignment horizontal="left" wrapText="1"/>
    </xf>
    <xf numFmtId="3" fontId="3" fillId="14" borderId="2" xfId="0" applyNumberFormat="1" applyFont="1" applyFill="1" applyBorder="1" applyAlignment="1">
      <alignment wrapText="1"/>
    </xf>
    <xf numFmtId="3" fontId="3" fillId="14" borderId="3" xfId="0" applyNumberFormat="1" applyFont="1" applyFill="1" applyBorder="1" applyAlignment="1">
      <alignment horizontal="center" vertical="center" wrapText="1"/>
    </xf>
    <xf numFmtId="3" fontId="3" fillId="14" borderId="4" xfId="0" applyNumberFormat="1" applyFont="1" applyFill="1" applyBorder="1" applyAlignment="1">
      <alignment wrapText="1"/>
    </xf>
    <xf numFmtId="3" fontId="3" fillId="14" borderId="5" xfId="0" applyNumberFormat="1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wrapText="1"/>
    </xf>
    <xf numFmtId="0" fontId="1" fillId="14" borderId="1" xfId="0" applyFont="1" applyFill="1" applyBorder="1" applyAlignment="1">
      <alignment wrapText="1"/>
    </xf>
    <xf numFmtId="0" fontId="1" fillId="14" borderId="1" xfId="0" applyFont="1" applyFill="1" applyBorder="1" applyAlignment="1">
      <alignment horizontal="center" wrapText="1"/>
    </xf>
    <xf numFmtId="0" fontId="1" fillId="14" borderId="7" xfId="0" applyFont="1" applyFill="1" applyBorder="1" applyAlignment="1">
      <alignment wrapText="1"/>
    </xf>
    <xf numFmtId="0" fontId="1" fillId="14" borderId="10" xfId="0" applyFont="1" applyFill="1" applyBorder="1" applyAlignment="1">
      <alignment horizontal="left" indent="1"/>
    </xf>
    <xf numFmtId="3" fontId="1" fillId="14" borderId="11" xfId="0" applyNumberFormat="1" applyFont="1" applyFill="1" applyBorder="1"/>
    <xf numFmtId="3" fontId="1" fillId="14" borderId="12" xfId="0" applyNumberFormat="1" applyFont="1" applyFill="1" applyBorder="1"/>
    <xf numFmtId="3" fontId="1" fillId="14" borderId="0" xfId="0" applyNumberFormat="1" applyFont="1" applyFill="1" applyBorder="1"/>
    <xf numFmtId="3" fontId="1" fillId="14" borderId="12" xfId="0" applyNumberFormat="1" applyFont="1" applyFill="1" applyBorder="1" applyAlignment="1">
      <alignment horizontal="center"/>
    </xf>
    <xf numFmtId="3" fontId="1" fillId="14" borderId="14" xfId="0" applyNumberFormat="1" applyFont="1" applyFill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9" fillId="0" borderId="18" xfId="0" applyNumberFormat="1" applyFont="1" applyFill="1" applyBorder="1"/>
    <xf numFmtId="0" fontId="0" fillId="14" borderId="8" xfId="0" applyFill="1" applyBorder="1" applyAlignment="1">
      <alignment wrapText="1"/>
    </xf>
    <xf numFmtId="3" fontId="0" fillId="14" borderId="26" xfId="0" applyNumberFormat="1" applyFill="1" applyBorder="1"/>
    <xf numFmtId="3" fontId="0" fillId="14" borderId="4" xfId="0" applyNumberFormat="1" applyFill="1" applyBorder="1"/>
    <xf numFmtId="3" fontId="0" fillId="14" borderId="5" xfId="0" applyNumberFormat="1" applyFill="1" applyBorder="1"/>
    <xf numFmtId="3" fontId="0" fillId="14" borderId="10" xfId="0" applyNumberFormat="1" applyFill="1" applyBorder="1"/>
    <xf numFmtId="3" fontId="0" fillId="14" borderId="11" xfId="0" applyNumberFormat="1" applyFill="1" applyBorder="1"/>
    <xf numFmtId="3" fontId="0" fillId="14" borderId="23" xfId="0" applyNumberFormat="1" applyFill="1" applyBorder="1"/>
    <xf numFmtId="3" fontId="0" fillId="14" borderId="15" xfId="0" applyNumberFormat="1" applyFill="1" applyBorder="1"/>
    <xf numFmtId="3" fontId="0" fillId="14" borderId="0" xfId="0" applyNumberFormat="1" applyFill="1"/>
    <xf numFmtId="3" fontId="0" fillId="14" borderId="27" xfId="0" applyNumberFormat="1" applyFill="1" applyBorder="1"/>
    <xf numFmtId="3" fontId="0" fillId="14" borderId="17" xfId="0" applyNumberFormat="1" applyFill="1" applyBorder="1"/>
    <xf numFmtId="3" fontId="0" fillId="14" borderId="18" xfId="0" applyNumberFormat="1" applyFill="1" applyBorder="1"/>
    <xf numFmtId="3" fontId="0" fillId="14" borderId="24" xfId="0" applyNumberFormat="1" applyFill="1" applyBorder="1"/>
    <xf numFmtId="0" fontId="0" fillId="0" borderId="0" xfId="0" applyBorder="1"/>
    <xf numFmtId="0" fontId="0" fillId="0" borderId="0" xfId="0" applyBorder="1" applyAlignment="1">
      <alignment horizontal="left" indent="2"/>
    </xf>
    <xf numFmtId="9" fontId="2" fillId="0" borderId="13" xfId="0" applyNumberFormat="1" applyFont="1" applyBorder="1" applyAlignment="1">
      <alignment horizontal="center" vertical="top"/>
    </xf>
    <xf numFmtId="9" fontId="2" fillId="0" borderId="6" xfId="0" applyNumberFormat="1" applyFont="1" applyBorder="1" applyAlignment="1">
      <alignment horizontal="center" vertical="top"/>
    </xf>
    <xf numFmtId="9" fontId="2" fillId="0" borderId="20" xfId="0" applyNumberFormat="1" applyFont="1" applyBorder="1" applyAlignment="1">
      <alignment horizontal="center" vertical="top"/>
    </xf>
    <xf numFmtId="9" fontId="0" fillId="0" borderId="12" xfId="0" applyNumberFormat="1" applyBorder="1" applyAlignment="1">
      <alignment horizontal="center" vertical="top"/>
    </xf>
    <xf numFmtId="9" fontId="0" fillId="0" borderId="1" xfId="0" applyNumberFormat="1" applyBorder="1" applyAlignment="1">
      <alignment horizontal="center" vertical="top"/>
    </xf>
    <xf numFmtId="9" fontId="0" fillId="0" borderId="19" xfId="0" applyNumberFormat="1" applyBorder="1" applyAlignment="1">
      <alignment horizontal="center" vertical="top"/>
    </xf>
    <xf numFmtId="9" fontId="0" fillId="0" borderId="14" xfId="0" applyNumberFormat="1" applyBorder="1" applyAlignment="1">
      <alignment horizontal="center" vertical="top"/>
    </xf>
    <xf numFmtId="9" fontId="0" fillId="0" borderId="16" xfId="0" applyNumberFormat="1" applyBorder="1" applyAlignment="1">
      <alignment horizontal="center" vertical="top"/>
    </xf>
    <xf numFmtId="9" fontId="0" fillId="0" borderId="21" xfId="0" applyNumberFormat="1" applyBorder="1" applyAlignment="1">
      <alignment horizontal="center" vertical="top"/>
    </xf>
    <xf numFmtId="9" fontId="2" fillId="0" borderId="12" xfId="0" applyNumberFormat="1" applyFont="1" applyBorder="1" applyAlignment="1">
      <alignment horizontal="center" vertical="top"/>
    </xf>
    <xf numFmtId="9" fontId="2" fillId="0" borderId="1" xfId="0" applyNumberFormat="1" applyFont="1" applyBorder="1" applyAlignment="1">
      <alignment horizontal="center" vertical="top"/>
    </xf>
    <xf numFmtId="9" fontId="2" fillId="0" borderId="19" xfId="0" applyNumberFormat="1" applyFont="1" applyBorder="1" applyAlignment="1">
      <alignment horizontal="center" vertical="top"/>
    </xf>
    <xf numFmtId="9" fontId="2" fillId="0" borderId="14" xfId="0" applyNumberFormat="1" applyFont="1" applyBorder="1" applyAlignment="1">
      <alignment horizontal="center" vertical="top"/>
    </xf>
    <xf numFmtId="9" fontId="2" fillId="0" borderId="16" xfId="0" applyNumberFormat="1" applyFont="1" applyBorder="1" applyAlignment="1">
      <alignment horizontal="center" vertical="top"/>
    </xf>
    <xf numFmtId="9" fontId="2" fillId="0" borderId="21" xfId="0" applyNumberFormat="1" applyFont="1" applyBorder="1" applyAlignment="1">
      <alignment horizontal="center" vertical="top"/>
    </xf>
    <xf numFmtId="9" fontId="2" fillId="0" borderId="9" xfId="0" applyNumberFormat="1" applyFont="1" applyBorder="1" applyAlignment="1">
      <alignment horizontal="center" vertical="top"/>
    </xf>
    <xf numFmtId="165" fontId="2" fillId="0" borderId="12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165" fontId="2" fillId="0" borderId="8" xfId="0" applyNumberFormat="1" applyFont="1" applyBorder="1" applyAlignment="1">
      <alignment horizontal="center" vertical="top"/>
    </xf>
    <xf numFmtId="165" fontId="2" fillId="0" borderId="14" xfId="0" applyNumberFormat="1" applyFont="1" applyBorder="1" applyAlignment="1">
      <alignment horizontal="center" vertical="top"/>
    </xf>
    <xf numFmtId="165" fontId="2" fillId="0" borderId="16" xfId="0" applyNumberFormat="1" applyFont="1" applyBorder="1" applyAlignment="1">
      <alignment horizontal="center" vertical="top"/>
    </xf>
    <xf numFmtId="165" fontId="2" fillId="0" borderId="22" xfId="0" applyNumberFormat="1" applyFont="1" applyBorder="1" applyAlignment="1">
      <alignment horizontal="center" vertical="top"/>
    </xf>
    <xf numFmtId="165" fontId="2" fillId="0" borderId="11" xfId="0" applyNumberFormat="1" applyFont="1" applyBorder="1" applyAlignment="1">
      <alignment horizontal="center" vertical="top"/>
    </xf>
    <xf numFmtId="165" fontId="2" fillId="0" borderId="18" xfId="0" applyNumberFormat="1" applyFont="1" applyBorder="1" applyAlignment="1">
      <alignment horizontal="center" vertical="top"/>
    </xf>
    <xf numFmtId="165" fontId="2" fillId="0" borderId="23" xfId="0" applyNumberFormat="1" applyFont="1" applyBorder="1" applyAlignment="1">
      <alignment horizontal="center" vertical="top"/>
    </xf>
    <xf numFmtId="165" fontId="2" fillId="0" borderId="24" xfId="0" applyNumberFormat="1" applyFont="1" applyBorder="1" applyAlignment="1">
      <alignment horizontal="center" vertical="top"/>
    </xf>
    <xf numFmtId="3" fontId="5" fillId="7" borderId="10" xfId="0" applyNumberFormat="1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9" fontId="2" fillId="0" borderId="32" xfId="0" applyNumberFormat="1" applyFont="1" applyBorder="1" applyAlignment="1">
      <alignment horizontal="center" vertical="top"/>
    </xf>
    <xf numFmtId="9" fontId="2" fillId="0" borderId="37" xfId="0" applyNumberFormat="1" applyFont="1" applyBorder="1" applyAlignment="1">
      <alignment horizontal="center" vertical="top"/>
    </xf>
    <xf numFmtId="9" fontId="2" fillId="0" borderId="38" xfId="0" applyNumberFormat="1" applyFont="1" applyBorder="1" applyAlignment="1">
      <alignment horizontal="center" vertical="top"/>
    </xf>
    <xf numFmtId="165" fontId="2" fillId="0" borderId="19" xfId="0" applyNumberFormat="1" applyFont="1" applyBorder="1" applyAlignment="1">
      <alignment horizontal="center" vertical="top"/>
    </xf>
    <xf numFmtId="165" fontId="2" fillId="0" borderId="21" xfId="0" applyNumberFormat="1" applyFont="1" applyBorder="1" applyAlignment="1">
      <alignment horizontal="center" vertical="top"/>
    </xf>
    <xf numFmtId="3" fontId="5" fillId="14" borderId="10" xfId="0" applyNumberFormat="1" applyFont="1" applyFill="1" applyBorder="1" applyAlignment="1">
      <alignment horizontal="center"/>
    </xf>
    <xf numFmtId="0" fontId="5" fillId="14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9541-B60B-45B5-B790-C196F3C45A5C}">
  <sheetPr>
    <tabColor rgb="FF00B050"/>
  </sheetPr>
  <dimension ref="A1:M42"/>
  <sheetViews>
    <sheetView tabSelected="1" zoomScaleNormal="100" workbookViewId="0">
      <selection sqref="A1:J1"/>
    </sheetView>
  </sheetViews>
  <sheetFormatPr defaultRowHeight="14.45"/>
  <cols>
    <col min="1" max="1" width="17.42578125" customWidth="1"/>
    <col min="2" max="2" width="13.140625" style="19" customWidth="1"/>
    <col min="3" max="3" width="14.42578125" style="19" customWidth="1"/>
    <col min="4" max="4" width="13.140625" style="19" customWidth="1"/>
    <col min="5" max="5" width="14.140625" style="19" customWidth="1"/>
    <col min="6" max="6" width="11.42578125" customWidth="1"/>
    <col min="7" max="7" width="12.85546875" customWidth="1"/>
    <col min="8" max="8" width="12.7109375" bestFit="1" customWidth="1"/>
    <col min="9" max="9" width="11.85546875" customWidth="1"/>
    <col min="10" max="10" width="17.85546875" customWidth="1"/>
    <col min="11" max="11" width="12.7109375" bestFit="1" customWidth="1"/>
    <col min="12" max="12" width="12" bestFit="1" customWidth="1"/>
    <col min="13" max="13" width="10.140625" bestFit="1" customWidth="1"/>
  </cols>
  <sheetData>
    <row r="1" spans="1:12" ht="60">
      <c r="A1" s="1">
        <v>2020</v>
      </c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7" t="s">
        <v>5</v>
      </c>
      <c r="H1" s="8" t="s">
        <v>6</v>
      </c>
      <c r="I1" s="8" t="s">
        <v>7</v>
      </c>
      <c r="J1" s="9" t="s">
        <v>8</v>
      </c>
    </row>
    <row r="2" spans="1:12" ht="15" thickBot="1">
      <c r="A2" s="10" t="s">
        <v>9</v>
      </c>
      <c r="B2" s="11">
        <v>1655836</v>
      </c>
      <c r="C2" s="11">
        <v>322032581.62691349</v>
      </c>
      <c r="D2" s="11">
        <v>56421</v>
      </c>
      <c r="E2" s="11">
        <v>103184475.42997472</v>
      </c>
      <c r="F2" s="12">
        <f>B2+D2</f>
        <v>1712257</v>
      </c>
      <c r="G2" s="12">
        <f>C2+E2</f>
        <v>425217057.05688822</v>
      </c>
      <c r="H2" s="13">
        <f>SUM(H3:H42)</f>
        <v>1</v>
      </c>
      <c r="I2" s="14">
        <f>SUM(I3:I42)</f>
        <v>1</v>
      </c>
      <c r="J2" s="14">
        <f>E2/G2</f>
        <v>0.24266306752640462</v>
      </c>
    </row>
    <row r="3" spans="1:12">
      <c r="A3" s="15" t="s">
        <v>10</v>
      </c>
      <c r="B3" s="16">
        <v>1366990</v>
      </c>
      <c r="C3" s="16">
        <v>183560313.09211275</v>
      </c>
      <c r="D3" s="16">
        <v>26195</v>
      </c>
      <c r="E3" s="16">
        <v>3725984.5379183674</v>
      </c>
      <c r="F3" s="17">
        <f>B3+D3</f>
        <v>1393185</v>
      </c>
      <c r="G3" s="17">
        <f>C3+E3</f>
        <v>187286297.63003111</v>
      </c>
      <c r="H3" s="166">
        <f>G3/G$2</f>
        <v>0.44044869442990092</v>
      </c>
      <c r="I3" s="169">
        <f>F3/F2</f>
        <v>0.81365414187239415</v>
      </c>
      <c r="J3" s="172">
        <f>E3/G3</f>
        <v>1.9894592317045788E-2</v>
      </c>
    </row>
    <row r="4" spans="1:12">
      <c r="A4" s="18" t="s">
        <v>11</v>
      </c>
      <c r="B4" s="19">
        <v>29558</v>
      </c>
      <c r="C4" s="19">
        <v>4466750</v>
      </c>
      <c r="D4" s="19">
        <v>73</v>
      </c>
      <c r="E4" s="19">
        <v>23044</v>
      </c>
      <c r="F4" s="20">
        <f>B4+D4</f>
        <v>29631</v>
      </c>
      <c r="G4" s="20">
        <f t="shared" ref="F4:G33" si="0">C4+E4</f>
        <v>4489794</v>
      </c>
      <c r="H4" s="167"/>
      <c r="I4" s="170"/>
      <c r="J4" s="173"/>
      <c r="L4" s="19"/>
    </row>
    <row r="5" spans="1:12">
      <c r="A5" s="18" t="s">
        <v>12</v>
      </c>
      <c r="B5" s="19">
        <v>1638</v>
      </c>
      <c r="C5" s="19">
        <v>207125</v>
      </c>
      <c r="D5" s="19">
        <v>0</v>
      </c>
      <c r="E5" s="19">
        <v>0</v>
      </c>
      <c r="F5" s="20">
        <f t="shared" si="0"/>
        <v>1638</v>
      </c>
      <c r="G5" s="20">
        <f t="shared" si="0"/>
        <v>207125</v>
      </c>
      <c r="H5" s="167"/>
      <c r="I5" s="170"/>
      <c r="J5" s="173"/>
      <c r="L5" s="21"/>
    </row>
    <row r="6" spans="1:12">
      <c r="A6" s="18" t="s">
        <v>13</v>
      </c>
      <c r="B6" s="19">
        <v>256252</v>
      </c>
      <c r="C6" s="19">
        <v>36938687</v>
      </c>
      <c r="D6" s="19">
        <v>290</v>
      </c>
      <c r="E6" s="19">
        <v>7550.0999999999985</v>
      </c>
      <c r="F6" s="20">
        <f t="shared" si="0"/>
        <v>256542</v>
      </c>
      <c r="G6" s="20">
        <f t="shared" si="0"/>
        <v>36946237.100000001</v>
      </c>
      <c r="H6" s="167"/>
      <c r="I6" s="170"/>
      <c r="J6" s="173"/>
    </row>
    <row r="7" spans="1:12">
      <c r="A7" s="18" t="s">
        <v>14</v>
      </c>
      <c r="B7" s="19">
        <v>237208</v>
      </c>
      <c r="C7" s="19">
        <v>32097757</v>
      </c>
      <c r="D7" s="19">
        <v>5006</v>
      </c>
      <c r="E7" s="19">
        <v>718154</v>
      </c>
      <c r="F7" s="20">
        <f t="shared" si="0"/>
        <v>242214</v>
      </c>
      <c r="G7" s="20">
        <f t="shared" si="0"/>
        <v>32815911</v>
      </c>
      <c r="H7" s="167"/>
      <c r="I7" s="170"/>
      <c r="J7" s="173"/>
    </row>
    <row r="8" spans="1:12">
      <c r="A8" s="18" t="s">
        <v>15</v>
      </c>
      <c r="B8" s="19">
        <v>84366</v>
      </c>
      <c r="C8" s="19">
        <v>10916617.692112725</v>
      </c>
      <c r="D8" s="19">
        <v>476</v>
      </c>
      <c r="E8" s="19">
        <v>66701.187918367301</v>
      </c>
      <c r="F8" s="20">
        <f t="shared" si="0"/>
        <v>84842</v>
      </c>
      <c r="G8" s="20">
        <f t="shared" si="0"/>
        <v>10983318.880031092</v>
      </c>
      <c r="H8" s="167"/>
      <c r="I8" s="170"/>
      <c r="J8" s="173"/>
    </row>
    <row r="9" spans="1:12">
      <c r="A9" s="18" t="s">
        <v>16</v>
      </c>
      <c r="B9" s="19">
        <v>746079</v>
      </c>
      <c r="C9" s="19">
        <v>97521264</v>
      </c>
      <c r="D9" s="19">
        <v>20341</v>
      </c>
      <c r="E9" s="19">
        <v>2908133</v>
      </c>
      <c r="F9" s="20">
        <f t="shared" si="0"/>
        <v>766420</v>
      </c>
      <c r="G9" s="20">
        <f t="shared" si="0"/>
        <v>100429397</v>
      </c>
      <c r="H9" s="167"/>
      <c r="I9" s="170"/>
      <c r="J9" s="173"/>
    </row>
    <row r="10" spans="1:12" ht="15" thickBot="1">
      <c r="A10" s="22" t="s">
        <v>17</v>
      </c>
      <c r="B10" s="23">
        <v>11889</v>
      </c>
      <c r="C10" s="23">
        <v>1412112.4000000001</v>
      </c>
      <c r="D10" s="23">
        <v>9</v>
      </c>
      <c r="E10" s="23">
        <v>2402.25</v>
      </c>
      <c r="F10" s="24">
        <f t="shared" si="0"/>
        <v>11898</v>
      </c>
      <c r="G10" s="24">
        <f t="shared" si="0"/>
        <v>1414514.6500000001</v>
      </c>
      <c r="H10" s="168"/>
      <c r="I10" s="171"/>
      <c r="J10" s="174"/>
    </row>
    <row r="11" spans="1:12">
      <c r="A11" s="15" t="s">
        <v>18</v>
      </c>
      <c r="B11" s="16">
        <v>160363</v>
      </c>
      <c r="C11" s="16">
        <v>21439456.971762873</v>
      </c>
      <c r="D11" s="16">
        <v>6431</v>
      </c>
      <c r="E11" s="16">
        <v>867954</v>
      </c>
      <c r="F11" s="25">
        <f t="shared" si="0"/>
        <v>166794</v>
      </c>
      <c r="G11" s="25">
        <f t="shared" si="0"/>
        <v>22307410.971762873</v>
      </c>
      <c r="H11" s="166">
        <f>G11/G2</f>
        <v>5.246123268469554E-2</v>
      </c>
      <c r="I11" s="175">
        <f>F11/F2</f>
        <v>9.7411778722469811E-2</v>
      </c>
      <c r="J11" s="178">
        <f>E11/G11</f>
        <v>3.8908773460921663E-2</v>
      </c>
    </row>
    <row r="12" spans="1:12">
      <c r="A12" s="18" t="s">
        <v>11</v>
      </c>
      <c r="B12" s="19">
        <v>5601</v>
      </c>
      <c r="C12" s="19">
        <v>778821</v>
      </c>
      <c r="D12" s="19">
        <v>0</v>
      </c>
      <c r="E12" s="19">
        <v>0</v>
      </c>
      <c r="F12" s="26">
        <f t="shared" si="0"/>
        <v>5601</v>
      </c>
      <c r="G12" s="26">
        <f t="shared" si="0"/>
        <v>778821</v>
      </c>
      <c r="H12" s="167"/>
      <c r="I12" s="176"/>
      <c r="J12" s="179"/>
    </row>
    <row r="13" spans="1:12">
      <c r="A13" s="18" t="s">
        <v>12</v>
      </c>
      <c r="B13" s="19">
        <v>112</v>
      </c>
      <c r="C13" s="19">
        <v>11410</v>
      </c>
      <c r="D13" s="19">
        <v>0</v>
      </c>
      <c r="E13" s="19">
        <v>0</v>
      </c>
      <c r="F13" s="26">
        <f t="shared" si="0"/>
        <v>112</v>
      </c>
      <c r="G13" s="26">
        <f t="shared" si="0"/>
        <v>11410</v>
      </c>
      <c r="H13" s="167"/>
      <c r="I13" s="176"/>
      <c r="J13" s="179"/>
    </row>
    <row r="14" spans="1:12">
      <c r="A14" s="18" t="s">
        <v>13</v>
      </c>
      <c r="B14" s="19">
        <v>40618</v>
      </c>
      <c r="C14" s="19">
        <v>5746214</v>
      </c>
      <c r="D14" s="19">
        <v>2</v>
      </c>
      <c r="E14" s="19">
        <v>0</v>
      </c>
      <c r="F14" s="26">
        <f t="shared" si="0"/>
        <v>40620</v>
      </c>
      <c r="G14" s="26">
        <f t="shared" si="0"/>
        <v>5746214</v>
      </c>
      <c r="H14" s="167"/>
      <c r="I14" s="176"/>
      <c r="J14" s="179"/>
    </row>
    <row r="15" spans="1:12">
      <c r="A15" s="18" t="s">
        <v>14</v>
      </c>
      <c r="B15" s="19">
        <v>27224</v>
      </c>
      <c r="C15" s="19">
        <v>3438838</v>
      </c>
      <c r="D15" s="19">
        <v>2232</v>
      </c>
      <c r="E15" s="19">
        <v>283179</v>
      </c>
      <c r="F15" s="26">
        <f t="shared" si="0"/>
        <v>29456</v>
      </c>
      <c r="G15" s="26">
        <f t="shared" si="0"/>
        <v>3722017</v>
      </c>
      <c r="H15" s="167"/>
      <c r="I15" s="176"/>
      <c r="J15" s="179"/>
    </row>
    <row r="16" spans="1:12">
      <c r="A16" s="18" t="s">
        <v>15</v>
      </c>
      <c r="B16" s="19">
        <v>20506</v>
      </c>
      <c r="C16" s="19">
        <v>2656096.9317628746</v>
      </c>
      <c r="D16" s="19">
        <v>0</v>
      </c>
      <c r="E16" s="19">
        <v>0</v>
      </c>
      <c r="F16" s="26">
        <f t="shared" si="0"/>
        <v>20506</v>
      </c>
      <c r="G16" s="26">
        <f t="shared" si="0"/>
        <v>2656096.9317628746</v>
      </c>
      <c r="H16" s="167"/>
      <c r="I16" s="176"/>
      <c r="J16" s="179"/>
    </row>
    <row r="17" spans="1:13">
      <c r="A17" s="18" t="s">
        <v>16</v>
      </c>
      <c r="B17" s="19">
        <v>63752</v>
      </c>
      <c r="C17" s="19">
        <v>8501808</v>
      </c>
      <c r="D17" s="19">
        <v>4197</v>
      </c>
      <c r="E17" s="19">
        <v>584775</v>
      </c>
      <c r="F17" s="26">
        <f t="shared" si="0"/>
        <v>67949</v>
      </c>
      <c r="G17" s="26">
        <f t="shared" si="0"/>
        <v>9086583</v>
      </c>
      <c r="H17" s="167"/>
      <c r="I17" s="176"/>
      <c r="J17" s="179"/>
    </row>
    <row r="18" spans="1:13" ht="15" thickBot="1">
      <c r="A18" s="22" t="s">
        <v>17</v>
      </c>
      <c r="B18" s="23">
        <v>2550</v>
      </c>
      <c r="C18" s="23">
        <v>306269.04000000004</v>
      </c>
      <c r="D18" s="23">
        <v>0</v>
      </c>
      <c r="E18" s="23">
        <v>0</v>
      </c>
      <c r="F18" s="27">
        <f t="shared" si="0"/>
        <v>2550</v>
      </c>
      <c r="G18" s="27">
        <f t="shared" si="0"/>
        <v>306269.04000000004</v>
      </c>
      <c r="H18" s="168"/>
      <c r="I18" s="177"/>
      <c r="J18" s="180"/>
    </row>
    <row r="19" spans="1:13">
      <c r="A19" s="15" t="s">
        <v>19</v>
      </c>
      <c r="B19" s="16">
        <v>105242</v>
      </c>
      <c r="C19" s="16">
        <v>31436210.380379006</v>
      </c>
      <c r="D19" s="16">
        <v>11049</v>
      </c>
      <c r="E19" s="16">
        <v>5685058.6284178812</v>
      </c>
      <c r="F19" s="25">
        <f t="shared" si="0"/>
        <v>116291</v>
      </c>
      <c r="G19" s="25">
        <f t="shared" si="0"/>
        <v>37121269.008796886</v>
      </c>
      <c r="H19" s="166">
        <f>G19/G2</f>
        <v>8.7299576516824837E-2</v>
      </c>
      <c r="I19" s="175">
        <f>F19/F2</f>
        <v>6.7916790528524631E-2</v>
      </c>
      <c r="J19" s="178">
        <f>E19/G19</f>
        <v>0.15314828345632939</v>
      </c>
    </row>
    <row r="20" spans="1:13">
      <c r="A20" s="18" t="s">
        <v>11</v>
      </c>
      <c r="B20" s="19">
        <v>4077</v>
      </c>
      <c r="C20" s="19">
        <v>1451560</v>
      </c>
      <c r="D20" s="19">
        <v>556</v>
      </c>
      <c r="E20" s="19">
        <v>318976</v>
      </c>
      <c r="F20" s="26">
        <f t="shared" si="0"/>
        <v>4633</v>
      </c>
      <c r="G20" s="26">
        <f t="shared" si="0"/>
        <v>1770536</v>
      </c>
      <c r="H20" s="167"/>
      <c r="I20" s="176"/>
      <c r="J20" s="179"/>
    </row>
    <row r="21" spans="1:13">
      <c r="A21" s="18" t="s">
        <v>12</v>
      </c>
      <c r="B21" s="19">
        <v>188</v>
      </c>
      <c r="C21" s="19">
        <v>105188</v>
      </c>
      <c r="D21" s="19">
        <v>0</v>
      </c>
      <c r="E21" s="19">
        <v>0</v>
      </c>
      <c r="F21" s="26">
        <f t="shared" si="0"/>
        <v>188</v>
      </c>
      <c r="G21" s="26">
        <f t="shared" si="0"/>
        <v>105188</v>
      </c>
      <c r="H21" s="167"/>
      <c r="I21" s="176"/>
      <c r="J21" s="179"/>
      <c r="M21" s="19"/>
    </row>
    <row r="22" spans="1:13">
      <c r="A22" s="18" t="s">
        <v>13</v>
      </c>
      <c r="B22" s="19">
        <v>21266</v>
      </c>
      <c r="C22" s="19">
        <v>5114171</v>
      </c>
      <c r="D22" s="19">
        <v>2230</v>
      </c>
      <c r="E22" s="19">
        <v>73841.599999999889</v>
      </c>
      <c r="F22" s="26">
        <f t="shared" si="0"/>
        <v>23496</v>
      </c>
      <c r="G22" s="26">
        <f t="shared" si="0"/>
        <v>5188012.5999999996</v>
      </c>
      <c r="H22" s="167"/>
      <c r="I22" s="176"/>
      <c r="J22" s="179"/>
    </row>
    <row r="23" spans="1:13">
      <c r="A23" s="18" t="s">
        <v>14</v>
      </c>
      <c r="B23" s="19">
        <v>22332</v>
      </c>
      <c r="C23" s="19">
        <v>8020712</v>
      </c>
      <c r="D23" s="19">
        <v>2310</v>
      </c>
      <c r="E23" s="19">
        <v>1447630</v>
      </c>
      <c r="F23" s="26">
        <f t="shared" si="0"/>
        <v>24642</v>
      </c>
      <c r="G23" s="26">
        <f t="shared" si="0"/>
        <v>9468342</v>
      </c>
      <c r="H23" s="167"/>
      <c r="I23" s="176"/>
      <c r="J23" s="179"/>
    </row>
    <row r="24" spans="1:13">
      <c r="A24" s="18" t="s">
        <v>15</v>
      </c>
      <c r="B24" s="19">
        <v>7168</v>
      </c>
      <c r="C24" s="19">
        <v>2209424.0503790067</v>
      </c>
      <c r="D24" s="19">
        <v>416</v>
      </c>
      <c r="E24" s="19">
        <v>226567.4984178812</v>
      </c>
      <c r="F24" s="26">
        <f t="shared" si="0"/>
        <v>7584</v>
      </c>
      <c r="G24" s="26">
        <f t="shared" si="0"/>
        <v>2435991.548796888</v>
      </c>
      <c r="H24" s="167"/>
      <c r="I24" s="176"/>
      <c r="J24" s="179"/>
    </row>
    <row r="25" spans="1:13">
      <c r="A25" s="18" t="s">
        <v>16</v>
      </c>
      <c r="B25" s="19">
        <v>48883</v>
      </c>
      <c r="C25" s="19">
        <v>14116817</v>
      </c>
      <c r="D25" s="19">
        <v>5443</v>
      </c>
      <c r="E25" s="19">
        <v>3558859</v>
      </c>
      <c r="F25" s="26">
        <f t="shared" si="0"/>
        <v>54326</v>
      </c>
      <c r="G25" s="26">
        <f t="shared" si="0"/>
        <v>17675676</v>
      </c>
      <c r="H25" s="167"/>
      <c r="I25" s="176"/>
      <c r="J25" s="179"/>
    </row>
    <row r="26" spans="1:13" ht="15" thickBot="1">
      <c r="A26" s="22" t="s">
        <v>17</v>
      </c>
      <c r="B26" s="23">
        <v>1328</v>
      </c>
      <c r="C26" s="23">
        <v>418338.33</v>
      </c>
      <c r="D26" s="23">
        <v>94</v>
      </c>
      <c r="E26" s="23">
        <v>59184.53</v>
      </c>
      <c r="F26" s="27">
        <f t="shared" si="0"/>
        <v>1422</v>
      </c>
      <c r="G26" s="27">
        <f t="shared" si="0"/>
        <v>477522.86</v>
      </c>
      <c r="H26" s="168"/>
      <c r="I26" s="177"/>
      <c r="J26" s="180"/>
    </row>
    <row r="27" spans="1:13">
      <c r="A27" s="15" t="s">
        <v>20</v>
      </c>
      <c r="B27" s="16">
        <v>17674</v>
      </c>
      <c r="C27" s="16">
        <v>28921948.072658889</v>
      </c>
      <c r="D27" s="16">
        <v>7918</v>
      </c>
      <c r="E27" s="16">
        <v>18801208.254322641</v>
      </c>
      <c r="F27" s="25">
        <f t="shared" si="0"/>
        <v>25592</v>
      </c>
      <c r="G27" s="25">
        <f t="shared" si="0"/>
        <v>47723156.32698153</v>
      </c>
      <c r="H27" s="166">
        <f>G27/G2</f>
        <v>0.1122324599518519</v>
      </c>
      <c r="I27" s="175">
        <f>F27/F2</f>
        <v>1.4946354431606938E-2</v>
      </c>
      <c r="J27" s="178">
        <f>E27/G27</f>
        <v>0.39396405647404525</v>
      </c>
    </row>
    <row r="28" spans="1:13">
      <c r="A28" s="18" t="s">
        <v>11</v>
      </c>
      <c r="B28" s="19">
        <v>315</v>
      </c>
      <c r="C28" s="19">
        <v>877000</v>
      </c>
      <c r="D28" s="19">
        <v>277</v>
      </c>
      <c r="E28" s="19">
        <v>1065318</v>
      </c>
      <c r="F28" s="26">
        <f t="shared" si="0"/>
        <v>592</v>
      </c>
      <c r="G28" s="26">
        <f t="shared" si="0"/>
        <v>1942318</v>
      </c>
      <c r="H28" s="167"/>
      <c r="I28" s="176"/>
      <c r="J28" s="179"/>
    </row>
    <row r="29" spans="1:13">
      <c r="A29" s="18" t="s">
        <v>13</v>
      </c>
      <c r="B29" s="19">
        <v>4746</v>
      </c>
      <c r="C29" s="19">
        <v>8008921</v>
      </c>
      <c r="D29" s="19">
        <v>2193</v>
      </c>
      <c r="E29" s="19">
        <v>505585.2</v>
      </c>
      <c r="F29" s="26">
        <f t="shared" si="0"/>
        <v>6939</v>
      </c>
      <c r="G29" s="26">
        <f t="shared" si="0"/>
        <v>8514506.1999999993</v>
      </c>
      <c r="H29" s="167"/>
      <c r="I29" s="176"/>
      <c r="J29" s="179"/>
    </row>
    <row r="30" spans="1:13">
      <c r="A30" s="18" t="s">
        <v>14</v>
      </c>
      <c r="B30" s="19">
        <v>2185</v>
      </c>
      <c r="C30" s="19">
        <v>8074995</v>
      </c>
      <c r="D30" s="19">
        <v>1668</v>
      </c>
      <c r="E30" s="19">
        <v>7664813</v>
      </c>
      <c r="F30" s="26">
        <f t="shared" si="0"/>
        <v>3853</v>
      </c>
      <c r="G30" s="26">
        <f t="shared" si="0"/>
        <v>15739808</v>
      </c>
      <c r="H30" s="167"/>
      <c r="I30" s="176"/>
      <c r="J30" s="179"/>
    </row>
    <row r="31" spans="1:13">
      <c r="A31" s="18" t="s">
        <v>15</v>
      </c>
      <c r="B31" s="19">
        <v>660</v>
      </c>
      <c r="C31" s="19">
        <v>1933069.058658889</v>
      </c>
      <c r="D31" s="19">
        <v>420</v>
      </c>
      <c r="E31" s="19">
        <v>1927167.8443226409</v>
      </c>
      <c r="F31" s="26">
        <f t="shared" si="0"/>
        <v>1080</v>
      </c>
      <c r="G31" s="26">
        <f t="shared" si="0"/>
        <v>3860236.9029815299</v>
      </c>
      <c r="H31" s="167"/>
      <c r="I31" s="176"/>
      <c r="J31" s="179"/>
    </row>
    <row r="32" spans="1:13">
      <c r="A32" s="18" t="s">
        <v>16</v>
      </c>
      <c r="B32" s="19">
        <v>9597</v>
      </c>
      <c r="C32" s="19">
        <v>9534318</v>
      </c>
      <c r="D32" s="19">
        <v>3261</v>
      </c>
      <c r="E32" s="19">
        <v>7243409</v>
      </c>
      <c r="F32" s="26">
        <f t="shared" si="0"/>
        <v>12858</v>
      </c>
      <c r="G32" s="26">
        <f t="shared" si="0"/>
        <v>16777727</v>
      </c>
      <c r="H32" s="167"/>
      <c r="I32" s="176"/>
      <c r="J32" s="179"/>
    </row>
    <row r="33" spans="1:10" ht="15" thickBot="1">
      <c r="A33" s="22" t="s">
        <v>17</v>
      </c>
      <c r="B33" s="23">
        <v>171</v>
      </c>
      <c r="C33" s="23">
        <v>493645.01399999898</v>
      </c>
      <c r="D33" s="23">
        <v>99</v>
      </c>
      <c r="E33" s="23">
        <v>394915.2099999999</v>
      </c>
      <c r="F33" s="27">
        <f t="shared" si="0"/>
        <v>270</v>
      </c>
      <c r="G33" s="27">
        <f t="shared" si="0"/>
        <v>888560.22399999888</v>
      </c>
      <c r="H33" s="168"/>
      <c r="I33" s="177"/>
      <c r="J33" s="180"/>
    </row>
    <row r="34" spans="1:10">
      <c r="A34" s="15" t="s">
        <v>21</v>
      </c>
      <c r="B34" s="16">
        <v>5567</v>
      </c>
      <c r="C34" s="16">
        <v>56674553.109999999</v>
      </c>
      <c r="D34" s="16">
        <v>4828</v>
      </c>
      <c r="E34" s="16">
        <v>74104270.009315833</v>
      </c>
      <c r="F34" s="25">
        <f>B34+D34</f>
        <v>10395</v>
      </c>
      <c r="G34" s="25">
        <f>C34+E34</f>
        <v>130778823.11931583</v>
      </c>
      <c r="H34" s="166">
        <f>G34/G2</f>
        <v>0.30755780124271781</v>
      </c>
      <c r="I34" s="182">
        <f>F34/F2</f>
        <v>6.0709344450044587E-3</v>
      </c>
      <c r="J34" s="185">
        <f>E34/G34</f>
        <v>0.56663814707758098</v>
      </c>
    </row>
    <row r="35" spans="1:10">
      <c r="A35" s="18" t="s">
        <v>11</v>
      </c>
      <c r="B35" s="19">
        <v>27</v>
      </c>
      <c r="C35" s="19">
        <v>456265</v>
      </c>
      <c r="D35" s="19">
        <v>90</v>
      </c>
      <c r="E35" s="19">
        <v>4806146</v>
      </c>
      <c r="F35" s="26">
        <f>B35+D35</f>
        <v>117</v>
      </c>
      <c r="G35" s="26">
        <f>C35+E35</f>
        <v>5262411</v>
      </c>
      <c r="H35" s="167"/>
      <c r="I35" s="183"/>
      <c r="J35" s="186"/>
    </row>
    <row r="36" spans="1:10">
      <c r="A36" s="18" t="s">
        <v>13</v>
      </c>
      <c r="B36" s="19">
        <v>261</v>
      </c>
      <c r="C36" s="19">
        <v>3332817</v>
      </c>
      <c r="D36" s="19">
        <v>723</v>
      </c>
      <c r="E36" s="19">
        <v>1577861.399999998</v>
      </c>
      <c r="F36" s="26">
        <f t="shared" ref="F36:G40" si="1">B36+D36</f>
        <v>984</v>
      </c>
      <c r="G36" s="26">
        <f t="shared" si="1"/>
        <v>4910678.3999999985</v>
      </c>
      <c r="H36" s="167"/>
      <c r="I36" s="183"/>
      <c r="J36" s="186"/>
    </row>
    <row r="37" spans="1:10">
      <c r="A37" s="18" t="s">
        <v>14</v>
      </c>
      <c r="B37" s="19">
        <v>115</v>
      </c>
      <c r="C37" s="19">
        <v>5938646</v>
      </c>
      <c r="D37" s="19">
        <v>214</v>
      </c>
      <c r="E37" s="19">
        <v>16926416</v>
      </c>
      <c r="F37" s="26">
        <f t="shared" si="1"/>
        <v>329</v>
      </c>
      <c r="G37" s="26">
        <f t="shared" si="1"/>
        <v>22865062</v>
      </c>
      <c r="H37" s="167"/>
      <c r="I37" s="183"/>
      <c r="J37" s="186"/>
    </row>
    <row r="38" spans="1:10">
      <c r="A38" s="18" t="s">
        <v>15</v>
      </c>
      <c r="B38" s="19">
        <v>8</v>
      </c>
      <c r="C38" s="19">
        <v>276575.52</v>
      </c>
      <c r="D38" s="19">
        <v>28</v>
      </c>
      <c r="E38" s="19">
        <v>1175957.9993158388</v>
      </c>
      <c r="F38" s="26">
        <f t="shared" si="1"/>
        <v>36</v>
      </c>
      <c r="G38" s="26">
        <f t="shared" si="1"/>
        <v>1452533.5193158388</v>
      </c>
      <c r="H38" s="167"/>
      <c r="I38" s="183"/>
      <c r="J38" s="186"/>
    </row>
    <row r="39" spans="1:10">
      <c r="A39" s="18" t="s">
        <v>16</v>
      </c>
      <c r="B39" s="19">
        <v>5149</v>
      </c>
      <c r="C39" s="19">
        <v>46554506</v>
      </c>
      <c r="D39" s="19">
        <v>3751</v>
      </c>
      <c r="E39" s="19">
        <v>48456001</v>
      </c>
      <c r="F39" s="26">
        <f t="shared" si="1"/>
        <v>8900</v>
      </c>
      <c r="G39" s="26">
        <f t="shared" si="1"/>
        <v>95010507</v>
      </c>
      <c r="H39" s="167"/>
      <c r="I39" s="183"/>
      <c r="J39" s="186"/>
    </row>
    <row r="40" spans="1:10" ht="15" thickBot="1">
      <c r="A40" s="18" t="s">
        <v>17</v>
      </c>
      <c r="B40" s="19">
        <v>7</v>
      </c>
      <c r="C40" s="19">
        <v>115743.59</v>
      </c>
      <c r="D40" s="19">
        <v>22</v>
      </c>
      <c r="E40" s="19">
        <v>1161887.609999998</v>
      </c>
      <c r="F40" s="28">
        <f t="shared" si="1"/>
        <v>29</v>
      </c>
      <c r="G40" s="28">
        <f t="shared" si="1"/>
        <v>1277631.1999999981</v>
      </c>
      <c r="H40" s="181"/>
      <c r="I40" s="184"/>
      <c r="J40" s="187"/>
    </row>
    <row r="41" spans="1:10">
      <c r="A41" s="15" t="s">
        <v>22</v>
      </c>
      <c r="B41" s="16">
        <v>0</v>
      </c>
      <c r="C41" s="16">
        <v>100</v>
      </c>
      <c r="D41" s="16">
        <v>0</v>
      </c>
      <c r="E41" s="16">
        <v>0</v>
      </c>
      <c r="F41" s="25">
        <f>B41+D41</f>
        <v>0</v>
      </c>
      <c r="G41" s="25">
        <f>C41+E41</f>
        <v>100</v>
      </c>
      <c r="H41" s="188">
        <f>G41/G2</f>
        <v>2.351740089923565E-7</v>
      </c>
      <c r="I41" s="188">
        <f>F41/F2</f>
        <v>0</v>
      </c>
      <c r="J41" s="190">
        <f>F42/G41</f>
        <v>0</v>
      </c>
    </row>
    <row r="42" spans="1:10" ht="15" thickBot="1">
      <c r="A42" s="22" t="s">
        <v>13</v>
      </c>
      <c r="B42" s="23">
        <v>0</v>
      </c>
      <c r="C42" s="23">
        <v>100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100</v>
      </c>
      <c r="H42" s="189"/>
      <c r="I42" s="189"/>
      <c r="J42" s="191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5AAB-534B-4272-9EC3-0EB55D4A3C9F}">
  <sheetPr>
    <tabColor rgb="FF7030A0"/>
  </sheetPr>
  <dimension ref="A1:M42"/>
  <sheetViews>
    <sheetView zoomScaleNormal="100" workbookViewId="0">
      <selection activeCell="B2" sqref="B2:E42"/>
    </sheetView>
  </sheetViews>
  <sheetFormatPr defaultRowHeight="14.45"/>
  <cols>
    <col min="1" max="1" width="17.42578125" customWidth="1"/>
    <col min="2" max="2" width="13.140625" style="19" customWidth="1"/>
    <col min="3" max="3" width="14.42578125" style="19" customWidth="1"/>
    <col min="4" max="4" width="13.140625" style="19" customWidth="1"/>
    <col min="5" max="5" width="14.140625" style="19" customWidth="1"/>
    <col min="6" max="6" width="11.42578125" customWidth="1"/>
    <col min="7" max="7" width="12.85546875" customWidth="1"/>
    <col min="8" max="8" width="12.7109375" bestFit="1" customWidth="1"/>
    <col min="9" max="9" width="11.85546875" customWidth="1"/>
    <col min="10" max="10" width="17.85546875" customWidth="1"/>
    <col min="11" max="11" width="12.7109375" bestFit="1" customWidth="1"/>
    <col min="12" max="12" width="12" bestFit="1" customWidth="1"/>
    <col min="13" max="13" width="10.140625" bestFit="1" customWidth="1"/>
  </cols>
  <sheetData>
    <row r="1" spans="1:12" ht="58.5" thickBot="1">
      <c r="A1" s="55">
        <f>JAN!A1</f>
        <v>2020</v>
      </c>
      <c r="B1" s="56" t="s">
        <v>0</v>
      </c>
      <c r="C1" s="57" t="s">
        <v>1</v>
      </c>
      <c r="D1" s="58" t="s">
        <v>2</v>
      </c>
      <c r="E1" s="59" t="s">
        <v>3</v>
      </c>
      <c r="F1" s="60" t="s">
        <v>4</v>
      </c>
      <c r="G1" s="61" t="s">
        <v>5</v>
      </c>
      <c r="H1" s="62" t="s">
        <v>6</v>
      </c>
      <c r="I1" s="62" t="s">
        <v>7</v>
      </c>
      <c r="J1" s="63" t="s">
        <v>8</v>
      </c>
    </row>
    <row r="2" spans="1:12" ht="15" thickBot="1">
      <c r="A2" s="10" t="s">
        <v>31</v>
      </c>
      <c r="B2" s="11">
        <v>1628082</v>
      </c>
      <c r="C2" s="11">
        <v>59993012.896231577</v>
      </c>
      <c r="D2" s="11">
        <v>52287</v>
      </c>
      <c r="E2" s="11">
        <v>40013219.903345019</v>
      </c>
      <c r="F2" s="12">
        <f>B2+D2</f>
        <v>1680369</v>
      </c>
      <c r="G2" s="12">
        <f>C2+E2</f>
        <v>100006232.7995766</v>
      </c>
      <c r="H2" s="13">
        <f>SUM(H3:H42)</f>
        <v>1.0000000000000002</v>
      </c>
      <c r="I2" s="14">
        <f>SUM(I3:I42)</f>
        <v>1</v>
      </c>
      <c r="J2" s="14">
        <f>E2/G2</f>
        <v>0.4001072611497713</v>
      </c>
    </row>
    <row r="3" spans="1:12">
      <c r="A3" s="64" t="s">
        <v>10</v>
      </c>
      <c r="B3" s="65">
        <v>1335987</v>
      </c>
      <c r="C3" s="65">
        <v>32654345.758526318</v>
      </c>
      <c r="D3" s="65">
        <v>22831</v>
      </c>
      <c r="E3" s="65">
        <v>598924.48039766087</v>
      </c>
      <c r="F3" s="66">
        <f>B3+D3</f>
        <v>1358818</v>
      </c>
      <c r="G3" s="66">
        <f>C3+E3</f>
        <v>33253270.238923978</v>
      </c>
      <c r="H3" s="166">
        <f>G3/G$2</f>
        <v>0.33251197758410878</v>
      </c>
      <c r="I3" s="169">
        <f>F3/F2</f>
        <v>0.8086426255185617</v>
      </c>
      <c r="J3" s="172">
        <f>E3/G3</f>
        <v>1.8010994891461872E-2</v>
      </c>
    </row>
    <row r="4" spans="1:12">
      <c r="A4" s="18" t="s">
        <v>11</v>
      </c>
      <c r="B4" s="19">
        <v>29280</v>
      </c>
      <c r="C4" s="19">
        <v>929216</v>
      </c>
      <c r="D4" s="19">
        <v>74</v>
      </c>
      <c r="E4" s="19">
        <v>4398</v>
      </c>
      <c r="F4" s="20">
        <f>B4+D4</f>
        <v>29354</v>
      </c>
      <c r="G4" s="20">
        <f t="shared" ref="F4:G33" si="0">C4+E4</f>
        <v>933614</v>
      </c>
      <c r="H4" s="167"/>
      <c r="I4" s="170"/>
      <c r="J4" s="173"/>
      <c r="L4" s="19"/>
    </row>
    <row r="5" spans="1:12">
      <c r="A5" s="18" t="s">
        <v>12</v>
      </c>
      <c r="B5" s="19">
        <v>1643</v>
      </c>
      <c r="C5" s="19">
        <v>45196</v>
      </c>
      <c r="D5" s="19">
        <v>0</v>
      </c>
      <c r="E5" s="19">
        <v>0</v>
      </c>
      <c r="F5" s="20">
        <f t="shared" si="0"/>
        <v>1643</v>
      </c>
      <c r="G5" s="20">
        <f t="shared" si="0"/>
        <v>45196</v>
      </c>
      <c r="H5" s="167"/>
      <c r="I5" s="170"/>
      <c r="J5" s="173"/>
      <c r="L5" s="21"/>
    </row>
    <row r="6" spans="1:12">
      <c r="A6" s="18" t="s">
        <v>13</v>
      </c>
      <c r="B6" s="19">
        <v>255907</v>
      </c>
      <c r="C6" s="19">
        <v>7081686</v>
      </c>
      <c r="D6" s="19">
        <v>289</v>
      </c>
      <c r="E6" s="19">
        <v>1640.8999999999999</v>
      </c>
      <c r="F6" s="20">
        <f t="shared" si="0"/>
        <v>256196</v>
      </c>
      <c r="G6" s="20">
        <f t="shared" si="0"/>
        <v>7083326.9000000004</v>
      </c>
      <c r="H6" s="167"/>
      <c r="I6" s="170"/>
      <c r="J6" s="173"/>
    </row>
    <row r="7" spans="1:12">
      <c r="A7" s="18" t="s">
        <v>14</v>
      </c>
      <c r="B7" s="19">
        <v>236580</v>
      </c>
      <c r="C7" s="19">
        <v>5900808</v>
      </c>
      <c r="D7" s="19">
        <v>4015</v>
      </c>
      <c r="E7" s="19">
        <v>114550</v>
      </c>
      <c r="F7" s="20">
        <f t="shared" si="0"/>
        <v>240595</v>
      </c>
      <c r="G7" s="20">
        <f t="shared" si="0"/>
        <v>6015358</v>
      </c>
      <c r="H7" s="167"/>
      <c r="I7" s="170"/>
      <c r="J7" s="173"/>
    </row>
    <row r="8" spans="1:12">
      <c r="A8" s="18" t="s">
        <v>15</v>
      </c>
      <c r="B8" s="19">
        <v>42930</v>
      </c>
      <c r="C8" s="19">
        <v>939179.25852631568</v>
      </c>
      <c r="D8" s="19">
        <v>238</v>
      </c>
      <c r="E8" s="19">
        <v>8725.8003976608106</v>
      </c>
      <c r="F8" s="20">
        <f t="shared" si="0"/>
        <v>43168</v>
      </c>
      <c r="G8" s="20">
        <f t="shared" si="0"/>
        <v>947905.0589239765</v>
      </c>
      <c r="H8" s="167"/>
      <c r="I8" s="170"/>
      <c r="J8" s="173"/>
    </row>
    <row r="9" spans="1:12">
      <c r="A9" s="18" t="s">
        <v>16</v>
      </c>
      <c r="B9" s="19">
        <v>757717</v>
      </c>
      <c r="C9" s="19">
        <v>17489007</v>
      </c>
      <c r="D9" s="19">
        <v>18206</v>
      </c>
      <c r="E9" s="19">
        <v>469113</v>
      </c>
      <c r="F9" s="20">
        <f t="shared" si="0"/>
        <v>775923</v>
      </c>
      <c r="G9" s="20">
        <f t="shared" si="0"/>
        <v>17958120</v>
      </c>
      <c r="H9" s="167"/>
      <c r="I9" s="170"/>
      <c r="J9" s="173"/>
    </row>
    <row r="10" spans="1:12" ht="15" thickBot="1">
      <c r="A10" s="22" t="s">
        <v>17</v>
      </c>
      <c r="B10" s="23">
        <v>11930</v>
      </c>
      <c r="C10" s="23">
        <v>269253.5</v>
      </c>
      <c r="D10" s="23">
        <v>9</v>
      </c>
      <c r="E10" s="23">
        <v>496.77999999999901</v>
      </c>
      <c r="F10" s="24">
        <f t="shared" si="0"/>
        <v>11939</v>
      </c>
      <c r="G10" s="24">
        <f t="shared" si="0"/>
        <v>269750.28000000003</v>
      </c>
      <c r="H10" s="168"/>
      <c r="I10" s="171"/>
      <c r="J10" s="174"/>
    </row>
    <row r="11" spans="1:12">
      <c r="A11" s="64" t="s">
        <v>18</v>
      </c>
      <c r="B11" s="65">
        <v>168022</v>
      </c>
      <c r="C11" s="65">
        <v>4200695.7734736837</v>
      </c>
      <c r="D11" s="65">
        <v>5204</v>
      </c>
      <c r="E11" s="65">
        <v>119230</v>
      </c>
      <c r="F11" s="67">
        <f t="shared" si="0"/>
        <v>173226</v>
      </c>
      <c r="G11" s="67">
        <f t="shared" si="0"/>
        <v>4319925.7734736837</v>
      </c>
      <c r="H11" s="166">
        <f>G11/G2</f>
        <v>4.3196565379392766E-2</v>
      </c>
      <c r="I11" s="175">
        <f>F11/F2</f>
        <v>0.1030880717271028</v>
      </c>
      <c r="J11" s="178">
        <f>E11/G11</f>
        <v>2.7600011262259787E-2</v>
      </c>
    </row>
    <row r="12" spans="1:12">
      <c r="A12" s="18" t="s">
        <v>11</v>
      </c>
      <c r="B12" s="19">
        <v>5770</v>
      </c>
      <c r="C12" s="19">
        <v>163291</v>
      </c>
      <c r="D12" s="19">
        <v>0</v>
      </c>
      <c r="E12" s="19">
        <v>0</v>
      </c>
      <c r="F12" s="26">
        <f t="shared" si="0"/>
        <v>5770</v>
      </c>
      <c r="G12" s="26">
        <f t="shared" si="0"/>
        <v>163291</v>
      </c>
      <c r="H12" s="167"/>
      <c r="I12" s="176"/>
      <c r="J12" s="179"/>
    </row>
    <row r="13" spans="1:12">
      <c r="A13" s="18" t="s">
        <v>12</v>
      </c>
      <c r="B13" s="19">
        <v>123</v>
      </c>
      <c r="C13" s="19">
        <v>2862</v>
      </c>
      <c r="D13" s="19">
        <v>0</v>
      </c>
      <c r="E13" s="19">
        <v>0</v>
      </c>
      <c r="F13" s="26">
        <f t="shared" si="0"/>
        <v>123</v>
      </c>
      <c r="G13" s="26">
        <f t="shared" si="0"/>
        <v>2862</v>
      </c>
      <c r="H13" s="167"/>
      <c r="I13" s="176"/>
      <c r="J13" s="179"/>
    </row>
    <row r="14" spans="1:12">
      <c r="A14" s="18" t="s">
        <v>13</v>
      </c>
      <c r="B14" s="19">
        <v>43437</v>
      </c>
      <c r="C14" s="19">
        <v>1211722</v>
      </c>
      <c r="D14" s="19">
        <v>2</v>
      </c>
      <c r="E14" s="19">
        <v>0</v>
      </c>
      <c r="F14" s="26">
        <f t="shared" si="0"/>
        <v>43439</v>
      </c>
      <c r="G14" s="26">
        <f t="shared" si="0"/>
        <v>1211722</v>
      </c>
      <c r="H14" s="167"/>
      <c r="I14" s="176"/>
      <c r="J14" s="179"/>
    </row>
    <row r="15" spans="1:12">
      <c r="A15" s="18" t="s">
        <v>14</v>
      </c>
      <c r="B15" s="19">
        <v>29452</v>
      </c>
      <c r="C15" s="19">
        <v>762194</v>
      </c>
      <c r="D15" s="19">
        <v>1646</v>
      </c>
      <c r="E15" s="19">
        <v>43552</v>
      </c>
      <c r="F15" s="26">
        <f t="shared" si="0"/>
        <v>31098</v>
      </c>
      <c r="G15" s="26">
        <f t="shared" si="0"/>
        <v>805746</v>
      </c>
      <c r="H15" s="167"/>
      <c r="I15" s="176"/>
      <c r="J15" s="179"/>
    </row>
    <row r="16" spans="1:12">
      <c r="A16" s="18" t="s">
        <v>15</v>
      </c>
      <c r="B16" s="19">
        <v>10136</v>
      </c>
      <c r="C16" s="19">
        <v>230139.69347368379</v>
      </c>
      <c r="D16" s="19">
        <v>0</v>
      </c>
      <c r="E16" s="19">
        <v>0</v>
      </c>
      <c r="F16" s="26">
        <f t="shared" si="0"/>
        <v>10136</v>
      </c>
      <c r="G16" s="26">
        <f t="shared" si="0"/>
        <v>230139.69347368379</v>
      </c>
      <c r="H16" s="167"/>
      <c r="I16" s="176"/>
      <c r="J16" s="179"/>
    </row>
    <row r="17" spans="1:13">
      <c r="A17" s="18" t="s">
        <v>16</v>
      </c>
      <c r="B17" s="19">
        <v>76533</v>
      </c>
      <c r="C17" s="19">
        <v>1770189</v>
      </c>
      <c r="D17" s="19">
        <v>3556</v>
      </c>
      <c r="E17" s="19">
        <v>75678</v>
      </c>
      <c r="F17" s="26">
        <f t="shared" si="0"/>
        <v>80089</v>
      </c>
      <c r="G17" s="26">
        <f t="shared" si="0"/>
        <v>1845867</v>
      </c>
      <c r="H17" s="167"/>
      <c r="I17" s="176"/>
      <c r="J17" s="179"/>
    </row>
    <row r="18" spans="1:13" ht="15" thickBot="1">
      <c r="A18" s="22" t="s">
        <v>17</v>
      </c>
      <c r="B18" s="23">
        <v>2571</v>
      </c>
      <c r="C18" s="23">
        <v>60298.0799999999</v>
      </c>
      <c r="D18" s="23">
        <v>0</v>
      </c>
      <c r="E18" s="23">
        <v>0</v>
      </c>
      <c r="F18" s="27">
        <f t="shared" si="0"/>
        <v>2571</v>
      </c>
      <c r="G18" s="27">
        <f t="shared" si="0"/>
        <v>60298.0799999999</v>
      </c>
      <c r="H18" s="168"/>
      <c r="I18" s="177"/>
      <c r="J18" s="180"/>
    </row>
    <row r="19" spans="1:13">
      <c r="A19" s="64" t="s">
        <v>19</v>
      </c>
      <c r="B19" s="65">
        <v>101175</v>
      </c>
      <c r="C19" s="65">
        <v>4701127.9530502921</v>
      </c>
      <c r="D19" s="65">
        <v>11467</v>
      </c>
      <c r="E19" s="65">
        <v>1385764.6231695907</v>
      </c>
      <c r="F19" s="67">
        <f t="shared" si="0"/>
        <v>112642</v>
      </c>
      <c r="G19" s="67">
        <f t="shared" si="0"/>
        <v>6086892.5762198828</v>
      </c>
      <c r="H19" s="166">
        <f>G19/G2</f>
        <v>6.0865132160499234E-2</v>
      </c>
      <c r="I19" s="175">
        <f>F19/F2</f>
        <v>6.7034085965642073E-2</v>
      </c>
      <c r="J19" s="178">
        <f>E19/G19</f>
        <v>0.22766372263303294</v>
      </c>
    </row>
    <row r="20" spans="1:13">
      <c r="A20" s="18" t="s">
        <v>11</v>
      </c>
      <c r="B20" s="19">
        <v>4074</v>
      </c>
      <c r="C20" s="19">
        <v>266730</v>
      </c>
      <c r="D20" s="19">
        <v>547</v>
      </c>
      <c r="E20" s="19">
        <v>66275</v>
      </c>
      <c r="F20" s="26">
        <f t="shared" si="0"/>
        <v>4621</v>
      </c>
      <c r="G20" s="26">
        <f t="shared" si="0"/>
        <v>333005</v>
      </c>
      <c r="H20" s="167"/>
      <c r="I20" s="176"/>
      <c r="J20" s="179"/>
    </row>
    <row r="21" spans="1:13">
      <c r="A21" s="18" t="s">
        <v>12</v>
      </c>
      <c r="B21" s="19">
        <v>187</v>
      </c>
      <c r="C21" s="19">
        <v>24262</v>
      </c>
      <c r="D21" s="19">
        <v>0</v>
      </c>
      <c r="E21" s="19">
        <v>0</v>
      </c>
      <c r="F21" s="26">
        <f t="shared" si="0"/>
        <v>187</v>
      </c>
      <c r="G21" s="26">
        <f t="shared" si="0"/>
        <v>24262</v>
      </c>
      <c r="H21" s="167"/>
      <c r="I21" s="176"/>
      <c r="J21" s="179"/>
      <c r="M21" s="19"/>
    </row>
    <row r="22" spans="1:13">
      <c r="A22" s="18" t="s">
        <v>13</v>
      </c>
      <c r="B22" s="19">
        <v>21500</v>
      </c>
      <c r="C22" s="19">
        <v>588699</v>
      </c>
      <c r="D22" s="19">
        <v>2386</v>
      </c>
      <c r="E22" s="19">
        <v>14609.8999999999</v>
      </c>
      <c r="F22" s="26">
        <f t="shared" si="0"/>
        <v>23886</v>
      </c>
      <c r="G22" s="26">
        <f t="shared" si="0"/>
        <v>603308.89999999991</v>
      </c>
      <c r="H22" s="167"/>
      <c r="I22" s="176"/>
      <c r="J22" s="179"/>
    </row>
    <row r="23" spans="1:13">
      <c r="A23" s="18" t="s">
        <v>14</v>
      </c>
      <c r="B23" s="19">
        <v>21943</v>
      </c>
      <c r="C23" s="19">
        <v>1296787</v>
      </c>
      <c r="D23" s="19">
        <v>2429</v>
      </c>
      <c r="E23" s="19">
        <v>337994</v>
      </c>
      <c r="F23" s="26">
        <f t="shared" si="0"/>
        <v>24372</v>
      </c>
      <c r="G23" s="26">
        <f t="shared" si="0"/>
        <v>1634781</v>
      </c>
      <c r="H23" s="167"/>
      <c r="I23" s="176"/>
      <c r="J23" s="179"/>
    </row>
    <row r="24" spans="1:13">
      <c r="A24" s="18" t="s">
        <v>15</v>
      </c>
      <c r="B24" s="19">
        <v>3539</v>
      </c>
      <c r="C24" s="19">
        <v>142358.85305029229</v>
      </c>
      <c r="D24" s="19">
        <v>213</v>
      </c>
      <c r="E24" s="19">
        <v>26746.373169590635</v>
      </c>
      <c r="F24" s="26">
        <f t="shared" si="0"/>
        <v>3752</v>
      </c>
      <c r="G24" s="26">
        <f t="shared" si="0"/>
        <v>169105.22621988293</v>
      </c>
      <c r="H24" s="167"/>
      <c r="I24" s="176"/>
      <c r="J24" s="179"/>
    </row>
    <row r="25" spans="1:13">
      <c r="A25" s="18" t="s">
        <v>16</v>
      </c>
      <c r="B25" s="19">
        <v>48608</v>
      </c>
      <c r="C25" s="19">
        <v>2323869</v>
      </c>
      <c r="D25" s="19">
        <v>5795</v>
      </c>
      <c r="E25" s="19">
        <v>928159</v>
      </c>
      <c r="F25" s="26">
        <f t="shared" si="0"/>
        <v>54403</v>
      </c>
      <c r="G25" s="26">
        <f t="shared" si="0"/>
        <v>3252028</v>
      </c>
      <c r="H25" s="167"/>
      <c r="I25" s="176"/>
      <c r="J25" s="179"/>
    </row>
    <row r="26" spans="1:13" ht="15" thickBot="1">
      <c r="A26" s="22" t="s">
        <v>17</v>
      </c>
      <c r="B26" s="23">
        <v>1324</v>
      </c>
      <c r="C26" s="23">
        <v>58422.099999999802</v>
      </c>
      <c r="D26" s="23">
        <v>97</v>
      </c>
      <c r="E26" s="23">
        <v>11980.35</v>
      </c>
      <c r="F26" s="27">
        <f t="shared" si="0"/>
        <v>1421</v>
      </c>
      <c r="G26" s="27">
        <f t="shared" si="0"/>
        <v>70402.449999999808</v>
      </c>
      <c r="H26" s="168"/>
      <c r="I26" s="177"/>
      <c r="J26" s="180"/>
    </row>
    <row r="27" spans="1:13">
      <c r="A27" s="64" t="s">
        <v>20</v>
      </c>
      <c r="B27" s="65">
        <v>17097</v>
      </c>
      <c r="C27" s="65">
        <v>6047821.3387426902</v>
      </c>
      <c r="D27" s="65">
        <v>7817</v>
      </c>
      <c r="E27" s="65">
        <v>4715227.196970759</v>
      </c>
      <c r="F27" s="67">
        <f t="shared" si="0"/>
        <v>24914</v>
      </c>
      <c r="G27" s="67">
        <f t="shared" si="0"/>
        <v>10763048.535713449</v>
      </c>
      <c r="H27" s="166">
        <f>G27/G2</f>
        <v>0.10762377738279345</v>
      </c>
      <c r="I27" s="175">
        <f>F27/F2</f>
        <v>1.4826505368761267E-2</v>
      </c>
      <c r="J27" s="178">
        <f>E27/G27</f>
        <v>0.43809401967527234</v>
      </c>
    </row>
    <row r="28" spans="1:13">
      <c r="A28" s="18" t="s">
        <v>11</v>
      </c>
      <c r="B28" s="19">
        <v>314</v>
      </c>
      <c r="C28" s="19">
        <v>233248</v>
      </c>
      <c r="D28" s="19">
        <v>278</v>
      </c>
      <c r="E28" s="19">
        <v>336853</v>
      </c>
      <c r="F28" s="26">
        <f t="shared" si="0"/>
        <v>592</v>
      </c>
      <c r="G28" s="26">
        <f t="shared" si="0"/>
        <v>570101</v>
      </c>
      <c r="H28" s="167"/>
      <c r="I28" s="176"/>
      <c r="J28" s="179"/>
    </row>
    <row r="29" spans="1:13">
      <c r="A29" s="18" t="s">
        <v>13</v>
      </c>
      <c r="B29" s="19">
        <v>4414</v>
      </c>
      <c r="C29" s="19">
        <v>1575785</v>
      </c>
      <c r="D29" s="19">
        <v>2156</v>
      </c>
      <c r="E29" s="19">
        <v>118796.39999999991</v>
      </c>
      <c r="F29" s="26">
        <f t="shared" si="0"/>
        <v>6570</v>
      </c>
      <c r="G29" s="26">
        <f t="shared" si="0"/>
        <v>1694581.4</v>
      </c>
      <c r="H29" s="167"/>
      <c r="I29" s="176"/>
      <c r="J29" s="179"/>
    </row>
    <row r="30" spans="1:13">
      <c r="A30" s="18" t="s">
        <v>14</v>
      </c>
      <c r="B30" s="19">
        <v>2144</v>
      </c>
      <c r="C30" s="19">
        <v>1911967</v>
      </c>
      <c r="D30" s="19">
        <v>1691</v>
      </c>
      <c r="E30" s="19">
        <v>2341176</v>
      </c>
      <c r="F30" s="26">
        <f t="shared" si="0"/>
        <v>3835</v>
      </c>
      <c r="G30" s="26">
        <f t="shared" si="0"/>
        <v>4253143</v>
      </c>
      <c r="H30" s="167"/>
      <c r="I30" s="176"/>
      <c r="J30" s="179"/>
    </row>
    <row r="31" spans="1:13">
      <c r="A31" s="18" t="s">
        <v>15</v>
      </c>
      <c r="B31" s="19">
        <v>325</v>
      </c>
      <c r="C31" s="19">
        <v>195304.75174268993</v>
      </c>
      <c r="D31" s="19">
        <v>210</v>
      </c>
      <c r="E31" s="19">
        <v>225259.10697075998</v>
      </c>
      <c r="F31" s="26">
        <f t="shared" si="0"/>
        <v>535</v>
      </c>
      <c r="G31" s="26">
        <f t="shared" si="0"/>
        <v>420563.85871344991</v>
      </c>
      <c r="H31" s="167"/>
      <c r="I31" s="176"/>
      <c r="J31" s="179"/>
    </row>
    <row r="32" spans="1:13">
      <c r="A32" s="18" t="s">
        <v>16</v>
      </c>
      <c r="B32" s="19">
        <v>9731</v>
      </c>
      <c r="C32" s="19">
        <v>2031133</v>
      </c>
      <c r="D32" s="19">
        <v>3387</v>
      </c>
      <c r="E32" s="19">
        <v>1584307</v>
      </c>
      <c r="F32" s="26">
        <f t="shared" si="0"/>
        <v>13118</v>
      </c>
      <c r="G32" s="26">
        <f t="shared" si="0"/>
        <v>3615440</v>
      </c>
      <c r="H32" s="167"/>
      <c r="I32" s="176"/>
      <c r="J32" s="179"/>
    </row>
    <row r="33" spans="1:10" ht="15" thickBot="1">
      <c r="A33" s="22" t="s">
        <v>17</v>
      </c>
      <c r="B33" s="23">
        <v>169</v>
      </c>
      <c r="C33" s="23">
        <v>100383.587</v>
      </c>
      <c r="D33" s="23">
        <v>95</v>
      </c>
      <c r="E33" s="23">
        <v>108835.68999999992</v>
      </c>
      <c r="F33" s="27">
        <f t="shared" si="0"/>
        <v>264</v>
      </c>
      <c r="G33" s="27">
        <f t="shared" si="0"/>
        <v>209219.27699999991</v>
      </c>
      <c r="H33" s="168"/>
      <c r="I33" s="177"/>
      <c r="J33" s="180"/>
    </row>
    <row r="34" spans="1:10">
      <c r="A34" s="64" t="s">
        <v>21</v>
      </c>
      <c r="B34" s="65">
        <v>5801</v>
      </c>
      <c r="C34" s="65">
        <v>12388922.072438596</v>
      </c>
      <c r="D34" s="65">
        <v>4968</v>
      </c>
      <c r="E34" s="65">
        <v>33194073.602807015</v>
      </c>
      <c r="F34" s="67">
        <f>B34+D34</f>
        <v>10769</v>
      </c>
      <c r="G34" s="67">
        <f>C34+E34</f>
        <v>45582995.675245613</v>
      </c>
      <c r="H34" s="166">
        <f>G34/G2</f>
        <v>0.45580154755552998</v>
      </c>
      <c r="I34" s="182">
        <f>F34/F2</f>
        <v>6.4087114199321699E-3</v>
      </c>
      <c r="J34" s="185">
        <f>E34/G34</f>
        <v>0.72821176210745298</v>
      </c>
    </row>
    <row r="35" spans="1:10">
      <c r="A35" s="18" t="s">
        <v>11</v>
      </c>
      <c r="B35" s="19">
        <v>24</v>
      </c>
      <c r="C35" s="19">
        <v>226652</v>
      </c>
      <c r="D35" s="19">
        <v>90</v>
      </c>
      <c r="E35" s="19">
        <v>3594074</v>
      </c>
      <c r="F35" s="26">
        <f>B35+D35</f>
        <v>114</v>
      </c>
      <c r="G35" s="26">
        <f>C35+E35</f>
        <v>3820726</v>
      </c>
      <c r="H35" s="167"/>
      <c r="I35" s="183"/>
      <c r="J35" s="186"/>
    </row>
    <row r="36" spans="1:10">
      <c r="A36" s="18" t="s">
        <v>13</v>
      </c>
      <c r="B36" s="19">
        <v>242</v>
      </c>
      <c r="C36" s="19">
        <v>1295632</v>
      </c>
      <c r="D36" s="19">
        <v>656</v>
      </c>
      <c r="E36" s="19">
        <v>683354.7</v>
      </c>
      <c r="F36" s="26">
        <f t="shared" ref="F36:G40" si="1">B36+D36</f>
        <v>898</v>
      </c>
      <c r="G36" s="26">
        <f t="shared" si="1"/>
        <v>1978986.7</v>
      </c>
      <c r="H36" s="167"/>
      <c r="I36" s="183"/>
      <c r="J36" s="186"/>
    </row>
    <row r="37" spans="1:10">
      <c r="A37" s="18" t="s">
        <v>14</v>
      </c>
      <c r="B37" s="19">
        <v>105</v>
      </c>
      <c r="C37" s="19">
        <v>3215116</v>
      </c>
      <c r="D37" s="19">
        <v>222</v>
      </c>
      <c r="E37" s="19">
        <v>5591464</v>
      </c>
      <c r="F37" s="26">
        <f t="shared" si="1"/>
        <v>327</v>
      </c>
      <c r="G37" s="26">
        <f t="shared" si="1"/>
        <v>8806580</v>
      </c>
      <c r="H37" s="167"/>
      <c r="I37" s="183"/>
      <c r="J37" s="186"/>
    </row>
    <row r="38" spans="1:10">
      <c r="A38" s="18" t="s">
        <v>15</v>
      </c>
      <c r="B38" s="19">
        <v>4</v>
      </c>
      <c r="C38" s="19">
        <v>86974.455438596444</v>
      </c>
      <c r="D38" s="19">
        <v>14</v>
      </c>
      <c r="E38" s="19">
        <v>431195.88280701719</v>
      </c>
      <c r="F38" s="26">
        <f t="shared" si="1"/>
        <v>18</v>
      </c>
      <c r="G38" s="26">
        <f t="shared" si="1"/>
        <v>518170.33824561362</v>
      </c>
      <c r="H38" s="167"/>
      <c r="I38" s="183"/>
      <c r="J38" s="186"/>
    </row>
    <row r="39" spans="1:10">
      <c r="A39" s="18" t="s">
        <v>16</v>
      </c>
      <c r="B39" s="19">
        <v>5419</v>
      </c>
      <c r="C39" s="19">
        <v>7537979</v>
      </c>
      <c r="D39" s="19">
        <v>3966</v>
      </c>
      <c r="E39" s="19">
        <v>22235280</v>
      </c>
      <c r="F39" s="26">
        <f t="shared" si="1"/>
        <v>9385</v>
      </c>
      <c r="G39" s="26">
        <f t="shared" si="1"/>
        <v>29773259</v>
      </c>
      <c r="H39" s="167"/>
      <c r="I39" s="183"/>
      <c r="J39" s="186"/>
    </row>
    <row r="40" spans="1:10" ht="15" thickBot="1">
      <c r="A40" s="18" t="s">
        <v>17</v>
      </c>
      <c r="B40" s="19">
        <v>7</v>
      </c>
      <c r="C40" s="19">
        <v>26568.616999999889</v>
      </c>
      <c r="D40" s="19">
        <v>20</v>
      </c>
      <c r="E40" s="19">
        <v>658705.01999999897</v>
      </c>
      <c r="F40" s="28">
        <f t="shared" si="1"/>
        <v>27</v>
      </c>
      <c r="G40" s="28">
        <f t="shared" si="1"/>
        <v>685273.63699999882</v>
      </c>
      <c r="H40" s="181"/>
      <c r="I40" s="184"/>
      <c r="J40" s="187"/>
    </row>
    <row r="41" spans="1:10">
      <c r="A41" s="64" t="s">
        <v>22</v>
      </c>
      <c r="B41" s="65">
        <v>0</v>
      </c>
      <c r="C41" s="65">
        <v>100</v>
      </c>
      <c r="D41" s="65">
        <v>0</v>
      </c>
      <c r="E41" s="65">
        <v>0</v>
      </c>
      <c r="F41" s="67">
        <f>B41+D41</f>
        <v>0</v>
      </c>
      <c r="G41" s="67">
        <f>C41+E41</f>
        <v>100</v>
      </c>
      <c r="H41" s="188">
        <f>G41/G2</f>
        <v>9.9993767588877105E-7</v>
      </c>
      <c r="I41" s="188">
        <f>F41/F2</f>
        <v>0</v>
      </c>
      <c r="J41" s="190">
        <f>F42/G41</f>
        <v>0</v>
      </c>
    </row>
    <row r="42" spans="1:10" ht="15" thickBot="1">
      <c r="A42" s="22" t="s">
        <v>13</v>
      </c>
      <c r="B42" s="23">
        <v>0</v>
      </c>
      <c r="C42" s="23">
        <v>100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100</v>
      </c>
      <c r="H42" s="189"/>
      <c r="I42" s="189"/>
      <c r="J42" s="191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A8340-2D75-4327-8C70-BA4734DC9B92}">
  <sheetPr>
    <tabColor rgb="FF7030A0"/>
  </sheetPr>
  <dimension ref="A1:M42"/>
  <sheetViews>
    <sheetView zoomScaleNormal="100" workbookViewId="0">
      <selection activeCell="B2" sqref="B2:E42"/>
    </sheetView>
  </sheetViews>
  <sheetFormatPr defaultRowHeight="14.45"/>
  <cols>
    <col min="1" max="1" width="17.42578125" customWidth="1"/>
    <col min="2" max="2" width="13.140625" style="19" customWidth="1"/>
    <col min="3" max="3" width="14.42578125" style="19" customWidth="1"/>
    <col min="4" max="4" width="13.140625" style="19" customWidth="1"/>
    <col min="5" max="5" width="14.140625" style="19" customWidth="1"/>
    <col min="6" max="6" width="11.42578125" customWidth="1"/>
    <col min="7" max="7" width="12.85546875" customWidth="1"/>
    <col min="8" max="8" width="12.7109375" bestFit="1" customWidth="1"/>
    <col min="9" max="9" width="11.85546875" customWidth="1"/>
    <col min="10" max="10" width="17.85546875" customWidth="1"/>
    <col min="11" max="11" width="12.7109375" bestFit="1" customWidth="1"/>
    <col min="12" max="12" width="12" bestFit="1" customWidth="1"/>
    <col min="13" max="13" width="10.140625" bestFit="1" customWidth="1"/>
  </cols>
  <sheetData>
    <row r="1" spans="1:12" ht="58.5" thickBot="1">
      <c r="A1" s="55">
        <f>JAN!A1</f>
        <v>2020</v>
      </c>
      <c r="B1" s="56" t="s">
        <v>0</v>
      </c>
      <c r="C1" s="57" t="s">
        <v>1</v>
      </c>
      <c r="D1" s="58" t="s">
        <v>2</v>
      </c>
      <c r="E1" s="59" t="s">
        <v>3</v>
      </c>
      <c r="F1" s="60" t="s">
        <v>4</v>
      </c>
      <c r="G1" s="61" t="s">
        <v>5</v>
      </c>
      <c r="H1" s="62" t="s">
        <v>6</v>
      </c>
      <c r="I1" s="62" t="s">
        <v>7</v>
      </c>
      <c r="J1" s="63" t="s">
        <v>8</v>
      </c>
    </row>
    <row r="2" spans="1:12" ht="15" thickBot="1">
      <c r="A2" s="10" t="s">
        <v>32</v>
      </c>
      <c r="B2" s="11">
        <v>1634545</v>
      </c>
      <c r="C2" s="11">
        <v>118778122.43379067</v>
      </c>
      <c r="D2" s="11">
        <v>51340</v>
      </c>
      <c r="E2" s="11">
        <v>54252006.97260759</v>
      </c>
      <c r="F2" s="12">
        <f>B2+D2</f>
        <v>1685885</v>
      </c>
      <c r="G2" s="12">
        <f>C2+E2</f>
        <v>173030129.40639827</v>
      </c>
      <c r="H2" s="13">
        <f>SUM(H3:H42)</f>
        <v>0.99999999999999989</v>
      </c>
      <c r="I2" s="14">
        <f>SUM(I3:I42)</f>
        <v>1</v>
      </c>
      <c r="J2" s="14">
        <f>E2/G2</f>
        <v>0.31354081025498831</v>
      </c>
    </row>
    <row r="3" spans="1:12">
      <c r="A3" s="64" t="s">
        <v>10</v>
      </c>
      <c r="B3" s="65">
        <v>1349924</v>
      </c>
      <c r="C3" s="65">
        <v>69485227.047497571</v>
      </c>
      <c r="D3" s="65">
        <v>22865</v>
      </c>
      <c r="E3" s="65">
        <v>1220058.0978753651</v>
      </c>
      <c r="F3" s="66">
        <f>B3+D3</f>
        <v>1372789</v>
      </c>
      <c r="G3" s="66">
        <f>C3+E3</f>
        <v>70705285.145372942</v>
      </c>
      <c r="H3" s="166">
        <f>G3/G$2</f>
        <v>0.40862990386666392</v>
      </c>
      <c r="I3" s="169">
        <f>F3/F2</f>
        <v>0.81428389243631683</v>
      </c>
      <c r="J3" s="172">
        <f>E3/G3</f>
        <v>1.7255543137502039E-2</v>
      </c>
    </row>
    <row r="4" spans="1:12">
      <c r="A4" s="18" t="s">
        <v>11</v>
      </c>
      <c r="B4" s="19">
        <v>29256</v>
      </c>
      <c r="C4" s="19">
        <v>1961272</v>
      </c>
      <c r="D4" s="19">
        <v>74</v>
      </c>
      <c r="E4" s="19">
        <v>8939</v>
      </c>
      <c r="F4" s="20">
        <f>B4+D4</f>
        <v>29330</v>
      </c>
      <c r="G4" s="20">
        <f t="shared" ref="F4:G33" si="0">C4+E4</f>
        <v>1970211</v>
      </c>
      <c r="H4" s="167"/>
      <c r="I4" s="170"/>
      <c r="J4" s="173"/>
      <c r="L4" s="19"/>
    </row>
    <row r="5" spans="1:12">
      <c r="A5" s="18" t="s">
        <v>12</v>
      </c>
      <c r="B5" s="19">
        <v>1646</v>
      </c>
      <c r="C5" s="19">
        <v>103836</v>
      </c>
      <c r="D5" s="19">
        <v>0</v>
      </c>
      <c r="E5" s="19">
        <v>0</v>
      </c>
      <c r="F5" s="20">
        <f t="shared" si="0"/>
        <v>1646</v>
      </c>
      <c r="G5" s="20">
        <f t="shared" si="0"/>
        <v>103836</v>
      </c>
      <c r="H5" s="167"/>
      <c r="I5" s="170"/>
      <c r="J5" s="173"/>
      <c r="L5" s="21"/>
    </row>
    <row r="6" spans="1:12">
      <c r="A6" s="18" t="s">
        <v>13</v>
      </c>
      <c r="B6" s="19">
        <v>255963</v>
      </c>
      <c r="C6" s="19">
        <v>15805520</v>
      </c>
      <c r="D6" s="19">
        <v>286</v>
      </c>
      <c r="E6" s="19">
        <v>3441.3999999999896</v>
      </c>
      <c r="F6" s="20">
        <f t="shared" si="0"/>
        <v>256249</v>
      </c>
      <c r="G6" s="20">
        <f t="shared" si="0"/>
        <v>15808961.4</v>
      </c>
      <c r="H6" s="167"/>
      <c r="I6" s="170"/>
      <c r="J6" s="173"/>
    </row>
    <row r="7" spans="1:12">
      <c r="A7" s="18" t="s">
        <v>14</v>
      </c>
      <c r="B7" s="19">
        <v>238131</v>
      </c>
      <c r="C7" s="19">
        <v>13100064</v>
      </c>
      <c r="D7" s="19">
        <v>3874</v>
      </c>
      <c r="E7" s="19">
        <v>232103</v>
      </c>
      <c r="F7" s="20">
        <f t="shared" si="0"/>
        <v>242005</v>
      </c>
      <c r="G7" s="20">
        <f t="shared" si="0"/>
        <v>13332167</v>
      </c>
      <c r="H7" s="167"/>
      <c r="I7" s="170"/>
      <c r="J7" s="173"/>
    </row>
    <row r="8" spans="1:12">
      <c r="A8" s="18" t="s">
        <v>15</v>
      </c>
      <c r="B8" s="19">
        <v>43166</v>
      </c>
      <c r="C8" s="19">
        <v>1848189.7074975579</v>
      </c>
      <c r="D8" s="19">
        <v>238</v>
      </c>
      <c r="E8" s="19">
        <v>14019.487875365099</v>
      </c>
      <c r="F8" s="20">
        <f t="shared" si="0"/>
        <v>43404</v>
      </c>
      <c r="G8" s="20">
        <f t="shared" si="0"/>
        <v>1862209.195372923</v>
      </c>
      <c r="H8" s="167"/>
      <c r="I8" s="170"/>
      <c r="J8" s="173"/>
    </row>
    <row r="9" spans="1:12">
      <c r="A9" s="18" t="s">
        <v>16</v>
      </c>
      <c r="B9" s="19">
        <v>769995</v>
      </c>
      <c r="C9" s="19">
        <v>36084226</v>
      </c>
      <c r="D9" s="19">
        <v>18385</v>
      </c>
      <c r="E9" s="19">
        <v>960539</v>
      </c>
      <c r="F9" s="20">
        <f t="shared" si="0"/>
        <v>788380</v>
      </c>
      <c r="G9" s="20">
        <f t="shared" si="0"/>
        <v>37044765</v>
      </c>
      <c r="H9" s="167"/>
      <c r="I9" s="170"/>
      <c r="J9" s="173"/>
    </row>
    <row r="10" spans="1:12" ht="15" thickBot="1">
      <c r="A10" s="22" t="s">
        <v>17</v>
      </c>
      <c r="B10" s="23">
        <v>11767</v>
      </c>
      <c r="C10" s="23">
        <v>582119.34</v>
      </c>
      <c r="D10" s="23">
        <v>8</v>
      </c>
      <c r="E10" s="23">
        <v>1016.21</v>
      </c>
      <c r="F10" s="24">
        <f t="shared" si="0"/>
        <v>11775</v>
      </c>
      <c r="G10" s="24">
        <f t="shared" si="0"/>
        <v>583135.54999999993</v>
      </c>
      <c r="H10" s="168"/>
      <c r="I10" s="171"/>
      <c r="J10" s="174"/>
    </row>
    <row r="11" spans="1:12">
      <c r="A11" s="64" t="s">
        <v>18</v>
      </c>
      <c r="B11" s="65">
        <v>159581</v>
      </c>
      <c r="C11" s="65">
        <v>8251160.1193826683</v>
      </c>
      <c r="D11" s="65">
        <v>4366</v>
      </c>
      <c r="E11" s="65">
        <v>205672</v>
      </c>
      <c r="F11" s="67">
        <f t="shared" si="0"/>
        <v>163947</v>
      </c>
      <c r="G11" s="67">
        <f t="shared" si="0"/>
        <v>8456832.1193826683</v>
      </c>
      <c r="H11" s="166">
        <f>G11/G2</f>
        <v>4.8874910678243726E-2</v>
      </c>
      <c r="I11" s="175">
        <f>F11/F2</f>
        <v>9.7246846611720256E-2</v>
      </c>
      <c r="J11" s="178">
        <f>E11/G11</f>
        <v>2.4320217913349526E-2</v>
      </c>
    </row>
    <row r="12" spans="1:12">
      <c r="A12" s="18" t="s">
        <v>11</v>
      </c>
      <c r="B12" s="19">
        <v>5888</v>
      </c>
      <c r="C12" s="19">
        <v>346688</v>
      </c>
      <c r="D12" s="19">
        <v>0</v>
      </c>
      <c r="E12" s="19">
        <v>0</v>
      </c>
      <c r="F12" s="26">
        <f t="shared" si="0"/>
        <v>5888</v>
      </c>
      <c r="G12" s="26">
        <f t="shared" si="0"/>
        <v>346688</v>
      </c>
      <c r="H12" s="167"/>
      <c r="I12" s="176"/>
      <c r="J12" s="179"/>
    </row>
    <row r="13" spans="1:12">
      <c r="A13" s="18" t="s">
        <v>12</v>
      </c>
      <c r="B13" s="19">
        <v>123</v>
      </c>
      <c r="C13" s="19">
        <v>6798</v>
      </c>
      <c r="D13" s="19">
        <v>0</v>
      </c>
      <c r="E13" s="19">
        <v>0</v>
      </c>
      <c r="F13" s="26">
        <f t="shared" si="0"/>
        <v>123</v>
      </c>
      <c r="G13" s="26">
        <f t="shared" si="0"/>
        <v>6798</v>
      </c>
      <c r="H13" s="167"/>
      <c r="I13" s="176"/>
      <c r="J13" s="179"/>
    </row>
    <row r="14" spans="1:12">
      <c r="A14" s="18" t="s">
        <v>13</v>
      </c>
      <c r="B14" s="19">
        <v>43959</v>
      </c>
      <c r="C14" s="19">
        <v>2654338</v>
      </c>
      <c r="D14" s="19">
        <v>2</v>
      </c>
      <c r="E14" s="19">
        <v>0</v>
      </c>
      <c r="F14" s="26">
        <f t="shared" si="0"/>
        <v>43961</v>
      </c>
      <c r="G14" s="26">
        <f t="shared" si="0"/>
        <v>2654338</v>
      </c>
      <c r="H14" s="167"/>
      <c r="I14" s="176"/>
      <c r="J14" s="179"/>
    </row>
    <row r="15" spans="1:12">
      <c r="A15" s="18" t="s">
        <v>14</v>
      </c>
      <c r="B15" s="19">
        <v>28970</v>
      </c>
      <c r="C15" s="19">
        <v>1496080</v>
      </c>
      <c r="D15" s="19">
        <v>1358</v>
      </c>
      <c r="E15" s="19">
        <v>66391</v>
      </c>
      <c r="F15" s="26">
        <f t="shared" si="0"/>
        <v>30328</v>
      </c>
      <c r="G15" s="26">
        <f t="shared" si="0"/>
        <v>1562471</v>
      </c>
      <c r="H15" s="167"/>
      <c r="I15" s="176"/>
      <c r="J15" s="179"/>
    </row>
    <row r="16" spans="1:12">
      <c r="A16" s="18" t="s">
        <v>15</v>
      </c>
      <c r="B16" s="19">
        <v>9974</v>
      </c>
      <c r="C16" s="19">
        <v>472606.74938266783</v>
      </c>
      <c r="D16" s="19">
        <v>0</v>
      </c>
      <c r="E16" s="19">
        <v>0</v>
      </c>
      <c r="F16" s="26">
        <f t="shared" si="0"/>
        <v>9974</v>
      </c>
      <c r="G16" s="26">
        <f t="shared" si="0"/>
        <v>472606.74938266783</v>
      </c>
      <c r="H16" s="167"/>
      <c r="I16" s="176"/>
      <c r="J16" s="179"/>
    </row>
    <row r="17" spans="1:13">
      <c r="A17" s="18" t="s">
        <v>16</v>
      </c>
      <c r="B17" s="19">
        <v>67900</v>
      </c>
      <c r="C17" s="19">
        <v>3144722</v>
      </c>
      <c r="D17" s="19">
        <v>3006</v>
      </c>
      <c r="E17" s="19">
        <v>139281</v>
      </c>
      <c r="F17" s="26">
        <f t="shared" si="0"/>
        <v>70906</v>
      </c>
      <c r="G17" s="26">
        <f t="shared" si="0"/>
        <v>3284003</v>
      </c>
      <c r="H17" s="167"/>
      <c r="I17" s="176"/>
      <c r="J17" s="179"/>
    </row>
    <row r="18" spans="1:13" ht="15" thickBot="1">
      <c r="A18" s="22" t="s">
        <v>17</v>
      </c>
      <c r="B18" s="23">
        <v>2767</v>
      </c>
      <c r="C18" s="23">
        <v>129927.37</v>
      </c>
      <c r="D18" s="23">
        <v>0</v>
      </c>
      <c r="E18" s="23">
        <v>0</v>
      </c>
      <c r="F18" s="27">
        <f t="shared" si="0"/>
        <v>2767</v>
      </c>
      <c r="G18" s="27">
        <f t="shared" si="0"/>
        <v>129927.37</v>
      </c>
      <c r="H18" s="168"/>
      <c r="I18" s="177"/>
      <c r="J18" s="180"/>
    </row>
    <row r="19" spans="1:13">
      <c r="A19" s="64" t="s">
        <v>19</v>
      </c>
      <c r="B19" s="65">
        <v>102330</v>
      </c>
      <c r="C19" s="65">
        <v>10223184.611051606</v>
      </c>
      <c r="D19" s="65">
        <v>11504</v>
      </c>
      <c r="E19" s="65">
        <v>2518087.4065881209</v>
      </c>
      <c r="F19" s="67">
        <f t="shared" si="0"/>
        <v>113834</v>
      </c>
      <c r="G19" s="67">
        <f t="shared" si="0"/>
        <v>12741272.017639726</v>
      </c>
      <c r="H19" s="166">
        <f>G19/G2</f>
        <v>7.3636146845351566E-2</v>
      </c>
      <c r="I19" s="175">
        <f>F19/F2</f>
        <v>6.752180605438686E-2</v>
      </c>
      <c r="J19" s="178">
        <f>E19/G19</f>
        <v>0.19763234024844148</v>
      </c>
    </row>
    <row r="20" spans="1:13">
      <c r="A20" s="18" t="s">
        <v>11</v>
      </c>
      <c r="B20" s="19">
        <v>4069</v>
      </c>
      <c r="C20" s="19">
        <v>564399</v>
      </c>
      <c r="D20" s="19">
        <v>551</v>
      </c>
      <c r="E20" s="19">
        <v>128276</v>
      </c>
      <c r="F20" s="26">
        <f t="shared" si="0"/>
        <v>4620</v>
      </c>
      <c r="G20" s="26">
        <f t="shared" si="0"/>
        <v>692675</v>
      </c>
      <c r="H20" s="167"/>
      <c r="I20" s="176"/>
      <c r="J20" s="179"/>
    </row>
    <row r="21" spans="1:13">
      <c r="A21" s="18" t="s">
        <v>12</v>
      </c>
      <c r="B21" s="19">
        <v>188</v>
      </c>
      <c r="C21" s="19">
        <v>57406</v>
      </c>
      <c r="D21" s="19">
        <v>0</v>
      </c>
      <c r="E21" s="19">
        <v>0</v>
      </c>
      <c r="F21" s="26">
        <f t="shared" si="0"/>
        <v>188</v>
      </c>
      <c r="G21" s="26">
        <f t="shared" si="0"/>
        <v>57406</v>
      </c>
      <c r="H21" s="167"/>
      <c r="I21" s="176"/>
      <c r="J21" s="179"/>
      <c r="M21" s="19"/>
    </row>
    <row r="22" spans="1:13">
      <c r="A22" s="18" t="s">
        <v>13</v>
      </c>
      <c r="B22" s="19">
        <v>21593</v>
      </c>
      <c r="C22" s="19">
        <v>1724110</v>
      </c>
      <c r="D22" s="19">
        <v>2419</v>
      </c>
      <c r="E22" s="19">
        <v>33726.300000000003</v>
      </c>
      <c r="F22" s="26">
        <f t="shared" si="0"/>
        <v>24012</v>
      </c>
      <c r="G22" s="26">
        <f t="shared" si="0"/>
        <v>1757836.3</v>
      </c>
      <c r="H22" s="167"/>
      <c r="I22" s="176"/>
      <c r="J22" s="179"/>
    </row>
    <row r="23" spans="1:13">
      <c r="A23" s="18" t="s">
        <v>14</v>
      </c>
      <c r="B23" s="19">
        <v>22000</v>
      </c>
      <c r="C23" s="19">
        <v>2828628</v>
      </c>
      <c r="D23" s="19">
        <v>2414</v>
      </c>
      <c r="E23" s="19">
        <v>652279</v>
      </c>
      <c r="F23" s="26">
        <f t="shared" si="0"/>
        <v>24414</v>
      </c>
      <c r="G23" s="26">
        <f t="shared" si="0"/>
        <v>3480907</v>
      </c>
      <c r="H23" s="167"/>
      <c r="I23" s="176"/>
      <c r="J23" s="179"/>
    </row>
    <row r="24" spans="1:13">
      <c r="A24" s="18" t="s">
        <v>15</v>
      </c>
      <c r="B24" s="19">
        <v>3553</v>
      </c>
      <c r="C24" s="19">
        <v>292631.04105160601</v>
      </c>
      <c r="D24" s="19">
        <v>221</v>
      </c>
      <c r="E24" s="19">
        <v>43425.23658812073</v>
      </c>
      <c r="F24" s="26">
        <f t="shared" si="0"/>
        <v>3774</v>
      </c>
      <c r="G24" s="26">
        <f t="shared" si="0"/>
        <v>336056.27763972676</v>
      </c>
      <c r="H24" s="167"/>
      <c r="I24" s="176"/>
      <c r="J24" s="179"/>
    </row>
    <row r="25" spans="1:13">
      <c r="A25" s="18" t="s">
        <v>16</v>
      </c>
      <c r="B25" s="19">
        <v>49594</v>
      </c>
      <c r="C25" s="19">
        <v>4613783</v>
      </c>
      <c r="D25" s="19">
        <v>5797</v>
      </c>
      <c r="E25" s="19">
        <v>1635689</v>
      </c>
      <c r="F25" s="26">
        <f t="shared" si="0"/>
        <v>55391</v>
      </c>
      <c r="G25" s="26">
        <f t="shared" si="0"/>
        <v>6249472</v>
      </c>
      <c r="H25" s="167"/>
      <c r="I25" s="176"/>
      <c r="J25" s="179"/>
    </row>
    <row r="26" spans="1:13" ht="15" thickBot="1">
      <c r="A26" s="22" t="s">
        <v>17</v>
      </c>
      <c r="B26" s="23">
        <v>1333</v>
      </c>
      <c r="C26" s="23">
        <v>142227.57</v>
      </c>
      <c r="D26" s="23">
        <v>102</v>
      </c>
      <c r="E26" s="23">
        <v>24691.869999999901</v>
      </c>
      <c r="F26" s="27">
        <f t="shared" si="0"/>
        <v>1435</v>
      </c>
      <c r="G26" s="27">
        <f t="shared" si="0"/>
        <v>166919.43999999992</v>
      </c>
      <c r="H26" s="168"/>
      <c r="I26" s="177"/>
      <c r="J26" s="180"/>
    </row>
    <row r="27" spans="1:13">
      <c r="A27" s="64" t="s">
        <v>20</v>
      </c>
      <c r="B27" s="65">
        <v>17078</v>
      </c>
      <c r="C27" s="65">
        <v>11436107.153852969</v>
      </c>
      <c r="D27" s="65">
        <v>7729</v>
      </c>
      <c r="E27" s="65">
        <v>8549439.9599454701</v>
      </c>
      <c r="F27" s="67">
        <f t="shared" si="0"/>
        <v>24807</v>
      </c>
      <c r="G27" s="67">
        <f t="shared" si="0"/>
        <v>19985547.11379844</v>
      </c>
      <c r="H27" s="166">
        <f>G27/G2</f>
        <v>0.11550327785317728</v>
      </c>
      <c r="I27" s="175">
        <f>F27/F2</f>
        <v>1.4714526791566448E-2</v>
      </c>
      <c r="J27" s="178">
        <f>E27/G27</f>
        <v>0.42778113159798153</v>
      </c>
    </row>
    <row r="28" spans="1:13">
      <c r="A28" s="18" t="s">
        <v>11</v>
      </c>
      <c r="B28" s="19">
        <v>312</v>
      </c>
      <c r="C28" s="19">
        <v>410458</v>
      </c>
      <c r="D28" s="19">
        <v>280</v>
      </c>
      <c r="E28" s="19">
        <v>576338</v>
      </c>
      <c r="F28" s="26">
        <f t="shared" si="0"/>
        <v>592</v>
      </c>
      <c r="G28" s="26">
        <f t="shared" si="0"/>
        <v>986796</v>
      </c>
      <c r="H28" s="167"/>
      <c r="I28" s="176"/>
      <c r="J28" s="179"/>
    </row>
    <row r="29" spans="1:13">
      <c r="A29" s="18" t="s">
        <v>13</v>
      </c>
      <c r="B29" s="19">
        <v>4439</v>
      </c>
      <c r="C29" s="19">
        <v>3172910</v>
      </c>
      <c r="D29" s="19">
        <v>2136</v>
      </c>
      <c r="E29" s="19">
        <v>253278.399999999</v>
      </c>
      <c r="F29" s="26">
        <f t="shared" si="0"/>
        <v>6575</v>
      </c>
      <c r="G29" s="26">
        <f t="shared" si="0"/>
        <v>3426188.399999999</v>
      </c>
      <c r="H29" s="167"/>
      <c r="I29" s="176"/>
      <c r="J29" s="179"/>
    </row>
    <row r="30" spans="1:13">
      <c r="A30" s="18" t="s">
        <v>14</v>
      </c>
      <c r="B30" s="19">
        <v>2159</v>
      </c>
      <c r="C30" s="19">
        <v>3627177</v>
      </c>
      <c r="D30" s="19">
        <v>1687</v>
      </c>
      <c r="E30" s="19">
        <v>4100110</v>
      </c>
      <c r="F30" s="26">
        <f t="shared" si="0"/>
        <v>3846</v>
      </c>
      <c r="G30" s="26">
        <f t="shared" si="0"/>
        <v>7727287</v>
      </c>
      <c r="H30" s="167"/>
      <c r="I30" s="176"/>
      <c r="J30" s="179"/>
    </row>
    <row r="31" spans="1:13">
      <c r="A31" s="18" t="s">
        <v>15</v>
      </c>
      <c r="B31" s="19">
        <v>327</v>
      </c>
      <c r="C31" s="19">
        <v>335286.03685296851</v>
      </c>
      <c r="D31" s="19">
        <v>210</v>
      </c>
      <c r="E31" s="19">
        <v>370231.63994547201</v>
      </c>
      <c r="F31" s="26">
        <f t="shared" si="0"/>
        <v>537</v>
      </c>
      <c r="G31" s="26">
        <f t="shared" si="0"/>
        <v>705517.67679844052</v>
      </c>
      <c r="H31" s="167"/>
      <c r="I31" s="176"/>
      <c r="J31" s="179"/>
    </row>
    <row r="32" spans="1:13">
      <c r="A32" s="18" t="s">
        <v>16</v>
      </c>
      <c r="B32" s="19">
        <v>9669</v>
      </c>
      <c r="C32" s="19">
        <v>3685173</v>
      </c>
      <c r="D32" s="19">
        <v>3322</v>
      </c>
      <c r="E32" s="19">
        <v>3043882</v>
      </c>
      <c r="F32" s="26">
        <f t="shared" si="0"/>
        <v>12991</v>
      </c>
      <c r="G32" s="26">
        <f t="shared" si="0"/>
        <v>6729055</v>
      </c>
      <c r="H32" s="167"/>
      <c r="I32" s="176"/>
      <c r="J32" s="179"/>
    </row>
    <row r="33" spans="1:10" ht="15" thickBot="1">
      <c r="A33" s="22" t="s">
        <v>17</v>
      </c>
      <c r="B33" s="23">
        <v>172</v>
      </c>
      <c r="C33" s="23">
        <v>205103.117</v>
      </c>
      <c r="D33" s="23">
        <v>94</v>
      </c>
      <c r="E33" s="23">
        <v>205599.91999999899</v>
      </c>
      <c r="F33" s="27">
        <f t="shared" si="0"/>
        <v>266</v>
      </c>
      <c r="G33" s="27">
        <f t="shared" si="0"/>
        <v>410703.03699999896</v>
      </c>
      <c r="H33" s="168"/>
      <c r="I33" s="177"/>
      <c r="J33" s="180"/>
    </row>
    <row r="34" spans="1:10">
      <c r="A34" s="64" t="s">
        <v>21</v>
      </c>
      <c r="B34" s="65">
        <v>5632</v>
      </c>
      <c r="C34" s="65">
        <v>19382343.502005842</v>
      </c>
      <c r="D34" s="65">
        <v>4876</v>
      </c>
      <c r="E34" s="65">
        <v>41758749.508198634</v>
      </c>
      <c r="F34" s="67">
        <f>B34+D34</f>
        <v>10508</v>
      </c>
      <c r="G34" s="67">
        <f>C34+E34</f>
        <v>61141093.010204479</v>
      </c>
      <c r="H34" s="166">
        <f>G34/G2</f>
        <v>0.35335518282253342</v>
      </c>
      <c r="I34" s="182">
        <f>F34/F2</f>
        <v>6.2329281060096034E-3</v>
      </c>
      <c r="J34" s="185">
        <f>E34/G34</f>
        <v>0.68298990829668482</v>
      </c>
    </row>
    <row r="35" spans="1:10">
      <c r="A35" s="18" t="s">
        <v>11</v>
      </c>
      <c r="B35" s="19">
        <v>24</v>
      </c>
      <c r="C35" s="19">
        <v>309774</v>
      </c>
      <c r="D35" s="19">
        <v>90</v>
      </c>
      <c r="E35" s="19">
        <v>4097481.0999999992</v>
      </c>
      <c r="F35" s="26">
        <f>B35+D35</f>
        <v>114</v>
      </c>
      <c r="G35" s="26">
        <f>C35+E35</f>
        <v>4407255.0999999996</v>
      </c>
      <c r="H35" s="167"/>
      <c r="I35" s="183"/>
      <c r="J35" s="186"/>
    </row>
    <row r="36" spans="1:10">
      <c r="A36" s="18" t="s">
        <v>13</v>
      </c>
      <c r="B36" s="19">
        <v>241</v>
      </c>
      <c r="C36" s="19">
        <v>1868563</v>
      </c>
      <c r="D36" s="19">
        <v>653</v>
      </c>
      <c r="E36" s="19">
        <v>900341.09999999893</v>
      </c>
      <c r="F36" s="26">
        <f t="shared" ref="F36:G40" si="1">B36+D36</f>
        <v>894</v>
      </c>
      <c r="G36" s="26">
        <f t="shared" si="1"/>
        <v>2768904.0999999987</v>
      </c>
      <c r="H36" s="167"/>
      <c r="I36" s="183"/>
      <c r="J36" s="186"/>
    </row>
    <row r="37" spans="1:10">
      <c r="A37" s="18" t="s">
        <v>14</v>
      </c>
      <c r="B37" s="19">
        <v>107</v>
      </c>
      <c r="C37" s="19">
        <v>2673314</v>
      </c>
      <c r="D37" s="19">
        <v>223</v>
      </c>
      <c r="E37" s="19">
        <v>7008370</v>
      </c>
      <c r="F37" s="26">
        <f t="shared" si="1"/>
        <v>330</v>
      </c>
      <c r="G37" s="26">
        <f t="shared" si="1"/>
        <v>9681684</v>
      </c>
      <c r="H37" s="167"/>
      <c r="I37" s="183"/>
      <c r="J37" s="186"/>
    </row>
    <row r="38" spans="1:10">
      <c r="A38" s="18" t="s">
        <v>15</v>
      </c>
      <c r="B38" s="19">
        <v>4</v>
      </c>
      <c r="C38" s="19">
        <v>90634.782005842208</v>
      </c>
      <c r="D38" s="19">
        <v>14</v>
      </c>
      <c r="E38" s="19">
        <v>436241.50819863612</v>
      </c>
      <c r="F38" s="26">
        <f t="shared" si="1"/>
        <v>18</v>
      </c>
      <c r="G38" s="26">
        <f t="shared" si="1"/>
        <v>526876.29020447831</v>
      </c>
      <c r="H38" s="167"/>
      <c r="I38" s="183"/>
      <c r="J38" s="186"/>
    </row>
    <row r="39" spans="1:10">
      <c r="A39" s="18" t="s">
        <v>16</v>
      </c>
      <c r="B39" s="19">
        <v>5249</v>
      </c>
      <c r="C39" s="19">
        <v>14372909</v>
      </c>
      <c r="D39" s="19">
        <v>3876</v>
      </c>
      <c r="E39" s="19">
        <v>28450980</v>
      </c>
      <c r="F39" s="26">
        <f t="shared" si="1"/>
        <v>9125</v>
      </c>
      <c r="G39" s="26">
        <f t="shared" si="1"/>
        <v>42823889</v>
      </c>
      <c r="H39" s="167"/>
      <c r="I39" s="183"/>
      <c r="J39" s="186"/>
    </row>
    <row r="40" spans="1:10" ht="15" thickBot="1">
      <c r="A40" s="18" t="s">
        <v>17</v>
      </c>
      <c r="B40" s="19">
        <v>7</v>
      </c>
      <c r="C40" s="19">
        <v>67148.72</v>
      </c>
      <c r="D40" s="19">
        <v>20</v>
      </c>
      <c r="E40" s="19">
        <v>865335.799999999</v>
      </c>
      <c r="F40" s="28">
        <f t="shared" si="1"/>
        <v>27</v>
      </c>
      <c r="G40" s="28">
        <f t="shared" si="1"/>
        <v>932484.51999999897</v>
      </c>
      <c r="H40" s="181"/>
      <c r="I40" s="184"/>
      <c r="J40" s="187"/>
    </row>
    <row r="41" spans="1:10">
      <c r="A41" s="64" t="s">
        <v>22</v>
      </c>
      <c r="B41" s="65">
        <v>0</v>
      </c>
      <c r="C41" s="65">
        <v>100</v>
      </c>
      <c r="D41" s="65">
        <v>0</v>
      </c>
      <c r="E41" s="65">
        <v>0</v>
      </c>
      <c r="F41" s="67">
        <f>B41+D41</f>
        <v>0</v>
      </c>
      <c r="G41" s="67">
        <f>C41+E41</f>
        <v>100</v>
      </c>
      <c r="H41" s="188">
        <f>G41/G2</f>
        <v>5.7793403000426946E-7</v>
      </c>
      <c r="I41" s="188">
        <f>F41/F2</f>
        <v>0</v>
      </c>
      <c r="J41" s="190">
        <f>F42/G41</f>
        <v>0</v>
      </c>
    </row>
    <row r="42" spans="1:10" ht="15" thickBot="1">
      <c r="A42" s="22" t="s">
        <v>13</v>
      </c>
      <c r="B42" s="23">
        <v>0</v>
      </c>
      <c r="C42" s="23">
        <v>100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100</v>
      </c>
      <c r="H42" s="189"/>
      <c r="I42" s="189"/>
      <c r="J42" s="191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DBF7-B975-4D08-8C29-55D1B9BED4D9}">
  <sheetPr>
    <tabColor rgb="FF7030A0"/>
  </sheetPr>
  <dimension ref="A1:M42"/>
  <sheetViews>
    <sheetView zoomScaleNormal="100" workbookViewId="0">
      <selection activeCell="B2" sqref="B2:E42"/>
    </sheetView>
  </sheetViews>
  <sheetFormatPr defaultRowHeight="14.45"/>
  <cols>
    <col min="1" max="1" width="17.42578125" customWidth="1"/>
    <col min="2" max="2" width="13.140625" style="19" customWidth="1"/>
    <col min="3" max="3" width="14.42578125" style="19" customWidth="1"/>
    <col min="4" max="4" width="13.140625" style="19" customWidth="1"/>
    <col min="5" max="5" width="14.140625" style="19" customWidth="1"/>
    <col min="6" max="6" width="11.42578125" customWidth="1"/>
    <col min="7" max="7" width="12.85546875" customWidth="1"/>
    <col min="8" max="8" width="12.7109375" bestFit="1" customWidth="1"/>
    <col min="9" max="9" width="11.85546875" customWidth="1"/>
    <col min="10" max="10" width="17.85546875" customWidth="1"/>
    <col min="11" max="11" width="12.7109375" bestFit="1" customWidth="1"/>
    <col min="12" max="12" width="12" bestFit="1" customWidth="1"/>
    <col min="13" max="13" width="10.140625" bestFit="1" customWidth="1"/>
  </cols>
  <sheetData>
    <row r="1" spans="1:12" ht="58.5" thickBot="1">
      <c r="A1" s="55">
        <f>JAN!A1</f>
        <v>2020</v>
      </c>
      <c r="B1" s="56" t="s">
        <v>0</v>
      </c>
      <c r="C1" s="57" t="s">
        <v>1</v>
      </c>
      <c r="D1" s="58" t="s">
        <v>2</v>
      </c>
      <c r="E1" s="59" t="s">
        <v>3</v>
      </c>
      <c r="F1" s="60" t="s">
        <v>4</v>
      </c>
      <c r="G1" s="61" t="s">
        <v>5</v>
      </c>
      <c r="H1" s="62" t="s">
        <v>6</v>
      </c>
      <c r="I1" s="62" t="s">
        <v>7</v>
      </c>
      <c r="J1" s="63" t="s">
        <v>8</v>
      </c>
    </row>
    <row r="2" spans="1:12" ht="15" thickBot="1">
      <c r="A2" s="10" t="s">
        <v>33</v>
      </c>
      <c r="B2" s="11">
        <v>1617525</v>
      </c>
      <c r="C2" s="11">
        <v>189320131.00856417</v>
      </c>
      <c r="D2" s="11">
        <v>50139</v>
      </c>
      <c r="E2" s="11">
        <v>72974119.613136172</v>
      </c>
      <c r="F2" s="12">
        <f>B2+D2</f>
        <v>1667664</v>
      </c>
      <c r="G2" s="12">
        <f>C2+E2</f>
        <v>262294250.62170035</v>
      </c>
      <c r="H2" s="13">
        <f>SUM(H3:H42)</f>
        <v>1</v>
      </c>
      <c r="I2" s="14">
        <f>SUM(I3:I42)</f>
        <v>1</v>
      </c>
      <c r="J2" s="14">
        <f>E2/G2</f>
        <v>0.27821471282794036</v>
      </c>
    </row>
    <row r="3" spans="1:12">
      <c r="A3" s="64" t="s">
        <v>10</v>
      </c>
      <c r="B3" s="65">
        <v>1333777</v>
      </c>
      <c r="C3" s="65">
        <v>113252878.87358753</v>
      </c>
      <c r="D3" s="65">
        <v>21699</v>
      </c>
      <c r="E3" s="65">
        <v>2144950.1078988328</v>
      </c>
      <c r="F3" s="66">
        <f>B3+D3</f>
        <v>1355476</v>
      </c>
      <c r="G3" s="66">
        <f>C3+E3</f>
        <v>115397828.98148637</v>
      </c>
      <c r="H3" s="166">
        <f>G3/G$2</f>
        <v>0.43995561743334366</v>
      </c>
      <c r="I3" s="169">
        <f>F3/F2</f>
        <v>0.81279922094618584</v>
      </c>
      <c r="J3" s="172">
        <f>E3/G3</f>
        <v>1.8587439008431898E-2</v>
      </c>
    </row>
    <row r="4" spans="1:12">
      <c r="A4" s="18" t="s">
        <v>11</v>
      </c>
      <c r="B4" s="19">
        <v>29414</v>
      </c>
      <c r="C4" s="19">
        <v>2941278</v>
      </c>
      <c r="D4" s="19">
        <v>74</v>
      </c>
      <c r="E4" s="19">
        <v>12675</v>
      </c>
      <c r="F4" s="20">
        <f>B4+D4</f>
        <v>29488</v>
      </c>
      <c r="G4" s="20">
        <f t="shared" ref="F4:G33" si="0">C4+E4</f>
        <v>2953953</v>
      </c>
      <c r="H4" s="167"/>
      <c r="I4" s="170"/>
      <c r="J4" s="173"/>
      <c r="L4" s="19"/>
    </row>
    <row r="5" spans="1:12">
      <c r="A5" s="18" t="s">
        <v>12</v>
      </c>
      <c r="B5" s="19">
        <v>1646</v>
      </c>
      <c r="C5" s="19">
        <v>194532</v>
      </c>
      <c r="D5" s="19">
        <v>0</v>
      </c>
      <c r="E5" s="19">
        <v>0</v>
      </c>
      <c r="F5" s="20">
        <f t="shared" si="0"/>
        <v>1646</v>
      </c>
      <c r="G5" s="20">
        <f t="shared" si="0"/>
        <v>194532</v>
      </c>
      <c r="H5" s="167"/>
      <c r="I5" s="170"/>
      <c r="J5" s="173"/>
      <c r="L5" s="21"/>
    </row>
    <row r="6" spans="1:12">
      <c r="A6" s="18" t="s">
        <v>13</v>
      </c>
      <c r="B6" s="19">
        <v>255963</v>
      </c>
      <c r="C6" s="19">
        <v>15805520</v>
      </c>
      <c r="D6" s="19">
        <v>286</v>
      </c>
      <c r="E6" s="19">
        <v>3441.3999999999896</v>
      </c>
      <c r="F6" s="20">
        <f t="shared" si="0"/>
        <v>256249</v>
      </c>
      <c r="G6" s="20">
        <f t="shared" si="0"/>
        <v>15808961.4</v>
      </c>
      <c r="H6" s="167"/>
      <c r="I6" s="170"/>
      <c r="J6" s="173"/>
    </row>
    <row r="7" spans="1:12">
      <c r="A7" s="18" t="s">
        <v>14</v>
      </c>
      <c r="B7" s="19">
        <v>238608</v>
      </c>
      <c r="C7" s="19">
        <v>24131456</v>
      </c>
      <c r="D7" s="19">
        <v>3435</v>
      </c>
      <c r="E7" s="19">
        <v>391013</v>
      </c>
      <c r="F7" s="20">
        <f t="shared" si="0"/>
        <v>242043</v>
      </c>
      <c r="G7" s="20">
        <f t="shared" si="0"/>
        <v>24522469</v>
      </c>
      <c r="H7" s="167"/>
      <c r="I7" s="170"/>
      <c r="J7" s="173"/>
    </row>
    <row r="8" spans="1:12">
      <c r="A8" s="18" t="s">
        <v>15</v>
      </c>
      <c r="B8" s="19">
        <v>43210</v>
      </c>
      <c r="C8" s="19">
        <v>3238005.6735875411</v>
      </c>
      <c r="D8" s="19">
        <v>238</v>
      </c>
      <c r="E8" s="19">
        <v>22462.2278988326</v>
      </c>
      <c r="F8" s="20">
        <f t="shared" si="0"/>
        <v>43448</v>
      </c>
      <c r="G8" s="20">
        <f t="shared" si="0"/>
        <v>3260467.9014863735</v>
      </c>
      <c r="H8" s="167"/>
      <c r="I8" s="170"/>
      <c r="J8" s="173"/>
    </row>
    <row r="9" spans="1:12">
      <c r="A9" s="18" t="s">
        <v>16</v>
      </c>
      <c r="B9" s="19">
        <v>753202</v>
      </c>
      <c r="C9" s="19">
        <v>65898063</v>
      </c>
      <c r="D9" s="19">
        <v>17658</v>
      </c>
      <c r="E9" s="19">
        <v>1713904</v>
      </c>
      <c r="F9" s="20">
        <f t="shared" si="0"/>
        <v>770860</v>
      </c>
      <c r="G9" s="20">
        <f t="shared" si="0"/>
        <v>67611967</v>
      </c>
      <c r="H9" s="167"/>
      <c r="I9" s="170"/>
      <c r="J9" s="173"/>
    </row>
    <row r="10" spans="1:12" ht="15" thickBot="1">
      <c r="A10" s="22" t="s">
        <v>17</v>
      </c>
      <c r="B10" s="23">
        <v>11734</v>
      </c>
      <c r="C10" s="23">
        <v>1044024.199999999</v>
      </c>
      <c r="D10" s="23">
        <v>8</v>
      </c>
      <c r="E10" s="23">
        <v>1454.48</v>
      </c>
      <c r="F10" s="24">
        <f t="shared" si="0"/>
        <v>11742</v>
      </c>
      <c r="G10" s="24">
        <f t="shared" si="0"/>
        <v>1045478.679999999</v>
      </c>
      <c r="H10" s="168"/>
      <c r="I10" s="171"/>
      <c r="J10" s="174"/>
    </row>
    <row r="11" spans="1:12">
      <c r="A11" s="64" t="s">
        <v>18</v>
      </c>
      <c r="B11" s="65">
        <v>159999</v>
      </c>
      <c r="C11" s="65">
        <v>13054637.907159533</v>
      </c>
      <c r="D11" s="65">
        <v>4155</v>
      </c>
      <c r="E11" s="65">
        <v>364531</v>
      </c>
      <c r="F11" s="67">
        <f t="shared" si="0"/>
        <v>164154</v>
      </c>
      <c r="G11" s="67">
        <f t="shared" si="0"/>
        <v>13419168.907159533</v>
      </c>
      <c r="H11" s="166">
        <f>G11/G2</f>
        <v>5.1160743612766506E-2</v>
      </c>
      <c r="I11" s="175">
        <f>F11/F2</f>
        <v>9.8433497395158734E-2</v>
      </c>
      <c r="J11" s="178">
        <f>E11/G11</f>
        <v>2.7164946094799632E-2</v>
      </c>
    </row>
    <row r="12" spans="1:12">
      <c r="A12" s="18" t="s">
        <v>11</v>
      </c>
      <c r="B12" s="19">
        <v>5809</v>
      </c>
      <c r="C12" s="19">
        <v>512700</v>
      </c>
      <c r="D12" s="19">
        <v>0</v>
      </c>
      <c r="E12" s="19">
        <v>0</v>
      </c>
      <c r="F12" s="26">
        <f t="shared" si="0"/>
        <v>5809</v>
      </c>
      <c r="G12" s="26">
        <f t="shared" si="0"/>
        <v>512700</v>
      </c>
      <c r="H12" s="167"/>
      <c r="I12" s="176"/>
      <c r="J12" s="179"/>
    </row>
    <row r="13" spans="1:12">
      <c r="A13" s="18" t="s">
        <v>12</v>
      </c>
      <c r="B13" s="19">
        <v>127</v>
      </c>
      <c r="C13" s="19">
        <v>13309</v>
      </c>
      <c r="D13" s="19">
        <v>0</v>
      </c>
      <c r="E13" s="19">
        <v>0</v>
      </c>
      <c r="F13" s="26">
        <f t="shared" si="0"/>
        <v>127</v>
      </c>
      <c r="G13" s="26">
        <f t="shared" si="0"/>
        <v>13309</v>
      </c>
      <c r="H13" s="167"/>
      <c r="I13" s="176"/>
      <c r="J13" s="179"/>
    </row>
    <row r="14" spans="1:12">
      <c r="A14" s="18" t="s">
        <v>13</v>
      </c>
      <c r="B14" s="19">
        <v>43959</v>
      </c>
      <c r="C14" s="19">
        <v>2654338</v>
      </c>
      <c r="D14" s="19">
        <v>2</v>
      </c>
      <c r="E14" s="19">
        <v>0</v>
      </c>
      <c r="F14" s="26">
        <f t="shared" si="0"/>
        <v>43961</v>
      </c>
      <c r="G14" s="26">
        <f t="shared" si="0"/>
        <v>2654338</v>
      </c>
      <c r="H14" s="167"/>
      <c r="I14" s="176"/>
      <c r="J14" s="179"/>
    </row>
    <row r="15" spans="1:12">
      <c r="A15" s="18" t="s">
        <v>14</v>
      </c>
      <c r="B15" s="19">
        <v>29413</v>
      </c>
      <c r="C15" s="19">
        <v>2810564</v>
      </c>
      <c r="D15" s="19">
        <v>1152</v>
      </c>
      <c r="E15" s="19">
        <v>104507</v>
      </c>
      <c r="F15" s="26">
        <f t="shared" si="0"/>
        <v>30565</v>
      </c>
      <c r="G15" s="26">
        <f t="shared" si="0"/>
        <v>2915071</v>
      </c>
      <c r="H15" s="167"/>
      <c r="I15" s="176"/>
      <c r="J15" s="179"/>
    </row>
    <row r="16" spans="1:12">
      <c r="A16" s="18" t="s">
        <v>15</v>
      </c>
      <c r="B16" s="19">
        <v>10049</v>
      </c>
      <c r="C16" s="19">
        <v>840340.09715953271</v>
      </c>
      <c r="D16" s="19">
        <v>0</v>
      </c>
      <c r="E16" s="19">
        <v>0</v>
      </c>
      <c r="F16" s="26">
        <f t="shared" si="0"/>
        <v>10049</v>
      </c>
      <c r="G16" s="26">
        <f t="shared" si="0"/>
        <v>840340.09715953271</v>
      </c>
      <c r="H16" s="167"/>
      <c r="I16" s="176"/>
      <c r="J16" s="179"/>
    </row>
    <row r="17" spans="1:13">
      <c r="A17" s="18" t="s">
        <v>16</v>
      </c>
      <c r="B17" s="19">
        <v>67826</v>
      </c>
      <c r="C17" s="19">
        <v>5989884</v>
      </c>
      <c r="D17" s="19">
        <v>3001</v>
      </c>
      <c r="E17" s="19">
        <v>260024</v>
      </c>
      <c r="F17" s="26">
        <f t="shared" si="0"/>
        <v>70827</v>
      </c>
      <c r="G17" s="26">
        <f t="shared" si="0"/>
        <v>6249908</v>
      </c>
      <c r="H17" s="167"/>
      <c r="I17" s="176"/>
      <c r="J17" s="179"/>
    </row>
    <row r="18" spans="1:13" ht="15" thickBot="1">
      <c r="A18" s="22" t="s">
        <v>17</v>
      </c>
      <c r="B18" s="23">
        <v>2816</v>
      </c>
      <c r="C18" s="23">
        <v>233502.81</v>
      </c>
      <c r="D18" s="23">
        <v>0</v>
      </c>
      <c r="E18" s="23">
        <v>0</v>
      </c>
      <c r="F18" s="27">
        <f t="shared" si="0"/>
        <v>2816</v>
      </c>
      <c r="G18" s="27">
        <f t="shared" si="0"/>
        <v>233502.81</v>
      </c>
      <c r="H18" s="168"/>
      <c r="I18" s="177"/>
      <c r="J18" s="180"/>
    </row>
    <row r="19" spans="1:13">
      <c r="A19" s="64" t="s">
        <v>19</v>
      </c>
      <c r="B19" s="65">
        <v>101235</v>
      </c>
      <c r="C19" s="65">
        <v>17484397.917003889</v>
      </c>
      <c r="D19" s="65">
        <v>11525</v>
      </c>
      <c r="E19" s="65">
        <v>4104539.6820622566</v>
      </c>
      <c r="F19" s="67">
        <f t="shared" si="0"/>
        <v>112760</v>
      </c>
      <c r="G19" s="67">
        <f t="shared" si="0"/>
        <v>21588937.599066146</v>
      </c>
      <c r="H19" s="166">
        <f>G19/G2</f>
        <v>8.2308085472308987E-2</v>
      </c>
      <c r="I19" s="175">
        <f>F19/F2</f>
        <v>6.7615538861545255E-2</v>
      </c>
      <c r="J19" s="178">
        <f>E19/G19</f>
        <v>0.19012235610147871</v>
      </c>
    </row>
    <row r="20" spans="1:13">
      <c r="A20" s="18" t="s">
        <v>11</v>
      </c>
      <c r="B20" s="19">
        <v>4055</v>
      </c>
      <c r="C20" s="19">
        <v>869069</v>
      </c>
      <c r="D20" s="19">
        <v>577</v>
      </c>
      <c r="E20" s="19">
        <v>199659</v>
      </c>
      <c r="F20" s="26">
        <f t="shared" si="0"/>
        <v>4632</v>
      </c>
      <c r="G20" s="26">
        <f t="shared" si="0"/>
        <v>1068728</v>
      </c>
      <c r="H20" s="167"/>
      <c r="I20" s="176"/>
      <c r="J20" s="179"/>
    </row>
    <row r="21" spans="1:13">
      <c r="A21" s="18" t="s">
        <v>12</v>
      </c>
      <c r="B21" s="19">
        <v>189</v>
      </c>
      <c r="C21" s="19">
        <v>102429</v>
      </c>
      <c r="D21" s="19">
        <v>0</v>
      </c>
      <c r="E21" s="19">
        <v>0</v>
      </c>
      <c r="F21" s="26">
        <f t="shared" si="0"/>
        <v>189</v>
      </c>
      <c r="G21" s="26">
        <f t="shared" si="0"/>
        <v>102429</v>
      </c>
      <c r="H21" s="167"/>
      <c r="I21" s="176"/>
      <c r="J21" s="179"/>
      <c r="M21" s="19"/>
    </row>
    <row r="22" spans="1:13">
      <c r="A22" s="18" t="s">
        <v>13</v>
      </c>
      <c r="B22" s="19">
        <v>21593</v>
      </c>
      <c r="C22" s="19">
        <v>1724110</v>
      </c>
      <c r="D22" s="19">
        <v>2419</v>
      </c>
      <c r="E22" s="19">
        <v>33726.300000000003</v>
      </c>
      <c r="F22" s="26">
        <f t="shared" si="0"/>
        <v>24012</v>
      </c>
      <c r="G22" s="26">
        <f t="shared" si="0"/>
        <v>1757836.3</v>
      </c>
      <c r="H22" s="167"/>
      <c r="I22" s="176"/>
      <c r="J22" s="179"/>
    </row>
    <row r="23" spans="1:13">
      <c r="A23" s="18" t="s">
        <v>14</v>
      </c>
      <c r="B23" s="19">
        <v>21993</v>
      </c>
      <c r="C23" s="19">
        <v>5521016</v>
      </c>
      <c r="D23" s="19">
        <v>2479</v>
      </c>
      <c r="E23" s="19">
        <v>1138919</v>
      </c>
      <c r="F23" s="26">
        <f t="shared" si="0"/>
        <v>24472</v>
      </c>
      <c r="G23" s="26">
        <f t="shared" si="0"/>
        <v>6659935</v>
      </c>
      <c r="H23" s="167"/>
      <c r="I23" s="176"/>
      <c r="J23" s="179"/>
    </row>
    <row r="24" spans="1:13">
      <c r="A24" s="18" t="s">
        <v>15</v>
      </c>
      <c r="B24" s="19">
        <v>3582</v>
      </c>
      <c r="C24" s="19">
        <v>532175.82700388995</v>
      </c>
      <c r="D24" s="19">
        <v>223</v>
      </c>
      <c r="E24" s="19">
        <v>75403.61206225674</v>
      </c>
      <c r="F24" s="26">
        <f t="shared" si="0"/>
        <v>3805</v>
      </c>
      <c r="G24" s="26">
        <f t="shared" si="0"/>
        <v>607579.43906614673</v>
      </c>
      <c r="H24" s="167"/>
      <c r="I24" s="176"/>
      <c r="J24" s="179"/>
    </row>
    <row r="25" spans="1:13">
      <c r="A25" s="18" t="s">
        <v>16</v>
      </c>
      <c r="B25" s="19">
        <v>48493</v>
      </c>
      <c r="C25" s="19">
        <v>8445790</v>
      </c>
      <c r="D25" s="19">
        <v>5723</v>
      </c>
      <c r="E25" s="19">
        <v>2614577</v>
      </c>
      <c r="F25" s="26">
        <f t="shared" si="0"/>
        <v>54216</v>
      </c>
      <c r="G25" s="26">
        <f t="shared" si="0"/>
        <v>11060367</v>
      </c>
      <c r="H25" s="167"/>
      <c r="I25" s="176"/>
      <c r="J25" s="179"/>
    </row>
    <row r="26" spans="1:13" ht="15" thickBot="1">
      <c r="A26" s="22" t="s">
        <v>17</v>
      </c>
      <c r="B26" s="23">
        <v>1330</v>
      </c>
      <c r="C26" s="23">
        <v>289808.08999999991</v>
      </c>
      <c r="D26" s="23">
        <v>104</v>
      </c>
      <c r="E26" s="23">
        <v>42254.769999999895</v>
      </c>
      <c r="F26" s="27">
        <f t="shared" si="0"/>
        <v>1434</v>
      </c>
      <c r="G26" s="27">
        <f t="shared" si="0"/>
        <v>332062.85999999981</v>
      </c>
      <c r="H26" s="168"/>
      <c r="I26" s="177"/>
      <c r="J26" s="180"/>
    </row>
    <row r="27" spans="1:13">
      <c r="A27" s="64" t="s">
        <v>20</v>
      </c>
      <c r="B27" s="65">
        <v>16955</v>
      </c>
      <c r="C27" s="65">
        <v>16514272.292992217</v>
      </c>
      <c r="D27" s="65">
        <v>7746</v>
      </c>
      <c r="E27" s="65">
        <v>13617444.767066145</v>
      </c>
      <c r="F27" s="67">
        <f t="shared" si="0"/>
        <v>24701</v>
      </c>
      <c r="G27" s="67">
        <f t="shared" si="0"/>
        <v>30131717.060058363</v>
      </c>
      <c r="H27" s="166">
        <f>G27/G2</f>
        <v>0.11487753539636862</v>
      </c>
      <c r="I27" s="175">
        <f>F27/F2</f>
        <v>1.4811736656784581E-2</v>
      </c>
      <c r="J27" s="178">
        <f>E27/G27</f>
        <v>0.4519305932656919</v>
      </c>
    </row>
    <row r="28" spans="1:13">
      <c r="A28" s="18" t="s">
        <v>11</v>
      </c>
      <c r="B28" s="19">
        <v>310</v>
      </c>
      <c r="C28" s="19">
        <v>595441</v>
      </c>
      <c r="D28" s="19">
        <v>283</v>
      </c>
      <c r="E28" s="19">
        <v>798554</v>
      </c>
      <c r="F28" s="26">
        <f t="shared" si="0"/>
        <v>593</v>
      </c>
      <c r="G28" s="26">
        <f t="shared" si="0"/>
        <v>1393995</v>
      </c>
      <c r="H28" s="167"/>
      <c r="I28" s="176"/>
      <c r="J28" s="179"/>
    </row>
    <row r="29" spans="1:13">
      <c r="A29" s="18" t="s">
        <v>13</v>
      </c>
      <c r="B29" s="19">
        <v>4439</v>
      </c>
      <c r="C29" s="19">
        <v>3172910</v>
      </c>
      <c r="D29" s="19">
        <v>2136</v>
      </c>
      <c r="E29" s="19">
        <v>253278.399999999</v>
      </c>
      <c r="F29" s="26">
        <f t="shared" si="0"/>
        <v>6575</v>
      </c>
      <c r="G29" s="26">
        <f t="shared" si="0"/>
        <v>3426188.399999999</v>
      </c>
      <c r="H29" s="167"/>
      <c r="I29" s="176"/>
      <c r="J29" s="179"/>
    </row>
    <row r="30" spans="1:13">
      <c r="A30" s="18" t="s">
        <v>14</v>
      </c>
      <c r="B30" s="19">
        <v>2164</v>
      </c>
      <c r="C30" s="19">
        <v>5716438</v>
      </c>
      <c r="D30" s="19">
        <v>1685</v>
      </c>
      <c r="E30" s="19">
        <v>6594326</v>
      </c>
      <c r="F30" s="26">
        <f t="shared" si="0"/>
        <v>3849</v>
      </c>
      <c r="G30" s="26">
        <f t="shared" si="0"/>
        <v>12310764</v>
      </c>
      <c r="H30" s="167"/>
      <c r="I30" s="176"/>
      <c r="J30" s="179"/>
    </row>
    <row r="31" spans="1:13">
      <c r="A31" s="18" t="s">
        <v>15</v>
      </c>
      <c r="B31" s="19">
        <v>331</v>
      </c>
      <c r="C31" s="19">
        <v>532892.28999221639</v>
      </c>
      <c r="D31" s="19">
        <v>208</v>
      </c>
      <c r="E31" s="19">
        <v>545571.97706614644</v>
      </c>
      <c r="F31" s="26">
        <f t="shared" si="0"/>
        <v>539</v>
      </c>
      <c r="G31" s="26">
        <f t="shared" si="0"/>
        <v>1078464.2670583627</v>
      </c>
      <c r="H31" s="167"/>
      <c r="I31" s="176"/>
      <c r="J31" s="179"/>
    </row>
    <row r="32" spans="1:13">
      <c r="A32" s="18" t="s">
        <v>16</v>
      </c>
      <c r="B32" s="19">
        <v>9541</v>
      </c>
      <c r="C32" s="19">
        <v>6134085</v>
      </c>
      <c r="D32" s="19">
        <v>3338</v>
      </c>
      <c r="E32" s="19">
        <v>5082347</v>
      </c>
      <c r="F32" s="26">
        <f t="shared" si="0"/>
        <v>12879</v>
      </c>
      <c r="G32" s="26">
        <f t="shared" si="0"/>
        <v>11216432</v>
      </c>
      <c r="H32" s="167"/>
      <c r="I32" s="176"/>
      <c r="J32" s="179"/>
    </row>
    <row r="33" spans="1:10" ht="15" thickBot="1">
      <c r="A33" s="22" t="s">
        <v>17</v>
      </c>
      <c r="B33" s="23">
        <v>170</v>
      </c>
      <c r="C33" s="23">
        <v>362506.00299999997</v>
      </c>
      <c r="D33" s="23">
        <v>96</v>
      </c>
      <c r="E33" s="23">
        <v>343367.3899999999</v>
      </c>
      <c r="F33" s="27">
        <f t="shared" si="0"/>
        <v>266</v>
      </c>
      <c r="G33" s="27">
        <f t="shared" si="0"/>
        <v>705873.39299999992</v>
      </c>
      <c r="H33" s="168"/>
      <c r="I33" s="177"/>
      <c r="J33" s="180"/>
    </row>
    <row r="34" spans="1:10">
      <c r="A34" s="64" t="s">
        <v>21</v>
      </c>
      <c r="B34" s="65">
        <v>5559</v>
      </c>
      <c r="C34" s="65">
        <v>29013844.01782101</v>
      </c>
      <c r="D34" s="65">
        <v>5014</v>
      </c>
      <c r="E34" s="65">
        <v>52742654.056108944</v>
      </c>
      <c r="F34" s="67">
        <f>B34+D34</f>
        <v>10573</v>
      </c>
      <c r="G34" s="67">
        <f>C34+E34</f>
        <v>81756498.073929951</v>
      </c>
      <c r="H34" s="166">
        <f>G34/G2</f>
        <v>0.31169763683400387</v>
      </c>
      <c r="I34" s="182">
        <f>F34/F2</f>
        <v>6.3400061403256292E-3</v>
      </c>
      <c r="J34" s="185">
        <f>E34/G34</f>
        <v>0.64511880154670209</v>
      </c>
    </row>
    <row r="35" spans="1:10">
      <c r="A35" s="18" t="s">
        <v>11</v>
      </c>
      <c r="B35" s="19">
        <v>24</v>
      </c>
      <c r="C35" s="19">
        <v>317621</v>
      </c>
      <c r="D35" s="19">
        <v>91</v>
      </c>
      <c r="E35" s="19">
        <v>4501918</v>
      </c>
      <c r="F35" s="26">
        <f>B35+D35</f>
        <v>115</v>
      </c>
      <c r="G35" s="26">
        <f>C35+E35</f>
        <v>4819539</v>
      </c>
      <c r="H35" s="167"/>
      <c r="I35" s="183"/>
      <c r="J35" s="186"/>
    </row>
    <row r="36" spans="1:10">
      <c r="A36" s="18" t="s">
        <v>13</v>
      </c>
      <c r="B36" s="19">
        <v>241</v>
      </c>
      <c r="C36" s="19">
        <v>1868563</v>
      </c>
      <c r="D36" s="19">
        <v>653</v>
      </c>
      <c r="E36" s="19">
        <v>900341.09999999893</v>
      </c>
      <c r="F36" s="26">
        <f t="shared" ref="F36:G40" si="1">B36+D36</f>
        <v>894</v>
      </c>
      <c r="G36" s="26">
        <f t="shared" si="1"/>
        <v>2768904.0999999987</v>
      </c>
      <c r="H36" s="167"/>
      <c r="I36" s="183"/>
      <c r="J36" s="186"/>
    </row>
    <row r="37" spans="1:10">
      <c r="A37" s="18" t="s">
        <v>14</v>
      </c>
      <c r="B37" s="19">
        <v>107</v>
      </c>
      <c r="C37" s="19">
        <v>4694607</v>
      </c>
      <c r="D37" s="19">
        <v>225</v>
      </c>
      <c r="E37" s="19">
        <v>8114212</v>
      </c>
      <c r="F37" s="26">
        <f t="shared" si="1"/>
        <v>332</v>
      </c>
      <c r="G37" s="26">
        <f t="shared" si="1"/>
        <v>12808819</v>
      </c>
      <c r="H37" s="167"/>
      <c r="I37" s="183"/>
      <c r="J37" s="186"/>
    </row>
    <row r="38" spans="1:10">
      <c r="A38" s="18" t="s">
        <v>15</v>
      </c>
      <c r="B38" s="19">
        <v>5</v>
      </c>
      <c r="C38" s="19">
        <v>150539.85782101069</v>
      </c>
      <c r="D38" s="19">
        <v>14</v>
      </c>
      <c r="E38" s="19">
        <v>514720.60610894882</v>
      </c>
      <c r="F38" s="26">
        <f t="shared" si="1"/>
        <v>19</v>
      </c>
      <c r="G38" s="26">
        <f t="shared" si="1"/>
        <v>665260.46392995957</v>
      </c>
      <c r="H38" s="167"/>
      <c r="I38" s="183"/>
      <c r="J38" s="186"/>
    </row>
    <row r="39" spans="1:10">
      <c r="A39" s="18" t="s">
        <v>16</v>
      </c>
      <c r="B39" s="19">
        <v>5176</v>
      </c>
      <c r="C39" s="19">
        <v>21888633</v>
      </c>
      <c r="D39" s="19">
        <v>4010</v>
      </c>
      <c r="E39" s="19">
        <v>37679792</v>
      </c>
      <c r="F39" s="26">
        <f t="shared" si="1"/>
        <v>9186</v>
      </c>
      <c r="G39" s="26">
        <f t="shared" si="1"/>
        <v>59568425</v>
      </c>
      <c r="H39" s="167"/>
      <c r="I39" s="183"/>
      <c r="J39" s="186"/>
    </row>
    <row r="40" spans="1:10" ht="15" thickBot="1">
      <c r="A40" s="18" t="s">
        <v>17</v>
      </c>
      <c r="B40" s="19">
        <v>6</v>
      </c>
      <c r="C40" s="19">
        <v>93880.159999999902</v>
      </c>
      <c r="D40" s="19">
        <v>21</v>
      </c>
      <c r="E40" s="19">
        <v>1031670.3500000001</v>
      </c>
      <c r="F40" s="28">
        <f t="shared" si="1"/>
        <v>27</v>
      </c>
      <c r="G40" s="28">
        <f t="shared" si="1"/>
        <v>1125550.51</v>
      </c>
      <c r="H40" s="181"/>
      <c r="I40" s="184"/>
      <c r="J40" s="187"/>
    </row>
    <row r="41" spans="1:10">
      <c r="A41" s="64" t="s">
        <v>22</v>
      </c>
      <c r="B41" s="65">
        <v>0</v>
      </c>
      <c r="C41" s="65">
        <v>100</v>
      </c>
      <c r="D41" s="65">
        <v>0</v>
      </c>
      <c r="E41" s="65">
        <v>0</v>
      </c>
      <c r="F41" s="67">
        <f>B41+D41</f>
        <v>0</v>
      </c>
      <c r="G41" s="67">
        <f>C41+E41</f>
        <v>100</v>
      </c>
      <c r="H41" s="188">
        <f>G41/G2</f>
        <v>3.8125120837752252E-7</v>
      </c>
      <c r="I41" s="188">
        <f>F41/F2</f>
        <v>0</v>
      </c>
      <c r="J41" s="190">
        <f>F42/G41</f>
        <v>0</v>
      </c>
    </row>
    <row r="42" spans="1:10" ht="15" thickBot="1">
      <c r="A42" s="22" t="s">
        <v>13</v>
      </c>
      <c r="B42" s="23">
        <v>0</v>
      </c>
      <c r="C42" s="23">
        <v>100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100</v>
      </c>
      <c r="H42" s="189"/>
      <c r="I42" s="189"/>
      <c r="J42" s="191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B2953-332C-4ABF-BDE9-16430826E29B}">
  <sheetPr>
    <tabColor theme="4" tint="-0.249977111117893"/>
  </sheetPr>
  <dimension ref="A1:V54"/>
  <sheetViews>
    <sheetView topLeftCell="A10" zoomScaleNormal="100" workbookViewId="0">
      <selection activeCell="F19" sqref="F19"/>
    </sheetView>
  </sheetViews>
  <sheetFormatPr defaultRowHeight="14.45"/>
  <cols>
    <col min="1" max="1" width="17.42578125" customWidth="1"/>
    <col min="2" max="2" width="10.85546875" style="19" customWidth="1"/>
    <col min="3" max="3" width="12.42578125" style="19" customWidth="1"/>
    <col min="4" max="4" width="10.85546875" style="19" customWidth="1"/>
    <col min="5" max="5" width="11.5703125" style="19" customWidth="1"/>
    <col min="6" max="6" width="11.42578125" customWidth="1"/>
    <col min="7" max="7" width="12.42578125" customWidth="1"/>
    <col min="8" max="8" width="10.5703125" customWidth="1"/>
    <col min="9" max="9" width="10.42578125" customWidth="1"/>
    <col min="10" max="10" width="13.85546875" customWidth="1"/>
    <col min="11" max="11" width="10.140625" customWidth="1"/>
    <col min="12" max="12" width="11.42578125" customWidth="1"/>
    <col min="13" max="13" width="10.140625" bestFit="1" customWidth="1"/>
    <col min="14" max="14" width="10.42578125" customWidth="1"/>
    <col min="15" max="15" width="9.85546875" customWidth="1"/>
    <col min="18" max="18" width="10.140625" customWidth="1"/>
    <col min="19" max="19" width="9" bestFit="1" customWidth="1"/>
    <col min="21" max="21" width="10.5703125" customWidth="1"/>
  </cols>
  <sheetData>
    <row r="1" spans="1:22" ht="15" thickBot="1"/>
    <row r="2" spans="1:22">
      <c r="A2" s="108" t="s">
        <v>34</v>
      </c>
      <c r="B2" s="192" t="s">
        <v>35</v>
      </c>
      <c r="C2" s="193"/>
      <c r="D2" s="106"/>
      <c r="E2" s="192" t="s">
        <v>11</v>
      </c>
      <c r="F2" s="193"/>
      <c r="G2" s="106"/>
      <c r="H2" s="192" t="s">
        <v>12</v>
      </c>
      <c r="I2" s="193"/>
      <c r="J2" s="106"/>
      <c r="K2" s="192" t="s">
        <v>36</v>
      </c>
      <c r="L2" s="193"/>
      <c r="M2" s="106"/>
      <c r="N2" s="192" t="s">
        <v>15</v>
      </c>
      <c r="O2" s="193"/>
      <c r="P2" s="106"/>
      <c r="Q2" s="192" t="s">
        <v>37</v>
      </c>
      <c r="R2" s="193"/>
      <c r="S2" s="106"/>
      <c r="T2" s="192" t="s">
        <v>17</v>
      </c>
      <c r="U2" s="193"/>
      <c r="V2" s="106"/>
    </row>
    <row r="3" spans="1:22" ht="27" thickBot="1">
      <c r="A3" s="107">
        <v>0.1</v>
      </c>
      <c r="B3" s="112" t="s">
        <v>38</v>
      </c>
      <c r="C3" s="113" t="s">
        <v>39</v>
      </c>
      <c r="D3" s="114" t="s">
        <v>40</v>
      </c>
      <c r="E3" s="112" t="s">
        <v>38</v>
      </c>
      <c r="F3" s="113" t="s">
        <v>39</v>
      </c>
      <c r="G3" s="114" t="s">
        <v>40</v>
      </c>
      <c r="H3" s="112" t="s">
        <v>38</v>
      </c>
      <c r="I3" s="113" t="s">
        <v>39</v>
      </c>
      <c r="J3" s="114" t="s">
        <v>40</v>
      </c>
      <c r="K3" s="112" t="s">
        <v>38</v>
      </c>
      <c r="L3" s="113" t="s">
        <v>39</v>
      </c>
      <c r="M3" s="114" t="s">
        <v>40</v>
      </c>
      <c r="N3" s="112" t="s">
        <v>41</v>
      </c>
      <c r="O3" s="113" t="s">
        <v>39</v>
      </c>
      <c r="P3" s="114" t="s">
        <v>40</v>
      </c>
      <c r="Q3" s="112" t="s">
        <v>41</v>
      </c>
      <c r="R3" s="113" t="s">
        <v>39</v>
      </c>
      <c r="S3" s="114" t="s">
        <v>40</v>
      </c>
      <c r="T3" s="112" t="s">
        <v>38</v>
      </c>
      <c r="U3" s="113" t="s">
        <v>39</v>
      </c>
      <c r="V3" s="114" t="s">
        <v>40</v>
      </c>
    </row>
    <row r="4" spans="1:22">
      <c r="A4" s="109" t="s">
        <v>42</v>
      </c>
      <c r="B4" s="115">
        <f>B17+B25</f>
        <v>298428.88888888888</v>
      </c>
      <c r="C4" s="116">
        <f>C17+C25</f>
        <v>220466090</v>
      </c>
      <c r="D4" s="116">
        <f>C4*A3</f>
        <v>22046609</v>
      </c>
      <c r="E4" s="116">
        <f>B15+B23</f>
        <v>35146.555555555555</v>
      </c>
      <c r="F4" s="116">
        <f>C15+C23</f>
        <v>28478821</v>
      </c>
      <c r="G4" s="116">
        <f>F4*$A$3</f>
        <v>2847882.1</v>
      </c>
      <c r="H4" s="116">
        <f>B16+B24</f>
        <v>1755.5555555555554</v>
      </c>
      <c r="I4" s="116">
        <f>C16+C24</f>
        <v>1143500</v>
      </c>
      <c r="J4" s="116">
        <f>I4*$A$3</f>
        <v>114350</v>
      </c>
      <c r="K4" s="116">
        <f>B20+B28</f>
        <v>827204.33333333326</v>
      </c>
      <c r="L4" s="116">
        <f>C20+C28</f>
        <v>582786125</v>
      </c>
      <c r="M4" s="116">
        <f>L4*$A$3</f>
        <v>58278612.5</v>
      </c>
      <c r="N4" s="116">
        <f>B19+B27</f>
        <v>87862.777777777781</v>
      </c>
      <c r="O4" s="116">
        <f>C19+C27</f>
        <v>61885771.951963075</v>
      </c>
      <c r="P4" s="116">
        <f>O4*$A$3</f>
        <v>6188577.1951963082</v>
      </c>
      <c r="Q4" s="116">
        <f>B18+B26</f>
        <v>265879.66666666669</v>
      </c>
      <c r="R4" s="116">
        <f>C18+C26</f>
        <v>194614532</v>
      </c>
      <c r="S4" s="116">
        <f>R4*$A$3</f>
        <v>19461453.199999999</v>
      </c>
      <c r="T4" s="116">
        <f>B21+B29</f>
        <v>14473.111111111111</v>
      </c>
      <c r="U4" s="116">
        <f>C21+C29</f>
        <v>9445446.2499999925</v>
      </c>
      <c r="V4" s="117">
        <f>$A$3*U4</f>
        <v>944544.6249999993</v>
      </c>
    </row>
    <row r="5" spans="1:22" ht="15" thickBot="1">
      <c r="A5" s="110" t="s">
        <v>43</v>
      </c>
      <c r="B5" s="118">
        <f>B33+B40+B47</f>
        <v>26228.444444444442</v>
      </c>
      <c r="C5" s="105">
        <f>C33+C40+C47</f>
        <v>82596489</v>
      </c>
      <c r="D5" s="105">
        <f>C5*A3</f>
        <v>8259648.9000000004</v>
      </c>
      <c r="E5" s="105">
        <f>B31+B39+B46</f>
        <v>4406.666666666667</v>
      </c>
      <c r="F5" s="105">
        <f>C31+C39+C46</f>
        <v>14503659</v>
      </c>
      <c r="G5" s="105">
        <f>F5*$A$3</f>
        <v>1450365.9000000001</v>
      </c>
      <c r="H5" s="105">
        <f>F30+B32</f>
        <v>115760.66666666667</v>
      </c>
      <c r="I5" s="105">
        <f>G30+C32</f>
        <v>185841594.62782806</v>
      </c>
      <c r="J5" s="105">
        <f>I5*$A$3</f>
        <v>18584159.462782808</v>
      </c>
      <c r="K5" s="105">
        <f>B36+B43+B50</f>
        <v>64118.333333333336</v>
      </c>
      <c r="L5" s="105">
        <f>C36+C43+C50</f>
        <v>372447829</v>
      </c>
      <c r="M5" s="105">
        <f>L5*$A$3</f>
        <v>37244782.899999999</v>
      </c>
      <c r="N5" s="105">
        <f>B35+B42+B49</f>
        <v>6512.8888888888887</v>
      </c>
      <c r="O5" s="105">
        <f>C35+C42+C49</f>
        <v>19656246.696738463</v>
      </c>
      <c r="P5" s="105">
        <f>O5*$A$3</f>
        <v>1965624.6696738463</v>
      </c>
      <c r="Q5" s="105">
        <f>B34+B41+B48</f>
        <v>24387.222222222223</v>
      </c>
      <c r="R5" s="105">
        <f>C34+C41+C48</f>
        <v>120018450</v>
      </c>
      <c r="S5" s="105">
        <f>R5*$A$3</f>
        <v>12001845</v>
      </c>
      <c r="T5" s="105">
        <f>B37+B44+B51</f>
        <v>1502.7777777777778</v>
      </c>
      <c r="U5" s="105">
        <f>C37+C44+C51</f>
        <v>5246329.9839999946</v>
      </c>
      <c r="V5" s="119">
        <f>$A$3*U5</f>
        <v>524632.99839999946</v>
      </c>
    </row>
    <row r="6" spans="1:22" ht="15.6" thickTop="1" thickBot="1">
      <c r="A6" s="111" t="s">
        <v>44</v>
      </c>
      <c r="B6" s="120">
        <f>SUM(B4:B5)</f>
        <v>324657.33333333331</v>
      </c>
      <c r="C6" s="121">
        <f>SUM(C4:C5)</f>
        <v>303062579</v>
      </c>
      <c r="D6" s="121">
        <f>C6*A3</f>
        <v>30306257.900000002</v>
      </c>
      <c r="E6" s="121">
        <f>SUM(E4:E5)</f>
        <v>39553.222222222219</v>
      </c>
      <c r="F6" s="121">
        <f>SUM(F4:F5)</f>
        <v>42982480</v>
      </c>
      <c r="G6" s="121">
        <f>F6*A3</f>
        <v>4298248</v>
      </c>
      <c r="H6" s="121">
        <f t="shared" ref="H6:V6" si="0">SUM(H4:H5)</f>
        <v>117516.22222222223</v>
      </c>
      <c r="I6" s="121">
        <f t="shared" si="0"/>
        <v>186985094.62782806</v>
      </c>
      <c r="J6" s="121">
        <f t="shared" si="0"/>
        <v>18698509.462782808</v>
      </c>
      <c r="K6" s="121">
        <f t="shared" si="0"/>
        <v>891322.66666666663</v>
      </c>
      <c r="L6" s="121">
        <f t="shared" si="0"/>
        <v>955233954</v>
      </c>
      <c r="M6" s="121">
        <f t="shared" si="0"/>
        <v>95523395.400000006</v>
      </c>
      <c r="N6" s="121">
        <f t="shared" si="0"/>
        <v>94375.666666666672</v>
      </c>
      <c r="O6" s="121">
        <f t="shared" si="0"/>
        <v>81542018.648701534</v>
      </c>
      <c r="P6" s="121">
        <f t="shared" si="0"/>
        <v>8154201.8648701543</v>
      </c>
      <c r="Q6" s="121">
        <f t="shared" si="0"/>
        <v>290266.88888888893</v>
      </c>
      <c r="R6" s="121">
        <f t="shared" si="0"/>
        <v>314632982</v>
      </c>
      <c r="S6" s="121">
        <f t="shared" si="0"/>
        <v>31463298.199999999</v>
      </c>
      <c r="T6" s="121">
        <f t="shared" si="0"/>
        <v>15975.888888888889</v>
      </c>
      <c r="U6" s="121">
        <f t="shared" si="0"/>
        <v>14691776.233999986</v>
      </c>
      <c r="V6" s="122">
        <f t="shared" si="0"/>
        <v>1469177.6233999988</v>
      </c>
    </row>
    <row r="11" spans="1:22" ht="15" thickBot="1"/>
    <row r="12" spans="1:22" ht="58.5" thickBot="1">
      <c r="A12" s="71">
        <f>JAN!A1</f>
        <v>2020</v>
      </c>
      <c r="B12" s="72" t="s">
        <v>0</v>
      </c>
      <c r="C12" s="73" t="s">
        <v>1</v>
      </c>
      <c r="D12" s="74" t="s">
        <v>2</v>
      </c>
      <c r="E12" s="75" t="s">
        <v>3</v>
      </c>
      <c r="F12" s="76" t="s">
        <v>4</v>
      </c>
      <c r="G12" s="77" t="s">
        <v>5</v>
      </c>
      <c r="H12" s="78" t="s">
        <v>6</v>
      </c>
      <c r="I12" s="78" t="s">
        <v>7</v>
      </c>
      <c r="J12" s="79" t="s">
        <v>8</v>
      </c>
      <c r="K12" s="92" t="s">
        <v>45</v>
      </c>
      <c r="L12" s="92" t="s">
        <v>46</v>
      </c>
      <c r="M12" s="92" t="s">
        <v>47</v>
      </c>
    </row>
    <row r="13" spans="1:22" ht="15" thickBot="1">
      <c r="A13" s="10" t="s">
        <v>33</v>
      </c>
      <c r="B13" s="11">
        <f>AVERAGE(JAN!B2,FEB!B2,MAR!B2,APR!B2,MAY!B2,JUNE!B2,JULY!B2,AUG!B2,SEP!B2,OCT!B2,NOV!B2,DEC!B2)</f>
        <v>1658095</v>
      </c>
      <c r="C13" s="11">
        <f>SUM(JAN!C2,FEB!C2,MAR!C2,APR!C2,MAY!C2,JUNE!C2,JULY!C2,AUG!C2,SEP!C2,OCT!C2,NOV!C2,DEC!C2)</f>
        <v>1713805256.8827016</v>
      </c>
      <c r="D13" s="11">
        <f>AVERAGE(JAN!D2,FEB!D2,MAR!D2,APR!D2,MAY!D2,JUNE!D2,JULY!D2,AUG!D2,SEP!D2,OCT!D2,NOV!D2,DEC!D2)</f>
        <v>54180.666666666664</v>
      </c>
      <c r="E13" s="11">
        <f>SUM(JAN!E2,FEB!E2,MAR!E2,APR!E2,MAY!E2,JUNE!E2,JULY!E2,AUG!E2,SEP!E2,OCT!E2,NOV!E2,DEC!E2)</f>
        <v>622930215.95916998</v>
      </c>
      <c r="F13" s="12">
        <f>B13+D13</f>
        <v>1712275.6666666667</v>
      </c>
      <c r="G13" s="12">
        <f>C13+E13</f>
        <v>2336735472.8418717</v>
      </c>
      <c r="H13" s="13">
        <f>SUM(H14:H53)</f>
        <v>0.99999999999999978</v>
      </c>
      <c r="I13" s="14">
        <f>SUM(I14:I53)</f>
        <v>1</v>
      </c>
      <c r="J13" s="14">
        <f>E13/G13</f>
        <v>0.26658140093263522</v>
      </c>
      <c r="K13" s="93">
        <f>C13/B13</f>
        <v>1033.598953547717</v>
      </c>
      <c r="L13" s="94">
        <f>E13/D13</f>
        <v>11497.278536486016</v>
      </c>
      <c r="M13" s="95">
        <f>G13/F13</f>
        <v>1364.6958362673329</v>
      </c>
    </row>
    <row r="14" spans="1:22">
      <c r="A14" s="69" t="s">
        <v>10</v>
      </c>
      <c r="B14" s="68">
        <f>AVERAGE(JAN!B3,FEB!B3,MAR!B3,APR!B3,MAY!B3,JUNE!B3,JULY!B3,AUG!B3,SEP!B3,OCT!B3,NOV!B3,DEC!B3)</f>
        <v>1366165.5555555555</v>
      </c>
      <c r="C14" s="68">
        <f>SUM(JAN!C3,FEB!C3,MAR!C3,APR!C3,MAY!C3,JUNE!C3,JULY!C3,AUG!C3,SEP!C3,OCT!C3,NOV!C3,DEC!C3)</f>
        <v>979225764.15166414</v>
      </c>
      <c r="D14" s="68">
        <f>AVERAGE(JAN!D3,FEB!D3,MAR!D3,APR!D3,MAY!D3,JUNE!D3,JULY!D3,AUG!D3,SEP!D3,OCT!D3,NOV!D3,DEC!D3)</f>
        <v>24394.888888888891</v>
      </c>
      <c r="E14" s="68">
        <f>SUM(JAN!E3,FEB!E3,MAR!E3,APR!E3,MAY!E3,JUNE!E3,JULY!E3,AUG!E3,SEP!E3,OCT!E3,NOV!E3,DEC!E3)</f>
        <v>19278271.099233449</v>
      </c>
      <c r="F14" s="70">
        <f>B14+D14</f>
        <v>1390560.4444444445</v>
      </c>
      <c r="G14" s="70">
        <f>C14+E14</f>
        <v>998504035.25089765</v>
      </c>
      <c r="H14" s="166">
        <f>G14/G$13</f>
        <v>0.42730726128642416</v>
      </c>
      <c r="I14" s="169">
        <f>F14/F13</f>
        <v>0.8121124837050836</v>
      </c>
      <c r="J14" s="172">
        <f>E14/G14</f>
        <v>1.9307153920904613E-2</v>
      </c>
      <c r="K14" s="96">
        <f t="shared" ref="K14:K51" si="1">C14/B14</f>
        <v>716.76947216946849</v>
      </c>
      <c r="L14" s="97">
        <f t="shared" ref="L14:L51" si="2">E14/D14</f>
        <v>790.25861470572625</v>
      </c>
      <c r="M14" s="98">
        <f t="shared" ref="M14:M51" si="3">G14/F14</f>
        <v>718.05870736515817</v>
      </c>
    </row>
    <row r="15" spans="1:22">
      <c r="A15" s="18" t="s">
        <v>11</v>
      </c>
      <c r="B15" s="84">
        <f>AVERAGE(JAN!B4,FEB!B4,MAR!B4,APR!B4,MAY!B4,JUNE!B4,JULY!B4,AUG!B4,SEP!B4,OCT!B4,NOV!B4,DEC!B4)</f>
        <v>29190.111111111109</v>
      </c>
      <c r="C15" s="84">
        <f>SUM(JAN!C4,FEB!C4,MAR!C4,APR!C4,MAY!C4,JUNE!C4,JULY!C4,AUG!C4,SEP!C4,OCT!C4,NOV!C4,DEC!C4)</f>
        <v>24006354</v>
      </c>
      <c r="D15" s="84">
        <f>AVERAGE(JAN!D4,FEB!D4,MAR!D4,APR!D4,MAY!D4,JUNE!D4,JULY!D4,AUG!D4,SEP!D4,OCT!D4,NOV!D4,DEC!D4)</f>
        <v>72.555555555555557</v>
      </c>
      <c r="E15" s="84">
        <f>SUM(JAN!E4,FEB!E4,MAR!E4,APR!E4,MAY!E4,JUNE!E4,JULY!E4,AUG!E4,SEP!E4,OCT!E4,NOV!E4,DEC!E4)</f>
        <v>108450</v>
      </c>
      <c r="F15" s="81">
        <f>B15+D15</f>
        <v>29262.666666666664</v>
      </c>
      <c r="G15" s="20">
        <f t="shared" ref="F15:G44" si="4">C15+E15</f>
        <v>24114804</v>
      </c>
      <c r="H15" s="167"/>
      <c r="I15" s="170"/>
      <c r="J15" s="173"/>
      <c r="K15" s="99">
        <f t="shared" si="1"/>
        <v>822.41393013615732</v>
      </c>
      <c r="L15" s="100">
        <f t="shared" si="2"/>
        <v>1494.7166921898927</v>
      </c>
      <c r="M15" s="101">
        <f t="shared" si="3"/>
        <v>824.08087665740197</v>
      </c>
    </row>
    <row r="16" spans="1:22">
      <c r="A16" s="18" t="s">
        <v>12</v>
      </c>
      <c r="B16" s="84">
        <f>AVERAGE(JAN!B5,FEB!B5,MAR!B5,APR!B5,MAY!B5,JUNE!B5,JULY!B5,AUG!B5,SEP!B5,OCT!B5,NOV!B5,DEC!B5)</f>
        <v>1635.3333333333333</v>
      </c>
      <c r="C16" s="84">
        <f>SUM(JAN!C5,FEB!C5,MAR!C5,APR!C5,MAY!C5,JUNE!C5,JULY!C5,AUG!C5,SEP!C5,OCT!C5,NOV!C5,DEC!C5)</f>
        <v>1076548</v>
      </c>
      <c r="D16" s="84">
        <f>AVERAGE(JAN!D5,FEB!D5,MAR!D5,APR!D5,MAY!D5,JUNE!D5,JULY!D5,AUG!D5,SEP!D5,OCT!D5,NOV!D5,DEC!D5)</f>
        <v>0</v>
      </c>
      <c r="E16" s="84">
        <f>SUM(JAN!E5,FEB!E5,MAR!E5,APR!E5,MAY!E5,JUNE!E5,JULY!E5,AUG!E5,SEP!E5,OCT!E5,NOV!E5,DEC!E5)</f>
        <v>0</v>
      </c>
      <c r="F16" s="81">
        <f t="shared" si="4"/>
        <v>1635.3333333333333</v>
      </c>
      <c r="G16" s="20">
        <f t="shared" si="4"/>
        <v>1076548</v>
      </c>
      <c r="H16" s="167"/>
      <c r="I16" s="170"/>
      <c r="J16" s="173"/>
      <c r="K16" s="99">
        <f t="shared" si="1"/>
        <v>658.30493273542606</v>
      </c>
      <c r="L16" s="100"/>
      <c r="M16" s="101">
        <f t="shared" si="3"/>
        <v>658.30493273542606</v>
      </c>
    </row>
    <row r="17" spans="1:13">
      <c r="A17" s="18" t="s">
        <v>13</v>
      </c>
      <c r="B17" s="84">
        <f>AVERAGE(JAN!B6,FEB!B6,MAR!B6,APR!B6,MAY!B6,JUNE!B6,JULY!B6,AUG!B6,SEP!B6,OCT!B6,NOV!B6,DEC!B6)</f>
        <v>257374.33333333334</v>
      </c>
      <c r="C17" s="84">
        <f>SUM(JAN!C6,FEB!C6,MAR!C6,APR!C6,MAY!C6,JUNE!C6,JULY!C6,AUG!C6,SEP!C6,OCT!C6,NOV!C6,DEC!C6)</f>
        <v>189614630</v>
      </c>
      <c r="D17" s="84">
        <f>AVERAGE(JAN!D6,FEB!D6,MAR!D6,APR!D6,MAY!D6,JUNE!D6,JULY!D6,AUG!D6,SEP!D6,OCT!D6,NOV!D6,DEC!D6)</f>
        <v>290.88888888888891</v>
      </c>
      <c r="E17" s="84">
        <f>SUM(JAN!E6,FEB!E6,MAR!E6,APR!E6,MAY!E6,JUNE!E6,JULY!E6,AUG!E6,SEP!E6,OCT!E6,NOV!E6,DEC!E6)</f>
        <v>40131.599999999948</v>
      </c>
      <c r="F17" s="81">
        <f t="shared" si="4"/>
        <v>257665.22222222222</v>
      </c>
      <c r="G17" s="20">
        <f t="shared" si="4"/>
        <v>189654761.59999999</v>
      </c>
      <c r="H17" s="167"/>
      <c r="I17" s="170"/>
      <c r="J17" s="173"/>
      <c r="K17" s="99">
        <f t="shared" si="1"/>
        <v>736.72703701353282</v>
      </c>
      <c r="L17" s="100"/>
      <c r="M17" s="101">
        <f t="shared" si="3"/>
        <v>736.05106643547379</v>
      </c>
    </row>
    <row r="18" spans="1:13">
      <c r="A18" s="18" t="s">
        <v>14</v>
      </c>
      <c r="B18" s="84">
        <f>AVERAGE(JAN!B7,FEB!B7,MAR!B7,APR!B7,MAY!B7,JUNE!B7,JULY!B7,AUG!B7,SEP!B7,OCT!B7,NOV!B7,DEC!B7)</f>
        <v>237410.44444444444</v>
      </c>
      <c r="C18" s="84">
        <f>SUM(JAN!C7,FEB!C7,MAR!C7,APR!C7,MAY!C7,JUNE!C7,JULY!C7,AUG!C7,SEP!C7,OCT!C7,NOV!C7,DEC!C7)</f>
        <v>174270574</v>
      </c>
      <c r="D18" s="84">
        <f>AVERAGE(JAN!D7,FEB!D7,MAR!D7,APR!D7,MAY!D7,JUNE!D7,JULY!D7,AUG!D7,SEP!D7,OCT!D7,NOV!D7,DEC!D7)</f>
        <v>4450.8888888888887</v>
      </c>
      <c r="E18" s="84">
        <f>SUM(JAN!E7,FEB!E7,MAR!E7,APR!E7,MAY!E7,JUNE!E7,JULY!E7,AUG!E7,SEP!E7,OCT!E7,NOV!E7,DEC!E7)</f>
        <v>3690691</v>
      </c>
      <c r="F18" s="81">
        <f t="shared" si="4"/>
        <v>241861.33333333331</v>
      </c>
      <c r="G18" s="20">
        <f t="shared" si="4"/>
        <v>177961265</v>
      </c>
      <c r="H18" s="167"/>
      <c r="I18" s="170"/>
      <c r="J18" s="173"/>
      <c r="K18" s="99">
        <f t="shared" si="1"/>
        <v>734.04762965590771</v>
      </c>
      <c r="L18" s="100">
        <f t="shared" si="2"/>
        <v>829.20313046083186</v>
      </c>
      <c r="M18" s="101">
        <f t="shared" si="3"/>
        <v>735.79874280579509</v>
      </c>
    </row>
    <row r="19" spans="1:13">
      <c r="A19" s="18" t="s">
        <v>15</v>
      </c>
      <c r="B19" s="84">
        <f>AVERAGE(JAN!B8,FEB!B8,MAR!B8,APR!B8,MAY!B8,JUNE!B8,JULY!B8,AUG!B8,SEP!B8,OCT!B8,NOV!B8,DEC!B8)</f>
        <v>70875.333333333328</v>
      </c>
      <c r="C19" s="84">
        <f>SUM(JAN!C8,FEB!C8,MAR!C8,APR!C8,MAY!C8,JUNE!C8,JULY!C8,AUG!C8,SEP!C8,OCT!C8,NOV!C8,DEC!C8)</f>
        <v>49791803.111664228</v>
      </c>
      <c r="D19" s="84">
        <f>AVERAGE(JAN!D8,FEB!D8,MAR!D8,APR!D8,MAY!D8,JUNE!D8,JULY!D8,AUG!D8,SEP!D8,OCT!D8,NOV!D8,DEC!D8)</f>
        <v>396.66666666666669</v>
      </c>
      <c r="E19" s="84">
        <f>SUM(JAN!E8,FEB!E8,MAR!E8,APR!E8,MAY!E8,JUNE!E8,JULY!E8,AUG!E8,SEP!E8,OCT!E8,NOV!E8,DEC!E8)</f>
        <v>326291.95923344797</v>
      </c>
      <c r="F19" s="81">
        <f t="shared" si="4"/>
        <v>71272</v>
      </c>
      <c r="G19" s="20">
        <f t="shared" si="4"/>
        <v>50118095.070897676</v>
      </c>
      <c r="H19" s="167"/>
      <c r="I19" s="170"/>
      <c r="J19" s="173"/>
      <c r="K19" s="99">
        <f t="shared" si="1"/>
        <v>702.52654583631681</v>
      </c>
      <c r="L19" s="100">
        <f t="shared" si="2"/>
        <v>822.58477117675955</v>
      </c>
      <c r="M19" s="101">
        <f t="shared" si="3"/>
        <v>703.19473384916489</v>
      </c>
    </row>
    <row r="20" spans="1:13">
      <c r="A20" s="18" t="s">
        <v>16</v>
      </c>
      <c r="B20" s="84">
        <f>AVERAGE(JAN!B9,FEB!B9,MAR!B9,APR!B9,MAY!B9,JUNE!B9,JULY!B9,AUG!B9,SEP!B9,OCT!B9,NOV!B9,DEC!B9)</f>
        <v>757841.66666666663</v>
      </c>
      <c r="C20" s="84">
        <f>SUM(JAN!C9,FEB!C9,MAR!C9,APR!C9,MAY!C9,JUNE!C9,JULY!C9,AUG!C9,SEP!C9,OCT!C9,NOV!C9,DEC!C9)</f>
        <v>532836714</v>
      </c>
      <c r="D20" s="84">
        <f>AVERAGE(JAN!D9,FEB!D9,MAR!D9,APR!D9,MAY!D9,JUNE!D9,JULY!D9,AUG!D9,SEP!D9,OCT!D9,NOV!D9,DEC!D9)</f>
        <v>19175.111111111109</v>
      </c>
      <c r="E20" s="84">
        <f>SUM(JAN!E9,FEB!E9,MAR!E9,APR!E9,MAY!E9,JUNE!E9,JULY!E9,AUG!E9,SEP!E9,OCT!E9,NOV!E9,DEC!E9)</f>
        <v>15099774</v>
      </c>
      <c r="F20" s="81">
        <f t="shared" si="4"/>
        <v>777016.77777777775</v>
      </c>
      <c r="G20" s="20">
        <f t="shared" si="4"/>
        <v>547936488</v>
      </c>
      <c r="H20" s="167"/>
      <c r="I20" s="170"/>
      <c r="J20" s="173"/>
      <c r="K20" s="99">
        <f t="shared" si="1"/>
        <v>703.09767519600621</v>
      </c>
      <c r="L20" s="100">
        <f t="shared" si="2"/>
        <v>787.46735351381426</v>
      </c>
      <c r="M20" s="101">
        <f t="shared" si="3"/>
        <v>705.17973828964944</v>
      </c>
    </row>
    <row r="21" spans="1:13" ht="15" thickBot="1">
      <c r="A21" s="22" t="s">
        <v>17</v>
      </c>
      <c r="B21" s="84">
        <f>AVERAGE(JAN!B10,FEB!B10,MAR!B10,APR!B10,MAY!B10,JUNE!B10,JULY!B10,AUG!B10,SEP!B10,OCT!B10,NOV!B10,DEC!B10)</f>
        <v>11838.333333333334</v>
      </c>
      <c r="C21" s="84">
        <f>SUM(JAN!C10,FEB!C10,MAR!C10,APR!C10,MAY!C10,JUNE!C10,JULY!C10,AUG!C10,SEP!C10,OCT!C10,NOV!C10,DEC!C10)</f>
        <v>7629141.0399999963</v>
      </c>
      <c r="D21" s="84">
        <f>AVERAGE(JAN!D10,FEB!D10,MAR!D10,APR!D10,MAY!D10,JUNE!D10,JULY!D10,AUG!D10,SEP!D10,OCT!D10,NOV!D10,DEC!D10)</f>
        <v>8.7777777777777786</v>
      </c>
      <c r="E21" s="84">
        <f>SUM(JAN!E10,FEB!E10,MAR!E10,APR!E10,MAY!E10,JUNE!E10,JULY!E10,AUG!E10,SEP!E10,OCT!E10,NOV!E10,DEC!E10)</f>
        <v>12932.539999999979</v>
      </c>
      <c r="F21" s="82">
        <f t="shared" si="4"/>
        <v>11847.111111111111</v>
      </c>
      <c r="G21" s="24">
        <f t="shared" si="4"/>
        <v>7642073.5799999963</v>
      </c>
      <c r="H21" s="168"/>
      <c r="I21" s="171"/>
      <c r="J21" s="174"/>
      <c r="K21" s="102">
        <f t="shared" si="1"/>
        <v>644.44384400957313</v>
      </c>
      <c r="L21" s="103">
        <f t="shared" si="2"/>
        <v>1473.3273417721493</v>
      </c>
      <c r="M21" s="104">
        <f t="shared" si="3"/>
        <v>645.05798150510168</v>
      </c>
    </row>
    <row r="22" spans="1:13">
      <c r="A22" s="69" t="s">
        <v>18</v>
      </c>
      <c r="B22" s="83">
        <f>AVERAGE(JAN!B11,FEB!B11,MAR!B11,APR!B11,MAY!B11,JUNE!B11,JULY!B11,AUG!B11,SEP!B11,OCT!B11,NOV!B11,DEC!B11)</f>
        <v>164585.33333333334</v>
      </c>
      <c r="C22" s="83">
        <f>SUM(JAN!C11,FEB!C11,MAR!C11,APR!C11,MAY!C11,JUNE!C11,JULY!C11,AUG!C11,SEP!C11,OCT!C11,NOV!C11,DEC!C11)</f>
        <v>119594522.05029884</v>
      </c>
      <c r="D22" s="83">
        <f>AVERAGE(JAN!D11,FEB!D11,MAR!D11,APR!D11,MAY!D11,JUNE!D11,JULY!D11,AUG!D11,SEP!D11,OCT!D11,NOV!D11,DEC!D11)</f>
        <v>5410.1111111111113</v>
      </c>
      <c r="E22" s="83">
        <f>SUM(JAN!E11,FEB!E11,MAR!E11,APR!E11,MAY!E11,JUNE!E11,JULY!E11,AUG!E11,SEP!E11,OCT!E11,NOV!E11,DEC!E11)</f>
        <v>4152378</v>
      </c>
      <c r="F22" s="80">
        <f t="shared" si="4"/>
        <v>169995.44444444447</v>
      </c>
      <c r="G22" s="80">
        <f t="shared" si="4"/>
        <v>123746900.05029884</v>
      </c>
      <c r="H22" s="166">
        <f>G22/G13</f>
        <v>5.2957171014227533E-2</v>
      </c>
      <c r="I22" s="175">
        <f>F22/F13</f>
        <v>9.9280418307514232E-2</v>
      </c>
      <c r="J22" s="178">
        <f>E22/G22</f>
        <v>3.3555410263305198E-2</v>
      </c>
      <c r="K22" s="96">
        <f t="shared" si="1"/>
        <v>726.64143048569838</v>
      </c>
      <c r="L22" s="97">
        <f t="shared" si="2"/>
        <v>767.52175966811114</v>
      </c>
      <c r="M22" s="98">
        <f t="shared" si="3"/>
        <v>727.94244842684634</v>
      </c>
    </row>
    <row r="23" spans="1:13">
      <c r="A23" s="18" t="s">
        <v>11</v>
      </c>
      <c r="B23" s="84">
        <f>AVERAGE(JAN!B12,FEB!B12,MAR!B12,APR!B12,MAY!B12,JUNE!B12,JULY!B12,AUG!B12,SEP!B12,OCT!B12,NOV!B12,DEC!B12)</f>
        <v>5956.4444444444443</v>
      </c>
      <c r="C23" s="84">
        <f>SUM(JAN!C12,FEB!C12,MAR!C12,APR!C12,MAY!C12,JUNE!C12,JULY!C12,AUG!C12,SEP!C12,OCT!C12,NOV!C12,DEC!C12)</f>
        <v>4472467</v>
      </c>
      <c r="D23" s="84">
        <f>AVERAGE(JAN!D12,FEB!D12,MAR!D12,APR!D12,MAY!D12,JUNE!D12,JULY!D12,AUG!D12,SEP!D12,OCT!D12,NOV!D12,DEC!D12)</f>
        <v>0</v>
      </c>
      <c r="E23" s="84">
        <f>SUM(JAN!E12,FEB!E12,MAR!E12,APR!E12,MAY!E12,JUNE!E12,JULY!E12,AUG!E12,SEP!E12,OCT!E12,NOV!E12,DEC!E12)</f>
        <v>0</v>
      </c>
      <c r="F23" s="85">
        <f t="shared" si="4"/>
        <v>5956.4444444444443</v>
      </c>
      <c r="G23" s="26">
        <f t="shared" si="4"/>
        <v>4472467</v>
      </c>
      <c r="H23" s="167"/>
      <c r="I23" s="176"/>
      <c r="J23" s="179"/>
      <c r="K23" s="99">
        <f t="shared" si="1"/>
        <v>750.86186763169678</v>
      </c>
      <c r="L23" s="100"/>
      <c r="M23" s="101">
        <f t="shared" si="3"/>
        <v>750.86186763169678</v>
      </c>
    </row>
    <row r="24" spans="1:13">
      <c r="A24" s="18" t="s">
        <v>12</v>
      </c>
      <c r="B24" s="84">
        <f>AVERAGE(JAN!B13,FEB!B13,MAR!B13,APR!B13,MAY!B13,JUNE!B13,JULY!B13,AUG!B13,SEP!B13,OCT!B13,NOV!B13,DEC!B13)</f>
        <v>120.22222222222223</v>
      </c>
      <c r="C24" s="84">
        <f>SUM(JAN!C13,FEB!C13,MAR!C13,APR!C13,MAY!C13,JUNE!C13,JULY!C13,AUG!C13,SEP!C13,OCT!C13,NOV!C13,DEC!C13)</f>
        <v>66952</v>
      </c>
      <c r="D24" s="84">
        <f>AVERAGE(JAN!D13,FEB!D13,MAR!D13,APR!D13,MAY!D13,JUNE!D13,JULY!D13,AUG!D13,SEP!D13,OCT!D13,NOV!D13,DEC!D13)</f>
        <v>0</v>
      </c>
      <c r="E24" s="84">
        <f>SUM(JAN!E13,FEB!E13,MAR!E13,APR!E13,MAY!E13,JUNE!E13,JULY!E13,AUG!E13,SEP!E13,OCT!E13,NOV!E13,DEC!E13)</f>
        <v>0</v>
      </c>
      <c r="F24" s="85">
        <f t="shared" si="4"/>
        <v>120.22222222222223</v>
      </c>
      <c r="G24" s="26">
        <f t="shared" si="4"/>
        <v>66952</v>
      </c>
      <c r="H24" s="167"/>
      <c r="I24" s="176"/>
      <c r="J24" s="179"/>
      <c r="K24" s="99">
        <f t="shared" si="1"/>
        <v>556.90203327171901</v>
      </c>
      <c r="L24" s="100"/>
      <c r="M24" s="101">
        <f t="shared" si="3"/>
        <v>556.90203327171901</v>
      </c>
    </row>
    <row r="25" spans="1:13">
      <c r="A25" s="18" t="s">
        <v>13</v>
      </c>
      <c r="B25" s="84">
        <f>AVERAGE(JAN!B14,FEB!B14,MAR!B14,APR!B14,MAY!B14,JUNE!B14,JULY!B14,AUG!B14,SEP!B14,OCT!B14,NOV!B14,DEC!B14)</f>
        <v>41054.555555555555</v>
      </c>
      <c r="C25" s="84">
        <f>SUM(JAN!C14,FEB!C14,MAR!C14,APR!C14,MAY!C14,JUNE!C14,JULY!C14,AUG!C14,SEP!C14,OCT!C14,NOV!C14,DEC!C14)</f>
        <v>30851460</v>
      </c>
      <c r="D25" s="84">
        <f>AVERAGE(JAN!D14,FEB!D14,MAR!D14,APR!D14,MAY!D14,JUNE!D14,JULY!D14,AUG!D14,SEP!D14,OCT!D14,NOV!D14,DEC!D14)</f>
        <v>2</v>
      </c>
      <c r="E25" s="84">
        <f>SUM(JAN!E14,FEB!E14,MAR!E14,APR!E14,MAY!E14,JUNE!E14,JULY!E14,AUG!E14,SEP!E14,OCT!E14,NOV!E14,DEC!E14)</f>
        <v>0</v>
      </c>
      <c r="F25" s="85">
        <f t="shared" si="4"/>
        <v>41056.555555555555</v>
      </c>
      <c r="G25" s="26">
        <f t="shared" si="4"/>
        <v>30851460</v>
      </c>
      <c r="H25" s="167"/>
      <c r="I25" s="176"/>
      <c r="J25" s="179"/>
      <c r="K25" s="99">
        <f t="shared" si="1"/>
        <v>751.47470439063466</v>
      </c>
      <c r="L25" s="100"/>
      <c r="M25" s="101">
        <f t="shared" si="3"/>
        <v>751.43809758355007</v>
      </c>
    </row>
    <row r="26" spans="1:13">
      <c r="A26" s="18" t="s">
        <v>14</v>
      </c>
      <c r="B26" s="84">
        <f>AVERAGE(JAN!B15,FEB!B15,MAR!B15,APR!B15,MAY!B15,JUNE!B15,JULY!B15,AUG!B15,SEP!B15,OCT!B15,NOV!B15,DEC!B15)</f>
        <v>28469.222222222223</v>
      </c>
      <c r="C26" s="84">
        <f>SUM(JAN!C15,FEB!C15,MAR!C15,APR!C15,MAY!C15,JUNE!C15,JULY!C15,AUG!C15,SEP!C15,OCT!C15,NOV!C15,DEC!C15)</f>
        <v>20343958</v>
      </c>
      <c r="D26" s="84">
        <f>AVERAGE(JAN!D15,FEB!D15,MAR!D15,APR!D15,MAY!D15,JUNE!D15,JULY!D15,AUG!D15,SEP!D15,OCT!D15,NOV!D15,DEC!D15)</f>
        <v>1810.4444444444443</v>
      </c>
      <c r="E26" s="84">
        <f>SUM(JAN!E15,FEB!E15,MAR!E15,APR!E15,MAY!E15,JUNE!E15,JULY!E15,AUG!E15,SEP!E15,OCT!E15,NOV!E15,DEC!E15)</f>
        <v>1377460</v>
      </c>
      <c r="F26" s="85">
        <f t="shared" si="4"/>
        <v>30279.666666666668</v>
      </c>
      <c r="G26" s="26">
        <f t="shared" si="4"/>
        <v>21721418</v>
      </c>
      <c r="H26" s="167"/>
      <c r="I26" s="176"/>
      <c r="J26" s="179"/>
      <c r="K26" s="99">
        <f t="shared" si="1"/>
        <v>714.59479437833454</v>
      </c>
      <c r="L26" s="100">
        <f t="shared" si="2"/>
        <v>760.84080029458698</v>
      </c>
      <c r="M26" s="101">
        <f t="shared" si="3"/>
        <v>717.35987846629746</v>
      </c>
    </row>
    <row r="27" spans="1:13">
      <c r="A27" s="18" t="s">
        <v>15</v>
      </c>
      <c r="B27" s="84">
        <f>AVERAGE(JAN!B16,FEB!B16,MAR!B16,APR!B16,MAY!B16,JUNE!B16,JULY!B16,AUG!B16,SEP!B16,OCT!B16,NOV!B16,DEC!B16)</f>
        <v>16987.444444444445</v>
      </c>
      <c r="C27" s="84">
        <f>SUM(JAN!C16,FEB!C16,MAR!C16,APR!C16,MAY!C16,JUNE!C16,JULY!C16,AUG!C16,SEP!C16,OCT!C16,NOV!C16,DEC!C16)</f>
        <v>12093968.840298848</v>
      </c>
      <c r="D27" s="84">
        <f>AVERAGE(JAN!D16,FEB!D16,MAR!D16,APR!D16,MAY!D16,JUNE!D16,JULY!D16,AUG!D16,SEP!D16,OCT!D16,NOV!D16,DEC!D16)</f>
        <v>0</v>
      </c>
      <c r="E27" s="84">
        <f>SUM(JAN!E16,FEB!E16,MAR!E16,APR!E16,MAY!E16,JUNE!E16,JULY!E16,AUG!E16,SEP!E16,OCT!E16,NOV!E16,DEC!E16)</f>
        <v>0</v>
      </c>
      <c r="F27" s="85">
        <f t="shared" si="4"/>
        <v>16987.444444444445</v>
      </c>
      <c r="G27" s="26">
        <f t="shared" si="4"/>
        <v>12093968.840298848</v>
      </c>
      <c r="H27" s="167"/>
      <c r="I27" s="176"/>
      <c r="J27" s="179"/>
      <c r="K27" s="99">
        <f t="shared" si="1"/>
        <v>711.93574053182829</v>
      </c>
      <c r="L27" s="100"/>
      <c r="M27" s="101">
        <f t="shared" si="3"/>
        <v>711.93574053182829</v>
      </c>
    </row>
    <row r="28" spans="1:13">
      <c r="A28" s="18" t="s">
        <v>16</v>
      </c>
      <c r="B28" s="84">
        <f>AVERAGE(JAN!B17,FEB!B17,MAR!B17,APR!B17,MAY!B17,JUNE!B17,JULY!B17,AUG!B17,SEP!B17,OCT!B17,NOV!B17,DEC!B17)</f>
        <v>69362.666666666672</v>
      </c>
      <c r="C28" s="84">
        <f>SUM(JAN!C17,FEB!C17,MAR!C17,APR!C17,MAY!C17,JUNE!C17,JULY!C17,AUG!C17,SEP!C17,OCT!C17,NOV!C17,DEC!C17)</f>
        <v>49949411</v>
      </c>
      <c r="D28" s="84">
        <f>AVERAGE(JAN!D17,FEB!D17,MAR!D17,APR!D17,MAY!D17,JUNE!D17,JULY!D17,AUG!D17,SEP!D17,OCT!D17,NOV!D17,DEC!D17)</f>
        <v>3597.6666666666665</v>
      </c>
      <c r="E28" s="84">
        <f>SUM(JAN!E17,FEB!E17,MAR!E17,APR!E17,MAY!E17,JUNE!E17,JULY!E17,AUG!E17,SEP!E17,OCT!E17,NOV!E17,DEC!E17)</f>
        <v>2774918</v>
      </c>
      <c r="F28" s="85">
        <f t="shared" si="4"/>
        <v>72960.333333333343</v>
      </c>
      <c r="G28" s="26">
        <f t="shared" si="4"/>
        <v>52724329</v>
      </c>
      <c r="H28" s="167"/>
      <c r="I28" s="176"/>
      <c r="J28" s="179"/>
      <c r="K28" s="99">
        <f t="shared" si="1"/>
        <v>720.11953115989388</v>
      </c>
      <c r="L28" s="100"/>
      <c r="M28" s="101">
        <f t="shared" si="3"/>
        <v>722.64375162759666</v>
      </c>
    </row>
    <row r="29" spans="1:13" ht="15" thickBot="1">
      <c r="A29" s="22" t="s">
        <v>17</v>
      </c>
      <c r="B29" s="84">
        <f>AVERAGE(JAN!B18,FEB!B18,MAR!B18,APR!B18,MAY!B18,JUNE!B18,JULY!B18,AUG!B18,SEP!B18,OCT!B18,NOV!B18,DEC!B18)</f>
        <v>2634.7777777777778</v>
      </c>
      <c r="C29" s="84">
        <f>SUM(JAN!C18,FEB!C18,MAR!C18,APR!C18,MAY!C18,JUNE!C18,JULY!C18,AUG!C18,SEP!C18,OCT!C18,NOV!C18,DEC!C18)</f>
        <v>1816305.2099999967</v>
      </c>
      <c r="D29" s="84">
        <f>AVERAGE(JAN!D18,FEB!D18,MAR!D18,APR!D18,MAY!D18,JUNE!D18,JULY!D18,AUG!D18,SEP!D18,OCT!D18,NOV!D18,DEC!D18)</f>
        <v>0</v>
      </c>
      <c r="E29" s="84">
        <f>SUM(JAN!E18,FEB!E18,MAR!E18,APR!E18,MAY!E18,JUNE!E18,JULY!E18,AUG!E18,SEP!E18,OCT!E18,NOV!E18,DEC!E18)</f>
        <v>0</v>
      </c>
      <c r="F29" s="86">
        <f t="shared" si="4"/>
        <v>2634.7777777777778</v>
      </c>
      <c r="G29" s="27">
        <f t="shared" si="4"/>
        <v>1816305.2099999967</v>
      </c>
      <c r="H29" s="168"/>
      <c r="I29" s="177"/>
      <c r="J29" s="180"/>
      <c r="K29" s="102">
        <f t="shared" si="1"/>
        <v>689.35802682072995</v>
      </c>
      <c r="L29" s="103"/>
      <c r="M29" s="104">
        <f t="shared" si="3"/>
        <v>689.35802682072995</v>
      </c>
    </row>
    <row r="30" spans="1:13">
      <c r="A30" s="69" t="s">
        <v>48</v>
      </c>
      <c r="B30" s="83">
        <f>AVERAGE(JAN!B19,FEB!B19,MAR!B19,APR!B19,MAY!B19,JUNE!B19,JULY!B19,AUG!B19,SEP!B19,OCT!B19,NOV!B19,DEC!B19)</f>
        <v>104162.11111111111</v>
      </c>
      <c r="C30" s="83">
        <f>SUM(JAN!C19,FEB!C19,MAR!C19,APR!C19,MAY!C19,JUNE!C19,JULY!C19,AUG!C19,SEP!C19,OCT!C19,NOV!C19,DEC!C19)</f>
        <v>153650656.21272728</v>
      </c>
      <c r="D30" s="83">
        <f>AVERAGE(JAN!D19,FEB!D19,MAR!D19,APR!D19,MAY!D19,JUNE!D19,JULY!D19,AUG!D19,SEP!D19,OCT!D19,NOV!D19,DEC!D19)</f>
        <v>11410.777777777777</v>
      </c>
      <c r="E30" s="83">
        <f>SUM(JAN!E19,FEB!E19,MAR!E19,APR!E19,MAY!E19,JUNE!E19,JULY!E19,AUG!E19,SEP!E19,OCT!E19,NOV!E19,DEC!E19)</f>
        <v>31675871.415100791</v>
      </c>
      <c r="F30" s="80">
        <f t="shared" si="4"/>
        <v>115572.88888888889</v>
      </c>
      <c r="G30" s="80">
        <f t="shared" si="4"/>
        <v>185326527.62782806</v>
      </c>
      <c r="H30" s="166">
        <f>G30/G13</f>
        <v>7.9310015952485699E-2</v>
      </c>
      <c r="I30" s="175">
        <f>F30/F13</f>
        <v>6.749666022754254E-2</v>
      </c>
      <c r="J30" s="178">
        <f>E30/G30</f>
        <v>0.1709192516611121</v>
      </c>
      <c r="K30" s="96">
        <f t="shared" si="1"/>
        <v>1475.1108111549897</v>
      </c>
      <c r="L30" s="97">
        <f t="shared" si="2"/>
        <v>2775.9607655131808</v>
      </c>
      <c r="M30" s="98">
        <f t="shared" si="3"/>
        <v>1603.5467263087965</v>
      </c>
    </row>
    <row r="31" spans="1:13">
      <c r="A31" s="18" t="s">
        <v>11</v>
      </c>
      <c r="B31" s="84">
        <f>AVERAGE(JAN!B20,FEB!B20,MAR!B20,APR!B20,MAY!B20,JUNE!B20,JULY!B20,AUG!B20,SEP!B20,OCT!B20,NOV!B20,DEC!B20)</f>
        <v>4069.7777777777778</v>
      </c>
      <c r="C31" s="84">
        <f>SUM(JAN!C20,FEB!C20,MAR!C20,APR!C20,MAY!C20,JUNE!C20,JULY!C20,AUG!C20,SEP!C20,OCT!C20,NOV!C20,DEC!C20)</f>
        <v>7277787</v>
      </c>
      <c r="D31" s="84">
        <f>AVERAGE(JAN!D20,FEB!D20,MAR!D20,APR!D20,MAY!D20,JUNE!D20,JULY!D20,AUG!D20,SEP!D20,OCT!D20,NOV!D20,DEC!D20)</f>
        <v>562.88888888888891</v>
      </c>
      <c r="E31" s="84">
        <f>SUM(JAN!E20,FEB!E20,MAR!E20,APR!E20,MAY!E20,JUNE!E20,JULY!E20,AUG!E20,SEP!E20,OCT!E20,NOV!E20,DEC!E20)</f>
        <v>1651751</v>
      </c>
      <c r="F31" s="85">
        <f t="shared" si="4"/>
        <v>4632.666666666667</v>
      </c>
      <c r="G31" s="26">
        <f t="shared" si="4"/>
        <v>8929538</v>
      </c>
      <c r="H31" s="167"/>
      <c r="I31" s="176"/>
      <c r="J31" s="179"/>
      <c r="K31" s="99">
        <f t="shared" si="1"/>
        <v>1788.2516926941137</v>
      </c>
      <c r="L31" s="100">
        <f t="shared" si="2"/>
        <v>2934.4174891433081</v>
      </c>
      <c r="M31" s="101">
        <f t="shared" si="3"/>
        <v>1927.5157576629729</v>
      </c>
    </row>
    <row r="32" spans="1:13">
      <c r="A32" s="18" t="s">
        <v>12</v>
      </c>
      <c r="B32" s="84">
        <f>AVERAGE(JAN!B21,FEB!B21,MAR!B21,APR!B21,MAY!B21,JUNE!B21,JULY!B21,AUG!B21,SEP!B21,OCT!B21,NOV!B21,DEC!B21)</f>
        <v>187.77777777777777</v>
      </c>
      <c r="C32" s="84">
        <f>SUM(JAN!C21,FEB!C21,MAR!C21,APR!C21,MAY!C21,JUNE!C21,JULY!C21,AUG!C21,SEP!C21,OCT!C21,NOV!C21,DEC!C21)</f>
        <v>515067</v>
      </c>
      <c r="D32" s="84">
        <f>AVERAGE(JAN!D21,FEB!D21,MAR!D21,APR!D21,MAY!D21,JUNE!D21,JULY!D21,AUG!D21,SEP!D21,OCT!D21,NOV!D21,DEC!D21)</f>
        <v>0</v>
      </c>
      <c r="E32" s="84">
        <f>SUM(JAN!E21,FEB!E21,MAR!E21,APR!E21,MAY!E21,JUNE!E21,JULY!E21,AUG!E21,SEP!E21,OCT!E21,NOV!E21,DEC!E21)</f>
        <v>0</v>
      </c>
      <c r="F32" s="85">
        <f t="shared" si="4"/>
        <v>187.77777777777777</v>
      </c>
      <c r="G32" s="26">
        <f t="shared" si="4"/>
        <v>515067</v>
      </c>
      <c r="H32" s="167"/>
      <c r="I32" s="176"/>
      <c r="J32" s="179"/>
      <c r="K32" s="99">
        <f t="shared" si="1"/>
        <v>2742.960355029586</v>
      </c>
      <c r="L32" s="100"/>
      <c r="M32" s="101">
        <f t="shared" si="3"/>
        <v>2742.960355029586</v>
      </c>
    </row>
    <row r="33" spans="1:13">
      <c r="A33" s="18" t="s">
        <v>13</v>
      </c>
      <c r="B33" s="84">
        <f>AVERAGE(JAN!B22,FEB!B22,MAR!B22,APR!B22,MAY!B22,JUNE!B22,JULY!B22,AUG!B22,SEP!B22,OCT!B22,NOV!B22,DEC!B22)</f>
        <v>21345.111111111109</v>
      </c>
      <c r="C33" s="84">
        <f>SUM(JAN!C22,FEB!C22,MAR!C22,APR!C22,MAY!C22,JUNE!C22,JULY!C22,AUG!C22,SEP!C22,OCT!C22,NOV!C22,DEC!C22)</f>
        <v>23168621</v>
      </c>
      <c r="D33" s="84">
        <f>AVERAGE(JAN!D22,FEB!D22,MAR!D22,APR!D22,MAY!D22,JUNE!D22,JULY!D22,AUG!D22,SEP!D22,OCT!D22,NOV!D22,DEC!D22)</f>
        <v>2312</v>
      </c>
      <c r="E33" s="84">
        <f>SUM(JAN!E22,FEB!E22,MAR!E22,APR!E22,MAY!E22,JUNE!E22,JULY!E22,AUG!E22,SEP!E22,OCT!E22,NOV!E22,DEC!E22)</f>
        <v>385786.89999999967</v>
      </c>
      <c r="F33" s="85">
        <f t="shared" si="4"/>
        <v>23657.111111111109</v>
      </c>
      <c r="G33" s="26">
        <f t="shared" si="4"/>
        <v>23554407.899999999</v>
      </c>
      <c r="H33" s="167"/>
      <c r="I33" s="176"/>
      <c r="J33" s="179"/>
      <c r="K33" s="99">
        <f t="shared" si="1"/>
        <v>1085.4298616388869</v>
      </c>
      <c r="L33" s="100"/>
      <c r="M33" s="101">
        <f t="shared" si="3"/>
        <v>995.65867486402965</v>
      </c>
    </row>
    <row r="34" spans="1:13">
      <c r="A34" s="18" t="s">
        <v>14</v>
      </c>
      <c r="B34" s="84">
        <f>AVERAGE(JAN!B23,FEB!B23,MAR!B23,APR!B23,MAY!B23,JUNE!B23,JULY!B23,AUG!B23,SEP!B23,OCT!B23,NOV!B23,DEC!B23)</f>
        <v>22126.555555555555</v>
      </c>
      <c r="C34" s="84">
        <f>SUM(JAN!C23,FEB!C23,MAR!C23,APR!C23,MAY!C23,JUNE!C23,JULY!C23,AUG!C23,SEP!C23,OCT!C23,NOV!C23,DEC!C23)</f>
        <v>40360186</v>
      </c>
      <c r="D34" s="84">
        <f>AVERAGE(JAN!D23,FEB!D23,MAR!D23,APR!D23,MAY!D23,JUNE!D23,JULY!D23,AUG!D23,SEP!D23,OCT!D23,NOV!D23,DEC!D23)</f>
        <v>2408.2222222222222</v>
      </c>
      <c r="E34" s="84">
        <f>SUM(JAN!E23,FEB!E23,MAR!E23,APR!E23,MAY!E23,JUNE!E23,JULY!E23,AUG!E23,SEP!E23,OCT!E23,NOV!E23,DEC!E23)</f>
        <v>8181489</v>
      </c>
      <c r="F34" s="85">
        <f t="shared" si="4"/>
        <v>24534.777777777777</v>
      </c>
      <c r="G34" s="26">
        <f t="shared" si="4"/>
        <v>48541675</v>
      </c>
      <c r="H34" s="167"/>
      <c r="I34" s="176"/>
      <c r="J34" s="179"/>
      <c r="K34" s="99">
        <f t="shared" si="1"/>
        <v>1824.0609524000824</v>
      </c>
      <c r="L34" s="100">
        <f t="shared" si="2"/>
        <v>3397.3148011442281</v>
      </c>
      <c r="M34" s="101">
        <f t="shared" si="3"/>
        <v>1978.484396299131</v>
      </c>
    </row>
    <row r="35" spans="1:13">
      <c r="A35" s="18" t="s">
        <v>15</v>
      </c>
      <c r="B35" s="84">
        <f>AVERAGE(JAN!B24,FEB!B24,MAR!B24,APR!B24,MAY!B24,JUNE!B24,JULY!B24,AUG!B24,SEP!B24,OCT!B24,NOV!B24,DEC!B24)</f>
        <v>5958</v>
      </c>
      <c r="C35" s="84">
        <f>SUM(JAN!C24,FEB!C24,MAR!C24,APR!C24,MAY!C24,JUNE!C24,JULY!C24,AUG!C24,SEP!C24,OCT!C24,NOV!C24,DEC!C24)</f>
        <v>8937692.3827272803</v>
      </c>
      <c r="D35" s="84">
        <f>AVERAGE(JAN!D24,FEB!D24,MAR!D24,APR!D24,MAY!D24,JUNE!D24,JULY!D24,AUG!D24,SEP!D24,OCT!D24,NOV!D24,DEC!D24)</f>
        <v>353</v>
      </c>
      <c r="E35" s="84">
        <f>SUM(JAN!E24,FEB!E24,MAR!E24,APR!E24,MAY!E24,JUNE!E24,JULY!E24,AUG!E24,SEP!E24,OCT!E24,NOV!E24,DEC!E24)</f>
        <v>1079886.8051007853</v>
      </c>
      <c r="F35" s="85">
        <f t="shared" si="4"/>
        <v>6311</v>
      </c>
      <c r="G35" s="26">
        <f t="shared" si="4"/>
        <v>10017579.187828066</v>
      </c>
      <c r="H35" s="167"/>
      <c r="I35" s="176"/>
      <c r="J35" s="179"/>
      <c r="K35" s="99">
        <f t="shared" si="1"/>
        <v>1500.1162105953811</v>
      </c>
      <c r="L35" s="100">
        <f t="shared" si="2"/>
        <v>3059.1694195489667</v>
      </c>
      <c r="M35" s="101">
        <f t="shared" si="3"/>
        <v>1587.3204227266781</v>
      </c>
    </row>
    <row r="36" spans="1:13">
      <c r="A36" s="18" t="s">
        <v>16</v>
      </c>
      <c r="B36" s="84">
        <f>AVERAGE(JAN!B25,FEB!B25,MAR!B25,APR!B25,MAY!B25,JUNE!B25,JULY!B25,AUG!B25,SEP!B25,OCT!B25,NOV!B25,DEC!B25)</f>
        <v>49149.777777777781</v>
      </c>
      <c r="C36" s="84">
        <f>SUM(JAN!C25,FEB!C25,MAR!C25,APR!C25,MAY!C25,JUNE!C25,JULY!C25,AUG!C25,SEP!C25,OCT!C25,NOV!C25,DEC!C25)</f>
        <v>71357166</v>
      </c>
      <c r="D36" s="84">
        <f>AVERAGE(JAN!D25,FEB!D25,MAR!D25,APR!D25,MAY!D25,JUNE!D25,JULY!D25,AUG!D25,SEP!D25,OCT!D25,NOV!D25,DEC!D25)</f>
        <v>5677.4444444444443</v>
      </c>
      <c r="E36" s="84">
        <f>SUM(JAN!E25,FEB!E25,MAR!E25,APR!E25,MAY!E25,JUNE!E25,JULY!E25,AUG!E25,SEP!E25,OCT!E25,NOV!E25,DEC!E25)</f>
        <v>20052953</v>
      </c>
      <c r="F36" s="85">
        <f t="shared" si="4"/>
        <v>54827.222222222226</v>
      </c>
      <c r="G36" s="26">
        <f t="shared" si="4"/>
        <v>91410119</v>
      </c>
      <c r="H36" s="167"/>
      <c r="I36" s="176"/>
      <c r="J36" s="179"/>
      <c r="K36" s="99">
        <f t="shared" si="1"/>
        <v>1451.8308978451355</v>
      </c>
      <c r="L36" s="100">
        <f t="shared" si="2"/>
        <v>3532.038612834413</v>
      </c>
      <c r="M36" s="101">
        <f t="shared" si="3"/>
        <v>1667.2396538621324</v>
      </c>
    </row>
    <row r="37" spans="1:13" ht="15" thickBot="1">
      <c r="A37" s="22" t="s">
        <v>17</v>
      </c>
      <c r="B37" s="84">
        <f>AVERAGE(JAN!B26,FEB!B26,MAR!B26,APR!B26,MAY!B26,JUNE!B26,JULY!B26,AUG!B26,SEP!B26,OCT!B26,NOV!B26,DEC!B26)</f>
        <v>1325.1111111111111</v>
      </c>
      <c r="C37" s="84">
        <f>SUM(JAN!C26,FEB!C26,MAR!C26,APR!C26,MAY!C26,JUNE!C26,JULY!C26,AUG!C26,SEP!C26,OCT!C26,NOV!C26,DEC!C26)</f>
        <v>2034136.8299999963</v>
      </c>
      <c r="D37" s="84">
        <f>AVERAGE(JAN!D26,FEB!D26,MAR!D26,APR!D26,MAY!D26,JUNE!D26,JULY!D26,AUG!D26,SEP!D26,OCT!D26,NOV!D26,DEC!D26)</f>
        <v>97.222222222222229</v>
      </c>
      <c r="E37" s="84">
        <f>SUM(JAN!E26,FEB!E26,MAR!E26,APR!E26,MAY!E26,JUNE!E26,JULY!E26,AUG!E26,SEP!E26,OCT!E26,NOV!E26,DEC!E26)</f>
        <v>324004.70999999956</v>
      </c>
      <c r="F37" s="86">
        <f t="shared" si="4"/>
        <v>1422.3333333333333</v>
      </c>
      <c r="G37" s="27">
        <f t="shared" si="4"/>
        <v>2358141.5399999958</v>
      </c>
      <c r="H37" s="168"/>
      <c r="I37" s="177"/>
      <c r="J37" s="180"/>
      <c r="K37" s="102">
        <f t="shared" si="1"/>
        <v>1535.0688805970121</v>
      </c>
      <c r="L37" s="103">
        <f t="shared" si="2"/>
        <v>3332.6198742857096</v>
      </c>
      <c r="M37" s="104">
        <f t="shared" si="3"/>
        <v>1657.938743848134</v>
      </c>
    </row>
    <row r="38" spans="1:13">
      <c r="A38" s="69" t="s">
        <v>49</v>
      </c>
      <c r="B38" s="83">
        <f>AVERAGE(JAN!B27,FEB!B27,MAR!B27,APR!B27,MAY!B27,JUNE!B27,JULY!B27,AUG!B27,SEP!B27,OCT!B27,NOV!B27,DEC!B27)</f>
        <v>17514.888888888891</v>
      </c>
      <c r="C38" s="83">
        <f>SUM(JAN!C27,FEB!C27,MAR!C27,APR!C27,MAY!C27,JUNE!C27,JULY!C27,AUG!C27,SEP!C27,OCT!C27,NOV!C27,DEC!C27)</f>
        <v>149709154.83574572</v>
      </c>
      <c r="D38" s="83">
        <f>AVERAGE(JAN!D27,FEB!D27,MAR!D27,APR!D27,MAY!D27,JUNE!D27,JULY!D27,AUG!D27,SEP!D27,OCT!D27,NOV!D27,DEC!D27)</f>
        <v>7972.2222222222226</v>
      </c>
      <c r="E38" s="83">
        <f>SUM(JAN!E27,FEB!E27,MAR!E27,APR!E27,MAY!E27,JUNE!E27,JULY!E27,AUG!E27,SEP!E27,OCT!E27,NOV!E27,DEC!E27)</f>
        <v>104283051.22432813</v>
      </c>
      <c r="F38" s="80">
        <f t="shared" si="4"/>
        <v>25487.111111111113</v>
      </c>
      <c r="G38" s="80">
        <f t="shared" si="4"/>
        <v>253992206.06007385</v>
      </c>
      <c r="H38" s="166">
        <f>G38/G13</f>
        <v>0.10869531832423278</v>
      </c>
      <c r="I38" s="175">
        <f>F38/F13</f>
        <v>1.4884934480630423E-2</v>
      </c>
      <c r="J38" s="178">
        <f>E38/G38</f>
        <v>0.41057579223381074</v>
      </c>
      <c r="K38" s="96">
        <f t="shared" si="1"/>
        <v>8547.5366578384819</v>
      </c>
      <c r="L38" s="97">
        <f t="shared" si="2"/>
        <v>13080.800850438371</v>
      </c>
      <c r="M38" s="98">
        <f t="shared" si="3"/>
        <v>9965.5157052831255</v>
      </c>
    </row>
    <row r="39" spans="1:13">
      <c r="A39" s="18" t="s">
        <v>11</v>
      </c>
      <c r="B39" s="84">
        <f>AVERAGE(JAN!B28,FEB!B28,MAR!B28,APR!B28,MAY!B28,JUNE!B28,JULY!B28,AUG!B28,SEP!B28,OCT!B28,NOV!B28,DEC!B28)</f>
        <v>312.22222222222223</v>
      </c>
      <c r="C39" s="84">
        <f>SUM(JAN!C28,FEB!C28,MAR!C28,APR!C28,MAY!C28,JUNE!C28,JULY!C28,AUG!C28,SEP!C28,OCT!C28,NOV!C28,DEC!C28)</f>
        <v>4550236</v>
      </c>
      <c r="D39" s="84">
        <f>AVERAGE(JAN!D28,FEB!D28,MAR!D28,APR!D28,MAY!D28,JUNE!D28,JULY!D28,AUG!D28,SEP!D28,OCT!D28,NOV!D28,DEC!D28)</f>
        <v>281.22222222222223</v>
      </c>
      <c r="E39" s="84">
        <f>SUM(JAN!E28,FEB!E28,MAR!E28,APR!E28,MAY!E28,JUNE!E28,JULY!E28,AUG!E28,SEP!E28,OCT!E28,NOV!E28,DEC!E28)</f>
        <v>5938795</v>
      </c>
      <c r="F39" s="85">
        <f t="shared" si="4"/>
        <v>593.44444444444446</v>
      </c>
      <c r="G39" s="26">
        <f t="shared" si="4"/>
        <v>10489031</v>
      </c>
      <c r="H39" s="167"/>
      <c r="I39" s="176"/>
      <c r="J39" s="179"/>
      <c r="K39" s="99">
        <f t="shared" si="1"/>
        <v>14573.709608540925</v>
      </c>
      <c r="L39" s="100">
        <f t="shared" si="2"/>
        <v>21117.801264322403</v>
      </c>
      <c r="M39" s="101">
        <f t="shared" si="3"/>
        <v>17674.832241153341</v>
      </c>
    </row>
    <row r="40" spans="1:13">
      <c r="A40" s="18" t="s">
        <v>13</v>
      </c>
      <c r="B40" s="84">
        <f>AVERAGE(JAN!B29,FEB!B29,MAR!B29,APR!B29,MAY!B29,JUNE!B29,JULY!B29,AUG!B29,SEP!B29,OCT!B29,NOV!B29,DEC!B29)</f>
        <v>4630.2222222222226</v>
      </c>
      <c r="C40" s="84">
        <f>SUM(JAN!C29,FEB!C29,MAR!C29,APR!C29,MAY!C29,JUNE!C29,JULY!C29,AUG!C29,SEP!C29,OCT!C29,NOV!C29,DEC!C29)</f>
        <v>39425482</v>
      </c>
      <c r="D40" s="84">
        <f>AVERAGE(JAN!D29,FEB!D29,MAR!D29,APR!D29,MAY!D29,JUNE!D29,JULY!D29,AUG!D29,SEP!D29,OCT!D29,NOV!D29,DEC!D29)</f>
        <v>2188</v>
      </c>
      <c r="E40" s="84">
        <f>SUM(JAN!E29,FEB!E29,MAR!E29,APR!E29,MAY!E29,JUNE!E29,JULY!E29,AUG!E29,SEP!E29,OCT!E29,NOV!E29,DEC!E29)</f>
        <v>2653106.2999999956</v>
      </c>
      <c r="F40" s="85">
        <f t="shared" si="4"/>
        <v>6818.2222222222226</v>
      </c>
      <c r="G40" s="26">
        <f t="shared" si="4"/>
        <v>42078588.299999997</v>
      </c>
      <c r="H40" s="167"/>
      <c r="I40" s="176"/>
      <c r="J40" s="179"/>
      <c r="K40" s="99">
        <f t="shared" si="1"/>
        <v>8514.8142157803795</v>
      </c>
      <c r="L40" s="100">
        <f t="shared" si="2"/>
        <v>1212.5714351005465</v>
      </c>
      <c r="M40" s="101">
        <f t="shared" si="3"/>
        <v>6171.4897122091124</v>
      </c>
    </row>
    <row r="41" spans="1:13">
      <c r="A41" s="18" t="s">
        <v>14</v>
      </c>
      <c r="B41" s="84">
        <f>AVERAGE(JAN!B30,FEB!B30,MAR!B30,APR!B30,MAY!B30,JUNE!B30,JULY!B30,AUG!B30,SEP!B30,OCT!B30,NOV!B30,DEC!B30)</f>
        <v>2151.6666666666665</v>
      </c>
      <c r="C41" s="84">
        <f>SUM(JAN!C30,FEB!C30,MAR!C30,APR!C30,MAY!C30,JUNE!C30,JULY!C30,AUG!C30,SEP!C30,OCT!C30,NOV!C30,DEC!C30)</f>
        <v>42783080</v>
      </c>
      <c r="D41" s="84">
        <f>AVERAGE(JAN!D30,FEB!D30,MAR!D30,APR!D30,MAY!D30,JUNE!D30,JULY!D30,AUG!D30,SEP!D30,OCT!D30,NOV!D30,DEC!D30)</f>
        <v>1697.2222222222222</v>
      </c>
      <c r="E41" s="84">
        <f>SUM(JAN!E30,FEB!E30,MAR!E30,APR!E30,MAY!E30,JUNE!E30,JULY!E30,AUG!E30,SEP!E30,OCT!E30,NOV!E30,DEC!E30)</f>
        <v>45124344</v>
      </c>
      <c r="F41" s="85">
        <f t="shared" si="4"/>
        <v>3848.8888888888887</v>
      </c>
      <c r="G41" s="26">
        <f t="shared" si="4"/>
        <v>87907424</v>
      </c>
      <c r="H41" s="167"/>
      <c r="I41" s="176"/>
      <c r="J41" s="179"/>
      <c r="K41" s="99">
        <f t="shared" si="1"/>
        <v>19883.693261037955</v>
      </c>
      <c r="L41" s="100">
        <f t="shared" si="2"/>
        <v>26587.174860883799</v>
      </c>
      <c r="M41" s="101">
        <f t="shared" si="3"/>
        <v>22839.688683602773</v>
      </c>
    </row>
    <row r="42" spans="1:13">
      <c r="A42" s="18" t="s">
        <v>15</v>
      </c>
      <c r="B42" s="84">
        <f>AVERAGE(JAN!B31,FEB!B31,MAR!B31,APR!B31,MAY!B31,JUNE!B31,JULY!B31,AUG!B31,SEP!B31,OCT!B31,NOV!B31,DEC!B31)</f>
        <v>548.11111111111109</v>
      </c>
      <c r="C42" s="84">
        <f>SUM(JAN!C31,FEB!C31,MAR!C31,APR!C31,MAY!C31,JUNE!C31,JULY!C31,AUG!C31,SEP!C31,OCT!C31,NOV!C31,DEC!C31)</f>
        <v>8916331.4587457348</v>
      </c>
      <c r="D42" s="84">
        <f>AVERAGE(JAN!D31,FEB!D31,MAR!D31,APR!D31,MAY!D31,JUNE!D31,JULY!D31,AUG!D31,SEP!D31,OCT!D31,NOV!D31,DEC!D31)</f>
        <v>352.88888888888891</v>
      </c>
      <c r="E42" s="84">
        <f>SUM(JAN!E31,FEB!E31,MAR!E31,APR!E31,MAY!E31,JUNE!E31,JULY!E31,AUG!E31,SEP!E31,OCT!E31,NOV!E31,DEC!E31)</f>
        <v>8693915.0543281306</v>
      </c>
      <c r="F42" s="85">
        <f t="shared" si="4"/>
        <v>901</v>
      </c>
      <c r="G42" s="26">
        <f t="shared" si="4"/>
        <v>17610246.513073865</v>
      </c>
      <c r="H42" s="167"/>
      <c r="I42" s="176"/>
      <c r="J42" s="179"/>
      <c r="K42" s="99">
        <f t="shared" si="1"/>
        <v>16267.379511192301</v>
      </c>
      <c r="L42" s="100">
        <f t="shared" si="2"/>
        <v>24636.409158990293</v>
      </c>
      <c r="M42" s="101">
        <f t="shared" si="3"/>
        <v>19545.223654909951</v>
      </c>
    </row>
    <row r="43" spans="1:13">
      <c r="A43" s="18" t="s">
        <v>16</v>
      </c>
      <c r="B43" s="84">
        <f>AVERAGE(JAN!B32,FEB!B32,MAR!B32,APR!B32,MAY!B32,JUNE!B32,JULY!B32,AUG!B32,SEP!B32,OCT!B32,NOV!B32,DEC!B32)</f>
        <v>9701.8888888888887</v>
      </c>
      <c r="C43" s="84">
        <f>SUM(JAN!C32,FEB!C32,MAR!C32,APR!C32,MAY!C32,JUNE!C32,JULY!C32,AUG!C32,SEP!C32,OCT!C32,NOV!C32,DEC!C32)</f>
        <v>51469549</v>
      </c>
      <c r="D43" s="84">
        <f>AVERAGE(JAN!D32,FEB!D32,MAR!D32,APR!D32,MAY!D32,JUNE!D32,JULY!D32,AUG!D32,SEP!D32,OCT!D32,NOV!D32,DEC!D32)</f>
        <v>3356</v>
      </c>
      <c r="E43" s="84">
        <f>SUM(JAN!E32,FEB!E32,MAR!E32,APR!E32,MAY!E32,JUNE!E32,JULY!E32,AUG!E32,SEP!E32,OCT!E32,NOV!E32,DEC!E32)</f>
        <v>39629302</v>
      </c>
      <c r="F43" s="85">
        <f t="shared" si="4"/>
        <v>13057.888888888889</v>
      </c>
      <c r="G43" s="26">
        <f t="shared" si="4"/>
        <v>91098851</v>
      </c>
      <c r="H43" s="167"/>
      <c r="I43" s="176"/>
      <c r="J43" s="179"/>
      <c r="K43" s="99">
        <f t="shared" si="1"/>
        <v>5305.1060045581044</v>
      </c>
      <c r="L43" s="100">
        <f t="shared" si="2"/>
        <v>11808.492848629321</v>
      </c>
      <c r="M43" s="101">
        <f t="shared" si="3"/>
        <v>6976.5374613898794</v>
      </c>
    </row>
    <row r="44" spans="1:13" ht="15" thickBot="1">
      <c r="A44" s="22" t="s">
        <v>17</v>
      </c>
      <c r="B44" s="84">
        <f>AVERAGE(JAN!B33,FEB!B33,MAR!B33,APR!B33,MAY!B33,JUNE!B33,JULY!B33,AUG!B33,SEP!B33,OCT!B33,NOV!B33,DEC!B33)</f>
        <v>170.77777777777777</v>
      </c>
      <c r="C44" s="84">
        <f>SUM(JAN!C33,FEB!C33,MAR!C33,APR!C33,MAY!C33,JUNE!C33,JULY!C33,AUG!C33,SEP!C33,OCT!C33,NOV!C33,DEC!C33)</f>
        <v>2564476.376999998</v>
      </c>
      <c r="D44" s="84">
        <f>AVERAGE(JAN!D33,FEB!D33,MAR!D33,APR!D33,MAY!D33,JUNE!D33,JULY!D33,AUG!D33,SEP!D33,OCT!D33,NOV!D33,DEC!D33)</f>
        <v>96.888888888888886</v>
      </c>
      <c r="E44" s="84">
        <f>SUM(JAN!E33,FEB!E33,MAR!E33,APR!E33,MAY!E33,JUNE!E33,JULY!E33,AUG!E33,SEP!E33,OCT!E33,NOV!E33,DEC!E33)</f>
        <v>2243588.8699999964</v>
      </c>
      <c r="F44" s="86">
        <f t="shared" si="4"/>
        <v>267.66666666666663</v>
      </c>
      <c r="G44" s="27">
        <f t="shared" si="4"/>
        <v>4808065.2469999939</v>
      </c>
      <c r="H44" s="168"/>
      <c r="I44" s="177"/>
      <c r="J44" s="180"/>
      <c r="K44" s="102">
        <f t="shared" si="1"/>
        <v>15016.452435263489</v>
      </c>
      <c r="L44" s="103">
        <f t="shared" si="2"/>
        <v>23156.307144495375</v>
      </c>
      <c r="M44" s="104">
        <f t="shared" si="3"/>
        <v>17962.883861768347</v>
      </c>
    </row>
    <row r="45" spans="1:13">
      <c r="A45" s="69" t="s">
        <v>21</v>
      </c>
      <c r="B45" s="83">
        <f>AVERAGE(JAN!B34,FEB!B34,MAR!B34,APR!B34,MAY!B34,JUNE!B34,JULY!B34,AUG!B34,SEP!B34,OCT!B34,NOV!B34,DEC!B34)</f>
        <v>5667.1111111111113</v>
      </c>
      <c r="C45" s="83">
        <f>SUM(JAN!C34,FEB!C34,MAR!C34,APR!C34,MAY!C34,JUNE!C34,JULY!C34,AUG!C34,SEP!C34,OCT!C34,NOV!C34,DEC!C34)</f>
        <v>311624259.63226545</v>
      </c>
      <c r="D45" s="83">
        <f>AVERAGE(JAN!D34,FEB!D34,MAR!D34,APR!D34,MAY!D34,JUNE!D34,JULY!D34,AUG!D34,SEP!D34,OCT!D34,NOV!D34,DEC!D34)</f>
        <v>4992.666666666667</v>
      </c>
      <c r="E45" s="83">
        <f>SUM(JAN!E34,FEB!E34,MAR!E34,APR!E34,MAY!E34,JUNE!E34,JULY!E34,AUG!E34,SEP!E34,OCT!E34,NOV!E34,DEC!E34)</f>
        <v>463540644.2205075</v>
      </c>
      <c r="F45" s="80">
        <f>B45+D45</f>
        <v>10659.777777777777</v>
      </c>
      <c r="G45" s="80">
        <f>C45+E45</f>
        <v>775164903.85277295</v>
      </c>
      <c r="H45" s="166">
        <f>G45/G13</f>
        <v>0.33172984826991958</v>
      </c>
      <c r="I45" s="182">
        <f>F45/F13</f>
        <v>6.2255032792292459E-3</v>
      </c>
      <c r="J45" s="185">
        <f>E45/G45</f>
        <v>0.59798972053119137</v>
      </c>
      <c r="K45" s="96">
        <f t="shared" si="1"/>
        <v>54988.203605411123</v>
      </c>
      <c r="L45" s="97">
        <f t="shared" si="2"/>
        <v>92844.300484812557</v>
      </c>
      <c r="M45" s="98">
        <f t="shared" si="3"/>
        <v>72718.673879744805</v>
      </c>
    </row>
    <row r="46" spans="1:13">
      <c r="A46" s="18" t="s">
        <v>11</v>
      </c>
      <c r="B46" s="84">
        <f>AVERAGE(JAN!B35,FEB!B35,MAR!B35,APR!B35,MAY!B35,JUNE!B35,JULY!B35,AUG!B35,SEP!B35,OCT!B35,NOV!B35,DEC!B35)</f>
        <v>24.666666666666668</v>
      </c>
      <c r="C46" s="84">
        <f>SUM(JAN!C35,FEB!C35,MAR!C35,APR!C35,MAY!C35,JUNE!C35,JULY!C35,AUG!C35,SEP!C35,OCT!C35,NOV!C35,DEC!C35)</f>
        <v>2675636</v>
      </c>
      <c r="D46" s="84">
        <f>AVERAGE(JAN!D35,FEB!D35,MAR!D35,APR!D35,MAY!D35,JUNE!D35,JULY!D35,AUG!D35,SEP!D35,OCT!D35,NOV!D35,DEC!D35)</f>
        <v>90.333333333333329</v>
      </c>
      <c r="E46" s="84">
        <f>SUM(JAN!E35,FEB!E35,MAR!E35,APR!E35,MAY!E35,JUNE!E35,JULY!E35,AUG!E35,SEP!E35,OCT!E35,NOV!E35,DEC!E35)</f>
        <v>35325083.099999994</v>
      </c>
      <c r="F46" s="85">
        <f>B46+D46</f>
        <v>115</v>
      </c>
      <c r="G46" s="26">
        <f>C46+E46</f>
        <v>38000719.099999994</v>
      </c>
      <c r="H46" s="167"/>
      <c r="I46" s="183"/>
      <c r="J46" s="186"/>
      <c r="K46" s="99">
        <f t="shared" si="1"/>
        <v>108471.72972972972</v>
      </c>
      <c r="L46" s="100">
        <f t="shared" si="2"/>
        <v>391052.58044280438</v>
      </c>
      <c r="M46" s="101">
        <f t="shared" si="3"/>
        <v>330441.03565217386</v>
      </c>
    </row>
    <row r="47" spans="1:13">
      <c r="A47" s="18" t="s">
        <v>13</v>
      </c>
      <c r="B47" s="84">
        <f>AVERAGE(JAN!B36,FEB!B36,MAR!B36,APR!B36,MAY!B36,JUNE!B36,JULY!B36,AUG!B36,SEP!B36,OCT!B36,NOV!B36,DEC!B36)</f>
        <v>253.11111111111111</v>
      </c>
      <c r="C47" s="84">
        <f>SUM(JAN!C36,FEB!C36,MAR!C36,APR!C36,MAY!C36,JUNE!C36,JULY!C36,AUG!C36,SEP!C36,OCT!C36,NOV!C36,DEC!C36)</f>
        <v>20002386</v>
      </c>
      <c r="D47" s="84">
        <f>AVERAGE(JAN!D36,FEB!D36,MAR!D36,APR!D36,MAY!D36,JUNE!D36,JULY!D36,AUG!D36,SEP!D36,OCT!D36,NOV!D36,DEC!D36)</f>
        <v>703.11111111111109</v>
      </c>
      <c r="E47" s="84">
        <f>SUM(JAN!E36,FEB!E36,MAR!E36,APR!E36,MAY!E36,JUNE!E36,JULY!E36,AUG!E36,SEP!E36,OCT!E36,NOV!E36,DEC!E36)</f>
        <v>9844589.8999999873</v>
      </c>
      <c r="F47" s="85">
        <f t="shared" ref="F47:G51" si="5">B47+D47</f>
        <v>956.22222222222217</v>
      </c>
      <c r="G47" s="26">
        <f t="shared" si="5"/>
        <v>29846975.899999987</v>
      </c>
      <c r="H47" s="167"/>
      <c r="I47" s="183"/>
      <c r="J47" s="186"/>
      <c r="K47" s="99">
        <f t="shared" si="1"/>
        <v>79026.107989464435</v>
      </c>
      <c r="L47" s="100">
        <f t="shared" si="2"/>
        <v>14001.471096713003</v>
      </c>
      <c r="M47" s="101">
        <f t="shared" si="3"/>
        <v>31213.430525214953</v>
      </c>
    </row>
    <row r="48" spans="1:13">
      <c r="A48" s="18" t="s">
        <v>14</v>
      </c>
      <c r="B48" s="84">
        <f>AVERAGE(JAN!B37,FEB!B37,MAR!B37,APR!B37,MAY!B37,JUNE!B37,JULY!B37,AUG!B37,SEP!B37,OCT!B37,NOV!B37,DEC!B37)</f>
        <v>109</v>
      </c>
      <c r="C48" s="84">
        <f>SUM(JAN!C37,FEB!C37,MAR!C37,APR!C37,MAY!C37,JUNE!C37,JULY!C37,AUG!C37,SEP!C37,OCT!C37,NOV!C37,DEC!C37)</f>
        <v>36875184</v>
      </c>
      <c r="D48" s="84">
        <f>AVERAGE(JAN!D37,FEB!D37,MAR!D37,APR!D37,MAY!D37,JUNE!D37,JULY!D37,AUG!D37,SEP!D37,OCT!D37,NOV!D37,DEC!D37)</f>
        <v>219.11111111111111</v>
      </c>
      <c r="E48" s="84">
        <f>SUM(JAN!E37,FEB!E37,MAR!E37,APR!E37,MAY!E37,JUNE!E37,JULY!E37,AUG!E37,SEP!E37,OCT!E37,NOV!E37,DEC!E37)</f>
        <v>76363092</v>
      </c>
      <c r="F48" s="85">
        <f t="shared" si="5"/>
        <v>328.11111111111109</v>
      </c>
      <c r="G48" s="26">
        <f t="shared" si="5"/>
        <v>113238276</v>
      </c>
      <c r="H48" s="167"/>
      <c r="I48" s="183"/>
      <c r="J48" s="186"/>
      <c r="K48" s="99">
        <f t="shared" si="1"/>
        <v>338304.44036697247</v>
      </c>
      <c r="L48" s="100">
        <f t="shared" si="2"/>
        <v>348513.09736308316</v>
      </c>
      <c r="M48" s="101">
        <f t="shared" si="3"/>
        <v>345121.73518455809</v>
      </c>
    </row>
    <row r="49" spans="1:13">
      <c r="A49" s="18" t="s">
        <v>15</v>
      </c>
      <c r="B49" s="84">
        <f>AVERAGE(JAN!B38,FEB!B38,MAR!B38,APR!B38,MAY!B38,JUNE!B38,JULY!B38,AUG!B38,SEP!B38,OCT!B38,NOV!B38,DEC!B38)</f>
        <v>6.7777777777777777</v>
      </c>
      <c r="C49" s="84">
        <f>SUM(JAN!C38,FEB!C38,MAR!C38,APR!C38,MAY!C38,JUNE!C38,JULY!C38,AUG!C38,SEP!C38,OCT!C38,NOV!C38,DEC!C38)</f>
        <v>1802222.8552654495</v>
      </c>
      <c r="D49" s="84">
        <f>AVERAGE(JAN!D38,FEB!D38,MAR!D38,APR!D38,MAY!D38,JUNE!D38,JULY!D38,AUG!D38,SEP!D38,OCT!D38,NOV!D38,DEC!D38)</f>
        <v>23.333333333333332</v>
      </c>
      <c r="E49" s="84">
        <f>SUM(JAN!E38,FEB!E38,MAR!E38,APR!E38,MAY!E38,JUNE!E38,JULY!E38,AUG!E38,SEP!E38,OCT!E38,NOV!E38,DEC!E38)</f>
        <v>6982171.6005075984</v>
      </c>
      <c r="F49" s="85">
        <f t="shared" si="5"/>
        <v>30.111111111111111</v>
      </c>
      <c r="G49" s="26">
        <f t="shared" si="5"/>
        <v>8784394.4557730481</v>
      </c>
      <c r="H49" s="167"/>
      <c r="I49" s="183"/>
      <c r="J49" s="186"/>
      <c r="K49" s="99">
        <f t="shared" si="1"/>
        <v>265901.73274408269</v>
      </c>
      <c r="L49" s="100">
        <f t="shared" si="2"/>
        <v>299235.92573603994</v>
      </c>
      <c r="M49" s="101">
        <f t="shared" si="3"/>
        <v>291732.65720279497</v>
      </c>
    </row>
    <row r="50" spans="1:13">
      <c r="A50" s="18" t="s">
        <v>16</v>
      </c>
      <c r="B50" s="84">
        <f>AVERAGE(JAN!B39,FEB!B39,MAR!B39,APR!B39,MAY!B39,JUNE!B39,JULY!B39,AUG!B39,SEP!B39,OCT!B39,NOV!B39,DEC!B39)</f>
        <v>5266.666666666667</v>
      </c>
      <c r="C50" s="84">
        <f>SUM(JAN!C39,FEB!C39,MAR!C39,APR!C39,MAY!C39,JUNE!C39,JULY!C39,AUG!C39,SEP!C39,OCT!C39,NOV!C39,DEC!C39)</f>
        <v>249621114</v>
      </c>
      <c r="D50" s="84">
        <f>AVERAGE(JAN!D39,FEB!D39,MAR!D39,APR!D39,MAY!D39,JUNE!D39,JULY!D39,AUG!D39,SEP!D39,OCT!D39,NOV!D39,DEC!D39)</f>
        <v>3935.4444444444443</v>
      </c>
      <c r="E50" s="84">
        <f>SUM(JAN!E39,FEB!E39,MAR!E39,APR!E39,MAY!E39,JUNE!E39,JULY!E39,AUG!E39,SEP!E39,OCT!E39,NOV!E39,DEC!E39)</f>
        <v>326666161</v>
      </c>
      <c r="F50" s="85">
        <f t="shared" si="5"/>
        <v>9202.1111111111113</v>
      </c>
      <c r="G50" s="26">
        <f t="shared" si="5"/>
        <v>576287275</v>
      </c>
      <c r="H50" s="167"/>
      <c r="I50" s="183"/>
      <c r="J50" s="186"/>
      <c r="K50" s="99">
        <f t="shared" si="1"/>
        <v>47396.414050632906</v>
      </c>
      <c r="L50" s="100">
        <f t="shared" si="2"/>
        <v>83006.16756543098</v>
      </c>
      <c r="M50" s="101">
        <f t="shared" si="3"/>
        <v>62625.550598292662</v>
      </c>
    </row>
    <row r="51" spans="1:13" ht="15" thickBot="1">
      <c r="A51" s="18" t="s">
        <v>17</v>
      </c>
      <c r="B51" s="84">
        <f>AVERAGE(JAN!B40,FEB!B40,MAR!B40,APR!B40,MAY!B40,JUNE!B40,JULY!B40,AUG!B40,SEP!B40,OCT!B40,NOV!B40,DEC!B40)</f>
        <v>6.8888888888888893</v>
      </c>
      <c r="C51" s="84">
        <f>SUM(JAN!C40,FEB!C40,MAR!C40,APR!C40,MAY!C40,JUNE!C40,JULY!C40,AUG!C40,SEP!C40,OCT!C40,NOV!C40,DEC!C40)</f>
        <v>647716.77699999954</v>
      </c>
      <c r="D51" s="84">
        <f>AVERAGE(JAN!D40,FEB!D40,MAR!D40,APR!D40,MAY!D40,JUNE!D40,JULY!D40,AUG!D40,SEP!D40,OCT!D40,NOV!D40,DEC!D40)</f>
        <v>21.333333333333332</v>
      </c>
      <c r="E51" s="84">
        <f>SUM(JAN!E40,FEB!E40,MAR!E40,APR!E40,MAY!E40,JUNE!E40,JULY!E40,AUG!E40,SEP!E40,OCT!E40,NOV!E40,DEC!E40)</f>
        <v>8359546.6199999899</v>
      </c>
      <c r="F51" s="87">
        <f t="shared" si="5"/>
        <v>28.222222222222221</v>
      </c>
      <c r="G51" s="28">
        <f t="shared" si="5"/>
        <v>9007263.3969999887</v>
      </c>
      <c r="H51" s="181"/>
      <c r="I51" s="184"/>
      <c r="J51" s="187"/>
      <c r="K51" s="102">
        <f t="shared" si="1"/>
        <v>94023.40311290315</v>
      </c>
      <c r="L51" s="103">
        <f t="shared" si="2"/>
        <v>391853.74781249953</v>
      </c>
      <c r="M51" s="104">
        <f t="shared" si="3"/>
        <v>319155.00225590513</v>
      </c>
    </row>
    <row r="52" spans="1:13" ht="15" thickBot="1">
      <c r="A52" s="69" t="s">
        <v>22</v>
      </c>
      <c r="B52" s="68">
        <f>AVERAGE(JAN!B41,FEB!B41,MAR!B41,APR!B41,MAY!B41,JUNE!B41,JULY!B41,AUG!B41,SEP!B41,OCT!B41,NOV!B41,DEC!B41)</f>
        <v>0</v>
      </c>
      <c r="C52" s="68">
        <f>SUM(JAN!C41,FEB!C41,MAR!C41,APR!C41,MAY!C41,JUNE!C41,JULY!C41,AUG!C41,SEP!C41,OCT!C41,NOV!C41,DEC!C41)</f>
        <v>900</v>
      </c>
      <c r="D52" s="68">
        <f>AVERAGE(JAN!D41,FEB!D41,MAR!D41,APR!D41,MAY!D41,JUNE!D41,JULY!D41,AUG!D41,SEP!D41,OCT!D41,NOV!D41,DEC!D41)</f>
        <v>0</v>
      </c>
      <c r="E52" s="68">
        <f>SUM(JAN!E41,FEB!E41,MAR!E41,APR!E41,MAY!E41,JUNE!E41,JULY!E41,AUG!E41,SEP!E41,OCT!E41,NOV!E41,DEC!E41)</f>
        <v>0</v>
      </c>
      <c r="F52" s="80">
        <f>B52+D52</f>
        <v>0</v>
      </c>
      <c r="G52" s="88">
        <f>C52+E52</f>
        <v>900</v>
      </c>
      <c r="H52" s="188">
        <f>G52/G13</f>
        <v>3.851527100350154E-7</v>
      </c>
      <c r="I52" s="188">
        <f>F52/F13</f>
        <v>0</v>
      </c>
      <c r="J52" s="190">
        <f>F53/G52</f>
        <v>0</v>
      </c>
      <c r="K52" s="96"/>
      <c r="L52" s="97"/>
      <c r="M52" s="98"/>
    </row>
    <row r="53" spans="1:13" ht="15" thickBot="1">
      <c r="A53" s="22" t="s">
        <v>13</v>
      </c>
      <c r="B53" s="89">
        <f>AVERAGE(JAN!B42,FEB!B42,MAR!B42,APR!B42,MAY!B42,JUNE!B42,JULY!B42,AUG!B42,SEP!B42,OCT!B42,NOV!B42,DEC!B42)</f>
        <v>0</v>
      </c>
      <c r="C53" s="89">
        <f>SUM(JAN!C42,FEB!C42,MAR!C42,APR!C42,MAY!C42,JUNE!C42,JULY!C42,AUG!C42,SEP!C42,OCT!C42,NOV!C42,DEC!C42)</f>
        <v>900</v>
      </c>
      <c r="D53" s="89">
        <f>AVERAGE(JAN!D42,FEB!D42,MAR!D42,APR!D42,MAY!D42,JUNE!D42,JULY!D42,AUG!D42,SEP!D42,OCT!D42,NOV!D42,DEC!D42)</f>
        <v>0</v>
      </c>
      <c r="E53" s="89">
        <f>SUM(JAN!E42,FEB!E42,MAR!E42,APR!E42,MAY!E42,JUNE!E42,JULY!E42,AUG!E42,SEP!E42,OCT!E42,NOV!E42,DEC!E42)</f>
        <v>0</v>
      </c>
      <c r="F53" s="27">
        <f t="shared" ref="F53:G53" si="6">B53+D53</f>
        <v>0</v>
      </c>
      <c r="G53" s="90">
        <f t="shared" si="6"/>
        <v>900</v>
      </c>
      <c r="H53" s="189"/>
      <c r="I53" s="189"/>
      <c r="J53" s="191"/>
      <c r="K53" s="102"/>
      <c r="L53" s="103"/>
      <c r="M53" s="104"/>
    </row>
    <row r="54" spans="1:13">
      <c r="K54" s="91"/>
      <c r="L54" s="91"/>
      <c r="M54" s="91"/>
    </row>
  </sheetData>
  <mergeCells count="25">
    <mergeCell ref="H14:H21"/>
    <mergeCell ref="I14:I21"/>
    <mergeCell ref="J14:J21"/>
    <mergeCell ref="H22:H29"/>
    <mergeCell ref="I22:I29"/>
    <mergeCell ref="J22:J29"/>
    <mergeCell ref="H30:H37"/>
    <mergeCell ref="I30:I37"/>
    <mergeCell ref="J30:J37"/>
    <mergeCell ref="H38:H44"/>
    <mergeCell ref="I38:I44"/>
    <mergeCell ref="J38:J44"/>
    <mergeCell ref="H45:H51"/>
    <mergeCell ref="I45:I51"/>
    <mergeCell ref="J45:J51"/>
    <mergeCell ref="H52:H53"/>
    <mergeCell ref="I52:I53"/>
    <mergeCell ref="J52:J53"/>
    <mergeCell ref="T2:U2"/>
    <mergeCell ref="B2:C2"/>
    <mergeCell ref="E2:F2"/>
    <mergeCell ref="H2:I2"/>
    <mergeCell ref="K2:L2"/>
    <mergeCell ref="N2:O2"/>
    <mergeCell ref="Q2:R2"/>
  </mergeCells>
  <pageMargins left="0.7" right="0.7" top="0.75" bottom="0.75" header="0.3" footer="0.3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5C3F-B3D1-4C97-9AA7-DAE40DDF1970}">
  <sheetPr>
    <tabColor rgb="FF00B0F0"/>
  </sheetPr>
  <dimension ref="A1:V49"/>
  <sheetViews>
    <sheetView zoomScaleNormal="100" workbookViewId="0">
      <selection activeCell="B12" sqref="B12"/>
    </sheetView>
  </sheetViews>
  <sheetFormatPr defaultRowHeight="14.45"/>
  <cols>
    <col min="1" max="1" width="17.42578125" customWidth="1"/>
    <col min="2" max="2" width="10.85546875" style="19" customWidth="1"/>
    <col min="3" max="3" width="12.42578125" style="19" customWidth="1"/>
    <col min="4" max="4" width="10.85546875" style="19" customWidth="1"/>
    <col min="5" max="5" width="11.5703125" style="19" customWidth="1"/>
    <col min="6" max="6" width="9.5703125" customWidth="1"/>
    <col min="7" max="7" width="12.42578125" customWidth="1"/>
    <col min="8" max="8" width="10.5703125" customWidth="1"/>
    <col min="9" max="9" width="10.42578125" customWidth="1"/>
    <col min="10" max="10" width="13.85546875" customWidth="1"/>
    <col min="11" max="11" width="10.140625" customWidth="1"/>
    <col min="12" max="12" width="11.42578125" customWidth="1"/>
    <col min="13" max="13" width="10.140625" bestFit="1" customWidth="1"/>
    <col min="14" max="14" width="10.42578125" customWidth="1"/>
    <col min="15" max="15" width="9.85546875" customWidth="1"/>
    <col min="18" max="18" width="10.140625" customWidth="1"/>
    <col min="19" max="19" width="9" bestFit="1" customWidth="1"/>
    <col min="21" max="21" width="10.5703125" customWidth="1"/>
  </cols>
  <sheetData>
    <row r="1" spans="1:22" ht="15" thickBot="1"/>
    <row r="2" spans="1:22">
      <c r="A2" s="108" t="s">
        <v>34</v>
      </c>
      <c r="B2" s="199" t="s">
        <v>35</v>
      </c>
      <c r="C2" s="200"/>
      <c r="D2" s="133"/>
      <c r="E2" s="199" t="s">
        <v>11</v>
      </c>
      <c r="F2" s="200"/>
      <c r="G2" s="133"/>
      <c r="H2" s="199" t="s">
        <v>12</v>
      </c>
      <c r="I2" s="200"/>
      <c r="J2" s="133"/>
      <c r="K2" s="199" t="s">
        <v>36</v>
      </c>
      <c r="L2" s="200"/>
      <c r="M2" s="133"/>
      <c r="N2" s="199" t="s">
        <v>15</v>
      </c>
      <c r="O2" s="200"/>
      <c r="P2" s="133"/>
      <c r="Q2" s="199" t="s">
        <v>37</v>
      </c>
      <c r="R2" s="200"/>
      <c r="S2" s="133"/>
      <c r="T2" s="199" t="s">
        <v>17</v>
      </c>
      <c r="U2" s="200"/>
      <c r="V2" s="133"/>
    </row>
    <row r="3" spans="1:22" ht="27" thickBot="1">
      <c r="A3" s="107">
        <v>0.1</v>
      </c>
      <c r="B3" s="112" t="s">
        <v>38</v>
      </c>
      <c r="C3" s="113" t="s">
        <v>39</v>
      </c>
      <c r="D3" s="114" t="s">
        <v>40</v>
      </c>
      <c r="E3" s="112" t="s">
        <v>38</v>
      </c>
      <c r="F3" s="113" t="s">
        <v>39</v>
      </c>
      <c r="G3" s="114" t="s">
        <v>40</v>
      </c>
      <c r="H3" s="112" t="s">
        <v>38</v>
      </c>
      <c r="I3" s="113" t="s">
        <v>39</v>
      </c>
      <c r="J3" s="114" t="s">
        <v>40</v>
      </c>
      <c r="K3" s="112" t="s">
        <v>38</v>
      </c>
      <c r="L3" s="113" t="s">
        <v>39</v>
      </c>
      <c r="M3" s="114" t="s">
        <v>40</v>
      </c>
      <c r="N3" s="112" t="s">
        <v>41</v>
      </c>
      <c r="O3" s="113" t="s">
        <v>39</v>
      </c>
      <c r="P3" s="114" t="s">
        <v>40</v>
      </c>
      <c r="Q3" s="112" t="s">
        <v>41</v>
      </c>
      <c r="R3" s="113" t="s">
        <v>39</v>
      </c>
      <c r="S3" s="114" t="s">
        <v>40</v>
      </c>
      <c r="T3" s="112" t="s">
        <v>38</v>
      </c>
      <c r="U3" s="113" t="s">
        <v>39</v>
      </c>
      <c r="V3" s="114" t="s">
        <v>40</v>
      </c>
    </row>
    <row r="4" spans="1:22">
      <c r="A4" s="109" t="s">
        <v>42</v>
      </c>
      <c r="B4" s="115">
        <f>B14+B22</f>
        <v>296549.85714285716</v>
      </c>
      <c r="C4" s="116">
        <f>C14+C22</f>
        <v>212368653</v>
      </c>
      <c r="D4" s="116">
        <f>C4*A3</f>
        <v>21236865.300000001</v>
      </c>
      <c r="E4" s="116">
        <f>B12+B20</f>
        <v>35042.285714285717</v>
      </c>
      <c r="F4" s="116">
        <f>C12+C20</f>
        <v>25918312</v>
      </c>
      <c r="G4" s="116">
        <f>F4*$A$3</f>
        <v>2591831.2000000002</v>
      </c>
      <c r="H4" s="116">
        <f>B13+B21</f>
        <v>1744.4285714285716</v>
      </c>
      <c r="I4" s="116">
        <f>C13+C21</f>
        <v>1082339</v>
      </c>
      <c r="J4" s="116">
        <f>I4*$A$3</f>
        <v>108233.90000000001</v>
      </c>
      <c r="K4" s="116">
        <f>B17+B25</f>
        <v>822572.57142857148</v>
      </c>
      <c r="L4" s="116">
        <f>C17+C25</f>
        <v>527129880</v>
      </c>
      <c r="M4" s="116">
        <f>L4*$A$3</f>
        <v>52712988</v>
      </c>
      <c r="N4" s="116">
        <f>B16+B24</f>
        <v>82324.57142857142</v>
      </c>
      <c r="O4" s="116">
        <f>C16+C24</f>
        <v>53382445.491994977</v>
      </c>
      <c r="P4" s="116">
        <f>O4*$A$3</f>
        <v>5338244.5491994983</v>
      </c>
      <c r="Q4" s="116">
        <f>B15+B23</f>
        <v>264132</v>
      </c>
      <c r="R4" s="116">
        <f>C15+C23</f>
        <v>177322062</v>
      </c>
      <c r="S4" s="116">
        <f>R4*$A$3</f>
        <v>17732206.199999999</v>
      </c>
      <c r="T4" s="116">
        <f>B18+B26</f>
        <v>14421.714285714286</v>
      </c>
      <c r="U4" s="116">
        <f>C18+C26</f>
        <v>2603676.4414285691</v>
      </c>
      <c r="V4" s="117">
        <f>$A$3*U4</f>
        <v>260367.64414285694</v>
      </c>
    </row>
    <row r="5" spans="1:22" ht="15" thickBot="1">
      <c r="A5" s="110" t="s">
        <v>43</v>
      </c>
      <c r="B5" s="118">
        <f>B30+B37+B44</f>
        <v>26167.857142857141</v>
      </c>
      <c r="C5" s="105">
        <f>C30+C37+C44</f>
        <v>81913112</v>
      </c>
      <c r="D5" s="105">
        <f>C5*A3</f>
        <v>8191311.2000000002</v>
      </c>
      <c r="E5" s="105">
        <f>B28+B36+B43</f>
        <v>4401</v>
      </c>
      <c r="F5" s="105">
        <f>C28+C36+C43</f>
        <v>13801090</v>
      </c>
      <c r="G5" s="105">
        <f>F5*$A$3</f>
        <v>1380109</v>
      </c>
      <c r="H5" s="105">
        <f>F27+B29</f>
        <v>118757</v>
      </c>
      <c r="I5" s="105">
        <f>G27+C29</f>
        <v>181057440.37289047</v>
      </c>
      <c r="J5" s="105">
        <f>I5*$A$3</f>
        <v>18105744.037289049</v>
      </c>
      <c r="K5" s="105">
        <f>B33+B40+B47</f>
        <v>67606.428571428565</v>
      </c>
      <c r="L5" s="105">
        <f>C33+C40+C47</f>
        <v>357662972</v>
      </c>
      <c r="M5" s="105">
        <f>L5*$A$3</f>
        <v>35766297.200000003</v>
      </c>
      <c r="N5" s="105">
        <f>B32+B39+B46</f>
        <v>6121.7142857142862</v>
      </c>
      <c r="O5" s="105">
        <f>C32+C39+C46</f>
        <v>17153871.981670506</v>
      </c>
      <c r="P5" s="105">
        <f>O5*$A$3</f>
        <v>1715387.1981670507</v>
      </c>
      <c r="Q5" s="105">
        <f>B31+B38+B45</f>
        <v>24529.857142857145</v>
      </c>
      <c r="R5" s="105">
        <f>C31+C38+C45</f>
        <v>110154039</v>
      </c>
      <c r="S5" s="105">
        <f>R5*$A$3</f>
        <v>11015403.9</v>
      </c>
      <c r="T5" s="105">
        <f>B34+B41+B48</f>
        <v>1505.4285714285716</v>
      </c>
      <c r="U5" s="105">
        <f>C34+C41+C48</f>
        <v>5007449.5069999909</v>
      </c>
      <c r="V5" s="119">
        <f>$A$3*U5</f>
        <v>500744.95069999911</v>
      </c>
    </row>
    <row r="6" spans="1:22" ht="15.6" thickTop="1" thickBot="1">
      <c r="A6" s="111" t="s">
        <v>44</v>
      </c>
      <c r="B6" s="120">
        <f>SUM(B4:B5)</f>
        <v>322717.71428571432</v>
      </c>
      <c r="C6" s="121">
        <f>SUM(C4:C5)</f>
        <v>294281765</v>
      </c>
      <c r="D6" s="121">
        <f>C6*A3</f>
        <v>29428176.5</v>
      </c>
      <c r="E6" s="121">
        <f>SUM(E4:E5)</f>
        <v>39443.285714285717</v>
      </c>
      <c r="F6" s="121">
        <f>SUM(F4:F5)</f>
        <v>39719402</v>
      </c>
      <c r="G6" s="121">
        <f>F6*A3</f>
        <v>3971940.2</v>
      </c>
      <c r="H6" s="121">
        <f t="shared" ref="H6:V6" si="0">SUM(H4:H5)</f>
        <v>120501.42857142857</v>
      </c>
      <c r="I6" s="121">
        <f t="shared" si="0"/>
        <v>182139779.37289047</v>
      </c>
      <c r="J6" s="121">
        <f t="shared" si="0"/>
        <v>18213977.937289048</v>
      </c>
      <c r="K6" s="121">
        <f t="shared" si="0"/>
        <v>890179</v>
      </c>
      <c r="L6" s="121">
        <f t="shared" si="0"/>
        <v>884792852</v>
      </c>
      <c r="M6" s="121">
        <f t="shared" si="0"/>
        <v>88479285.200000003</v>
      </c>
      <c r="N6" s="121">
        <f t="shared" si="0"/>
        <v>88446.28571428571</v>
      </c>
      <c r="O6" s="121">
        <f t="shared" si="0"/>
        <v>70536317.473665476</v>
      </c>
      <c r="P6" s="121">
        <f t="shared" si="0"/>
        <v>7053631.7473665494</v>
      </c>
      <c r="Q6" s="121">
        <f t="shared" si="0"/>
        <v>288661.85714285716</v>
      </c>
      <c r="R6" s="121">
        <f t="shared" si="0"/>
        <v>287476101</v>
      </c>
      <c r="S6" s="121">
        <f t="shared" si="0"/>
        <v>28747610.100000001</v>
      </c>
      <c r="T6" s="121">
        <f t="shared" si="0"/>
        <v>15927.142857142859</v>
      </c>
      <c r="U6" s="121">
        <f t="shared" si="0"/>
        <v>7611125.94842856</v>
      </c>
      <c r="V6" s="122">
        <f t="shared" si="0"/>
        <v>761112.59484285605</v>
      </c>
    </row>
    <row r="8" spans="1:22" ht="15" thickBot="1"/>
    <row r="9" spans="1:22" ht="72.95" thickBot="1">
      <c r="A9" s="134" t="s">
        <v>50</v>
      </c>
      <c r="B9" s="135" t="s">
        <v>0</v>
      </c>
      <c r="C9" s="136" t="s">
        <v>1</v>
      </c>
      <c r="D9" s="137" t="s">
        <v>2</v>
      </c>
      <c r="E9" s="138" t="s">
        <v>3</v>
      </c>
      <c r="F9" s="139" t="s">
        <v>4</v>
      </c>
      <c r="G9" s="140" t="s">
        <v>5</v>
      </c>
      <c r="H9" s="141" t="s">
        <v>6</v>
      </c>
      <c r="I9" s="141" t="s">
        <v>7</v>
      </c>
      <c r="J9" s="142" t="s">
        <v>8</v>
      </c>
      <c r="K9" s="151" t="s">
        <v>45</v>
      </c>
      <c r="L9" s="151" t="s">
        <v>46</v>
      </c>
      <c r="M9" s="151" t="s">
        <v>47</v>
      </c>
    </row>
    <row r="10" spans="1:22" ht="15" thickBot="1">
      <c r="A10" s="10" t="s">
        <v>51</v>
      </c>
      <c r="B10" s="11">
        <f>AVERAGE(winterdata!B4,winterdata!B43,winterdata!B82,winterdata!B121,winterdata!B160,winterdata!B199,winterdata!B238)</f>
        <v>1647307</v>
      </c>
      <c r="C10" s="11">
        <f>SUM(winterdata!C4,winterdata!C43,winterdata!C82,winterdata!C121,winterdata!C160,winterdata!C199,winterdata!C238)</f>
        <v>1592038751.3506656</v>
      </c>
      <c r="D10" s="11">
        <f>AVERAGE(winterdata!D4,winterdata!D43,winterdata!D82,winterdata!D121,winterdata!D160,winterdata!D199,winterdata!D238)</f>
        <v>56532.428571428572</v>
      </c>
      <c r="E10" s="11">
        <f>SUM(winterdata!E4,winterdata!E43,winterdata!E82,winterdata!E121,winterdata!E160,winterdata!E199,winterdata!E238)</f>
        <v>538002625.22985721</v>
      </c>
      <c r="F10" s="12">
        <f>B10+D10</f>
        <v>1703839.4285714286</v>
      </c>
      <c r="G10" s="12">
        <f>C10+E10</f>
        <v>2130041376.5805228</v>
      </c>
      <c r="H10" s="13">
        <f>SUM(H11:H48)</f>
        <v>1</v>
      </c>
      <c r="I10" s="14">
        <f>SUM(I11:I48)</f>
        <v>1</v>
      </c>
      <c r="J10" s="14">
        <f>E10/G10</f>
        <v>0.25257848563183483</v>
      </c>
      <c r="K10" s="152">
        <f>C10/B10</f>
        <v>966.44933297233945</v>
      </c>
      <c r="L10" s="153">
        <f>E10/D10</f>
        <v>9516.708176619235</v>
      </c>
      <c r="M10" s="154">
        <f>G10/F10</f>
        <v>1250.1420854936077</v>
      </c>
    </row>
    <row r="11" spans="1:22">
      <c r="A11" s="143" t="s">
        <v>10</v>
      </c>
      <c r="B11" s="144">
        <f>AVERAGE(winterdata!B5,winterdata!B44,winterdata!B83,winterdata!B122,winterdata!B161,winterdata!B200,winterdata!B239)</f>
        <v>1359579.5714285714</v>
      </c>
      <c r="C11" s="144">
        <f>SUM(winterdata!C5,winterdata!C44,winterdata!C83,winterdata!C122,winterdata!C161,winterdata!C200,winterdata!C239)</f>
        <v>899509150.78322244</v>
      </c>
      <c r="D11" s="144">
        <f>AVERAGE(winterdata!D5,winterdata!D44,winterdata!D83,winterdata!D122,winterdata!D161,winterdata!D200,winterdata!D239)</f>
        <v>26022.428571428572</v>
      </c>
      <c r="E11" s="144">
        <f>SUM(winterdata!E5,winterdata!E44,winterdata!E83,winterdata!E122,winterdata!E161,winterdata!E200,winterdata!E239)</f>
        <v>18262442.398449935</v>
      </c>
      <c r="F11" s="145">
        <f>B11+D11</f>
        <v>1385602</v>
      </c>
      <c r="G11" s="145">
        <f>C11+E11</f>
        <v>917771593.18167233</v>
      </c>
      <c r="H11" s="166">
        <f>G11/G$10</f>
        <v>0.43087031231995293</v>
      </c>
      <c r="I11" s="169">
        <f>F11/F10</f>
        <v>0.81322334532529728</v>
      </c>
      <c r="J11" s="172">
        <f>E11/G11</f>
        <v>1.9898679076717617E-2</v>
      </c>
      <c r="K11" s="155">
        <f t="shared" ref="K11:K48" si="1">C11/B11</f>
        <v>661.60831604586974</v>
      </c>
      <c r="L11" s="156">
        <f t="shared" ref="L11:L48" si="2">E11/D11</f>
        <v>701.79623505629502</v>
      </c>
      <c r="M11" s="157">
        <f t="shared" ref="M11:M48" si="3">G11/F11</f>
        <v>662.36306903546063</v>
      </c>
    </row>
    <row r="12" spans="1:22">
      <c r="A12" s="18" t="s">
        <v>11</v>
      </c>
      <c r="B12" s="125">
        <f>AVERAGE(winterdata!B6,winterdata!B45,winterdata!B84,winterdata!B123,winterdata!B162,winterdata!B201,winterdata!B240)</f>
        <v>29318.714285714286</v>
      </c>
      <c r="C12" s="125">
        <f>SUM(winterdata!C6,winterdata!C45,winterdata!C84,winterdata!C123,winterdata!C162,winterdata!C201,winterdata!C240)</f>
        <v>21941063</v>
      </c>
      <c r="D12" s="125">
        <f>AVERAGE(winterdata!D6,winterdata!D45,winterdata!D84,winterdata!D123,winterdata!D162,winterdata!D201,winterdata!D240)</f>
        <v>69.857142857142861</v>
      </c>
      <c r="E12" s="125">
        <f>SUM(winterdata!E6,winterdata!E45,winterdata!E84,winterdata!E123,winterdata!E162,winterdata!E201,winterdata!E240)</f>
        <v>121662</v>
      </c>
      <c r="F12" s="81">
        <f>B12+D12</f>
        <v>29388.571428571428</v>
      </c>
      <c r="G12" s="20">
        <f t="shared" ref="F12:G41" si="4">C12+E12</f>
        <v>22062725</v>
      </c>
      <c r="H12" s="167"/>
      <c r="I12" s="170"/>
      <c r="J12" s="173"/>
      <c r="K12" s="158">
        <f t="shared" si="1"/>
        <v>748.36375109023493</v>
      </c>
      <c r="L12" s="159">
        <f t="shared" si="2"/>
        <v>1741.5828220858896</v>
      </c>
      <c r="M12" s="160">
        <f t="shared" si="3"/>
        <v>750.72465000972193</v>
      </c>
    </row>
    <row r="13" spans="1:22">
      <c r="A13" s="18" t="s">
        <v>12</v>
      </c>
      <c r="B13" s="125">
        <f>AVERAGE(winterdata!B7,winterdata!B46,winterdata!B85,winterdata!B124,winterdata!B163,winterdata!B202,winterdata!B241)</f>
        <v>1630.5714285714287</v>
      </c>
      <c r="C13" s="125">
        <f>SUM(winterdata!C7,winterdata!C46,winterdata!C85,winterdata!C124,winterdata!C163,winterdata!C202,winterdata!C241)</f>
        <v>1023151</v>
      </c>
      <c r="D13" s="125">
        <f>AVERAGE(winterdata!D7,winterdata!D46,winterdata!D85,winterdata!D124,winterdata!D163,winterdata!D202,winterdata!D241)</f>
        <v>0</v>
      </c>
      <c r="E13" s="125">
        <f>SUM(winterdata!E7,winterdata!E46,winterdata!E85,winterdata!E124,winterdata!E163,winterdata!E202,winterdata!E241)</f>
        <v>0</v>
      </c>
      <c r="F13" s="81">
        <f t="shared" si="4"/>
        <v>1630.5714285714287</v>
      </c>
      <c r="G13" s="20">
        <f t="shared" si="4"/>
        <v>1023151</v>
      </c>
      <c r="H13" s="167"/>
      <c r="I13" s="170"/>
      <c r="J13" s="173"/>
      <c r="K13" s="158">
        <f t="shared" si="1"/>
        <v>627.48002453127731</v>
      </c>
      <c r="L13" s="159"/>
      <c r="M13" s="160">
        <f t="shared" si="3"/>
        <v>627.48002453127731</v>
      </c>
    </row>
    <row r="14" spans="1:22">
      <c r="A14" s="18" t="s">
        <v>13</v>
      </c>
      <c r="B14" s="125">
        <f>AVERAGE(winterdata!B8,winterdata!B47,winterdata!B86,winterdata!B125,winterdata!B164,winterdata!B203,winterdata!B242)</f>
        <v>256836.71428571429</v>
      </c>
      <c r="C14" s="125">
        <f>SUM(winterdata!C8,winterdata!C47,winterdata!C86,winterdata!C125,winterdata!C164,winterdata!C203,winterdata!C242)</f>
        <v>183468326</v>
      </c>
      <c r="D14" s="125">
        <f>AVERAGE(winterdata!D8,winterdata!D47,winterdata!D86,winterdata!D125,winterdata!D164,winterdata!D203,winterdata!D242)</f>
        <v>288.42857142857144</v>
      </c>
      <c r="E14" s="125">
        <f>SUM(winterdata!E8,winterdata!E47,winterdata!E86,winterdata!E125,winterdata!E164,winterdata!E203,winterdata!E242)</f>
        <v>36672.699999999961</v>
      </c>
      <c r="F14" s="81">
        <f t="shared" si="4"/>
        <v>257125.14285714287</v>
      </c>
      <c r="G14" s="20">
        <f t="shared" si="4"/>
        <v>183504998.69999999</v>
      </c>
      <c r="H14" s="167"/>
      <c r="I14" s="170"/>
      <c r="J14" s="173"/>
      <c r="K14" s="158">
        <f t="shared" si="1"/>
        <v>714.3383939879534</v>
      </c>
      <c r="L14" s="159"/>
      <c r="M14" s="160">
        <f t="shared" si="3"/>
        <v>713.67971510259588</v>
      </c>
    </row>
    <row r="15" spans="1:22">
      <c r="A15" s="18" t="s">
        <v>14</v>
      </c>
      <c r="B15" s="125">
        <f>AVERAGE(winterdata!B9,winterdata!B48,winterdata!B87,winterdata!B126,winterdata!B165,winterdata!B204,winterdata!B243)</f>
        <v>236357</v>
      </c>
      <c r="C15" s="125">
        <f>SUM(winterdata!C9,winterdata!C48,winterdata!C87,winterdata!C126,winterdata!C165,winterdata!C204,winterdata!C243)</f>
        <v>159277237</v>
      </c>
      <c r="D15" s="125">
        <f>AVERAGE(winterdata!D9,winterdata!D48,winterdata!D87,winterdata!D126,winterdata!D165,winterdata!D204,winterdata!D243)</f>
        <v>4925.2857142857147</v>
      </c>
      <c r="E15" s="125">
        <f>SUM(winterdata!E9,winterdata!E48,winterdata!E87,winterdata!E126,winterdata!E165,winterdata!E204,winterdata!E243)</f>
        <v>3578622</v>
      </c>
      <c r="F15" s="81">
        <f t="shared" si="4"/>
        <v>241282.28571428571</v>
      </c>
      <c r="G15" s="20">
        <f t="shared" si="4"/>
        <v>162855859</v>
      </c>
      <c r="H15" s="167"/>
      <c r="I15" s="170"/>
      <c r="J15" s="173"/>
      <c r="K15" s="158">
        <f t="shared" si="1"/>
        <v>673.88415405509465</v>
      </c>
      <c r="L15" s="159">
        <f t="shared" si="2"/>
        <v>726.58160512805637</v>
      </c>
      <c r="M15" s="160">
        <f t="shared" si="3"/>
        <v>674.9598650306458</v>
      </c>
    </row>
    <row r="16" spans="1:22">
      <c r="A16" s="18" t="s">
        <v>15</v>
      </c>
      <c r="B16" s="125">
        <f>AVERAGE(winterdata!B10,winterdata!B49,winterdata!B88,winterdata!B127,winterdata!B166,winterdata!B205,winterdata!B244)</f>
        <v>66195.142857142855</v>
      </c>
      <c r="C16" s="125">
        <f>SUM(winterdata!C10,winterdata!C49,winterdata!C88,winterdata!C127,winterdata!C166,winterdata!C205,winterdata!C244)</f>
        <v>42878841.533222429</v>
      </c>
      <c r="D16" s="125">
        <f>AVERAGE(winterdata!D10,winterdata!D49,winterdata!D88,winterdata!D127,winterdata!D166,winterdata!D205,winterdata!D244)</f>
        <v>374</v>
      </c>
      <c r="E16" s="125">
        <f>SUM(winterdata!E10,winterdata!E49,winterdata!E88,winterdata!E127,winterdata!E166,winterdata!E205,winterdata!E244)</f>
        <v>275723.61844993581</v>
      </c>
      <c r="F16" s="81">
        <f t="shared" si="4"/>
        <v>66569.142857142855</v>
      </c>
      <c r="G16" s="20">
        <f t="shared" si="4"/>
        <v>43154565.151672363</v>
      </c>
      <c r="H16" s="167"/>
      <c r="I16" s="170"/>
      <c r="J16" s="173"/>
      <c r="K16" s="158">
        <f t="shared" si="1"/>
        <v>647.76416640961361</v>
      </c>
      <c r="L16" s="159">
        <f t="shared" si="2"/>
        <v>737.22892633672677</v>
      </c>
      <c r="M16" s="160">
        <f t="shared" si="3"/>
        <v>648.26679899246869</v>
      </c>
    </row>
    <row r="17" spans="1:13">
      <c r="A17" s="18" t="s">
        <v>16</v>
      </c>
      <c r="B17" s="125">
        <f>AVERAGE(winterdata!B11,winterdata!B50,winterdata!B89,winterdata!B128,winterdata!B167,winterdata!B206,winterdata!B245)</f>
        <v>757383.57142857148</v>
      </c>
      <c r="C17" s="125">
        <f>SUM(winterdata!C11,winterdata!C50,winterdata!C89,winterdata!C128,winterdata!C167,winterdata!C206,winterdata!C245)</f>
        <v>483866147</v>
      </c>
      <c r="D17" s="125">
        <f>AVERAGE(winterdata!D11,winterdata!D50,winterdata!D89,winterdata!D128,winterdata!D167,winterdata!D206,winterdata!D245)</f>
        <v>20356</v>
      </c>
      <c r="E17" s="125">
        <f>SUM(winterdata!E11,winterdata!E50,winterdata!E89,winterdata!E128,winterdata!E167,winterdata!E206,winterdata!E245)</f>
        <v>14237945</v>
      </c>
      <c r="F17" s="81">
        <f t="shared" si="4"/>
        <v>777739.57142857148</v>
      </c>
      <c r="G17" s="20">
        <f t="shared" si="4"/>
        <v>498104092</v>
      </c>
      <c r="H17" s="167"/>
      <c r="I17" s="170"/>
      <c r="J17" s="173"/>
      <c r="K17" s="158">
        <f t="shared" si="1"/>
        <v>638.8653850615417</v>
      </c>
      <c r="L17" s="159">
        <f t="shared" si="2"/>
        <v>699.44709176655533</v>
      </c>
      <c r="M17" s="160">
        <f t="shared" si="3"/>
        <v>640.45100737907671</v>
      </c>
    </row>
    <row r="18" spans="1:13" ht="15" thickBot="1">
      <c r="A18" s="22" t="s">
        <v>17</v>
      </c>
      <c r="B18" s="125">
        <f>AVERAGE(winterdata!B12,winterdata!B51,winterdata!B90,winterdata!B129,winterdata!B168,winterdata!B207,winterdata!B246)</f>
        <v>11857.857142857143</v>
      </c>
      <c r="C18" s="125">
        <f>AVERAGE(winterdata!C12,winterdata!C51,winterdata!C90,winterdata!C129,winterdata!C168,winterdata!C207,winterdata!C246)</f>
        <v>1007769.3214285715</v>
      </c>
      <c r="D18" s="125">
        <f>AVERAGE(winterdata!D12,winterdata!D51,winterdata!D90,winterdata!D129,winterdata!D168,winterdata!D207,winterdata!D246)</f>
        <v>8.8571428571428577</v>
      </c>
      <c r="E18" s="125">
        <f>SUM(winterdata!E12,winterdata!E51,winterdata!E90,winterdata!E129,winterdata!E168,winterdata!E207,winterdata!E246)</f>
        <v>11817.079999999989</v>
      </c>
      <c r="F18" s="82">
        <f t="shared" si="4"/>
        <v>11866.714285714286</v>
      </c>
      <c r="G18" s="24">
        <f t="shared" si="4"/>
        <v>1019586.4014285714</v>
      </c>
      <c r="H18" s="168"/>
      <c r="I18" s="171"/>
      <c r="J18" s="174"/>
      <c r="K18" s="161">
        <f t="shared" si="1"/>
        <v>84.987473646165896</v>
      </c>
      <c r="L18" s="162">
        <f t="shared" si="2"/>
        <v>1334.1864516129019</v>
      </c>
      <c r="M18" s="163">
        <f t="shared" si="3"/>
        <v>85.919857584841154</v>
      </c>
    </row>
    <row r="19" spans="1:13">
      <c r="A19" s="143" t="s">
        <v>18</v>
      </c>
      <c r="B19" s="146">
        <f>AVERAGE(winterdata!B13,winterdata!B52,winterdata!B91,winterdata!B130,winterdata!B169,winterdata!B208,winterdata!B247)</f>
        <v>157207.85714285713</v>
      </c>
      <c r="C19" s="146">
        <f>SUM(winterdata!C13,winterdata!C52,winterdata!C91,winterdata!C130,winterdata!C169,winterdata!C208,winterdata!C247)</f>
        <v>106344833.07877254</v>
      </c>
      <c r="D19" s="146">
        <f>AVERAGE(winterdata!D13,winterdata!D52,winterdata!D91,winterdata!D130,winterdata!D169,winterdata!D208,winterdata!D247)</f>
        <v>6297</v>
      </c>
      <c r="E19" s="146">
        <f>SUM(winterdata!E13,winterdata!E52,winterdata!E91,winterdata!E130,winterdata!E169,winterdata!E208,winterdata!E247)</f>
        <v>4186309</v>
      </c>
      <c r="F19" s="147">
        <f t="shared" si="4"/>
        <v>163504.85714285713</v>
      </c>
      <c r="G19" s="147">
        <f t="shared" si="4"/>
        <v>110531142.07877254</v>
      </c>
      <c r="H19" s="166">
        <f>G19/G10</f>
        <v>5.1891546940846058E-2</v>
      </c>
      <c r="I19" s="175">
        <f>F19/F10</f>
        <v>9.5962597414444475E-2</v>
      </c>
      <c r="J19" s="178">
        <f>E19/G19</f>
        <v>3.7874475204612755E-2</v>
      </c>
      <c r="K19" s="155">
        <f t="shared" si="1"/>
        <v>676.4600383944894</v>
      </c>
      <c r="L19" s="156">
        <f t="shared" si="2"/>
        <v>664.8100682864856</v>
      </c>
      <c r="M19" s="157">
        <f t="shared" si="3"/>
        <v>676.01136755343907</v>
      </c>
    </row>
    <row r="20" spans="1:13">
      <c r="A20" s="18" t="s">
        <v>11</v>
      </c>
      <c r="B20" s="125">
        <f>AVERAGE(winterdata!B14,winterdata!B53,winterdata!B92,winterdata!B131,winterdata!B170,winterdata!B209,winterdata!B248)</f>
        <v>5723.5714285714284</v>
      </c>
      <c r="C20" s="125">
        <f>SUM(winterdata!C14,winterdata!C53,winterdata!C92,winterdata!C131,winterdata!C170,winterdata!C209,winterdata!C248)</f>
        <v>3977249</v>
      </c>
      <c r="D20" s="125">
        <f>AVERAGE(winterdata!D14,winterdata!D53,winterdata!D92,winterdata!D131,winterdata!D170,winterdata!D209,winterdata!D248)</f>
        <v>0</v>
      </c>
      <c r="E20" s="125">
        <f>SUM(winterdata!E14,winterdata!E53,winterdata!E92,winterdata!E131,winterdata!E170,winterdata!E209,winterdata!E248)</f>
        <v>0</v>
      </c>
      <c r="F20" s="85">
        <f t="shared" si="4"/>
        <v>5723.5714285714284</v>
      </c>
      <c r="G20" s="26">
        <f t="shared" si="4"/>
        <v>3977249</v>
      </c>
      <c r="H20" s="167"/>
      <c r="I20" s="176"/>
      <c r="J20" s="179"/>
      <c r="K20" s="158">
        <f t="shared" si="1"/>
        <v>694.88937975789349</v>
      </c>
      <c r="L20" s="159"/>
      <c r="M20" s="160">
        <f t="shared" si="3"/>
        <v>694.88937975789349</v>
      </c>
    </row>
    <row r="21" spans="1:13">
      <c r="A21" s="18" t="s">
        <v>12</v>
      </c>
      <c r="B21" s="125">
        <f>AVERAGE(winterdata!B15,winterdata!B54,winterdata!B93,winterdata!B132,winterdata!B171,winterdata!B210,winterdata!B249)</f>
        <v>113.85714285714286</v>
      </c>
      <c r="C21" s="125">
        <f>SUM(winterdata!C15,winterdata!C54,winterdata!C93,winterdata!C132,winterdata!C171,winterdata!C210,winterdata!C249)</f>
        <v>59188</v>
      </c>
      <c r="D21" s="125">
        <f>AVERAGE(winterdata!D15,winterdata!D54,winterdata!D93,winterdata!D132,winterdata!D171,winterdata!D210,winterdata!D249)</f>
        <v>0</v>
      </c>
      <c r="E21" s="125">
        <f>SUM(winterdata!E15,winterdata!E54,winterdata!E93,winterdata!E132,winterdata!E171,winterdata!E210,winterdata!E249)</f>
        <v>0</v>
      </c>
      <c r="F21" s="85">
        <f t="shared" si="4"/>
        <v>113.85714285714286</v>
      </c>
      <c r="G21" s="26">
        <f t="shared" si="4"/>
        <v>59188</v>
      </c>
      <c r="H21" s="167"/>
      <c r="I21" s="176"/>
      <c r="J21" s="179"/>
      <c r="K21" s="158">
        <f t="shared" si="1"/>
        <v>519.84441656210788</v>
      </c>
      <c r="L21" s="159"/>
      <c r="M21" s="160">
        <f t="shared" si="3"/>
        <v>519.84441656210788</v>
      </c>
    </row>
    <row r="22" spans="1:13">
      <c r="A22" s="18" t="s">
        <v>13</v>
      </c>
      <c r="B22" s="125">
        <f>AVERAGE(winterdata!B16,winterdata!B55,winterdata!B94,winterdata!B133,winterdata!B172,winterdata!B211,winterdata!B250)</f>
        <v>39713.142857142855</v>
      </c>
      <c r="C22" s="125">
        <f>SUM(winterdata!C16,winterdata!C55,winterdata!C94,winterdata!C133,winterdata!C172,winterdata!C211,winterdata!C250)</f>
        <v>28900327</v>
      </c>
      <c r="D22" s="125">
        <f>AVERAGE(winterdata!D16,winterdata!D55,winterdata!D94,winterdata!D133,winterdata!D172,winterdata!D211,winterdata!D250)</f>
        <v>2</v>
      </c>
      <c r="E22" s="125">
        <f>SUM(winterdata!E16,winterdata!E55,winterdata!E94,winterdata!E133,winterdata!E172,winterdata!E211,winterdata!E250)</f>
        <v>0</v>
      </c>
      <c r="F22" s="85">
        <f t="shared" si="4"/>
        <v>39715.142857142855</v>
      </c>
      <c r="G22" s="26">
        <f t="shared" si="4"/>
        <v>28900327</v>
      </c>
      <c r="H22" s="167"/>
      <c r="I22" s="176"/>
      <c r="J22" s="179"/>
      <c r="K22" s="158">
        <f t="shared" si="1"/>
        <v>727.72701732423957</v>
      </c>
      <c r="L22" s="159"/>
      <c r="M22" s="160">
        <f t="shared" si="3"/>
        <v>727.69036999201455</v>
      </c>
    </row>
    <row r="23" spans="1:13">
      <c r="A23" s="18" t="s">
        <v>14</v>
      </c>
      <c r="B23" s="125">
        <f>AVERAGE(winterdata!B17,winterdata!B56,winterdata!B95,winterdata!B134,winterdata!B173,winterdata!B212,winterdata!B251)</f>
        <v>27775</v>
      </c>
      <c r="C23" s="125">
        <f>SUM(winterdata!C17,winterdata!C56,winterdata!C95,winterdata!C134,winterdata!C173,winterdata!C212,winterdata!C251)</f>
        <v>18044825</v>
      </c>
      <c r="D23" s="125">
        <f>AVERAGE(winterdata!D17,winterdata!D56,winterdata!D95,winterdata!D134,winterdata!D173,winterdata!D212,winterdata!D251)</f>
        <v>2224.8571428571427</v>
      </c>
      <c r="E23" s="125">
        <f>SUM(winterdata!E17,winterdata!E56,winterdata!E95,winterdata!E134,winterdata!E173,winterdata!E212,winterdata!E251)</f>
        <v>1443907</v>
      </c>
      <c r="F23" s="85">
        <f t="shared" si="4"/>
        <v>29999.857142857141</v>
      </c>
      <c r="G23" s="26">
        <f t="shared" si="4"/>
        <v>19488732</v>
      </c>
      <c r="H23" s="167"/>
      <c r="I23" s="176"/>
      <c r="J23" s="179"/>
      <c r="K23" s="158">
        <f t="shared" si="1"/>
        <v>649.67866786678667</v>
      </c>
      <c r="L23" s="159">
        <f t="shared" si="2"/>
        <v>648.9886349043278</v>
      </c>
      <c r="M23" s="160">
        <f t="shared" si="3"/>
        <v>649.6274934642546</v>
      </c>
    </row>
    <row r="24" spans="1:13">
      <c r="A24" s="18" t="s">
        <v>15</v>
      </c>
      <c r="B24" s="125">
        <f>AVERAGE(winterdata!B18,winterdata!B57,winterdata!B96,winterdata!B135,winterdata!B174,winterdata!B213,winterdata!B252)</f>
        <v>16129.428571428571</v>
      </c>
      <c r="C24" s="125">
        <f>SUM(winterdata!C18,winterdata!C57,winterdata!C96,winterdata!C135,winterdata!C174,winterdata!C213,winterdata!C252)</f>
        <v>10503603.958772548</v>
      </c>
      <c r="D24" s="125">
        <f>AVERAGE(winterdata!D18,winterdata!D57,winterdata!D96,winterdata!D135,winterdata!D174,winterdata!D213,winterdata!D252)</f>
        <v>0</v>
      </c>
      <c r="E24" s="125">
        <f>SUM(winterdata!E18,winterdata!E57,winterdata!E96,winterdata!E135,winterdata!E174,winterdata!E213,winterdata!E252)</f>
        <v>0</v>
      </c>
      <c r="F24" s="85">
        <f t="shared" si="4"/>
        <v>16129.428571428571</v>
      </c>
      <c r="G24" s="26">
        <f t="shared" si="4"/>
        <v>10503603.958772548</v>
      </c>
      <c r="H24" s="167"/>
      <c r="I24" s="176"/>
      <c r="J24" s="179"/>
      <c r="K24" s="158">
        <f t="shared" si="1"/>
        <v>651.20744434669405</v>
      </c>
      <c r="L24" s="159"/>
      <c r="M24" s="160">
        <f t="shared" si="3"/>
        <v>651.20744434669405</v>
      </c>
    </row>
    <row r="25" spans="1:13">
      <c r="A25" s="18" t="s">
        <v>16</v>
      </c>
      <c r="B25" s="125">
        <f>AVERAGE(winterdata!B19,winterdata!B58,winterdata!B97,winterdata!B136,winterdata!B175,winterdata!B214,winterdata!B253)</f>
        <v>65189</v>
      </c>
      <c r="C25" s="125">
        <f>SUM(winterdata!C19,winterdata!C58,winterdata!C97,winterdata!C136,winterdata!C175,winterdata!C214,winterdata!C253)</f>
        <v>43263733</v>
      </c>
      <c r="D25" s="125">
        <f>AVERAGE(winterdata!D19,winterdata!D58,winterdata!D97,winterdata!D136,winterdata!D175,winterdata!D214,winterdata!D253)</f>
        <v>4070.1428571428573</v>
      </c>
      <c r="E25" s="125">
        <f>SUM(winterdata!E19,winterdata!E58,winterdata!E97,winterdata!E136,winterdata!E175,winterdata!E214,winterdata!E253)</f>
        <v>2742402</v>
      </c>
      <c r="F25" s="85">
        <f t="shared" si="4"/>
        <v>69259.142857142855</v>
      </c>
      <c r="G25" s="26">
        <f t="shared" si="4"/>
        <v>46006135</v>
      </c>
      <c r="H25" s="167"/>
      <c r="I25" s="176"/>
      <c r="J25" s="179"/>
      <c r="K25" s="158">
        <f t="shared" si="1"/>
        <v>663.66615533295499</v>
      </c>
      <c r="L25" s="159"/>
      <c r="M25" s="160">
        <f t="shared" si="3"/>
        <v>664.26081961329498</v>
      </c>
    </row>
    <row r="26" spans="1:13" ht="15" thickBot="1">
      <c r="A26" s="22" t="s">
        <v>17</v>
      </c>
      <c r="B26" s="125">
        <f>AVERAGE(winterdata!B20,winterdata!B59,winterdata!B98,winterdata!B137,winterdata!B176,winterdata!B215,winterdata!B254)</f>
        <v>2563.8571428571427</v>
      </c>
      <c r="C26" s="125">
        <f>SUM(winterdata!C20,winterdata!C59,winterdata!C98,winterdata!C137,winterdata!C176,winterdata!C215,winterdata!C254)</f>
        <v>1595907.1199999978</v>
      </c>
      <c r="D26" s="125">
        <f>AVERAGE(winterdata!D20,winterdata!D59,winterdata!D98,winterdata!D137,winterdata!D176,winterdata!D215,winterdata!D254)</f>
        <v>0</v>
      </c>
      <c r="E26" s="125">
        <f>SUM(winterdata!E20,winterdata!E59,winterdata!E98,winterdata!E137,winterdata!E176,winterdata!E215,winterdata!E254)</f>
        <v>0</v>
      </c>
      <c r="F26" s="86">
        <f t="shared" si="4"/>
        <v>2563.8571428571427</v>
      </c>
      <c r="G26" s="27">
        <f t="shared" si="4"/>
        <v>1595907.1199999978</v>
      </c>
      <c r="H26" s="168"/>
      <c r="I26" s="177"/>
      <c r="J26" s="180"/>
      <c r="K26" s="161">
        <f t="shared" si="1"/>
        <v>622.46335543544797</v>
      </c>
      <c r="L26" s="162"/>
      <c r="M26" s="163">
        <f t="shared" si="3"/>
        <v>622.46335543544797</v>
      </c>
    </row>
    <row r="27" spans="1:13">
      <c r="A27" s="143" t="s">
        <v>48</v>
      </c>
      <c r="B27" s="146">
        <f>AVERAGE(winterdata!B21,winterdata!B60,winterdata!B99,winterdata!B138,winterdata!B177,winterdata!B216,winterdata!B255)</f>
        <v>107185.85714285714</v>
      </c>
      <c r="C27" s="146">
        <f>SUM(winterdata!C21,winterdata!C60,winterdata!C99,winterdata!C138,winterdata!C177,winterdata!C216,winterdata!C255)</f>
        <v>151571496.64388293</v>
      </c>
      <c r="D27" s="146">
        <f>AVERAGE(winterdata!D21,winterdata!D60,winterdata!D99,winterdata!D138,winterdata!D177,winterdata!D216,winterdata!D255)</f>
        <v>11383.857142857143</v>
      </c>
      <c r="E27" s="146">
        <f>SUM(winterdata!E21,winterdata!E60,winterdata!E99,winterdata!E138,winterdata!E177,winterdata!E216,winterdata!E255)</f>
        <v>28993710.72900755</v>
      </c>
      <c r="F27" s="147">
        <f t="shared" si="4"/>
        <v>118569.71428571429</v>
      </c>
      <c r="G27" s="147">
        <f t="shared" si="4"/>
        <v>180565207.37289047</v>
      </c>
      <c r="H27" s="166">
        <f>G27/G10</f>
        <v>8.477075110285516E-2</v>
      </c>
      <c r="I27" s="175">
        <f>F27/F10</f>
        <v>6.9589723243538376E-2</v>
      </c>
      <c r="J27" s="178">
        <f>E27/G27</f>
        <v>0.160571968159579</v>
      </c>
      <c r="K27" s="155">
        <f t="shared" si="1"/>
        <v>1414.0997766325522</v>
      </c>
      <c r="L27" s="156">
        <f t="shared" si="2"/>
        <v>2546.9144917370818</v>
      </c>
      <c r="M27" s="157">
        <f t="shared" si="3"/>
        <v>1522.8611155947233</v>
      </c>
    </row>
    <row r="28" spans="1:13">
      <c r="A28" s="18" t="s">
        <v>11</v>
      </c>
      <c r="B28" s="125">
        <f>AVERAGE(winterdata!B22,winterdata!B61,winterdata!B100,winterdata!B139,winterdata!B178,winterdata!B217,winterdata!B256)</f>
        <v>4061</v>
      </c>
      <c r="C28" s="125">
        <f>SUM(winterdata!C22,winterdata!C61,winterdata!C100,winterdata!C139,winterdata!C178,winterdata!C217,winterdata!C256)</f>
        <v>6932668</v>
      </c>
      <c r="D28" s="125">
        <f>AVERAGE(winterdata!D22,winterdata!D61,winterdata!D100,winterdata!D139,winterdata!D178,winterdata!D217,winterdata!D256)</f>
        <v>561.85714285714289</v>
      </c>
      <c r="E28" s="125">
        <f>SUM(winterdata!E22,winterdata!E61,winterdata!E100,winterdata!E139,winterdata!E178,winterdata!E217,winterdata!E256)</f>
        <v>1561824</v>
      </c>
      <c r="F28" s="85">
        <f t="shared" si="4"/>
        <v>4622.8571428571431</v>
      </c>
      <c r="G28" s="26">
        <f t="shared" si="4"/>
        <v>8494492</v>
      </c>
      <c r="H28" s="167"/>
      <c r="I28" s="176"/>
      <c r="J28" s="179"/>
      <c r="K28" s="158">
        <f t="shared" si="1"/>
        <v>1707.1332184191085</v>
      </c>
      <c r="L28" s="159">
        <f t="shared" si="2"/>
        <v>2779.7528604118993</v>
      </c>
      <c r="M28" s="160">
        <f t="shared" si="3"/>
        <v>1837.4982694684795</v>
      </c>
    </row>
    <row r="29" spans="1:13">
      <c r="A29" s="18" t="s">
        <v>12</v>
      </c>
      <c r="B29" s="125">
        <f>AVERAGE(winterdata!B23,winterdata!B62,winterdata!B101,winterdata!B140,winterdata!B179,winterdata!B218,winterdata!B257)</f>
        <v>187.28571428571428</v>
      </c>
      <c r="C29" s="125">
        <f>SUM(winterdata!C23,winterdata!C62,winterdata!C101,winterdata!C140,winterdata!C179,winterdata!C218,winterdata!C257)</f>
        <v>492233</v>
      </c>
      <c r="D29" s="125">
        <f>AVERAGE(winterdata!D23,winterdata!D62,winterdata!D101,winterdata!D140,winterdata!D179,winterdata!D218,winterdata!D257)</f>
        <v>0</v>
      </c>
      <c r="E29" s="125">
        <f>SUM(winterdata!E23,winterdata!E62,winterdata!E101,winterdata!E140,winterdata!E179,winterdata!E218,winterdata!E257)</f>
        <v>0</v>
      </c>
      <c r="F29" s="85">
        <f t="shared" si="4"/>
        <v>187.28571428571428</v>
      </c>
      <c r="G29" s="26">
        <f t="shared" si="4"/>
        <v>492233</v>
      </c>
      <c r="H29" s="167"/>
      <c r="I29" s="176"/>
      <c r="J29" s="179"/>
      <c r="K29" s="158">
        <f t="shared" si="1"/>
        <v>2628.2463768115945</v>
      </c>
      <c r="L29" s="159"/>
      <c r="M29" s="160">
        <f t="shared" si="3"/>
        <v>2628.2463768115945</v>
      </c>
    </row>
    <row r="30" spans="1:13">
      <c r="A30" s="18" t="s">
        <v>13</v>
      </c>
      <c r="B30" s="125">
        <f>AVERAGE(winterdata!B24,winterdata!B63,winterdata!B102,winterdata!B141,winterdata!B180,winterdata!B219,winterdata!B258)</f>
        <v>21167.714285714286</v>
      </c>
      <c r="C30" s="125">
        <f>SUM(winterdata!C24,winterdata!C63,winterdata!C102,winterdata!C141,winterdata!C180,winterdata!C219,winterdata!C258)</f>
        <v>23741546</v>
      </c>
      <c r="D30" s="125">
        <f>AVERAGE(winterdata!D24,winterdata!D63,winterdata!D102,winterdata!D141,winterdata!D180,winterdata!D219,winterdata!D258)</f>
        <v>2215.8571428571427</v>
      </c>
      <c r="E30" s="125">
        <f>SUM(winterdata!E24,winterdata!E63,winterdata!E102,winterdata!E141,winterdata!E180,winterdata!E219,winterdata!E258)</f>
        <v>368214.59999999969</v>
      </c>
      <c r="F30" s="85">
        <f t="shared" si="4"/>
        <v>23383.571428571428</v>
      </c>
      <c r="G30" s="26">
        <f t="shared" si="4"/>
        <v>24109760.600000001</v>
      </c>
      <c r="H30" s="167"/>
      <c r="I30" s="176"/>
      <c r="J30" s="179"/>
      <c r="K30" s="158">
        <f t="shared" si="1"/>
        <v>1121.5923306383036</v>
      </c>
      <c r="L30" s="159"/>
      <c r="M30" s="160">
        <f t="shared" si="3"/>
        <v>1031.0555286067754</v>
      </c>
    </row>
    <row r="31" spans="1:13">
      <c r="A31" s="18" t="s">
        <v>14</v>
      </c>
      <c r="B31" s="125">
        <f>AVERAGE(winterdata!B25,winterdata!B64,winterdata!B103,winterdata!B142,winterdata!B181,winterdata!B220,winterdata!B259)</f>
        <v>22221</v>
      </c>
      <c r="C31" s="125">
        <f>SUM(winterdata!C25,winterdata!C64,winterdata!C103,winterdata!C142,winterdata!C181,winterdata!C220,winterdata!C259)</f>
        <v>38465900</v>
      </c>
      <c r="D31" s="125">
        <f>AVERAGE(winterdata!D25,winterdata!D64,winterdata!D103,winterdata!D142,winterdata!D181,winterdata!D220,winterdata!D259)</f>
        <v>2318.7142857142858</v>
      </c>
      <c r="E31" s="125">
        <f>SUM(winterdata!E25,winterdata!E64,winterdata!E103,winterdata!E142,winterdata!E181,winterdata!E220,winterdata!E259)</f>
        <v>7354983</v>
      </c>
      <c r="F31" s="85">
        <f t="shared" si="4"/>
        <v>24539.714285714286</v>
      </c>
      <c r="G31" s="26">
        <f t="shared" si="4"/>
        <v>45820883</v>
      </c>
      <c r="H31" s="167"/>
      <c r="I31" s="176"/>
      <c r="J31" s="179"/>
      <c r="K31" s="158">
        <f t="shared" si="1"/>
        <v>1731.0607083389586</v>
      </c>
      <c r="L31" s="159">
        <f t="shared" si="2"/>
        <v>3172.009179964266</v>
      </c>
      <c r="M31" s="160">
        <f t="shared" si="3"/>
        <v>1867.2133858817776</v>
      </c>
    </row>
    <row r="32" spans="1:13">
      <c r="A32" s="18" t="s">
        <v>15</v>
      </c>
      <c r="B32" s="125">
        <f>AVERAGE(winterdata!B26,winterdata!B65,winterdata!B104,winterdata!B143,winterdata!B182,winterdata!B221,winterdata!B260)</f>
        <v>5604</v>
      </c>
      <c r="C32" s="125">
        <f>SUM(winterdata!C26,winterdata!C65,winterdata!C104,winterdata!C143,winterdata!C182,winterdata!C221,winterdata!C260)</f>
        <v>8123895.2238829229</v>
      </c>
      <c r="D32" s="125">
        <f>AVERAGE(winterdata!D26,winterdata!D65,winterdata!D104,winterdata!D143,winterdata!D182,winterdata!D221,winterdata!D260)</f>
        <v>325.85714285714283</v>
      </c>
      <c r="E32" s="125">
        <f>SUM(winterdata!E26,winterdata!E65,winterdata!E104,winterdata!E143,winterdata!E182,winterdata!E221,winterdata!E260)</f>
        <v>922041.82900755364</v>
      </c>
      <c r="F32" s="85">
        <f t="shared" si="4"/>
        <v>5929.8571428571431</v>
      </c>
      <c r="G32" s="26">
        <f t="shared" si="4"/>
        <v>9045937.0528904758</v>
      </c>
      <c r="H32" s="167"/>
      <c r="I32" s="176"/>
      <c r="J32" s="179"/>
      <c r="K32" s="158">
        <f t="shared" si="1"/>
        <v>1449.6601041903859</v>
      </c>
      <c r="L32" s="159">
        <f t="shared" si="2"/>
        <v>2829.5891289140186</v>
      </c>
      <c r="M32" s="160">
        <f t="shared" si="3"/>
        <v>1525.4898785861699</v>
      </c>
    </row>
    <row r="33" spans="1:13">
      <c r="A33" s="18" t="s">
        <v>16</v>
      </c>
      <c r="B33" s="125">
        <f>AVERAGE(winterdata!B27,winterdata!B66,winterdata!B105,winterdata!B144,winterdata!B183,winterdata!B222,winterdata!B261)</f>
        <v>52618.142857142855</v>
      </c>
      <c r="C33" s="125">
        <f>SUM(winterdata!C27,winterdata!C66,winterdata!C105,winterdata!C144,winterdata!C183,winterdata!C222,winterdata!C261)</f>
        <v>71856205</v>
      </c>
      <c r="D33" s="125">
        <f>AVERAGE(winterdata!D27,winterdata!D66,winterdata!D105,winterdata!D144,winterdata!D183,winterdata!D222,winterdata!D261)</f>
        <v>5867.7142857142853</v>
      </c>
      <c r="E33" s="125">
        <f>SUM(winterdata!E27,winterdata!E66,winterdata!E105,winterdata!E144,winterdata!E183,winterdata!E222,winterdata!E261)</f>
        <v>18479829</v>
      </c>
      <c r="F33" s="85">
        <f t="shared" si="4"/>
        <v>58485.857142857138</v>
      </c>
      <c r="G33" s="26">
        <f t="shared" si="4"/>
        <v>90336034</v>
      </c>
      <c r="H33" s="167"/>
      <c r="I33" s="176"/>
      <c r="J33" s="179"/>
      <c r="K33" s="158">
        <f t="shared" si="1"/>
        <v>1365.6165173880818</v>
      </c>
      <c r="L33" s="159">
        <f t="shared" si="2"/>
        <v>3149.4084579052442</v>
      </c>
      <c r="M33" s="160">
        <f t="shared" si="3"/>
        <v>1544.5791241350169</v>
      </c>
    </row>
    <row r="34" spans="1:13" ht="15" thickBot="1">
      <c r="A34" s="22" t="s">
        <v>17</v>
      </c>
      <c r="B34" s="125">
        <f>AVERAGE(winterdata!B28,winterdata!B67,winterdata!B106,winterdata!B145,winterdata!B184,winterdata!B223,winterdata!B262)</f>
        <v>1326.7142857142858</v>
      </c>
      <c r="C34" s="125">
        <f>SUM(winterdata!C28,winterdata!C67,winterdata!C106,winterdata!C145,winterdata!C184,winterdata!C223,winterdata!C262)</f>
        <v>1959049.4199999953</v>
      </c>
      <c r="D34" s="125">
        <f>AVERAGE(winterdata!D28,winterdata!D67,winterdata!D106,winterdata!D145,winterdata!D184,winterdata!D223,winterdata!D262)</f>
        <v>93.857142857142861</v>
      </c>
      <c r="E34" s="125">
        <f>SUM(winterdata!E28,winterdata!E67,winterdata!E106,winterdata!E145,winterdata!E184,winterdata!E223,winterdata!E262)</f>
        <v>306818.29999999964</v>
      </c>
      <c r="F34" s="86">
        <f t="shared" si="4"/>
        <v>1420.5714285714287</v>
      </c>
      <c r="G34" s="27">
        <f t="shared" si="4"/>
        <v>2265867.7199999951</v>
      </c>
      <c r="H34" s="168"/>
      <c r="I34" s="177"/>
      <c r="J34" s="180"/>
      <c r="K34" s="161">
        <f t="shared" si="1"/>
        <v>1476.6174157424321</v>
      </c>
      <c r="L34" s="162">
        <f t="shared" si="2"/>
        <v>3268.9925418569214</v>
      </c>
      <c r="M34" s="163">
        <f t="shared" si="3"/>
        <v>1595.0396259050649</v>
      </c>
    </row>
    <row r="35" spans="1:13">
      <c r="A35" s="143" t="s">
        <v>49</v>
      </c>
      <c r="B35" s="146">
        <f>AVERAGE(winterdata!B29,winterdata!B68,winterdata!B107,winterdata!B146,winterdata!B185,winterdata!B224,winterdata!B263)</f>
        <v>17691.428571428572</v>
      </c>
      <c r="C35" s="146">
        <f>SUM(winterdata!C29,winterdata!C68,winterdata!C107,winterdata!C146,winterdata!C185,winterdata!C224,winterdata!C263)</f>
        <v>141927715.85952955</v>
      </c>
      <c r="D35" s="146">
        <f>AVERAGE(winterdata!D29,winterdata!D68,winterdata!D107,winterdata!D146,winterdata!D185,winterdata!D224,winterdata!D263)</f>
        <v>7852.2857142857147</v>
      </c>
      <c r="E35" s="146">
        <f>SUM(winterdata!E29,winterdata!E68,winterdata!E107,winterdata!E146,winterdata!E185,winterdata!E224,winterdata!E263)</f>
        <v>93687217.611604795</v>
      </c>
      <c r="F35" s="147">
        <f t="shared" si="4"/>
        <v>25543.714285714286</v>
      </c>
      <c r="G35" s="147">
        <f t="shared" si="4"/>
        <v>235614933.47113436</v>
      </c>
      <c r="H35" s="166">
        <f>G35/G10</f>
        <v>0.11061519088862982</v>
      </c>
      <c r="I35" s="175">
        <f>F35/F10</f>
        <v>1.4991855369335607E-2</v>
      </c>
      <c r="J35" s="178">
        <f>E35/G35</f>
        <v>0.39762852138182742</v>
      </c>
      <c r="K35" s="155">
        <f t="shared" si="1"/>
        <v>8022.3999597602296</v>
      </c>
      <c r="L35" s="156">
        <f t="shared" si="2"/>
        <v>11931.203349001811</v>
      </c>
      <c r="M35" s="157">
        <f t="shared" si="3"/>
        <v>9223.9887604327632</v>
      </c>
    </row>
    <row r="36" spans="1:13">
      <c r="A36" s="18" t="s">
        <v>11</v>
      </c>
      <c r="B36" s="125">
        <f>AVERAGE(winterdata!B30,winterdata!B69,winterdata!B108,winterdata!B147,winterdata!B186,winterdata!B225,winterdata!B264)</f>
        <v>313.85714285714283</v>
      </c>
      <c r="C36" s="125">
        <f>SUM(winterdata!C30,winterdata!C69,winterdata!C108,winterdata!C147,winterdata!C186,winterdata!C225,winterdata!C264)</f>
        <v>4357596</v>
      </c>
      <c r="D36" s="125">
        <f>AVERAGE(winterdata!D30,winterdata!D69,winterdata!D108,winterdata!D147,winterdata!D186,winterdata!D225,winterdata!D264)</f>
        <v>277.28571428571428</v>
      </c>
      <c r="E36" s="125">
        <f>SUM(winterdata!E30,winterdata!E69,winterdata!E108,winterdata!E147,winterdata!E186,winterdata!E225,winterdata!E264)</f>
        <v>5539356</v>
      </c>
      <c r="F36" s="85">
        <f t="shared" si="4"/>
        <v>591.14285714285711</v>
      </c>
      <c r="G36" s="26">
        <f t="shared" si="4"/>
        <v>9896952</v>
      </c>
      <c r="H36" s="167"/>
      <c r="I36" s="176"/>
      <c r="J36" s="179"/>
      <c r="K36" s="158">
        <f t="shared" si="1"/>
        <v>13884.010923987256</v>
      </c>
      <c r="L36" s="159">
        <f t="shared" si="2"/>
        <v>19977.069551777437</v>
      </c>
      <c r="M36" s="160">
        <f t="shared" si="3"/>
        <v>16742.064765587242</v>
      </c>
    </row>
    <row r="37" spans="1:13">
      <c r="A37" s="18" t="s">
        <v>13</v>
      </c>
      <c r="B37" s="125">
        <f>AVERAGE(winterdata!B31,winterdata!B70,winterdata!B109,winterdata!B148,winterdata!B187,winterdata!B226,winterdata!B265)</f>
        <v>4737.2857142857147</v>
      </c>
      <c r="C37" s="125">
        <f>SUM(winterdata!C31,winterdata!C70,winterdata!C109,winterdata!C148,winterdata!C187,winterdata!C226,winterdata!C265)</f>
        <v>39231920</v>
      </c>
      <c r="D37" s="125">
        <f>AVERAGE(winterdata!D31,winterdata!D70,winterdata!D109,winterdata!D148,winterdata!D187,winterdata!D226,winterdata!D265)</f>
        <v>2186.1428571428573</v>
      </c>
      <c r="E37" s="125">
        <f>SUM(winterdata!E31,winterdata!E70,winterdata!E109,winterdata!E148,winterdata!E187,winterdata!E226,winterdata!E265)</f>
        <v>2527920.6999999955</v>
      </c>
      <c r="F37" s="85">
        <f t="shared" si="4"/>
        <v>6923.4285714285725</v>
      </c>
      <c r="G37" s="26">
        <f t="shared" si="4"/>
        <v>41759840.699999996</v>
      </c>
      <c r="H37" s="167"/>
      <c r="I37" s="176"/>
      <c r="J37" s="179"/>
      <c r="K37" s="158">
        <f t="shared" si="1"/>
        <v>8281.5186514278812</v>
      </c>
      <c r="L37" s="159">
        <f t="shared" si="2"/>
        <v>1156.3382931451329</v>
      </c>
      <c r="M37" s="160">
        <f t="shared" si="3"/>
        <v>6031.6706194288527</v>
      </c>
    </row>
    <row r="38" spans="1:13">
      <c r="A38" s="18" t="s">
        <v>14</v>
      </c>
      <c r="B38" s="125">
        <f>AVERAGE(winterdata!B32,winterdata!B71,winterdata!B110,winterdata!B149,winterdata!B188,winterdata!B227,winterdata!B266)</f>
        <v>2196.4285714285716</v>
      </c>
      <c r="C38" s="125">
        <f>SUM(winterdata!C32,winterdata!C71,winterdata!C110,winterdata!C149,winterdata!C188,winterdata!C227,winterdata!C266)</f>
        <v>40185277</v>
      </c>
      <c r="D38" s="125">
        <f>AVERAGE(winterdata!D32,winterdata!D71,winterdata!D110,winterdata!D149,winterdata!D188,winterdata!D227,winterdata!D266)</f>
        <v>1648.8571428571429</v>
      </c>
      <c r="E38" s="125">
        <f>SUM(winterdata!E32,winterdata!E71,winterdata!E110,winterdata!E149,winterdata!E188,winterdata!E227,winterdata!E266)</f>
        <v>40366386</v>
      </c>
      <c r="F38" s="85">
        <f t="shared" si="4"/>
        <v>3845.2857142857147</v>
      </c>
      <c r="G38" s="26">
        <f t="shared" si="4"/>
        <v>80551663</v>
      </c>
      <c r="H38" s="167"/>
      <c r="I38" s="176"/>
      <c r="J38" s="179"/>
      <c r="K38" s="158">
        <f t="shared" si="1"/>
        <v>18295.735869918699</v>
      </c>
      <c r="L38" s="159">
        <f t="shared" si="2"/>
        <v>24481.433200485186</v>
      </c>
      <c r="M38" s="160">
        <f t="shared" si="3"/>
        <v>20948.160679124714</v>
      </c>
    </row>
    <row r="39" spans="1:13">
      <c r="A39" s="18" t="s">
        <v>15</v>
      </c>
      <c r="B39" s="125">
        <f>AVERAGE(winterdata!B33,winterdata!B72,winterdata!B111,winterdata!B150,winterdata!B189,winterdata!B228,winterdata!B267)</f>
        <v>511.85714285714283</v>
      </c>
      <c r="C39" s="125">
        <f>SUM(winterdata!C33,winterdata!C72,winterdata!C111,winterdata!C150,winterdata!C189,winterdata!C228,winterdata!C267)</f>
        <v>7726733.9125295514</v>
      </c>
      <c r="D39" s="125">
        <f>AVERAGE(winterdata!D33,winterdata!D72,winterdata!D111,winterdata!D150,winterdata!D189,winterdata!D228,winterdata!D267)</f>
        <v>334.85714285714283</v>
      </c>
      <c r="E39" s="125">
        <f>SUM(winterdata!E33,winterdata!E72,winterdata!E111,winterdata!E150,winterdata!E189,winterdata!E228,winterdata!E267)</f>
        <v>7632479.0916048009</v>
      </c>
      <c r="F39" s="85">
        <f t="shared" si="4"/>
        <v>846.71428571428567</v>
      </c>
      <c r="G39" s="26">
        <f t="shared" si="4"/>
        <v>15359213.004134353</v>
      </c>
      <c r="H39" s="167"/>
      <c r="I39" s="176"/>
      <c r="J39" s="179"/>
      <c r="K39" s="158">
        <f t="shared" si="1"/>
        <v>15095.489083926001</v>
      </c>
      <c r="L39" s="159">
        <f t="shared" si="2"/>
        <v>22793.239608034815</v>
      </c>
      <c r="M39" s="160">
        <f t="shared" si="3"/>
        <v>18139.782525550949</v>
      </c>
    </row>
    <row r="40" spans="1:13">
      <c r="A40" s="18" t="s">
        <v>16</v>
      </c>
      <c r="B40" s="125">
        <f>AVERAGE(winterdata!B34,winterdata!B73,winterdata!B112,winterdata!B151,winterdata!B190,winterdata!B229,winterdata!B268)</f>
        <v>9760.1428571428569</v>
      </c>
      <c r="C40" s="125">
        <f>SUM(winterdata!C34,winterdata!C73,winterdata!C112,winterdata!C151,winterdata!C190,winterdata!C229,winterdata!C268)</f>
        <v>47999001</v>
      </c>
      <c r="D40" s="125">
        <f>AVERAGE(winterdata!D34,winterdata!D73,winterdata!D112,winterdata!D151,winterdata!D190,winterdata!D229,winterdata!D268)</f>
        <v>3307.1428571428573</v>
      </c>
      <c r="E40" s="125">
        <f>SUM(winterdata!E34,winterdata!E73,winterdata!E112,winterdata!E151,winterdata!E190,winterdata!E229,winterdata!E268)</f>
        <v>35557703</v>
      </c>
      <c r="F40" s="85">
        <f t="shared" si="4"/>
        <v>13067.285714285714</v>
      </c>
      <c r="G40" s="26">
        <f t="shared" si="4"/>
        <v>83556704</v>
      </c>
      <c r="H40" s="167"/>
      <c r="I40" s="176"/>
      <c r="J40" s="179"/>
      <c r="K40" s="158">
        <f t="shared" si="1"/>
        <v>4917.8584476222541</v>
      </c>
      <c r="L40" s="159">
        <f t="shared" si="2"/>
        <v>10751.789244060474</v>
      </c>
      <c r="M40" s="160">
        <f t="shared" si="3"/>
        <v>6394.3427753058349</v>
      </c>
    </row>
    <row r="41" spans="1:13" ht="15" thickBot="1">
      <c r="A41" s="18" t="s">
        <v>17</v>
      </c>
      <c r="B41" s="125">
        <f>AVERAGE(winterdata!B35,winterdata!B74,winterdata!B113,winterdata!B152,winterdata!B191,winterdata!B230,winterdata!B269)</f>
        <v>171.85714285714286</v>
      </c>
      <c r="C41" s="125">
        <f>SUM(winterdata!C35,winterdata!C74,winterdata!C113,winterdata!C152,winterdata!C191,winterdata!C230,winterdata!C269)</f>
        <v>2427187.9469999964</v>
      </c>
      <c r="D41" s="125">
        <f>AVERAGE(winterdata!D35,winterdata!D74,winterdata!D113,winterdata!D152,winterdata!D191,winterdata!D230,winterdata!D269)</f>
        <v>98</v>
      </c>
      <c r="E41" s="125">
        <f>SUM(winterdata!E35,winterdata!E74,winterdata!E113,winterdata!E152,winterdata!E191,winterdata!E230,winterdata!E269)</f>
        <v>2063372.8199999956</v>
      </c>
      <c r="F41" s="87">
        <f t="shared" si="4"/>
        <v>269.85714285714289</v>
      </c>
      <c r="G41" s="28">
        <f t="shared" si="4"/>
        <v>4490560.7669999916</v>
      </c>
      <c r="H41" s="168"/>
      <c r="I41" s="177"/>
      <c r="J41" s="180"/>
      <c r="K41" s="161">
        <f t="shared" si="1"/>
        <v>14123.288137157086</v>
      </c>
      <c r="L41" s="162">
        <f t="shared" si="2"/>
        <v>21054.824693877508</v>
      </c>
      <c r="M41" s="163">
        <f t="shared" si="3"/>
        <v>16640.511047644224</v>
      </c>
    </row>
    <row r="42" spans="1:13">
      <c r="A42" s="143" t="s">
        <v>21</v>
      </c>
      <c r="B42" s="144">
        <f>AVERAGE(winterdata!B36,winterdata!B75,winterdata!B114,winterdata!B153,winterdata!B192,winterdata!B231,winterdata!B270)</f>
        <v>5642.2857142857147</v>
      </c>
      <c r="C42" s="144">
        <f>SUM(winterdata!C36,winterdata!C75,winterdata!C114,winterdata!C153,winterdata!C192,winterdata!C231,winterdata!C270)</f>
        <v>292685554.98525804</v>
      </c>
      <c r="D42" s="144">
        <f>AVERAGE(winterdata!D36,winterdata!D75,winterdata!D114,winterdata!D153,winterdata!D192,winterdata!D231,winterdata!D270)</f>
        <v>4976.8571428571431</v>
      </c>
      <c r="E42" s="144">
        <f>SUM(winterdata!E36,winterdata!E75,winterdata!E114,winterdata!E153,winterdata!E192,winterdata!E231,winterdata!E270)</f>
        <v>392872945.49079496</v>
      </c>
      <c r="F42" s="147">
        <f>B42+D42</f>
        <v>10619.142857142859</v>
      </c>
      <c r="G42" s="148">
        <f>C42+E42</f>
        <v>685558500.476053</v>
      </c>
      <c r="H42" s="194">
        <f>G42/G10</f>
        <v>0.32185219874771598</v>
      </c>
      <c r="I42" s="182">
        <f>F42/F10</f>
        <v>6.2324786473842778E-3</v>
      </c>
      <c r="J42" s="185">
        <f>E42/G42</f>
        <v>0.57306990609551678</v>
      </c>
      <c r="K42" s="155">
        <f t="shared" si="1"/>
        <v>51873.579220599713</v>
      </c>
      <c r="L42" s="156">
        <f t="shared" si="2"/>
        <v>78939.968380376726</v>
      </c>
      <c r="M42" s="157">
        <f t="shared" si="3"/>
        <v>64558.741670465337</v>
      </c>
    </row>
    <row r="43" spans="1:13">
      <c r="A43" s="18" t="s">
        <v>11</v>
      </c>
      <c r="B43" s="125">
        <f>AVERAGE(winterdata!B37,winterdata!B76,winterdata!B115,winterdata!B154,winterdata!B193,winterdata!B232,winterdata!B271)</f>
        <v>26.142857142857142</v>
      </c>
      <c r="C43" s="125">
        <f>SUM(winterdata!C37,winterdata!C76,winterdata!C115,winterdata!C154,winterdata!C193,winterdata!C232,winterdata!C271)</f>
        <v>2510826</v>
      </c>
      <c r="D43" s="125">
        <f>AVERAGE(winterdata!D37,winterdata!D76,winterdata!D115,winterdata!D154,winterdata!D193,winterdata!D232,winterdata!D271)</f>
        <v>90.285714285714292</v>
      </c>
      <c r="E43" s="125">
        <f>SUM(winterdata!E37,winterdata!E76,winterdata!E115,winterdata!E154,winterdata!E193,winterdata!E232,winterdata!E271)</f>
        <v>30214685</v>
      </c>
      <c r="F43" s="85">
        <f>B43+D43</f>
        <v>116.42857142857143</v>
      </c>
      <c r="G43" s="149">
        <f>C43+E43</f>
        <v>32725511</v>
      </c>
      <c r="H43" s="195"/>
      <c r="I43" s="183"/>
      <c r="J43" s="186"/>
      <c r="K43" s="158">
        <f t="shared" si="1"/>
        <v>96042.524590163943</v>
      </c>
      <c r="L43" s="159">
        <f t="shared" si="2"/>
        <v>334656.32120253163</v>
      </c>
      <c r="M43" s="160">
        <f t="shared" si="3"/>
        <v>281078.00858895708</v>
      </c>
    </row>
    <row r="44" spans="1:13">
      <c r="A44" s="18" t="s">
        <v>13</v>
      </c>
      <c r="B44" s="125">
        <f>AVERAGE(winterdata!B38,winterdata!B77,winterdata!B116,winterdata!B155,winterdata!B194,winterdata!B233,winterdata!B272)</f>
        <v>262.85714285714283</v>
      </c>
      <c r="C44" s="125">
        <f>SUM(winterdata!C38,winterdata!C77,winterdata!C116,winterdata!C155,winterdata!C194,winterdata!C233,winterdata!C272)</f>
        <v>18939646</v>
      </c>
      <c r="D44" s="125">
        <f>AVERAGE(winterdata!D38,winterdata!D77,winterdata!D116,winterdata!D155,winterdata!D194,winterdata!D233,winterdata!D272)</f>
        <v>721</v>
      </c>
      <c r="E44" s="125">
        <f>SUM(winterdata!E38,winterdata!E77,winterdata!E116,winterdata!E155,winterdata!E194,winterdata!E233,winterdata!E272)</f>
        <v>8847194.9999999888</v>
      </c>
      <c r="F44" s="85">
        <f t="shared" ref="F44:G48" si="5">B44+D44</f>
        <v>983.85714285714289</v>
      </c>
      <c r="G44" s="149">
        <f t="shared" si="5"/>
        <v>27786840.999999989</v>
      </c>
      <c r="H44" s="195"/>
      <c r="I44" s="183"/>
      <c r="J44" s="186"/>
      <c r="K44" s="158">
        <f t="shared" si="1"/>
        <v>72053.00108695653</v>
      </c>
      <c r="L44" s="159">
        <f t="shared" si="2"/>
        <v>12270.72815533979</v>
      </c>
      <c r="M44" s="160">
        <f t="shared" si="3"/>
        <v>28242.759837374753</v>
      </c>
    </row>
    <row r="45" spans="1:13">
      <c r="A45" s="18" t="s">
        <v>14</v>
      </c>
      <c r="B45" s="125">
        <f>AVERAGE(winterdata!B39,winterdata!B78,winterdata!B117,winterdata!B156,winterdata!B195,winterdata!B234,winterdata!B273)</f>
        <v>112.42857142857143</v>
      </c>
      <c r="C45" s="125">
        <f>SUM(winterdata!C39,winterdata!C78,winterdata!C117,winterdata!C156,winterdata!C195,winterdata!C234,winterdata!C273)</f>
        <v>31502862</v>
      </c>
      <c r="D45" s="125">
        <f>AVERAGE(winterdata!D39,winterdata!D78,winterdata!D117,winterdata!D156,winterdata!D195,winterdata!D234,winterdata!D273)</f>
        <v>213.57142857142858</v>
      </c>
      <c r="E45" s="125">
        <f>SUM(winterdata!E39,winterdata!E78,winterdata!E117,winterdata!E156,winterdata!E195,winterdata!E234,winterdata!E273)</f>
        <v>63378864</v>
      </c>
      <c r="F45" s="85">
        <f t="shared" si="5"/>
        <v>326</v>
      </c>
      <c r="G45" s="149">
        <f t="shared" si="5"/>
        <v>94881726</v>
      </c>
      <c r="H45" s="195"/>
      <c r="I45" s="183"/>
      <c r="J45" s="186"/>
      <c r="K45" s="158">
        <f t="shared" si="1"/>
        <v>280203.3468869123</v>
      </c>
      <c r="L45" s="159">
        <f t="shared" si="2"/>
        <v>296757.22274247487</v>
      </c>
      <c r="M45" s="160">
        <f t="shared" si="3"/>
        <v>291048.2392638037</v>
      </c>
    </row>
    <row r="46" spans="1:13">
      <c r="A46" s="18" t="s">
        <v>15</v>
      </c>
      <c r="B46" s="125">
        <f>AVERAGE(winterdata!B40,winterdata!B79,winterdata!B118,winterdata!B157,winterdata!B196,winterdata!B235,winterdata!B274)</f>
        <v>5.8571428571428568</v>
      </c>
      <c r="C46" s="125">
        <f>SUM(winterdata!C40,winterdata!C79,winterdata!C118,winterdata!C157,winterdata!C196,winterdata!C235,winterdata!C274)</f>
        <v>1303242.8452580329</v>
      </c>
      <c r="D46" s="125">
        <f>AVERAGE(winterdata!D40,winterdata!D79,winterdata!D118,winterdata!D157,winterdata!D196,winterdata!D235,winterdata!D274)</f>
        <v>21.714285714285715</v>
      </c>
      <c r="E46" s="125">
        <f>SUM(winterdata!E40,winterdata!E79,winterdata!E118,winterdata!E157,winterdata!E196,winterdata!E235,winterdata!E274)</f>
        <v>5647313.4207949731</v>
      </c>
      <c r="F46" s="85">
        <f t="shared" si="5"/>
        <v>27.571428571428573</v>
      </c>
      <c r="G46" s="149">
        <f t="shared" si="5"/>
        <v>6950556.2660530061</v>
      </c>
      <c r="H46" s="195"/>
      <c r="I46" s="183"/>
      <c r="J46" s="186"/>
      <c r="K46" s="158">
        <f t="shared" si="1"/>
        <v>222504.87601966417</v>
      </c>
      <c r="L46" s="159">
        <f t="shared" si="2"/>
        <v>260073.64437871586</v>
      </c>
      <c r="M46" s="160">
        <f t="shared" si="3"/>
        <v>252092.71431280332</v>
      </c>
    </row>
    <row r="47" spans="1:13">
      <c r="A47" s="18" t="s">
        <v>16</v>
      </c>
      <c r="B47" s="125">
        <f>AVERAGE(winterdata!B41,winterdata!B80,winterdata!B119,winterdata!B158,winterdata!B197,winterdata!B236,winterdata!B275)</f>
        <v>5228.1428571428569</v>
      </c>
      <c r="C47" s="125">
        <f>SUM(winterdata!C41,winterdata!C80,winterdata!C119,winterdata!C158,winterdata!C197,winterdata!C236,winterdata!C275)</f>
        <v>237807766</v>
      </c>
      <c r="D47" s="125">
        <f>AVERAGE(winterdata!D41,winterdata!D80,winterdata!D119,winterdata!D158,winterdata!D197,winterdata!D236,winterdata!D275)</f>
        <v>3908.1428571428573</v>
      </c>
      <c r="E47" s="125">
        <f>SUM(winterdata!E41,winterdata!E80,winterdata!E119,winterdata!E158,winterdata!E197,winterdata!E236,winterdata!E275)</f>
        <v>277408290</v>
      </c>
      <c r="F47" s="85">
        <f t="shared" si="5"/>
        <v>9136.2857142857138</v>
      </c>
      <c r="G47" s="149">
        <f t="shared" si="5"/>
        <v>515216056</v>
      </c>
      <c r="H47" s="195"/>
      <c r="I47" s="183"/>
      <c r="J47" s="186"/>
      <c r="K47" s="158">
        <f t="shared" si="1"/>
        <v>45486.087985353995</v>
      </c>
      <c r="L47" s="159">
        <f t="shared" si="2"/>
        <v>70982.126329641411</v>
      </c>
      <c r="M47" s="160">
        <f t="shared" si="3"/>
        <v>56392.288082058985</v>
      </c>
    </row>
    <row r="48" spans="1:13" ht="15" thickBot="1">
      <c r="A48" s="22" t="s">
        <v>17</v>
      </c>
      <c r="B48" s="150">
        <f>AVERAGE(winterdata!B42,winterdata!B81,winterdata!B120,winterdata!B159,winterdata!B198,winterdata!B237,winterdata!B276)</f>
        <v>6.8571428571428568</v>
      </c>
      <c r="C48" s="150">
        <f>SUM(winterdata!C42,winterdata!C81,winterdata!C120,winterdata!C159,winterdata!C198,winterdata!C237,winterdata!C276)</f>
        <v>621212.13999999943</v>
      </c>
      <c r="D48" s="150">
        <f>AVERAGE(winterdata!D42,winterdata!D81,winterdata!D120,winterdata!D159,winterdata!D198,winterdata!D237,winterdata!D276)</f>
        <v>22.142857142857142</v>
      </c>
      <c r="E48" s="150">
        <f>SUM(winterdata!E42,winterdata!E81,winterdata!E120,winterdata!E159,winterdata!E198,winterdata!E237,winterdata!E276)</f>
        <v>7376598.0699999919</v>
      </c>
      <c r="F48" s="86">
        <f t="shared" si="5"/>
        <v>29</v>
      </c>
      <c r="G48" s="90">
        <f t="shared" si="5"/>
        <v>7997810.2099999916</v>
      </c>
      <c r="H48" s="196"/>
      <c r="I48" s="197"/>
      <c r="J48" s="198"/>
      <c r="K48" s="161">
        <f t="shared" si="1"/>
        <v>90593.43708333325</v>
      </c>
      <c r="L48" s="162">
        <f t="shared" si="2"/>
        <v>333136.68703225773</v>
      </c>
      <c r="M48" s="163">
        <f t="shared" si="3"/>
        <v>275786.55896551698</v>
      </c>
    </row>
    <row r="49" spans="2:13">
      <c r="B49" s="125"/>
      <c r="K49" s="91"/>
      <c r="L49" s="91"/>
      <c r="M49" s="91"/>
    </row>
  </sheetData>
  <mergeCells count="22">
    <mergeCell ref="B2:C2"/>
    <mergeCell ref="E2:F2"/>
    <mergeCell ref="H2:I2"/>
    <mergeCell ref="K2:L2"/>
    <mergeCell ref="N2:O2"/>
    <mergeCell ref="T2:U2"/>
    <mergeCell ref="H11:H18"/>
    <mergeCell ref="I11:I18"/>
    <mergeCell ref="J11:J18"/>
    <mergeCell ref="H19:H26"/>
    <mergeCell ref="I19:I26"/>
    <mergeCell ref="J19:J26"/>
    <mergeCell ref="Q2:R2"/>
    <mergeCell ref="H42:H48"/>
    <mergeCell ref="I42:I48"/>
    <mergeCell ref="J42:J48"/>
    <mergeCell ref="H27:H34"/>
    <mergeCell ref="I27:I34"/>
    <mergeCell ref="J27:J34"/>
    <mergeCell ref="H35:H41"/>
    <mergeCell ref="I35:I41"/>
    <mergeCell ref="J35:J41"/>
  </mergeCells>
  <pageMargins left="0.7" right="0.7" top="0.75" bottom="0.75" header="0.3" footer="0.3"/>
  <pageSetup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6F622-F376-4F37-AA64-68F93543FE2C}">
  <sheetPr>
    <tabColor theme="0" tint="-0.14999847407452621"/>
  </sheetPr>
  <dimension ref="A2:H276"/>
  <sheetViews>
    <sheetView workbookViewId="0">
      <selection activeCell="A4" sqref="A4"/>
    </sheetView>
  </sheetViews>
  <sheetFormatPr defaultRowHeight="14.45"/>
  <cols>
    <col min="1" max="1" width="25" customWidth="1"/>
    <col min="2" max="2" width="16.5703125" customWidth="1"/>
    <col min="3" max="3" width="15.42578125" customWidth="1"/>
    <col min="4" max="4" width="14.85546875" customWidth="1"/>
    <col min="5" max="5" width="24.140625" customWidth="1"/>
  </cols>
  <sheetData>
    <row r="2" spans="1:8">
      <c r="A2" t="s">
        <v>52</v>
      </c>
      <c r="B2" t="s">
        <v>53</v>
      </c>
      <c r="C2" t="s">
        <v>54</v>
      </c>
      <c r="D2" t="s">
        <v>55</v>
      </c>
      <c r="E2" t="s">
        <v>56</v>
      </c>
    </row>
    <row r="3" spans="1:8">
      <c r="A3" s="123" t="s">
        <v>57</v>
      </c>
    </row>
    <row r="4" spans="1:8">
      <c r="A4" s="126" t="s">
        <v>31</v>
      </c>
      <c r="B4" s="127">
        <v>1602100</v>
      </c>
      <c r="C4" s="127">
        <v>72952951.642713442</v>
      </c>
      <c r="D4" s="127">
        <v>56772</v>
      </c>
      <c r="E4" s="127">
        <v>41592623.979356721</v>
      </c>
    </row>
    <row r="5" spans="1:8">
      <c r="A5" s="128" t="s">
        <v>10</v>
      </c>
      <c r="B5">
        <v>1324296</v>
      </c>
      <c r="C5">
        <v>31942086.331999999</v>
      </c>
      <c r="D5">
        <v>26171</v>
      </c>
      <c r="E5">
        <v>693308.84200000006</v>
      </c>
    </row>
    <row r="6" spans="1:8">
      <c r="A6" s="124" t="s">
        <v>11</v>
      </c>
      <c r="B6">
        <v>29367</v>
      </c>
      <c r="C6">
        <v>795170</v>
      </c>
      <c r="D6">
        <v>63</v>
      </c>
      <c r="E6" s="164">
        <v>5632</v>
      </c>
      <c r="F6" s="165"/>
      <c r="G6" s="164"/>
      <c r="H6" s="164"/>
    </row>
    <row r="7" spans="1:8">
      <c r="A7" s="124" t="s">
        <v>12</v>
      </c>
      <c r="B7">
        <v>1608</v>
      </c>
      <c r="C7">
        <v>56671</v>
      </c>
      <c r="D7">
        <v>0</v>
      </c>
      <c r="E7" s="164">
        <v>0</v>
      </c>
      <c r="F7" s="165"/>
      <c r="G7" s="164"/>
      <c r="H7" s="164"/>
    </row>
    <row r="8" spans="1:8">
      <c r="A8" s="124" t="s">
        <v>13</v>
      </c>
      <c r="B8">
        <v>254911</v>
      </c>
      <c r="C8">
        <v>7138463</v>
      </c>
      <c r="D8">
        <v>275</v>
      </c>
      <c r="E8" s="164">
        <v>1557.0999999999899</v>
      </c>
      <c r="F8" s="165"/>
      <c r="G8" s="164"/>
      <c r="H8" s="164"/>
    </row>
    <row r="9" spans="1:8">
      <c r="A9" s="124" t="s">
        <v>14</v>
      </c>
      <c r="B9">
        <v>233823</v>
      </c>
      <c r="C9">
        <v>6142752</v>
      </c>
      <c r="D9">
        <v>5017</v>
      </c>
      <c r="E9" s="164">
        <v>140316</v>
      </c>
      <c r="F9" s="165"/>
      <c r="G9" s="164"/>
      <c r="H9" s="164"/>
    </row>
    <row r="10" spans="1:8">
      <c r="A10" s="124" t="s">
        <v>15</v>
      </c>
      <c r="B10">
        <v>41778</v>
      </c>
      <c r="C10">
        <v>796901.11199999973</v>
      </c>
      <c r="D10">
        <v>238</v>
      </c>
      <c r="E10" s="164">
        <v>8334.4320000000007</v>
      </c>
      <c r="F10" s="165"/>
      <c r="G10" s="164"/>
      <c r="H10" s="164"/>
    </row>
    <row r="11" spans="1:8">
      <c r="A11" s="124" t="s">
        <v>16</v>
      </c>
      <c r="B11">
        <v>750961</v>
      </c>
      <c r="C11">
        <v>16702408</v>
      </c>
      <c r="D11">
        <v>20570</v>
      </c>
      <c r="E11" s="164">
        <v>536857</v>
      </c>
      <c r="F11" s="165"/>
      <c r="G11" s="164"/>
      <c r="H11" s="164"/>
    </row>
    <row r="12" spans="1:8">
      <c r="A12" s="124" t="s">
        <v>17</v>
      </c>
      <c r="B12">
        <v>11848</v>
      </c>
      <c r="C12">
        <v>309721.21999999997</v>
      </c>
      <c r="D12">
        <v>8</v>
      </c>
      <c r="E12" s="164">
        <v>612.30999999999904</v>
      </c>
      <c r="F12" s="165"/>
      <c r="G12" s="164"/>
      <c r="H12" s="164"/>
    </row>
    <row r="13" spans="1:8">
      <c r="A13" s="129" t="s">
        <v>18</v>
      </c>
      <c r="B13">
        <v>154163</v>
      </c>
      <c r="C13">
        <v>3818207.6119532157</v>
      </c>
      <c r="D13">
        <v>7409</v>
      </c>
      <c r="E13" s="164">
        <v>188622</v>
      </c>
      <c r="F13" s="164"/>
      <c r="G13" s="164"/>
      <c r="H13" s="164"/>
    </row>
    <row r="14" spans="1:8">
      <c r="A14" s="124" t="s">
        <v>11</v>
      </c>
      <c r="B14">
        <v>5299</v>
      </c>
      <c r="C14">
        <v>126217</v>
      </c>
      <c r="D14">
        <v>0</v>
      </c>
      <c r="E14" s="164">
        <v>0</v>
      </c>
      <c r="F14" s="164"/>
      <c r="G14" s="164"/>
      <c r="H14" s="164"/>
    </row>
    <row r="15" spans="1:8">
      <c r="A15" s="124" t="s">
        <v>12</v>
      </c>
      <c r="B15">
        <v>117</v>
      </c>
      <c r="C15">
        <v>3546</v>
      </c>
      <c r="D15">
        <v>0</v>
      </c>
      <c r="E15">
        <v>0</v>
      </c>
    </row>
    <row r="16" spans="1:8">
      <c r="A16" s="124" t="s">
        <v>13</v>
      </c>
      <c r="B16">
        <v>39207</v>
      </c>
      <c r="C16">
        <v>1094080</v>
      </c>
      <c r="D16">
        <v>2</v>
      </c>
      <c r="E16">
        <v>0</v>
      </c>
    </row>
    <row r="17" spans="1:5">
      <c r="A17" s="124" t="s">
        <v>14</v>
      </c>
      <c r="B17">
        <v>27935</v>
      </c>
      <c r="C17">
        <v>722197</v>
      </c>
      <c r="D17">
        <v>2517</v>
      </c>
      <c r="E17">
        <v>68663</v>
      </c>
    </row>
    <row r="18" spans="1:5">
      <c r="A18" s="124" t="s">
        <v>15</v>
      </c>
      <c r="B18">
        <v>9788</v>
      </c>
      <c r="C18">
        <v>212333.99195321542</v>
      </c>
      <c r="D18">
        <v>0</v>
      </c>
      <c r="E18">
        <v>0</v>
      </c>
    </row>
    <row r="19" spans="1:5">
      <c r="A19" s="124" t="s">
        <v>16</v>
      </c>
      <c r="B19">
        <v>69342</v>
      </c>
      <c r="C19">
        <v>1597787</v>
      </c>
      <c r="D19">
        <v>4890</v>
      </c>
      <c r="E19">
        <v>119959</v>
      </c>
    </row>
    <row r="20" spans="1:5">
      <c r="A20" s="124" t="s">
        <v>17</v>
      </c>
      <c r="B20">
        <v>2475</v>
      </c>
      <c r="C20">
        <v>62046.619999999893</v>
      </c>
      <c r="D20">
        <v>0</v>
      </c>
      <c r="E20">
        <v>0</v>
      </c>
    </row>
    <row r="21" spans="1:5">
      <c r="A21" s="130" t="s">
        <v>19</v>
      </c>
      <c r="B21">
        <v>100530</v>
      </c>
      <c r="C21">
        <v>5195030.0955906427</v>
      </c>
      <c r="D21">
        <v>10627</v>
      </c>
      <c r="E21">
        <v>1153194.4279999998</v>
      </c>
    </row>
    <row r="22" spans="1:5">
      <c r="A22" s="124" t="s">
        <v>11</v>
      </c>
      <c r="B22">
        <v>4016</v>
      </c>
      <c r="C22">
        <v>269319</v>
      </c>
      <c r="D22">
        <v>554</v>
      </c>
      <c r="E22">
        <v>69890</v>
      </c>
    </row>
    <row r="23" spans="1:5">
      <c r="A23" s="124" t="s">
        <v>12</v>
      </c>
      <c r="B23">
        <v>185</v>
      </c>
      <c r="C23">
        <v>32384</v>
      </c>
      <c r="D23">
        <v>0</v>
      </c>
      <c r="E23">
        <v>0</v>
      </c>
    </row>
    <row r="24" spans="1:5">
      <c r="A24" s="124" t="s">
        <v>13</v>
      </c>
      <c r="B24">
        <v>20826</v>
      </c>
      <c r="C24">
        <v>695185</v>
      </c>
      <c r="D24">
        <v>2103</v>
      </c>
      <c r="E24">
        <v>15799.19999999999</v>
      </c>
    </row>
    <row r="25" spans="1:5">
      <c r="A25" s="124" t="s">
        <v>14</v>
      </c>
      <c r="B25">
        <v>22057</v>
      </c>
      <c r="C25">
        <v>1527851</v>
      </c>
      <c r="D25">
        <v>2215</v>
      </c>
      <c r="E25">
        <v>352880</v>
      </c>
    </row>
    <row r="26" spans="1:5">
      <c r="A26" s="124" t="s">
        <v>15</v>
      </c>
      <c r="B26">
        <v>3470</v>
      </c>
      <c r="C26">
        <v>145457.40559064312</v>
      </c>
      <c r="D26">
        <v>200</v>
      </c>
      <c r="E26">
        <v>24276.768</v>
      </c>
    </row>
    <row r="27" spans="1:5">
      <c r="A27" s="124" t="s">
        <v>16</v>
      </c>
      <c r="B27">
        <v>48658</v>
      </c>
      <c r="C27">
        <v>2452438</v>
      </c>
      <c r="D27">
        <v>5462</v>
      </c>
      <c r="E27">
        <v>675692</v>
      </c>
    </row>
    <row r="28" spans="1:5">
      <c r="A28" s="124" t="s">
        <v>17</v>
      </c>
      <c r="B28">
        <v>1318</v>
      </c>
      <c r="C28">
        <v>72395.689999999799</v>
      </c>
      <c r="D28">
        <v>93</v>
      </c>
      <c r="E28">
        <v>14656.459999999992</v>
      </c>
    </row>
    <row r="29" spans="1:5">
      <c r="A29" s="131" t="s">
        <v>20</v>
      </c>
      <c r="B29">
        <v>17534</v>
      </c>
      <c r="C29">
        <v>6802756.8931695912</v>
      </c>
      <c r="D29">
        <v>7539</v>
      </c>
      <c r="E29">
        <v>5035097.9354152037</v>
      </c>
    </row>
    <row r="30" spans="1:5">
      <c r="A30" s="124" t="s">
        <v>11</v>
      </c>
      <c r="B30">
        <v>312</v>
      </c>
      <c r="C30">
        <v>256187</v>
      </c>
      <c r="D30">
        <v>271</v>
      </c>
      <c r="E30">
        <v>327217</v>
      </c>
    </row>
    <row r="31" spans="1:5">
      <c r="A31" s="124" t="s">
        <v>13</v>
      </c>
      <c r="B31">
        <v>4738</v>
      </c>
      <c r="C31">
        <v>1822662</v>
      </c>
      <c r="D31">
        <v>2135</v>
      </c>
      <c r="E31">
        <v>121605.9999999999</v>
      </c>
    </row>
    <row r="32" spans="1:5">
      <c r="A32" s="124" t="s">
        <v>14</v>
      </c>
      <c r="B32">
        <v>2257</v>
      </c>
      <c r="C32">
        <v>2137503</v>
      </c>
      <c r="D32">
        <v>1564</v>
      </c>
      <c r="E32">
        <v>2411287</v>
      </c>
    </row>
    <row r="33" spans="1:5">
      <c r="A33" s="124" t="s">
        <v>15</v>
      </c>
      <c r="B33">
        <v>315</v>
      </c>
      <c r="C33">
        <v>182959.6971695906</v>
      </c>
      <c r="D33">
        <v>216</v>
      </c>
      <c r="E33">
        <v>185764.71541520391</v>
      </c>
    </row>
    <row r="34" spans="1:5">
      <c r="A34" s="124" t="s">
        <v>16</v>
      </c>
      <c r="B34">
        <v>9744</v>
      </c>
      <c r="C34">
        <v>2297361</v>
      </c>
      <c r="D34">
        <v>3255</v>
      </c>
      <c r="E34">
        <v>1865719</v>
      </c>
    </row>
    <row r="35" spans="1:5">
      <c r="A35" s="124" t="s">
        <v>17</v>
      </c>
      <c r="B35">
        <v>168</v>
      </c>
      <c r="C35">
        <v>106084.196</v>
      </c>
      <c r="D35">
        <v>98</v>
      </c>
      <c r="E35">
        <v>123504.2199999998</v>
      </c>
    </row>
    <row r="36" spans="1:5">
      <c r="A36" s="132" t="s">
        <v>21</v>
      </c>
      <c r="B36">
        <v>5577</v>
      </c>
      <c r="C36">
        <v>25194870.710000001</v>
      </c>
      <c r="D36">
        <v>5026</v>
      </c>
      <c r="E36">
        <v>34522400.773941517</v>
      </c>
    </row>
    <row r="37" spans="1:5">
      <c r="A37" s="124" t="s">
        <v>11</v>
      </c>
      <c r="B37">
        <v>26</v>
      </c>
      <c r="C37">
        <v>245754</v>
      </c>
      <c r="D37">
        <v>91</v>
      </c>
      <c r="E37">
        <v>3579853</v>
      </c>
    </row>
    <row r="38" spans="1:5">
      <c r="A38" s="124" t="s">
        <v>13</v>
      </c>
      <c r="B38">
        <v>270</v>
      </c>
      <c r="C38">
        <v>1350122</v>
      </c>
      <c r="D38">
        <v>705</v>
      </c>
      <c r="E38">
        <v>690615.1</v>
      </c>
    </row>
    <row r="39" spans="1:5">
      <c r="A39" s="124" t="s">
        <v>14</v>
      </c>
      <c r="B39">
        <v>113</v>
      </c>
      <c r="C39">
        <v>2659324</v>
      </c>
      <c r="D39">
        <v>212</v>
      </c>
      <c r="E39">
        <v>6196337</v>
      </c>
    </row>
    <row r="40" spans="1:5">
      <c r="A40" s="124" t="s">
        <v>15</v>
      </c>
      <c r="B40">
        <v>3</v>
      </c>
      <c r="C40">
        <v>62828.159999999894</v>
      </c>
      <c r="D40">
        <v>13</v>
      </c>
      <c r="E40">
        <v>397740.01394151995</v>
      </c>
    </row>
    <row r="41" spans="1:5">
      <c r="A41" s="124" t="s">
        <v>16</v>
      </c>
      <c r="B41">
        <v>5159</v>
      </c>
      <c r="C41">
        <v>20850013</v>
      </c>
      <c r="D41">
        <v>3982</v>
      </c>
      <c r="E41">
        <v>22840837</v>
      </c>
    </row>
    <row r="42" spans="1:5">
      <c r="A42" s="124" t="s">
        <v>17</v>
      </c>
      <c r="B42">
        <v>6</v>
      </c>
      <c r="C42">
        <v>26829.549999999901</v>
      </c>
      <c r="D42">
        <v>23</v>
      </c>
      <c r="E42">
        <v>817018.65999999887</v>
      </c>
    </row>
    <row r="43" spans="1:5">
      <c r="A43" s="126" t="s">
        <v>32</v>
      </c>
      <c r="B43" s="127">
        <v>1603510</v>
      </c>
      <c r="C43" s="127">
        <v>135709438.40468732</v>
      </c>
      <c r="D43" s="127">
        <v>56244</v>
      </c>
      <c r="E43" s="127">
        <v>66202037.880826704</v>
      </c>
    </row>
    <row r="44" spans="1:5">
      <c r="A44" s="128" t="s">
        <v>10</v>
      </c>
      <c r="B44">
        <v>1335968</v>
      </c>
      <c r="C44">
        <v>77054980.288720235</v>
      </c>
      <c r="D44">
        <v>26841</v>
      </c>
      <c r="E44">
        <v>1575695.7063659246</v>
      </c>
    </row>
    <row r="45" spans="1:5">
      <c r="A45" s="124" t="s">
        <v>11</v>
      </c>
      <c r="B45">
        <v>29340</v>
      </c>
      <c r="C45">
        <v>2326485</v>
      </c>
      <c r="D45">
        <v>69</v>
      </c>
      <c r="E45">
        <v>16369</v>
      </c>
    </row>
    <row r="46" spans="1:5">
      <c r="A46" s="124" t="s">
        <v>12</v>
      </c>
      <c r="B46">
        <v>1636</v>
      </c>
      <c r="C46">
        <v>124973</v>
      </c>
      <c r="D46">
        <v>0</v>
      </c>
      <c r="E46">
        <v>0</v>
      </c>
    </row>
    <row r="47" spans="1:5">
      <c r="A47" s="124" t="s">
        <v>13</v>
      </c>
      <c r="B47">
        <v>256408</v>
      </c>
      <c r="C47">
        <v>17329244</v>
      </c>
      <c r="D47">
        <v>285</v>
      </c>
      <c r="E47">
        <v>3347.3999999999896</v>
      </c>
    </row>
    <row r="48" spans="1:5">
      <c r="A48" s="124" t="s">
        <v>14</v>
      </c>
      <c r="B48">
        <v>235070</v>
      </c>
      <c r="C48">
        <v>15542096</v>
      </c>
      <c r="D48">
        <v>4929</v>
      </c>
      <c r="E48">
        <v>332510</v>
      </c>
    </row>
    <row r="49" spans="1:5">
      <c r="A49" s="124" t="s">
        <v>15</v>
      </c>
      <c r="B49">
        <v>42029</v>
      </c>
      <c r="C49">
        <v>2187200.4487202317</v>
      </c>
      <c r="D49">
        <v>238</v>
      </c>
      <c r="E49">
        <v>18216.4863659244</v>
      </c>
    </row>
    <row r="50" spans="1:5">
      <c r="A50" s="124" t="s">
        <v>16</v>
      </c>
      <c r="B50">
        <v>759549</v>
      </c>
      <c r="C50">
        <v>38888216</v>
      </c>
      <c r="D50">
        <v>21311</v>
      </c>
      <c r="E50">
        <v>1204288</v>
      </c>
    </row>
    <row r="51" spans="1:5">
      <c r="A51" s="124" t="s">
        <v>17</v>
      </c>
      <c r="B51">
        <v>11936</v>
      </c>
      <c r="C51">
        <v>656765.84</v>
      </c>
      <c r="D51">
        <v>9</v>
      </c>
      <c r="E51">
        <v>964.82</v>
      </c>
    </row>
    <row r="52" spans="1:5">
      <c r="A52" s="129" t="s">
        <v>18</v>
      </c>
      <c r="B52">
        <v>143514</v>
      </c>
      <c r="C52">
        <v>8548516.1985750236</v>
      </c>
      <c r="D52">
        <v>6430</v>
      </c>
      <c r="E52">
        <v>356200</v>
      </c>
    </row>
    <row r="53" spans="1:5">
      <c r="A53" s="124" t="s">
        <v>11</v>
      </c>
      <c r="B53">
        <v>5531</v>
      </c>
      <c r="C53">
        <v>388180</v>
      </c>
      <c r="D53">
        <v>0</v>
      </c>
      <c r="E53">
        <v>0</v>
      </c>
    </row>
    <row r="54" spans="1:5">
      <c r="A54" s="124" t="s">
        <v>12</v>
      </c>
      <c r="B54">
        <v>111</v>
      </c>
      <c r="C54">
        <v>7191</v>
      </c>
      <c r="D54">
        <v>0</v>
      </c>
      <c r="E54">
        <v>0</v>
      </c>
    </row>
    <row r="55" spans="1:5">
      <c r="A55" s="124" t="s">
        <v>13</v>
      </c>
      <c r="B55">
        <v>39293</v>
      </c>
      <c r="C55">
        <v>2708136</v>
      </c>
      <c r="D55">
        <v>2</v>
      </c>
      <c r="E55">
        <v>0</v>
      </c>
    </row>
    <row r="56" spans="1:5">
      <c r="A56" s="124" t="s">
        <v>14</v>
      </c>
      <c r="B56">
        <v>27950</v>
      </c>
      <c r="C56">
        <v>1737517</v>
      </c>
      <c r="D56">
        <v>2419</v>
      </c>
      <c r="E56">
        <v>146743</v>
      </c>
    </row>
    <row r="57" spans="1:5">
      <c r="A57" s="124" t="s">
        <v>15</v>
      </c>
      <c r="B57">
        <v>10029</v>
      </c>
      <c r="C57">
        <v>594535.63857502327</v>
      </c>
      <c r="D57">
        <v>0</v>
      </c>
      <c r="E57">
        <v>0</v>
      </c>
    </row>
    <row r="58" spans="1:5">
      <c r="A58" s="124" t="s">
        <v>16</v>
      </c>
      <c r="B58">
        <v>58145</v>
      </c>
      <c r="C58">
        <v>2983370</v>
      </c>
      <c r="D58">
        <v>4009</v>
      </c>
      <c r="E58">
        <v>209457</v>
      </c>
    </row>
    <row r="59" spans="1:5">
      <c r="A59" s="124" t="s">
        <v>17</v>
      </c>
      <c r="B59">
        <v>2455</v>
      </c>
      <c r="C59">
        <v>129586.56</v>
      </c>
      <c r="D59">
        <v>0</v>
      </c>
      <c r="E59">
        <v>0</v>
      </c>
    </row>
    <row r="60" spans="1:5">
      <c r="A60" s="130" t="s">
        <v>19</v>
      </c>
      <c r="B60">
        <v>101011</v>
      </c>
      <c r="C60">
        <v>11852933.379754115</v>
      </c>
      <c r="D60">
        <v>10623</v>
      </c>
      <c r="E60">
        <v>2542352.2588925459</v>
      </c>
    </row>
    <row r="61" spans="1:5">
      <c r="A61" s="124" t="s">
        <v>11</v>
      </c>
      <c r="B61">
        <v>4040</v>
      </c>
      <c r="C61">
        <v>689501</v>
      </c>
      <c r="D61">
        <v>561</v>
      </c>
      <c r="E61">
        <v>167139</v>
      </c>
    </row>
    <row r="62" spans="1:5">
      <c r="A62" s="124" t="s">
        <v>12</v>
      </c>
      <c r="B62">
        <v>186</v>
      </c>
      <c r="C62">
        <v>64980</v>
      </c>
      <c r="D62">
        <v>0</v>
      </c>
      <c r="E62">
        <v>0</v>
      </c>
    </row>
    <row r="63" spans="1:5">
      <c r="A63" s="124" t="s">
        <v>13</v>
      </c>
      <c r="B63">
        <v>21156</v>
      </c>
      <c r="C63">
        <v>1909045</v>
      </c>
      <c r="D63">
        <v>2180</v>
      </c>
      <c r="E63">
        <v>31446.099999999991</v>
      </c>
    </row>
    <row r="64" spans="1:5">
      <c r="A64" s="124" t="s">
        <v>14</v>
      </c>
      <c r="B64">
        <v>22194</v>
      </c>
      <c r="C64">
        <v>3619368</v>
      </c>
      <c r="D64">
        <v>2233</v>
      </c>
      <c r="E64">
        <v>717012</v>
      </c>
    </row>
    <row r="65" spans="1:5">
      <c r="A65" s="124" t="s">
        <v>15</v>
      </c>
      <c r="B65">
        <v>3536</v>
      </c>
      <c r="C65">
        <v>362642.98975411319</v>
      </c>
      <c r="D65">
        <v>199</v>
      </c>
      <c r="E65">
        <v>56490.758892545891</v>
      </c>
    </row>
    <row r="66" spans="1:5">
      <c r="A66" s="124" t="s">
        <v>16</v>
      </c>
      <c r="B66">
        <v>48571</v>
      </c>
      <c r="C66">
        <v>5021951</v>
      </c>
      <c r="D66">
        <v>5357</v>
      </c>
      <c r="E66">
        <v>1540604</v>
      </c>
    </row>
    <row r="67" spans="1:5">
      <c r="A67" s="124" t="s">
        <v>17</v>
      </c>
      <c r="B67">
        <v>1328</v>
      </c>
      <c r="C67">
        <v>185445.3899999999</v>
      </c>
      <c r="D67">
        <v>93</v>
      </c>
      <c r="E67">
        <v>29660.399999999892</v>
      </c>
    </row>
    <row r="68" spans="1:5">
      <c r="A68" s="131" t="s">
        <v>20</v>
      </c>
      <c r="B68">
        <v>17517</v>
      </c>
      <c r="C68">
        <v>14288734.377637945</v>
      </c>
      <c r="D68">
        <v>7502</v>
      </c>
      <c r="E68">
        <v>9541237.5786602087</v>
      </c>
    </row>
    <row r="69" spans="1:5">
      <c r="A69" s="124" t="s">
        <v>11</v>
      </c>
      <c r="B69">
        <v>316</v>
      </c>
      <c r="C69">
        <v>511585</v>
      </c>
      <c r="D69">
        <v>271</v>
      </c>
      <c r="E69">
        <v>649205</v>
      </c>
    </row>
    <row r="70" spans="1:5">
      <c r="A70" s="124" t="s">
        <v>13</v>
      </c>
      <c r="B70">
        <v>4744</v>
      </c>
      <c r="C70">
        <v>3688349</v>
      </c>
      <c r="D70">
        <v>2161</v>
      </c>
      <c r="E70">
        <v>249382.799999999</v>
      </c>
    </row>
    <row r="71" spans="1:5">
      <c r="A71" s="124" t="s">
        <v>14</v>
      </c>
      <c r="B71">
        <v>2259</v>
      </c>
      <c r="C71">
        <v>4493825</v>
      </c>
      <c r="D71">
        <v>1576</v>
      </c>
      <c r="E71">
        <v>4759095</v>
      </c>
    </row>
    <row r="72" spans="1:5">
      <c r="A72" s="124" t="s">
        <v>15</v>
      </c>
      <c r="B72">
        <v>316</v>
      </c>
      <c r="C72">
        <v>388277.9896379463</v>
      </c>
      <c r="D72">
        <v>216</v>
      </c>
      <c r="E72">
        <v>469332.278660212</v>
      </c>
    </row>
    <row r="73" spans="1:5">
      <c r="A73" s="124" t="s">
        <v>16</v>
      </c>
      <c r="B73">
        <v>9708</v>
      </c>
      <c r="C73">
        <v>4966275</v>
      </c>
      <c r="D73">
        <v>3182</v>
      </c>
      <c r="E73">
        <v>3168561</v>
      </c>
    </row>
    <row r="74" spans="1:5">
      <c r="A74" s="124" t="s">
        <v>17</v>
      </c>
      <c r="B74">
        <v>174</v>
      </c>
      <c r="C74">
        <v>240422.3879999989</v>
      </c>
      <c r="D74">
        <v>96</v>
      </c>
      <c r="E74">
        <v>245661.49999999901</v>
      </c>
    </row>
    <row r="75" spans="1:5">
      <c r="A75" s="132" t="s">
        <v>21</v>
      </c>
      <c r="B75">
        <v>5500</v>
      </c>
      <c r="C75">
        <v>23964274.16</v>
      </c>
      <c r="D75">
        <v>4848</v>
      </c>
      <c r="E75">
        <v>52186552.336908028</v>
      </c>
    </row>
    <row r="76" spans="1:5">
      <c r="A76" s="124" t="s">
        <v>11</v>
      </c>
      <c r="B76">
        <v>26</v>
      </c>
      <c r="C76">
        <v>343631</v>
      </c>
      <c r="D76">
        <v>91</v>
      </c>
      <c r="E76">
        <v>4308201</v>
      </c>
    </row>
    <row r="77" spans="1:5">
      <c r="A77" s="124" t="s">
        <v>13</v>
      </c>
      <c r="B77">
        <v>271</v>
      </c>
      <c r="C77">
        <v>2198775</v>
      </c>
      <c r="D77">
        <v>714</v>
      </c>
      <c r="E77">
        <v>981749.99999999697</v>
      </c>
    </row>
    <row r="78" spans="1:5">
      <c r="A78" s="124" t="s">
        <v>14</v>
      </c>
      <c r="B78">
        <v>111</v>
      </c>
      <c r="C78">
        <v>3429654</v>
      </c>
      <c r="D78">
        <v>212</v>
      </c>
      <c r="E78">
        <v>15613766</v>
      </c>
    </row>
    <row r="79" spans="1:5">
      <c r="A79" s="124" t="s">
        <v>15</v>
      </c>
      <c r="B79">
        <v>3</v>
      </c>
      <c r="C79">
        <v>86337.119999999893</v>
      </c>
      <c r="D79">
        <v>13</v>
      </c>
      <c r="E79">
        <v>527466.6469080341</v>
      </c>
    </row>
    <row r="80" spans="1:5">
      <c r="A80" s="124" t="s">
        <v>16</v>
      </c>
      <c r="B80">
        <v>5082</v>
      </c>
      <c r="C80">
        <v>17839737</v>
      </c>
      <c r="D80">
        <v>3796</v>
      </c>
      <c r="E80">
        <v>29749824</v>
      </c>
    </row>
    <row r="81" spans="1:5">
      <c r="A81" s="124" t="s">
        <v>17</v>
      </c>
      <c r="B81">
        <v>7</v>
      </c>
      <c r="C81">
        <v>66140.039999999804</v>
      </c>
      <c r="D81">
        <v>22</v>
      </c>
      <c r="E81">
        <v>1005544.689999999</v>
      </c>
    </row>
    <row r="82" spans="1:5">
      <c r="A82" s="126" t="s">
        <v>33</v>
      </c>
      <c r="B82" s="127">
        <v>1651333</v>
      </c>
      <c r="C82" s="127">
        <v>270927990.16091144</v>
      </c>
      <c r="D82" s="127">
        <v>59611</v>
      </c>
      <c r="E82" s="127">
        <v>77525005.445076928</v>
      </c>
    </row>
    <row r="83" spans="1:5">
      <c r="A83" s="128" t="s">
        <v>10</v>
      </c>
      <c r="B83">
        <v>1356240</v>
      </c>
      <c r="C83">
        <v>158949252.43693671</v>
      </c>
      <c r="D83">
        <v>27160</v>
      </c>
      <c r="E83">
        <v>3352117.2189951311</v>
      </c>
    </row>
    <row r="84" spans="1:5">
      <c r="A84" s="124" t="s">
        <v>11</v>
      </c>
      <c r="B84">
        <v>29565</v>
      </c>
      <c r="C84">
        <v>3646760</v>
      </c>
      <c r="D84">
        <v>73</v>
      </c>
      <c r="E84">
        <v>30942</v>
      </c>
    </row>
    <row r="85" spans="1:5">
      <c r="A85" s="124" t="s">
        <v>12</v>
      </c>
      <c r="B85">
        <v>1642</v>
      </c>
      <c r="C85">
        <v>200042</v>
      </c>
      <c r="D85">
        <v>0</v>
      </c>
      <c r="E85">
        <v>0</v>
      </c>
    </row>
    <row r="86" spans="1:5">
      <c r="A86" s="124" t="s">
        <v>13</v>
      </c>
      <c r="B86">
        <v>257588</v>
      </c>
      <c r="C86">
        <v>32847850</v>
      </c>
      <c r="D86">
        <v>289</v>
      </c>
      <c r="E86">
        <v>5953.1999999999989</v>
      </c>
    </row>
    <row r="87" spans="1:5">
      <c r="A87" s="124" t="s">
        <v>14</v>
      </c>
      <c r="B87">
        <v>236663</v>
      </c>
      <c r="C87">
        <v>28603405</v>
      </c>
      <c r="D87">
        <v>5050</v>
      </c>
      <c r="E87">
        <v>654356</v>
      </c>
    </row>
    <row r="88" spans="1:5">
      <c r="A88" s="124" t="s">
        <v>15</v>
      </c>
      <c r="B88">
        <v>42281</v>
      </c>
      <c r="C88">
        <v>4158918.7069367021</v>
      </c>
      <c r="D88">
        <v>238</v>
      </c>
      <c r="E88">
        <v>26016.718995131399</v>
      </c>
    </row>
    <row r="89" spans="1:5">
      <c r="A89" s="124" t="s">
        <v>16</v>
      </c>
      <c r="B89">
        <v>776556</v>
      </c>
      <c r="C89">
        <v>88238173</v>
      </c>
      <c r="D89">
        <v>21501</v>
      </c>
      <c r="E89">
        <v>2632827</v>
      </c>
    </row>
    <row r="90" spans="1:5">
      <c r="A90" s="124" t="s">
        <v>17</v>
      </c>
      <c r="B90">
        <v>11945</v>
      </c>
      <c r="C90">
        <v>1254103.73</v>
      </c>
      <c r="D90">
        <v>9</v>
      </c>
      <c r="E90">
        <v>2022.3</v>
      </c>
    </row>
    <row r="91" spans="1:5">
      <c r="A91" s="129" t="s">
        <v>18</v>
      </c>
      <c r="B91">
        <v>144476</v>
      </c>
      <c r="C91">
        <v>17133960.163657252</v>
      </c>
      <c r="D91">
        <v>6475</v>
      </c>
      <c r="E91">
        <v>769768</v>
      </c>
    </row>
    <row r="92" spans="1:5">
      <c r="A92" s="124" t="s">
        <v>11</v>
      </c>
      <c r="B92">
        <v>5524</v>
      </c>
      <c r="C92">
        <v>630173</v>
      </c>
      <c r="D92">
        <v>0</v>
      </c>
      <c r="E92">
        <v>0</v>
      </c>
    </row>
    <row r="93" spans="1:5">
      <c r="A93" s="124" t="s">
        <v>12</v>
      </c>
      <c r="B93">
        <v>105</v>
      </c>
      <c r="C93">
        <v>10323</v>
      </c>
      <c r="D93">
        <v>0</v>
      </c>
      <c r="E93">
        <v>0</v>
      </c>
    </row>
    <row r="94" spans="1:5">
      <c r="A94" s="124" t="s">
        <v>13</v>
      </c>
      <c r="B94">
        <v>38783</v>
      </c>
      <c r="C94">
        <v>4917231</v>
      </c>
      <c r="D94">
        <v>2</v>
      </c>
      <c r="E94">
        <v>0</v>
      </c>
    </row>
    <row r="95" spans="1:5">
      <c r="A95" s="124" t="s">
        <v>14</v>
      </c>
      <c r="B95">
        <v>27148</v>
      </c>
      <c r="C95">
        <v>3146065</v>
      </c>
      <c r="D95">
        <v>2266</v>
      </c>
      <c r="E95">
        <v>266092</v>
      </c>
    </row>
    <row r="96" spans="1:5">
      <c r="A96" s="124" t="s">
        <v>15</v>
      </c>
      <c r="B96">
        <v>10105</v>
      </c>
      <c r="C96">
        <v>1037494.5036572503</v>
      </c>
      <c r="D96">
        <v>0</v>
      </c>
      <c r="E96">
        <v>0</v>
      </c>
    </row>
    <row r="97" spans="1:5">
      <c r="A97" s="124" t="s">
        <v>16</v>
      </c>
      <c r="B97">
        <v>60316</v>
      </c>
      <c r="C97">
        <v>7137875</v>
      </c>
      <c r="D97">
        <v>4207</v>
      </c>
      <c r="E97">
        <v>503676</v>
      </c>
    </row>
    <row r="98" spans="1:5">
      <c r="A98" s="124" t="s">
        <v>17</v>
      </c>
      <c r="B98">
        <v>2495</v>
      </c>
      <c r="C98">
        <v>254798.66</v>
      </c>
      <c r="D98">
        <v>0</v>
      </c>
      <c r="E98">
        <v>0</v>
      </c>
    </row>
    <row r="99" spans="1:5">
      <c r="A99" s="130" t="s">
        <v>19</v>
      </c>
      <c r="B99">
        <v>127064</v>
      </c>
      <c r="C99">
        <v>30577890.721682571</v>
      </c>
      <c r="D99">
        <v>13222</v>
      </c>
      <c r="E99">
        <v>5754945.6861207392</v>
      </c>
    </row>
    <row r="100" spans="1:5">
      <c r="A100" s="124" t="s">
        <v>11</v>
      </c>
      <c r="B100">
        <v>4076</v>
      </c>
      <c r="C100">
        <v>1174418</v>
      </c>
      <c r="D100">
        <v>554</v>
      </c>
      <c r="E100">
        <v>257642</v>
      </c>
    </row>
    <row r="101" spans="1:5">
      <c r="A101" s="124" t="s">
        <v>12</v>
      </c>
      <c r="B101">
        <v>188</v>
      </c>
      <c r="C101">
        <v>98682</v>
      </c>
      <c r="D101">
        <v>0</v>
      </c>
      <c r="E101">
        <v>0</v>
      </c>
    </row>
    <row r="102" spans="1:5">
      <c r="A102" s="124" t="s">
        <v>13</v>
      </c>
      <c r="B102">
        <v>21238</v>
      </c>
      <c r="C102">
        <v>4340746</v>
      </c>
      <c r="D102">
        <v>2210</v>
      </c>
      <c r="E102">
        <v>64391.299999999901</v>
      </c>
    </row>
    <row r="103" spans="1:5">
      <c r="A103" s="124" t="s">
        <v>14</v>
      </c>
      <c r="B103">
        <v>22269</v>
      </c>
      <c r="C103">
        <v>6931695</v>
      </c>
      <c r="D103">
        <v>2302</v>
      </c>
      <c r="E103">
        <v>1278297</v>
      </c>
    </row>
    <row r="104" spans="1:5">
      <c r="A104" s="124" t="s">
        <v>15</v>
      </c>
      <c r="B104">
        <v>3580</v>
      </c>
      <c r="C104">
        <v>785072.88168257009</v>
      </c>
      <c r="D104">
        <v>208</v>
      </c>
      <c r="E104">
        <v>83495.636120739931</v>
      </c>
    </row>
    <row r="105" spans="1:5">
      <c r="A105" s="124" t="s">
        <v>16</v>
      </c>
      <c r="B105">
        <v>74382</v>
      </c>
      <c r="C105">
        <v>16905258</v>
      </c>
      <c r="D105">
        <v>7855</v>
      </c>
      <c r="E105">
        <v>4020956</v>
      </c>
    </row>
    <row r="106" spans="1:5">
      <c r="A106" s="124" t="s">
        <v>17</v>
      </c>
      <c r="B106">
        <v>1331</v>
      </c>
      <c r="C106">
        <v>342018.83999999892</v>
      </c>
      <c r="D106">
        <v>93</v>
      </c>
      <c r="E106">
        <v>50163.749999999898</v>
      </c>
    </row>
    <row r="107" spans="1:5">
      <c r="A107" s="131" t="s">
        <v>20</v>
      </c>
      <c r="B107">
        <v>17769</v>
      </c>
      <c r="C107">
        <v>23530878.583376825</v>
      </c>
      <c r="D107">
        <v>7747</v>
      </c>
      <c r="E107">
        <v>15428603.292403113</v>
      </c>
    </row>
    <row r="108" spans="1:5">
      <c r="A108" s="124" t="s">
        <v>11</v>
      </c>
      <c r="B108">
        <v>316</v>
      </c>
      <c r="C108">
        <v>756411</v>
      </c>
      <c r="D108">
        <v>275</v>
      </c>
      <c r="E108">
        <v>974392</v>
      </c>
    </row>
    <row r="109" spans="1:5">
      <c r="A109" s="124" t="s">
        <v>13</v>
      </c>
      <c r="B109">
        <v>4760</v>
      </c>
      <c r="C109">
        <v>6910563</v>
      </c>
      <c r="D109">
        <v>2165</v>
      </c>
      <c r="E109">
        <v>440064.49999999889</v>
      </c>
    </row>
    <row r="110" spans="1:5">
      <c r="A110" s="124" t="s">
        <v>14</v>
      </c>
      <c r="B110">
        <v>2223</v>
      </c>
      <c r="C110">
        <v>6909592</v>
      </c>
      <c r="D110">
        <v>1621</v>
      </c>
      <c r="E110">
        <v>6936406</v>
      </c>
    </row>
    <row r="111" spans="1:5">
      <c r="A111" s="124" t="s">
        <v>15</v>
      </c>
      <c r="B111">
        <v>322</v>
      </c>
      <c r="C111">
        <v>694767.03937682486</v>
      </c>
      <c r="D111">
        <v>214</v>
      </c>
      <c r="E111">
        <v>713014.66240311495</v>
      </c>
    </row>
    <row r="112" spans="1:5">
      <c r="A112" s="124" t="s">
        <v>16</v>
      </c>
      <c r="B112">
        <v>9974</v>
      </c>
      <c r="C112">
        <v>7825034</v>
      </c>
      <c r="D112">
        <v>3376</v>
      </c>
      <c r="E112">
        <v>6018166</v>
      </c>
    </row>
    <row r="113" spans="1:5">
      <c r="A113" s="124" t="s">
        <v>17</v>
      </c>
      <c r="B113">
        <v>174</v>
      </c>
      <c r="C113">
        <v>434511.54399999999</v>
      </c>
      <c r="D113">
        <v>96</v>
      </c>
      <c r="E113">
        <v>346560.1299999989</v>
      </c>
    </row>
    <row r="114" spans="1:5">
      <c r="A114" s="132" t="s">
        <v>21</v>
      </c>
      <c r="B114">
        <v>5784</v>
      </c>
      <c r="C114">
        <v>40736008.255258031</v>
      </c>
      <c r="D114">
        <v>5007</v>
      </c>
      <c r="E114">
        <v>52219571.247557931</v>
      </c>
    </row>
    <row r="115" spans="1:5">
      <c r="A115" s="124" t="s">
        <v>11</v>
      </c>
      <c r="B115">
        <v>27</v>
      </c>
      <c r="C115">
        <v>427553</v>
      </c>
      <c r="D115">
        <v>90</v>
      </c>
      <c r="E115">
        <v>4734944</v>
      </c>
    </row>
    <row r="116" spans="1:5">
      <c r="A116" s="124" t="s">
        <v>13</v>
      </c>
      <c r="B116">
        <v>266</v>
      </c>
      <c r="C116">
        <v>3408903</v>
      </c>
      <c r="D116">
        <v>718</v>
      </c>
      <c r="E116">
        <v>1396229.1</v>
      </c>
    </row>
    <row r="117" spans="1:5">
      <c r="A117" s="124" t="s">
        <v>14</v>
      </c>
      <c r="B117">
        <v>115</v>
      </c>
      <c r="C117">
        <v>4536779</v>
      </c>
      <c r="D117">
        <v>211</v>
      </c>
      <c r="E117">
        <v>731309</v>
      </c>
    </row>
    <row r="118" spans="1:5">
      <c r="A118" s="124" t="s">
        <v>15</v>
      </c>
      <c r="B118">
        <v>3</v>
      </c>
      <c r="C118">
        <v>111539.6452580331</v>
      </c>
      <c r="D118">
        <v>14</v>
      </c>
      <c r="E118">
        <v>585859.4975579353</v>
      </c>
    </row>
    <row r="119" spans="1:5">
      <c r="A119" s="124" t="s">
        <v>16</v>
      </c>
      <c r="B119">
        <v>5366</v>
      </c>
      <c r="C119">
        <v>32124172</v>
      </c>
      <c r="D119">
        <v>3952</v>
      </c>
      <c r="E119">
        <v>43592974</v>
      </c>
    </row>
    <row r="120" spans="1:5">
      <c r="A120" s="124" t="s">
        <v>17</v>
      </c>
      <c r="B120">
        <v>7</v>
      </c>
      <c r="C120">
        <v>127061.6099999999</v>
      </c>
      <c r="D120">
        <v>22</v>
      </c>
      <c r="E120">
        <v>1178255.649999999</v>
      </c>
    </row>
    <row r="121" spans="1:5">
      <c r="A121" s="126" t="s">
        <v>9</v>
      </c>
      <c r="B121" s="127">
        <v>1655836</v>
      </c>
      <c r="C121" s="127">
        <v>322032481.62691349</v>
      </c>
      <c r="D121" s="127">
        <v>56421</v>
      </c>
      <c r="E121" s="127">
        <v>103184475.42997472</v>
      </c>
    </row>
    <row r="122" spans="1:5">
      <c r="A122" s="128" t="s">
        <v>10</v>
      </c>
      <c r="B122">
        <v>1366990</v>
      </c>
      <c r="C122">
        <v>183560313.09211275</v>
      </c>
      <c r="D122">
        <v>26195</v>
      </c>
      <c r="E122">
        <v>3725984.5379183674</v>
      </c>
    </row>
    <row r="123" spans="1:5">
      <c r="A123" s="124" t="s">
        <v>11</v>
      </c>
      <c r="B123">
        <v>29558</v>
      </c>
      <c r="C123">
        <v>4466750</v>
      </c>
      <c r="D123">
        <v>73</v>
      </c>
      <c r="E123">
        <v>23044</v>
      </c>
    </row>
    <row r="124" spans="1:5">
      <c r="A124" s="124" t="s">
        <v>12</v>
      </c>
      <c r="B124">
        <v>1638</v>
      </c>
      <c r="C124">
        <v>207125</v>
      </c>
      <c r="D124">
        <v>0</v>
      </c>
      <c r="E124">
        <v>0</v>
      </c>
    </row>
    <row r="125" spans="1:5">
      <c r="A125" s="124" t="s">
        <v>13</v>
      </c>
      <c r="B125">
        <v>256252</v>
      </c>
      <c r="C125">
        <v>36938687</v>
      </c>
      <c r="D125">
        <v>290</v>
      </c>
      <c r="E125">
        <v>7550.0999999999985</v>
      </c>
    </row>
    <row r="126" spans="1:5">
      <c r="A126" s="124" t="s">
        <v>14</v>
      </c>
      <c r="B126">
        <v>237208</v>
      </c>
      <c r="C126">
        <v>32097757</v>
      </c>
      <c r="D126">
        <v>5006</v>
      </c>
      <c r="E126">
        <v>718154</v>
      </c>
    </row>
    <row r="127" spans="1:5">
      <c r="A127" s="124" t="s">
        <v>15</v>
      </c>
      <c r="B127">
        <v>84366</v>
      </c>
      <c r="C127">
        <v>10916617.692112725</v>
      </c>
      <c r="D127">
        <v>476</v>
      </c>
      <c r="E127">
        <v>66701.187918367301</v>
      </c>
    </row>
    <row r="128" spans="1:5">
      <c r="A128" s="124" t="s">
        <v>16</v>
      </c>
      <c r="B128">
        <v>746079</v>
      </c>
      <c r="C128">
        <v>97521264</v>
      </c>
      <c r="D128">
        <v>20341</v>
      </c>
      <c r="E128">
        <v>2908133</v>
      </c>
    </row>
    <row r="129" spans="1:5">
      <c r="A129" s="124" t="s">
        <v>17</v>
      </c>
      <c r="B129">
        <v>11889</v>
      </c>
      <c r="C129">
        <v>1412112.4000000001</v>
      </c>
      <c r="D129">
        <v>9</v>
      </c>
      <c r="E129">
        <v>2402.25</v>
      </c>
    </row>
    <row r="130" spans="1:5">
      <c r="A130" s="129" t="s">
        <v>18</v>
      </c>
      <c r="B130">
        <v>160363</v>
      </c>
      <c r="C130">
        <v>21439456.971762873</v>
      </c>
      <c r="D130">
        <v>6431</v>
      </c>
      <c r="E130">
        <v>867954</v>
      </c>
    </row>
    <row r="131" spans="1:5">
      <c r="A131" s="124" t="s">
        <v>11</v>
      </c>
      <c r="B131">
        <v>5601</v>
      </c>
      <c r="C131">
        <v>778821</v>
      </c>
      <c r="D131">
        <v>0</v>
      </c>
      <c r="E131">
        <v>0</v>
      </c>
    </row>
    <row r="132" spans="1:5">
      <c r="A132" s="124" t="s">
        <v>12</v>
      </c>
      <c r="B132">
        <v>112</v>
      </c>
      <c r="C132">
        <v>11410</v>
      </c>
      <c r="D132">
        <v>0</v>
      </c>
      <c r="E132">
        <v>0</v>
      </c>
    </row>
    <row r="133" spans="1:5">
      <c r="A133" s="124" t="s">
        <v>13</v>
      </c>
      <c r="B133">
        <v>40618</v>
      </c>
      <c r="C133">
        <v>5746214</v>
      </c>
      <c r="D133">
        <v>2</v>
      </c>
      <c r="E133">
        <v>0</v>
      </c>
    </row>
    <row r="134" spans="1:5">
      <c r="A134" s="124" t="s">
        <v>14</v>
      </c>
      <c r="B134">
        <v>27224</v>
      </c>
      <c r="C134">
        <v>3438838</v>
      </c>
      <c r="D134">
        <v>2232</v>
      </c>
      <c r="E134">
        <v>283179</v>
      </c>
    </row>
    <row r="135" spans="1:5">
      <c r="A135" s="124" t="s">
        <v>15</v>
      </c>
      <c r="B135">
        <v>20506</v>
      </c>
      <c r="C135">
        <v>2656096.9317628746</v>
      </c>
      <c r="D135">
        <v>0</v>
      </c>
      <c r="E135">
        <v>0</v>
      </c>
    </row>
    <row r="136" spans="1:5">
      <c r="A136" s="124" t="s">
        <v>16</v>
      </c>
      <c r="B136">
        <v>63752</v>
      </c>
      <c r="C136">
        <v>8501808</v>
      </c>
      <c r="D136">
        <v>4197</v>
      </c>
      <c r="E136">
        <v>584775</v>
      </c>
    </row>
    <row r="137" spans="1:5">
      <c r="A137" s="124" t="s">
        <v>17</v>
      </c>
      <c r="B137">
        <v>2550</v>
      </c>
      <c r="C137">
        <v>306269.04000000004</v>
      </c>
      <c r="D137">
        <v>0</v>
      </c>
      <c r="E137">
        <v>0</v>
      </c>
    </row>
    <row r="138" spans="1:5">
      <c r="A138" s="130" t="s">
        <v>19</v>
      </c>
      <c r="B138">
        <v>105242</v>
      </c>
      <c r="C138">
        <v>31436210.380379006</v>
      </c>
      <c r="D138">
        <v>11049</v>
      </c>
      <c r="E138">
        <v>5685058.6284178812</v>
      </c>
    </row>
    <row r="139" spans="1:5">
      <c r="A139" s="124" t="s">
        <v>11</v>
      </c>
      <c r="B139">
        <v>4077</v>
      </c>
      <c r="C139">
        <v>1451560</v>
      </c>
      <c r="D139">
        <v>556</v>
      </c>
      <c r="E139">
        <v>318976</v>
      </c>
    </row>
    <row r="140" spans="1:5">
      <c r="A140" s="124" t="s">
        <v>12</v>
      </c>
      <c r="B140">
        <v>188</v>
      </c>
      <c r="C140">
        <v>105188</v>
      </c>
      <c r="D140">
        <v>0</v>
      </c>
      <c r="E140">
        <v>0</v>
      </c>
    </row>
    <row r="141" spans="1:5">
      <c r="A141" s="124" t="s">
        <v>13</v>
      </c>
      <c r="B141">
        <v>21266</v>
      </c>
      <c r="C141">
        <v>5114171</v>
      </c>
      <c r="D141">
        <v>2230</v>
      </c>
      <c r="E141">
        <v>73841.599999999889</v>
      </c>
    </row>
    <row r="142" spans="1:5">
      <c r="A142" s="124" t="s">
        <v>14</v>
      </c>
      <c r="B142">
        <v>22332</v>
      </c>
      <c r="C142">
        <v>8020712</v>
      </c>
      <c r="D142">
        <v>2310</v>
      </c>
      <c r="E142">
        <v>1447630</v>
      </c>
    </row>
    <row r="143" spans="1:5">
      <c r="A143" s="124" t="s">
        <v>15</v>
      </c>
      <c r="B143">
        <v>7168</v>
      </c>
      <c r="C143">
        <v>2209424.0503790067</v>
      </c>
      <c r="D143">
        <v>416</v>
      </c>
      <c r="E143">
        <v>226567.4984178812</v>
      </c>
    </row>
    <row r="144" spans="1:5">
      <c r="A144" s="124" t="s">
        <v>16</v>
      </c>
      <c r="B144">
        <v>48883</v>
      </c>
      <c r="C144">
        <v>14116817</v>
      </c>
      <c r="D144">
        <v>5443</v>
      </c>
      <c r="E144">
        <v>3558859</v>
      </c>
    </row>
    <row r="145" spans="1:5">
      <c r="A145" s="124" t="s">
        <v>17</v>
      </c>
      <c r="B145">
        <v>1328</v>
      </c>
      <c r="C145">
        <v>418338.33</v>
      </c>
      <c r="D145">
        <v>94</v>
      </c>
      <c r="E145">
        <v>59184.53</v>
      </c>
    </row>
    <row r="146" spans="1:5">
      <c r="A146" s="131" t="s">
        <v>20</v>
      </c>
      <c r="B146">
        <v>17674</v>
      </c>
      <c r="C146">
        <v>28921948.072658889</v>
      </c>
      <c r="D146">
        <v>7918</v>
      </c>
      <c r="E146">
        <v>18801208.254322641</v>
      </c>
    </row>
    <row r="147" spans="1:5">
      <c r="A147" s="124" t="s">
        <v>11</v>
      </c>
      <c r="B147">
        <v>315</v>
      </c>
      <c r="C147">
        <v>877000</v>
      </c>
      <c r="D147">
        <v>277</v>
      </c>
      <c r="E147">
        <v>1065318</v>
      </c>
    </row>
    <row r="148" spans="1:5">
      <c r="A148" s="124" t="s">
        <v>13</v>
      </c>
      <c r="B148">
        <v>4746</v>
      </c>
      <c r="C148">
        <v>8008921</v>
      </c>
      <c r="D148">
        <v>2193</v>
      </c>
      <c r="E148">
        <v>505585.2</v>
      </c>
    </row>
    <row r="149" spans="1:5">
      <c r="A149" s="124" t="s">
        <v>14</v>
      </c>
      <c r="B149">
        <v>2185</v>
      </c>
      <c r="C149">
        <v>8074995</v>
      </c>
      <c r="D149">
        <v>1668</v>
      </c>
      <c r="E149">
        <v>7664813</v>
      </c>
    </row>
    <row r="150" spans="1:5">
      <c r="A150" s="124" t="s">
        <v>15</v>
      </c>
      <c r="B150">
        <v>660</v>
      </c>
      <c r="C150">
        <v>1933069.058658889</v>
      </c>
      <c r="D150">
        <v>420</v>
      </c>
      <c r="E150">
        <v>1927167.8443226409</v>
      </c>
    </row>
    <row r="151" spans="1:5">
      <c r="A151" s="124" t="s">
        <v>16</v>
      </c>
      <c r="B151">
        <v>9597</v>
      </c>
      <c r="C151">
        <v>9534318</v>
      </c>
      <c r="D151">
        <v>3261</v>
      </c>
      <c r="E151">
        <v>7243409</v>
      </c>
    </row>
    <row r="152" spans="1:5">
      <c r="A152" s="124" t="s">
        <v>17</v>
      </c>
      <c r="B152">
        <v>171</v>
      </c>
      <c r="C152">
        <v>493645.01399999898</v>
      </c>
      <c r="D152">
        <v>99</v>
      </c>
      <c r="E152">
        <v>394915.2099999999</v>
      </c>
    </row>
    <row r="153" spans="1:5">
      <c r="A153" s="132" t="s">
        <v>21</v>
      </c>
      <c r="B153">
        <v>5567</v>
      </c>
      <c r="C153">
        <v>56674553.109999999</v>
      </c>
      <c r="D153">
        <v>4828</v>
      </c>
      <c r="E153">
        <v>74104270.009315833</v>
      </c>
    </row>
    <row r="154" spans="1:5">
      <c r="A154" s="124" t="s">
        <v>11</v>
      </c>
      <c r="B154">
        <v>27</v>
      </c>
      <c r="C154">
        <v>456265</v>
      </c>
      <c r="D154">
        <v>90</v>
      </c>
      <c r="E154">
        <v>4806146</v>
      </c>
    </row>
    <row r="155" spans="1:5">
      <c r="A155" s="124" t="s">
        <v>13</v>
      </c>
      <c r="B155">
        <v>261</v>
      </c>
      <c r="C155">
        <v>3332817</v>
      </c>
      <c r="D155">
        <v>723</v>
      </c>
      <c r="E155">
        <v>1577861.399999998</v>
      </c>
    </row>
    <row r="156" spans="1:5">
      <c r="A156" s="124" t="s">
        <v>14</v>
      </c>
      <c r="B156">
        <v>115</v>
      </c>
      <c r="C156">
        <v>5938646</v>
      </c>
      <c r="D156">
        <v>214</v>
      </c>
      <c r="E156">
        <v>16926416</v>
      </c>
    </row>
    <row r="157" spans="1:5">
      <c r="A157" s="124" t="s">
        <v>15</v>
      </c>
      <c r="B157">
        <v>8</v>
      </c>
      <c r="C157">
        <v>276575.52</v>
      </c>
      <c r="D157">
        <v>28</v>
      </c>
      <c r="E157">
        <v>1175957.9993158388</v>
      </c>
    </row>
    <row r="158" spans="1:5">
      <c r="A158" s="124" t="s">
        <v>16</v>
      </c>
      <c r="B158">
        <v>5149</v>
      </c>
      <c r="C158">
        <v>46554506</v>
      </c>
      <c r="D158">
        <v>3751</v>
      </c>
      <c r="E158">
        <v>48456001</v>
      </c>
    </row>
    <row r="159" spans="1:5">
      <c r="A159" s="124" t="s">
        <v>17</v>
      </c>
      <c r="B159">
        <v>7</v>
      </c>
      <c r="C159">
        <v>115743.59</v>
      </c>
      <c r="D159">
        <v>22</v>
      </c>
      <c r="E159">
        <v>1161887.609999998</v>
      </c>
    </row>
    <row r="160" spans="1:5">
      <c r="A160" s="126" t="s">
        <v>23</v>
      </c>
      <c r="B160" s="127">
        <v>1674916</v>
      </c>
      <c r="C160" s="127">
        <v>328590748.25339293</v>
      </c>
      <c r="D160" s="127">
        <v>55919</v>
      </c>
      <c r="E160" s="127">
        <v>95503450.212202325</v>
      </c>
    </row>
    <row r="161" spans="1:5">
      <c r="A161" s="128" t="s">
        <v>10</v>
      </c>
      <c r="B161">
        <v>1380706</v>
      </c>
      <c r="C161">
        <v>178307208.91164979</v>
      </c>
      <c r="D161">
        <v>25498</v>
      </c>
      <c r="E161">
        <v>3525991.9078832683</v>
      </c>
    </row>
    <row r="162" spans="1:5">
      <c r="A162" s="124" t="s">
        <v>11</v>
      </c>
      <c r="B162">
        <v>29167</v>
      </c>
      <c r="C162">
        <v>4493279</v>
      </c>
      <c r="D162">
        <v>69</v>
      </c>
      <c r="E162">
        <v>18012</v>
      </c>
    </row>
    <row r="163" spans="1:5">
      <c r="A163" s="124" t="s">
        <v>12</v>
      </c>
      <c r="B163">
        <v>1634</v>
      </c>
      <c r="C163">
        <v>170971</v>
      </c>
      <c r="D163">
        <v>0</v>
      </c>
      <c r="E163">
        <v>0</v>
      </c>
    </row>
    <row r="164" spans="1:5">
      <c r="A164" s="124" t="s">
        <v>13</v>
      </c>
      <c r="B164">
        <v>256419</v>
      </c>
      <c r="C164">
        <v>37343952</v>
      </c>
      <c r="D164">
        <v>293</v>
      </c>
      <c r="E164">
        <v>7542.8999999999887</v>
      </c>
    </row>
    <row r="165" spans="1:5">
      <c r="A165" s="124" t="s">
        <v>14</v>
      </c>
      <c r="B165">
        <v>237227</v>
      </c>
      <c r="C165">
        <v>31351682</v>
      </c>
      <c r="D165">
        <v>4963</v>
      </c>
      <c r="E165">
        <v>718702</v>
      </c>
    </row>
    <row r="166" spans="1:5">
      <c r="A166" s="124" t="s">
        <v>15</v>
      </c>
      <c r="B166">
        <v>84418</v>
      </c>
      <c r="C166">
        <v>9439866.3416498024</v>
      </c>
      <c r="D166">
        <v>476</v>
      </c>
      <c r="E166">
        <v>58095.397883268401</v>
      </c>
    </row>
    <row r="167" spans="1:5">
      <c r="A167" s="124" t="s">
        <v>16</v>
      </c>
      <c r="B167">
        <v>760032</v>
      </c>
      <c r="C167">
        <v>94111050</v>
      </c>
      <c r="D167">
        <v>19688</v>
      </c>
      <c r="E167">
        <v>2721365</v>
      </c>
    </row>
    <row r="168" spans="1:5">
      <c r="A168" s="124" t="s">
        <v>17</v>
      </c>
      <c r="B168">
        <v>11809</v>
      </c>
      <c r="C168">
        <v>1396408.57</v>
      </c>
      <c r="D168">
        <v>9</v>
      </c>
      <c r="E168">
        <v>2274.61</v>
      </c>
    </row>
    <row r="169" spans="1:5">
      <c r="A169" s="129" t="s">
        <v>18</v>
      </c>
      <c r="B169">
        <v>164750</v>
      </c>
      <c r="C169">
        <v>21583706.977190644</v>
      </c>
      <c r="D169">
        <v>6004</v>
      </c>
      <c r="E169">
        <v>837030</v>
      </c>
    </row>
    <row r="170" spans="1:5">
      <c r="A170" s="124" t="s">
        <v>11</v>
      </c>
      <c r="B170">
        <v>6015</v>
      </c>
      <c r="C170">
        <v>837546</v>
      </c>
      <c r="D170">
        <v>0</v>
      </c>
      <c r="E170">
        <v>0</v>
      </c>
    </row>
    <row r="171" spans="1:5">
      <c r="A171" s="124" t="s">
        <v>12</v>
      </c>
      <c r="B171">
        <v>114</v>
      </c>
      <c r="C171">
        <v>9954</v>
      </c>
      <c r="D171">
        <v>0</v>
      </c>
      <c r="E171">
        <v>0</v>
      </c>
    </row>
    <row r="172" spans="1:5">
      <c r="A172" s="124" t="s">
        <v>13</v>
      </c>
      <c r="B172">
        <v>40782</v>
      </c>
      <c r="C172">
        <v>6011062</v>
      </c>
      <c r="D172">
        <v>2</v>
      </c>
      <c r="E172">
        <v>0</v>
      </c>
    </row>
    <row r="173" spans="1:5">
      <c r="A173" s="124" t="s">
        <v>14</v>
      </c>
      <c r="B173">
        <v>27646</v>
      </c>
      <c r="C173">
        <v>3577404</v>
      </c>
      <c r="D173">
        <v>2205</v>
      </c>
      <c r="E173">
        <v>289338</v>
      </c>
    </row>
    <row r="174" spans="1:5">
      <c r="A174" s="124" t="s">
        <v>15</v>
      </c>
      <c r="B174">
        <v>20616</v>
      </c>
      <c r="C174">
        <v>2231469.1471906449</v>
      </c>
      <c r="D174">
        <v>0</v>
      </c>
      <c r="E174">
        <v>0</v>
      </c>
    </row>
    <row r="175" spans="1:5">
      <c r="A175" s="124" t="s">
        <v>16</v>
      </c>
      <c r="B175">
        <v>66937</v>
      </c>
      <c r="C175">
        <v>8594574</v>
      </c>
      <c r="D175">
        <v>3797</v>
      </c>
      <c r="E175">
        <v>547692</v>
      </c>
    </row>
    <row r="176" spans="1:5">
      <c r="A176" s="124" t="s">
        <v>17</v>
      </c>
      <c r="B176">
        <v>2640</v>
      </c>
      <c r="C176">
        <v>321697.82999999897</v>
      </c>
      <c r="D176">
        <v>0</v>
      </c>
      <c r="E176">
        <v>0</v>
      </c>
    </row>
    <row r="177" spans="1:5">
      <c r="A177" s="130" t="s">
        <v>19</v>
      </c>
      <c r="B177">
        <v>105982</v>
      </c>
      <c r="C177">
        <v>30157336.475984432</v>
      </c>
      <c r="D177">
        <v>11362</v>
      </c>
      <c r="E177">
        <v>5460589.2230505832</v>
      </c>
    </row>
    <row r="178" spans="1:5">
      <c r="A178" s="124" t="s">
        <v>11</v>
      </c>
      <c r="B178">
        <v>4072</v>
      </c>
      <c r="C178">
        <v>1441904</v>
      </c>
      <c r="D178">
        <v>568</v>
      </c>
      <c r="E178">
        <v>310533</v>
      </c>
    </row>
    <row r="179" spans="1:5">
      <c r="A179" s="124" t="s">
        <v>12</v>
      </c>
      <c r="B179">
        <v>188</v>
      </c>
      <c r="C179">
        <v>86348</v>
      </c>
      <c r="D179">
        <v>0</v>
      </c>
      <c r="E179">
        <v>0</v>
      </c>
    </row>
    <row r="180" spans="1:5">
      <c r="A180" s="124" t="s">
        <v>13</v>
      </c>
      <c r="B180">
        <v>21239</v>
      </c>
      <c r="C180">
        <v>5177613</v>
      </c>
      <c r="D180">
        <v>2246</v>
      </c>
      <c r="E180">
        <v>76981.3</v>
      </c>
    </row>
    <row r="181" spans="1:5">
      <c r="A181" s="124" t="s">
        <v>14</v>
      </c>
      <c r="B181">
        <v>22261</v>
      </c>
      <c r="C181">
        <v>7846479</v>
      </c>
      <c r="D181">
        <v>2378</v>
      </c>
      <c r="E181">
        <v>1452205</v>
      </c>
    </row>
    <row r="182" spans="1:5">
      <c r="A182" s="124" t="s">
        <v>15</v>
      </c>
      <c r="B182">
        <v>7156</v>
      </c>
      <c r="C182">
        <v>1832956.795984433</v>
      </c>
      <c r="D182">
        <v>422</v>
      </c>
      <c r="E182">
        <v>207634.24305058341</v>
      </c>
    </row>
    <row r="183" spans="1:5">
      <c r="A183" s="124" t="s">
        <v>16</v>
      </c>
      <c r="B183">
        <v>49738</v>
      </c>
      <c r="C183">
        <v>13360949</v>
      </c>
      <c r="D183">
        <v>5654</v>
      </c>
      <c r="E183">
        <v>3352223</v>
      </c>
    </row>
    <row r="184" spans="1:5">
      <c r="A184" s="124" t="s">
        <v>17</v>
      </c>
      <c r="B184">
        <v>1328</v>
      </c>
      <c r="C184">
        <v>411086.67999999889</v>
      </c>
      <c r="D184">
        <v>94</v>
      </c>
      <c r="E184">
        <v>61012.680000000008</v>
      </c>
    </row>
    <row r="185" spans="1:5">
      <c r="A185" s="131" t="s">
        <v>20</v>
      </c>
      <c r="B185">
        <v>17797</v>
      </c>
      <c r="C185">
        <v>27837495.91856809</v>
      </c>
      <c r="D185">
        <v>8040</v>
      </c>
      <c r="E185">
        <v>17646565.009922173</v>
      </c>
    </row>
    <row r="186" spans="1:5">
      <c r="A186" s="124" t="s">
        <v>11</v>
      </c>
      <c r="B186">
        <v>312</v>
      </c>
      <c r="C186">
        <v>817753</v>
      </c>
      <c r="D186">
        <v>283</v>
      </c>
      <c r="E186">
        <v>1028109</v>
      </c>
    </row>
    <row r="187" spans="1:5">
      <c r="A187" s="124" t="s">
        <v>13</v>
      </c>
      <c r="B187">
        <v>4735</v>
      </c>
      <c r="C187">
        <v>8100856</v>
      </c>
      <c r="D187">
        <v>2204</v>
      </c>
      <c r="E187">
        <v>509199.59999999899</v>
      </c>
    </row>
    <row r="188" spans="1:5">
      <c r="A188" s="124" t="s">
        <v>14</v>
      </c>
      <c r="B188">
        <v>2159</v>
      </c>
      <c r="C188">
        <v>7586785</v>
      </c>
      <c r="D188">
        <v>1699</v>
      </c>
      <c r="E188">
        <v>7575688</v>
      </c>
    </row>
    <row r="189" spans="1:5">
      <c r="A189" s="124" t="s">
        <v>15</v>
      </c>
      <c r="B189">
        <v>662</v>
      </c>
      <c r="C189">
        <v>1720485.0385680911</v>
      </c>
      <c r="D189">
        <v>420</v>
      </c>
      <c r="E189">
        <v>1664128.4199221767</v>
      </c>
    </row>
    <row r="190" spans="1:5">
      <c r="A190" s="124" t="s">
        <v>16</v>
      </c>
      <c r="B190">
        <v>9757</v>
      </c>
      <c r="C190">
        <v>9122692</v>
      </c>
      <c r="D190">
        <v>3335</v>
      </c>
      <c r="E190">
        <v>6460166</v>
      </c>
    </row>
    <row r="191" spans="1:5">
      <c r="A191" s="124" t="s">
        <v>17</v>
      </c>
      <c r="B191">
        <v>172</v>
      </c>
      <c r="C191">
        <v>488924.87999999995</v>
      </c>
      <c r="D191">
        <v>99</v>
      </c>
      <c r="E191">
        <v>409273.98999999888</v>
      </c>
    </row>
    <row r="192" spans="1:5">
      <c r="A192" s="132" t="s">
        <v>21</v>
      </c>
      <c r="B192">
        <v>5681</v>
      </c>
      <c r="C192">
        <v>70704999.969999999</v>
      </c>
      <c r="D192">
        <v>5015</v>
      </c>
      <c r="E192">
        <v>68033274.071346298</v>
      </c>
    </row>
    <row r="193" spans="1:5">
      <c r="A193" s="124" t="s">
        <v>11</v>
      </c>
      <c r="B193">
        <v>27</v>
      </c>
      <c r="C193">
        <v>419149</v>
      </c>
      <c r="D193">
        <v>90</v>
      </c>
      <c r="E193">
        <v>4556453</v>
      </c>
    </row>
    <row r="194" spans="1:5">
      <c r="A194" s="124" t="s">
        <v>13</v>
      </c>
      <c r="B194">
        <v>257</v>
      </c>
      <c r="C194">
        <v>3427135</v>
      </c>
      <c r="D194">
        <v>728</v>
      </c>
      <c r="E194">
        <v>1598147.899999999</v>
      </c>
    </row>
    <row r="195" spans="1:5">
      <c r="A195" s="124" t="s">
        <v>14</v>
      </c>
      <c r="B195">
        <v>112</v>
      </c>
      <c r="C195">
        <v>5626138</v>
      </c>
      <c r="D195">
        <v>214</v>
      </c>
      <c r="E195">
        <v>12748559</v>
      </c>
    </row>
    <row r="196" spans="1:5">
      <c r="A196" s="124" t="s">
        <v>15</v>
      </c>
      <c r="B196">
        <v>8</v>
      </c>
      <c r="C196">
        <v>184647.83999999991</v>
      </c>
      <c r="D196">
        <v>28</v>
      </c>
      <c r="E196">
        <v>1100336.6913463008</v>
      </c>
    </row>
    <row r="197" spans="1:5">
      <c r="A197" s="124" t="s">
        <v>16</v>
      </c>
      <c r="B197">
        <v>5270</v>
      </c>
      <c r="C197">
        <v>60927022</v>
      </c>
      <c r="D197">
        <v>3933</v>
      </c>
      <c r="E197">
        <v>46783255</v>
      </c>
    </row>
    <row r="198" spans="1:5">
      <c r="A198" s="124" t="s">
        <v>17</v>
      </c>
      <c r="B198">
        <v>7</v>
      </c>
      <c r="C198">
        <v>120908.1299999999</v>
      </c>
      <c r="D198">
        <v>22</v>
      </c>
      <c r="E198">
        <v>1246522.4799999991</v>
      </c>
    </row>
    <row r="199" spans="1:5">
      <c r="A199" s="126" t="s">
        <v>24</v>
      </c>
      <c r="B199" s="127">
        <v>1650153</v>
      </c>
      <c r="C199" s="127">
        <v>256463306.06083265</v>
      </c>
      <c r="D199" s="127">
        <v>55091</v>
      </c>
      <c r="E199" s="127">
        <v>76980862.152817115</v>
      </c>
    </row>
    <row r="200" spans="1:5">
      <c r="A200" s="128" t="s">
        <v>10</v>
      </c>
      <c r="B200">
        <v>1357135</v>
      </c>
      <c r="C200">
        <v>146709651.92033461</v>
      </c>
      <c r="D200">
        <v>25023</v>
      </c>
      <c r="E200">
        <v>2953036.3620000002</v>
      </c>
    </row>
    <row r="201" spans="1:5">
      <c r="A201" s="124" t="s">
        <v>11</v>
      </c>
      <c r="B201">
        <v>29129</v>
      </c>
      <c r="C201">
        <v>3413091</v>
      </c>
      <c r="D201">
        <v>69</v>
      </c>
      <c r="E201">
        <v>14868</v>
      </c>
    </row>
    <row r="202" spans="1:5">
      <c r="A202" s="124" t="s">
        <v>12</v>
      </c>
      <c r="B202">
        <v>1631</v>
      </c>
      <c r="C202">
        <v>143364</v>
      </c>
      <c r="D202">
        <v>0</v>
      </c>
      <c r="E202">
        <v>0</v>
      </c>
    </row>
    <row r="203" spans="1:5">
      <c r="A203" s="124" t="s">
        <v>13</v>
      </c>
      <c r="B203">
        <v>257266</v>
      </c>
      <c r="C203">
        <v>28271099</v>
      </c>
      <c r="D203">
        <v>293</v>
      </c>
      <c r="E203">
        <v>5561.7</v>
      </c>
    </row>
    <row r="204" spans="1:5">
      <c r="A204" s="124" t="s">
        <v>14</v>
      </c>
      <c r="B204">
        <v>237362</v>
      </c>
      <c r="C204">
        <v>25388500</v>
      </c>
      <c r="D204">
        <v>4785</v>
      </c>
      <c r="E204">
        <v>567850</v>
      </c>
    </row>
    <row r="205" spans="1:5">
      <c r="A205" s="124" t="s">
        <v>15</v>
      </c>
      <c r="B205">
        <v>84344</v>
      </c>
      <c r="C205">
        <v>8489896.9703346211</v>
      </c>
      <c r="D205">
        <v>476</v>
      </c>
      <c r="E205">
        <v>54185.312000000005</v>
      </c>
    </row>
    <row r="206" spans="1:5">
      <c r="A206" s="124" t="s">
        <v>16</v>
      </c>
      <c r="B206">
        <v>735629</v>
      </c>
      <c r="C206">
        <v>79808055</v>
      </c>
      <c r="D206">
        <v>19391</v>
      </c>
      <c r="E206">
        <v>2308533</v>
      </c>
    </row>
    <row r="207" spans="1:5">
      <c r="A207" s="124" t="s">
        <v>17</v>
      </c>
      <c r="B207">
        <v>11774</v>
      </c>
      <c r="C207">
        <v>1195645.95</v>
      </c>
      <c r="D207">
        <v>9</v>
      </c>
      <c r="E207">
        <v>2038.3499999999899</v>
      </c>
    </row>
    <row r="208" spans="1:5">
      <c r="A208" s="129" t="s">
        <v>18</v>
      </c>
      <c r="B208">
        <v>165515</v>
      </c>
      <c r="C208">
        <v>18630293.112350192</v>
      </c>
      <c r="D208">
        <v>5673</v>
      </c>
      <c r="E208">
        <v>641830</v>
      </c>
    </row>
    <row r="209" spans="1:5">
      <c r="A209" s="124" t="s">
        <v>11</v>
      </c>
      <c r="B209">
        <v>6052</v>
      </c>
      <c r="C209">
        <v>673234</v>
      </c>
      <c r="D209">
        <v>0</v>
      </c>
      <c r="E209">
        <v>0</v>
      </c>
    </row>
    <row r="210" spans="1:5">
      <c r="A210" s="124" t="s">
        <v>12</v>
      </c>
      <c r="B210">
        <v>116</v>
      </c>
      <c r="C210">
        <v>8834</v>
      </c>
      <c r="D210">
        <v>0</v>
      </c>
      <c r="E210">
        <v>0</v>
      </c>
    </row>
    <row r="211" spans="1:5">
      <c r="A211" s="124" t="s">
        <v>13</v>
      </c>
      <c r="B211">
        <v>40341</v>
      </c>
      <c r="C211">
        <v>4766409</v>
      </c>
      <c r="D211">
        <v>2</v>
      </c>
      <c r="E211">
        <v>0</v>
      </c>
    </row>
    <row r="212" spans="1:5">
      <c r="A212" s="124" t="s">
        <v>14</v>
      </c>
      <c r="B212">
        <v>28158</v>
      </c>
      <c r="C212">
        <v>2972578</v>
      </c>
      <c r="D212">
        <v>1985</v>
      </c>
      <c r="E212">
        <v>216076</v>
      </c>
    </row>
    <row r="213" spans="1:5">
      <c r="A213" s="124" t="s">
        <v>15</v>
      </c>
      <c r="B213">
        <v>20718</v>
      </c>
      <c r="C213">
        <v>2069715.9223501901</v>
      </c>
      <c r="D213">
        <v>0</v>
      </c>
      <c r="E213">
        <v>0</v>
      </c>
    </row>
    <row r="214" spans="1:5">
      <c r="A214" s="124" t="s">
        <v>16</v>
      </c>
      <c r="B214">
        <v>67448</v>
      </c>
      <c r="C214">
        <v>7837390</v>
      </c>
      <c r="D214">
        <v>3686</v>
      </c>
      <c r="E214">
        <v>425754</v>
      </c>
    </row>
    <row r="215" spans="1:5">
      <c r="A215" s="124" t="s">
        <v>17</v>
      </c>
      <c r="B215">
        <v>2682</v>
      </c>
      <c r="C215">
        <v>302132.18999999989</v>
      </c>
      <c r="D215">
        <v>0</v>
      </c>
      <c r="E215">
        <v>0</v>
      </c>
    </row>
    <row r="216" spans="1:5">
      <c r="A216" s="130" t="s">
        <v>19</v>
      </c>
      <c r="B216">
        <v>104250</v>
      </c>
      <c r="C216">
        <v>24429886.35455253</v>
      </c>
      <c r="D216">
        <v>11335</v>
      </c>
      <c r="E216">
        <v>4697301.6239999998</v>
      </c>
    </row>
    <row r="217" spans="1:5">
      <c r="A217" s="124" t="s">
        <v>11</v>
      </c>
      <c r="B217">
        <v>4068</v>
      </c>
      <c r="C217">
        <v>1104150</v>
      </c>
      <c r="D217">
        <v>575</v>
      </c>
      <c r="E217">
        <v>247519</v>
      </c>
    </row>
    <row r="218" spans="1:5">
      <c r="A218" s="124" t="s">
        <v>12</v>
      </c>
      <c r="B218">
        <v>188</v>
      </c>
      <c r="C218">
        <v>64979</v>
      </c>
      <c r="D218">
        <v>0</v>
      </c>
      <c r="E218">
        <v>0</v>
      </c>
    </row>
    <row r="219" spans="1:5">
      <c r="A219" s="124" t="s">
        <v>13</v>
      </c>
      <c r="B219">
        <v>21225</v>
      </c>
      <c r="C219">
        <v>3736291</v>
      </c>
      <c r="D219">
        <v>2268</v>
      </c>
      <c r="E219">
        <v>59325.799999999901</v>
      </c>
    </row>
    <row r="220" spans="1:5">
      <c r="A220" s="124" t="s">
        <v>14</v>
      </c>
      <c r="B220">
        <v>22251</v>
      </c>
      <c r="C220">
        <v>6190832</v>
      </c>
      <c r="D220">
        <v>2386</v>
      </c>
      <c r="E220">
        <v>1185186</v>
      </c>
    </row>
    <row r="221" spans="1:5">
      <c r="A221" s="124" t="s">
        <v>15</v>
      </c>
      <c r="B221">
        <v>7144</v>
      </c>
      <c r="C221">
        <v>1605846.0345525271</v>
      </c>
      <c r="D221">
        <v>416</v>
      </c>
      <c r="E221">
        <v>182142.38400000002</v>
      </c>
    </row>
    <row r="222" spans="1:5">
      <c r="A222" s="124" t="s">
        <v>16</v>
      </c>
      <c r="B222">
        <v>48045</v>
      </c>
      <c r="C222">
        <v>11393913</v>
      </c>
      <c r="D222">
        <v>5596</v>
      </c>
      <c r="E222">
        <v>2972103</v>
      </c>
    </row>
    <row r="223" spans="1:5">
      <c r="A223" s="124" t="s">
        <v>17</v>
      </c>
      <c r="B223">
        <v>1329</v>
      </c>
      <c r="C223">
        <v>333875.3199999989</v>
      </c>
      <c r="D223">
        <v>94</v>
      </c>
      <c r="E223">
        <v>51025.4399999999</v>
      </c>
    </row>
    <row r="224" spans="1:5">
      <c r="A224" s="131" t="s">
        <v>20</v>
      </c>
      <c r="B224">
        <v>17629</v>
      </c>
      <c r="C224">
        <v>23044415.39359533</v>
      </c>
      <c r="D224">
        <v>8074</v>
      </c>
      <c r="E224">
        <v>15148735.64074708</v>
      </c>
    </row>
    <row r="225" spans="1:5">
      <c r="A225" s="124" t="s">
        <v>11</v>
      </c>
      <c r="B225">
        <v>313</v>
      </c>
      <c r="C225">
        <v>649801</v>
      </c>
      <c r="D225">
        <v>281</v>
      </c>
      <c r="E225">
        <v>832701</v>
      </c>
    </row>
    <row r="226" spans="1:5">
      <c r="A226" s="124" t="s">
        <v>13</v>
      </c>
      <c r="B226">
        <v>4720</v>
      </c>
      <c r="C226">
        <v>6177942</v>
      </c>
      <c r="D226">
        <v>2222</v>
      </c>
      <c r="E226">
        <v>403225.59999999992</v>
      </c>
    </row>
    <row r="227" spans="1:5">
      <c r="A227" s="124" t="s">
        <v>14</v>
      </c>
      <c r="B227">
        <v>2153</v>
      </c>
      <c r="C227">
        <v>6229458</v>
      </c>
      <c r="D227">
        <v>1704</v>
      </c>
      <c r="E227">
        <v>6115807</v>
      </c>
    </row>
    <row r="228" spans="1:5">
      <c r="A228" s="124" t="s">
        <v>15</v>
      </c>
      <c r="B228">
        <v>654</v>
      </c>
      <c r="C228">
        <v>1557752.7395953292</v>
      </c>
      <c r="D228">
        <v>430</v>
      </c>
      <c r="E228">
        <v>1457496.640747081</v>
      </c>
    </row>
    <row r="229" spans="1:5">
      <c r="A229" s="124" t="s">
        <v>16</v>
      </c>
      <c r="B229">
        <v>9617</v>
      </c>
      <c r="C229">
        <v>8023798</v>
      </c>
      <c r="D229">
        <v>3338</v>
      </c>
      <c r="E229">
        <v>6006915</v>
      </c>
    </row>
    <row r="230" spans="1:5">
      <c r="A230" s="124" t="s">
        <v>17</v>
      </c>
      <c r="B230">
        <v>172</v>
      </c>
      <c r="C230">
        <v>405663.65399999992</v>
      </c>
      <c r="D230">
        <v>99</v>
      </c>
      <c r="E230">
        <v>332590.39999999898</v>
      </c>
    </row>
    <row r="231" spans="1:5">
      <c r="A231" s="132" t="s">
        <v>21</v>
      </c>
      <c r="B231">
        <v>5624</v>
      </c>
      <c r="C231">
        <v>43649059.280000001</v>
      </c>
      <c r="D231">
        <v>4986</v>
      </c>
      <c r="E231">
        <v>53539958.526070036</v>
      </c>
    </row>
    <row r="232" spans="1:5">
      <c r="A232" s="124" t="s">
        <v>11</v>
      </c>
      <c r="B232">
        <v>26</v>
      </c>
      <c r="C232">
        <v>340562</v>
      </c>
      <c r="D232">
        <v>89</v>
      </c>
      <c r="E232">
        <v>4408920</v>
      </c>
    </row>
    <row r="233" spans="1:5">
      <c r="A233" s="124" t="s">
        <v>13</v>
      </c>
      <c r="B233">
        <v>258</v>
      </c>
      <c r="C233">
        <v>2533720</v>
      </c>
      <c r="D233">
        <v>728</v>
      </c>
      <c r="E233">
        <v>1390008.8999999969</v>
      </c>
    </row>
    <row r="234" spans="1:5">
      <c r="A234" s="124" t="s">
        <v>14</v>
      </c>
      <c r="B234">
        <v>109</v>
      </c>
      <c r="C234">
        <v>4943795</v>
      </c>
      <c r="D234">
        <v>216</v>
      </c>
      <c r="E234">
        <v>1398873</v>
      </c>
    </row>
    <row r="235" spans="1:5">
      <c r="A235" s="124" t="s">
        <v>15</v>
      </c>
      <c r="B235">
        <v>8</v>
      </c>
      <c r="C235">
        <v>183387.99999999991</v>
      </c>
      <c r="D235">
        <v>28</v>
      </c>
      <c r="E235">
        <v>1097853.5260700388</v>
      </c>
    </row>
    <row r="236" spans="1:5">
      <c r="A236" s="124" t="s">
        <v>16</v>
      </c>
      <c r="B236">
        <v>5216</v>
      </c>
      <c r="C236">
        <v>35554562</v>
      </c>
      <c r="D236">
        <v>3903</v>
      </c>
      <c r="E236">
        <v>44168399</v>
      </c>
    </row>
    <row r="237" spans="1:5">
      <c r="A237" s="124" t="s">
        <v>17</v>
      </c>
      <c r="B237">
        <v>7</v>
      </c>
      <c r="C237">
        <v>93032.279999999897</v>
      </c>
      <c r="D237">
        <v>22</v>
      </c>
      <c r="E237">
        <v>1075904.0999999989</v>
      </c>
    </row>
    <row r="238" spans="1:5">
      <c r="A238" s="126" t="s">
        <v>25</v>
      </c>
      <c r="B238" s="127">
        <v>1693301</v>
      </c>
      <c r="C238" s="127">
        <v>205361835.20121419</v>
      </c>
      <c r="D238" s="127">
        <v>55669</v>
      </c>
      <c r="E238" s="127">
        <v>77014170.129602715</v>
      </c>
    </row>
    <row r="239" spans="1:5">
      <c r="A239" s="128" t="s">
        <v>10</v>
      </c>
      <c r="B239">
        <v>1395722</v>
      </c>
      <c r="C239">
        <v>122985657.80146834</v>
      </c>
      <c r="D239">
        <v>25269</v>
      </c>
      <c r="E239">
        <v>2436307.8232872444</v>
      </c>
    </row>
    <row r="240" spans="1:5">
      <c r="A240" s="124" t="s">
        <v>11</v>
      </c>
      <c r="B240">
        <v>29105</v>
      </c>
      <c r="C240">
        <v>2799528</v>
      </c>
      <c r="D240">
        <v>73</v>
      </c>
      <c r="E240">
        <v>12795</v>
      </c>
    </row>
    <row r="241" spans="1:5">
      <c r="A241" s="124" t="s">
        <v>12</v>
      </c>
      <c r="B241">
        <v>1625</v>
      </c>
      <c r="C241">
        <v>120005</v>
      </c>
      <c r="D241">
        <v>0</v>
      </c>
      <c r="E241">
        <v>0</v>
      </c>
    </row>
    <row r="242" spans="1:5">
      <c r="A242" s="124" t="s">
        <v>13</v>
      </c>
      <c r="B242">
        <v>259013</v>
      </c>
      <c r="C242">
        <v>23599031</v>
      </c>
      <c r="D242">
        <v>294</v>
      </c>
      <c r="E242">
        <v>5160.2999999999893</v>
      </c>
    </row>
    <row r="243" spans="1:5">
      <c r="A243" s="124" t="s">
        <v>14</v>
      </c>
      <c r="B243">
        <v>237146</v>
      </c>
      <c r="C243">
        <v>20151045</v>
      </c>
      <c r="D243">
        <v>4727</v>
      </c>
      <c r="E243">
        <v>446734</v>
      </c>
    </row>
    <row r="244" spans="1:5">
      <c r="A244" s="124" t="s">
        <v>15</v>
      </c>
      <c r="B244">
        <v>84150</v>
      </c>
      <c r="C244">
        <v>6889440.2614683481</v>
      </c>
      <c r="D244">
        <v>476</v>
      </c>
      <c r="E244">
        <v>44174.083287244299</v>
      </c>
    </row>
    <row r="245" spans="1:5">
      <c r="A245" s="124" t="s">
        <v>16</v>
      </c>
      <c r="B245">
        <v>772879</v>
      </c>
      <c r="C245">
        <v>68596981</v>
      </c>
      <c r="D245">
        <v>19690</v>
      </c>
      <c r="E245">
        <v>1925942</v>
      </c>
    </row>
    <row r="246" spans="1:5">
      <c r="A246" s="124" t="s">
        <v>17</v>
      </c>
      <c r="B246">
        <v>11804</v>
      </c>
      <c r="C246">
        <v>829627.53999999899</v>
      </c>
      <c r="D246">
        <v>9</v>
      </c>
      <c r="E246">
        <v>1502.44</v>
      </c>
    </row>
    <row r="247" spans="1:5">
      <c r="A247" s="129" t="s">
        <v>18</v>
      </c>
      <c r="B247">
        <v>167674</v>
      </c>
      <c r="C247">
        <v>15190692.043283347</v>
      </c>
      <c r="D247">
        <v>5657</v>
      </c>
      <c r="E247">
        <v>524905</v>
      </c>
    </row>
    <row r="248" spans="1:5">
      <c r="A248" s="124" t="s">
        <v>11</v>
      </c>
      <c r="B248">
        <v>6043</v>
      </c>
      <c r="C248">
        <v>543078</v>
      </c>
      <c r="D248">
        <v>0</v>
      </c>
      <c r="E248">
        <v>0</v>
      </c>
    </row>
    <row r="249" spans="1:5">
      <c r="A249" s="124" t="s">
        <v>12</v>
      </c>
      <c r="B249">
        <v>122</v>
      </c>
      <c r="C249">
        <v>7930</v>
      </c>
      <c r="D249">
        <v>0</v>
      </c>
      <c r="E249">
        <v>0</v>
      </c>
    </row>
    <row r="250" spans="1:5">
      <c r="A250" s="124" t="s">
        <v>13</v>
      </c>
      <c r="B250">
        <v>38968</v>
      </c>
      <c r="C250">
        <v>3657195</v>
      </c>
      <c r="D250">
        <v>2</v>
      </c>
      <c r="E250">
        <v>0</v>
      </c>
    </row>
    <row r="251" spans="1:5">
      <c r="A251" s="124" t="s">
        <v>14</v>
      </c>
      <c r="B251">
        <v>28364</v>
      </c>
      <c r="C251">
        <v>2450226</v>
      </c>
      <c r="D251">
        <v>1950</v>
      </c>
      <c r="E251">
        <v>173816</v>
      </c>
    </row>
    <row r="252" spans="1:5">
      <c r="A252" s="124" t="s">
        <v>15</v>
      </c>
      <c r="B252">
        <v>21144</v>
      </c>
      <c r="C252">
        <v>1701957.8232833489</v>
      </c>
      <c r="D252">
        <v>0</v>
      </c>
      <c r="E252">
        <v>0</v>
      </c>
    </row>
    <row r="253" spans="1:5">
      <c r="A253" s="124" t="s">
        <v>16</v>
      </c>
      <c r="B253">
        <v>70383</v>
      </c>
      <c r="C253">
        <v>6610929</v>
      </c>
      <c r="D253">
        <v>3705</v>
      </c>
      <c r="E253">
        <v>351089</v>
      </c>
    </row>
    <row r="254" spans="1:5">
      <c r="A254" s="124" t="s">
        <v>17</v>
      </c>
      <c r="B254">
        <v>2650</v>
      </c>
      <c r="C254">
        <v>219376.21999999901</v>
      </c>
      <c r="D254">
        <v>0</v>
      </c>
      <c r="E254">
        <v>0</v>
      </c>
    </row>
    <row r="255" spans="1:5">
      <c r="A255" s="130" t="s">
        <v>19</v>
      </c>
      <c r="B255">
        <v>106222</v>
      </c>
      <c r="C255">
        <v>17922209.235939626</v>
      </c>
      <c r="D255">
        <v>11469</v>
      </c>
      <c r="E255">
        <v>3700268.8805258032</v>
      </c>
    </row>
    <row r="256" spans="1:5">
      <c r="A256" s="124" t="s">
        <v>11</v>
      </c>
      <c r="B256">
        <v>4078</v>
      </c>
      <c r="C256">
        <v>801816</v>
      </c>
      <c r="D256">
        <v>565</v>
      </c>
      <c r="E256">
        <v>190125</v>
      </c>
    </row>
    <row r="257" spans="1:5">
      <c r="A257" s="124" t="s">
        <v>12</v>
      </c>
      <c r="B257">
        <v>188</v>
      </c>
      <c r="C257">
        <v>39672</v>
      </c>
      <c r="D257">
        <v>0</v>
      </c>
      <c r="E257">
        <v>0</v>
      </c>
    </row>
    <row r="258" spans="1:5">
      <c r="A258" s="124" t="s">
        <v>13</v>
      </c>
      <c r="B258">
        <v>21224</v>
      </c>
      <c r="C258">
        <v>2768495</v>
      </c>
      <c r="D258">
        <v>2274</v>
      </c>
      <c r="E258">
        <v>46429.299999999988</v>
      </c>
    </row>
    <row r="259" spans="1:5">
      <c r="A259" s="124" t="s">
        <v>14</v>
      </c>
      <c r="B259">
        <v>22183</v>
      </c>
      <c r="C259">
        <v>4328963</v>
      </c>
      <c r="D259">
        <v>2407</v>
      </c>
      <c r="E259">
        <v>921773</v>
      </c>
    </row>
    <row r="260" spans="1:5">
      <c r="A260" s="124" t="s">
        <v>15</v>
      </c>
      <c r="B260">
        <v>7174</v>
      </c>
      <c r="C260">
        <v>1182495.065939629</v>
      </c>
      <c r="D260">
        <v>420</v>
      </c>
      <c r="E260">
        <v>141434.54052580317</v>
      </c>
    </row>
    <row r="261" spans="1:5">
      <c r="A261" s="124" t="s">
        <v>16</v>
      </c>
      <c r="B261">
        <v>50050</v>
      </c>
      <c r="C261">
        <v>8604879</v>
      </c>
      <c r="D261">
        <v>5707</v>
      </c>
      <c r="E261">
        <v>2359392</v>
      </c>
    </row>
    <row r="262" spans="1:5">
      <c r="A262" s="124" t="s">
        <v>17</v>
      </c>
      <c r="B262">
        <v>1325</v>
      </c>
      <c r="C262">
        <v>195889.16999999899</v>
      </c>
      <c r="D262">
        <v>96</v>
      </c>
      <c r="E262">
        <v>41115.039999999994</v>
      </c>
    </row>
    <row r="263" spans="1:5">
      <c r="A263" s="131" t="s">
        <v>20</v>
      </c>
      <c r="B263">
        <v>17920</v>
      </c>
      <c r="C263">
        <v>17501486.620522879</v>
      </c>
      <c r="D263">
        <v>8146</v>
      </c>
      <c r="E263">
        <v>12085769.900134368</v>
      </c>
    </row>
    <row r="264" spans="1:5">
      <c r="A264" s="124" t="s">
        <v>11</v>
      </c>
      <c r="B264">
        <v>313</v>
      </c>
      <c r="C264">
        <v>488859</v>
      </c>
      <c r="D264">
        <v>283</v>
      </c>
      <c r="E264">
        <v>662414</v>
      </c>
    </row>
    <row r="265" spans="1:5">
      <c r="A265" s="124" t="s">
        <v>13</v>
      </c>
      <c r="B265">
        <v>4718</v>
      </c>
      <c r="C265">
        <v>4522627</v>
      </c>
      <c r="D265">
        <v>2223</v>
      </c>
      <c r="E265">
        <v>298856.99999999889</v>
      </c>
    </row>
    <row r="266" spans="1:5">
      <c r="A266" s="124" t="s">
        <v>14</v>
      </c>
      <c r="B266">
        <v>2139</v>
      </c>
      <c r="C266">
        <v>4753119</v>
      </c>
      <c r="D266">
        <v>1710</v>
      </c>
      <c r="E266">
        <v>4903290</v>
      </c>
    </row>
    <row r="267" spans="1:5">
      <c r="A267" s="124" t="s">
        <v>15</v>
      </c>
      <c r="B267">
        <v>654</v>
      </c>
      <c r="C267">
        <v>1249422.3495228803</v>
      </c>
      <c r="D267">
        <v>428</v>
      </c>
      <c r="E267">
        <v>1215574.5301343701</v>
      </c>
    </row>
    <row r="268" spans="1:5">
      <c r="A268" s="124" t="s">
        <v>16</v>
      </c>
      <c r="B268">
        <v>9924</v>
      </c>
      <c r="C268">
        <v>6229523</v>
      </c>
      <c r="D268">
        <v>3403</v>
      </c>
      <c r="E268">
        <v>4794767</v>
      </c>
    </row>
    <row r="269" spans="1:5">
      <c r="A269" s="124" t="s">
        <v>17</v>
      </c>
      <c r="B269">
        <v>172</v>
      </c>
      <c r="C269">
        <v>257936.27099999899</v>
      </c>
      <c r="D269">
        <v>99</v>
      </c>
      <c r="E269">
        <v>210867.37</v>
      </c>
    </row>
    <row r="270" spans="1:5">
      <c r="A270" s="132" t="s">
        <v>21</v>
      </c>
      <c r="B270">
        <v>5763</v>
      </c>
      <c r="C270">
        <v>31761789.500000004</v>
      </c>
      <c r="D270">
        <v>5128</v>
      </c>
      <c r="E270">
        <v>58266918.525655307</v>
      </c>
    </row>
    <row r="271" spans="1:5">
      <c r="A271" s="124" t="s">
        <v>11</v>
      </c>
      <c r="B271">
        <v>24</v>
      </c>
      <c r="C271">
        <v>277912</v>
      </c>
      <c r="D271">
        <v>91</v>
      </c>
      <c r="E271">
        <v>3820168</v>
      </c>
    </row>
    <row r="272" spans="1:5">
      <c r="A272" s="124" t="s">
        <v>13</v>
      </c>
      <c r="B272">
        <v>257</v>
      </c>
      <c r="C272">
        <v>2688174</v>
      </c>
      <c r="D272">
        <v>731</v>
      </c>
      <c r="E272">
        <v>1212582.5999999971</v>
      </c>
    </row>
    <row r="273" spans="1:5">
      <c r="A273" s="124" t="s">
        <v>14</v>
      </c>
      <c r="B273">
        <v>112</v>
      </c>
      <c r="C273">
        <v>4368526</v>
      </c>
      <c r="D273">
        <v>216</v>
      </c>
      <c r="E273">
        <v>9763604</v>
      </c>
    </row>
    <row r="274" spans="1:5">
      <c r="A274" s="124" t="s">
        <v>15</v>
      </c>
      <c r="B274">
        <v>8</v>
      </c>
      <c r="C274">
        <v>397926.56000000006</v>
      </c>
      <c r="D274">
        <v>28</v>
      </c>
      <c r="E274">
        <v>762099.04565530573</v>
      </c>
    </row>
    <row r="275" spans="1:5">
      <c r="A275" s="124" t="s">
        <v>16</v>
      </c>
      <c r="B275">
        <v>5355</v>
      </c>
      <c r="C275">
        <v>23957754</v>
      </c>
      <c r="D275">
        <v>4040</v>
      </c>
      <c r="E275">
        <v>41817000</v>
      </c>
    </row>
    <row r="276" spans="1:5">
      <c r="A276" s="124" t="s">
        <v>17</v>
      </c>
      <c r="B276">
        <v>7</v>
      </c>
      <c r="C276">
        <v>71496.94</v>
      </c>
      <c r="D276">
        <v>22</v>
      </c>
      <c r="E276">
        <v>891464.87999999907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E35E4-9E3C-4F3D-BDC8-8860FC6A3728}">
  <sheetPr>
    <tabColor rgb="FF00B050"/>
  </sheetPr>
  <dimension ref="A1:M42"/>
  <sheetViews>
    <sheetView topLeftCell="A16" zoomScaleNormal="100" workbookViewId="0">
      <selection activeCell="A2" sqref="A2:E42"/>
    </sheetView>
  </sheetViews>
  <sheetFormatPr defaultRowHeight="14.45"/>
  <cols>
    <col min="1" max="1" width="17.42578125" customWidth="1"/>
    <col min="2" max="2" width="13.140625" style="19" customWidth="1"/>
    <col min="3" max="3" width="14.42578125" style="19" customWidth="1"/>
    <col min="4" max="4" width="13.140625" style="19" customWidth="1"/>
    <col min="5" max="5" width="14.140625" style="19" customWidth="1"/>
    <col min="6" max="6" width="11.42578125" customWidth="1"/>
    <col min="7" max="7" width="12.85546875" customWidth="1"/>
    <col min="8" max="8" width="12.7109375" bestFit="1" customWidth="1"/>
    <col min="9" max="9" width="11.85546875" customWidth="1"/>
    <col min="10" max="10" width="17.85546875" customWidth="1"/>
    <col min="11" max="11" width="12.7109375" bestFit="1" customWidth="1"/>
    <col min="12" max="12" width="12" bestFit="1" customWidth="1"/>
    <col min="13" max="13" width="10.140625" bestFit="1" customWidth="1"/>
  </cols>
  <sheetData>
    <row r="1" spans="1:12" ht="58.5" thickBot="1">
      <c r="A1" s="1">
        <f>JAN!A1</f>
        <v>2020</v>
      </c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7" t="s">
        <v>5</v>
      </c>
      <c r="H1" s="8" t="s">
        <v>6</v>
      </c>
      <c r="I1" s="8" t="s">
        <v>7</v>
      </c>
      <c r="J1" s="9" t="s">
        <v>8</v>
      </c>
    </row>
    <row r="2" spans="1:12" ht="15" thickBot="1">
      <c r="A2" s="10" t="s">
        <v>23</v>
      </c>
      <c r="B2" s="11">
        <v>1674916</v>
      </c>
      <c r="C2" s="11">
        <v>328590848.25339293</v>
      </c>
      <c r="D2" s="11">
        <v>55919</v>
      </c>
      <c r="E2" s="11">
        <v>95503450.212202325</v>
      </c>
      <c r="F2" s="12">
        <f>B2+D2</f>
        <v>1730835</v>
      </c>
      <c r="G2" s="12">
        <f>C2+E2</f>
        <v>424094298.46559525</v>
      </c>
      <c r="H2" s="13">
        <f>SUM(H3:H42)</f>
        <v>1</v>
      </c>
      <c r="I2" s="14">
        <f>SUM(I3:I42)</f>
        <v>0.99999999999999989</v>
      </c>
      <c r="J2" s="14">
        <f>E2/G2</f>
        <v>0.22519390276582571</v>
      </c>
    </row>
    <row r="3" spans="1:12">
      <c r="A3" s="15" t="s">
        <v>10</v>
      </c>
      <c r="B3" s="16">
        <v>1380706</v>
      </c>
      <c r="C3" s="16">
        <v>178307208.91164979</v>
      </c>
      <c r="D3" s="16">
        <v>25498</v>
      </c>
      <c r="E3" s="16">
        <v>3525991.9078832683</v>
      </c>
      <c r="F3" s="17">
        <f>B3+D3</f>
        <v>1406204</v>
      </c>
      <c r="G3" s="17">
        <f>C3+E3</f>
        <v>181833200.81953305</v>
      </c>
      <c r="H3" s="166">
        <f>G3/G$2</f>
        <v>0.42875653239720296</v>
      </c>
      <c r="I3" s="169">
        <f>F3/F2</f>
        <v>0.81244254940534477</v>
      </c>
      <c r="J3" s="172">
        <f>E3/G3</f>
        <v>1.9391353680138793E-2</v>
      </c>
    </row>
    <row r="4" spans="1:12">
      <c r="A4" s="18" t="s">
        <v>11</v>
      </c>
      <c r="B4" s="19">
        <v>29167</v>
      </c>
      <c r="C4" s="19">
        <v>4493279</v>
      </c>
      <c r="D4" s="19">
        <v>69</v>
      </c>
      <c r="E4" s="19">
        <v>18012</v>
      </c>
      <c r="F4" s="20">
        <f>B4+D4</f>
        <v>29236</v>
      </c>
      <c r="G4" s="20">
        <f t="shared" ref="F4:G33" si="0">C4+E4</f>
        <v>4511291</v>
      </c>
      <c r="H4" s="167"/>
      <c r="I4" s="170"/>
      <c r="J4" s="173"/>
      <c r="L4" s="19"/>
    </row>
    <row r="5" spans="1:12">
      <c r="A5" s="18" t="s">
        <v>12</v>
      </c>
      <c r="B5" s="19">
        <v>1634</v>
      </c>
      <c r="C5" s="19">
        <v>170971</v>
      </c>
      <c r="D5" s="19">
        <v>0</v>
      </c>
      <c r="E5" s="19">
        <v>0</v>
      </c>
      <c r="F5" s="20">
        <f t="shared" si="0"/>
        <v>1634</v>
      </c>
      <c r="G5" s="20">
        <f t="shared" si="0"/>
        <v>170971</v>
      </c>
      <c r="H5" s="167"/>
      <c r="I5" s="170"/>
      <c r="J5" s="173"/>
      <c r="L5" s="21"/>
    </row>
    <row r="6" spans="1:12">
      <c r="A6" s="18" t="s">
        <v>13</v>
      </c>
      <c r="B6" s="19">
        <v>256419</v>
      </c>
      <c r="C6" s="19">
        <v>37343952</v>
      </c>
      <c r="D6" s="19">
        <v>293</v>
      </c>
      <c r="E6" s="19">
        <v>7542.8999999999887</v>
      </c>
      <c r="F6" s="20">
        <f t="shared" si="0"/>
        <v>256712</v>
      </c>
      <c r="G6" s="20">
        <f t="shared" si="0"/>
        <v>37351494.899999999</v>
      </c>
      <c r="H6" s="167"/>
      <c r="I6" s="170"/>
      <c r="J6" s="173"/>
    </row>
    <row r="7" spans="1:12">
      <c r="A7" s="18" t="s">
        <v>14</v>
      </c>
      <c r="B7" s="19">
        <v>237227</v>
      </c>
      <c r="C7" s="19">
        <v>31351682</v>
      </c>
      <c r="D7" s="19">
        <v>4963</v>
      </c>
      <c r="E7" s="19">
        <v>718702</v>
      </c>
      <c r="F7" s="20">
        <f t="shared" si="0"/>
        <v>242190</v>
      </c>
      <c r="G7" s="20">
        <f t="shared" si="0"/>
        <v>32070384</v>
      </c>
      <c r="H7" s="167"/>
      <c r="I7" s="170"/>
      <c r="J7" s="173"/>
    </row>
    <row r="8" spans="1:12">
      <c r="A8" s="18" t="s">
        <v>15</v>
      </c>
      <c r="B8" s="19">
        <v>84418</v>
      </c>
      <c r="C8" s="19">
        <v>9439866.3416498024</v>
      </c>
      <c r="D8" s="19">
        <v>476</v>
      </c>
      <c r="E8" s="19">
        <v>58095.397883268401</v>
      </c>
      <c r="F8" s="20">
        <f t="shared" si="0"/>
        <v>84894</v>
      </c>
      <c r="G8" s="20">
        <f t="shared" si="0"/>
        <v>9497961.7395330705</v>
      </c>
      <c r="H8" s="167"/>
      <c r="I8" s="170"/>
      <c r="J8" s="173"/>
    </row>
    <row r="9" spans="1:12">
      <c r="A9" s="18" t="s">
        <v>16</v>
      </c>
      <c r="B9" s="19">
        <v>760032</v>
      </c>
      <c r="C9" s="19">
        <v>94111050</v>
      </c>
      <c r="D9" s="19">
        <v>19688</v>
      </c>
      <c r="E9" s="19">
        <v>2721365</v>
      </c>
      <c r="F9" s="20">
        <f t="shared" si="0"/>
        <v>779720</v>
      </c>
      <c r="G9" s="20">
        <f t="shared" si="0"/>
        <v>96832415</v>
      </c>
      <c r="H9" s="167"/>
      <c r="I9" s="170"/>
      <c r="J9" s="173"/>
    </row>
    <row r="10" spans="1:12" ht="15" thickBot="1">
      <c r="A10" s="22" t="s">
        <v>17</v>
      </c>
      <c r="B10" s="23">
        <v>11809</v>
      </c>
      <c r="C10" s="23">
        <v>1396408.57</v>
      </c>
      <c r="D10" s="23">
        <v>9</v>
      </c>
      <c r="E10" s="23">
        <v>2274.61</v>
      </c>
      <c r="F10" s="24">
        <f t="shared" si="0"/>
        <v>11818</v>
      </c>
      <c r="G10" s="24">
        <f t="shared" si="0"/>
        <v>1398683.1800000002</v>
      </c>
      <c r="H10" s="168"/>
      <c r="I10" s="171"/>
      <c r="J10" s="174"/>
    </row>
    <row r="11" spans="1:12">
      <c r="A11" s="15" t="s">
        <v>18</v>
      </c>
      <c r="B11" s="16">
        <v>164750</v>
      </c>
      <c r="C11" s="16">
        <v>21583706.977190644</v>
      </c>
      <c r="D11" s="16">
        <v>6004</v>
      </c>
      <c r="E11" s="16">
        <v>837030</v>
      </c>
      <c r="F11" s="25">
        <f t="shared" si="0"/>
        <v>170754</v>
      </c>
      <c r="G11" s="25">
        <f t="shared" si="0"/>
        <v>22420736.977190644</v>
      </c>
      <c r="H11" s="166">
        <f>G11/G2</f>
        <v>5.2867338840230912E-2</v>
      </c>
      <c r="I11" s="175">
        <f>F11/F2</f>
        <v>9.8654117810189873E-2</v>
      </c>
      <c r="J11" s="178">
        <f>E11/G11</f>
        <v>3.7332849533516149E-2</v>
      </c>
    </row>
    <row r="12" spans="1:12">
      <c r="A12" s="18" t="s">
        <v>11</v>
      </c>
      <c r="B12" s="19">
        <v>6015</v>
      </c>
      <c r="C12" s="19">
        <v>837546</v>
      </c>
      <c r="D12" s="19">
        <v>0</v>
      </c>
      <c r="E12" s="19">
        <v>0</v>
      </c>
      <c r="F12" s="26">
        <f t="shared" si="0"/>
        <v>6015</v>
      </c>
      <c r="G12" s="26">
        <f t="shared" si="0"/>
        <v>837546</v>
      </c>
      <c r="H12" s="167"/>
      <c r="I12" s="176"/>
      <c r="J12" s="179"/>
    </row>
    <row r="13" spans="1:12">
      <c r="A13" s="18" t="s">
        <v>12</v>
      </c>
      <c r="B13" s="19">
        <v>114</v>
      </c>
      <c r="C13" s="19">
        <v>9954</v>
      </c>
      <c r="D13" s="19">
        <v>0</v>
      </c>
      <c r="E13" s="19">
        <v>0</v>
      </c>
      <c r="F13" s="26">
        <f t="shared" si="0"/>
        <v>114</v>
      </c>
      <c r="G13" s="26">
        <f t="shared" si="0"/>
        <v>9954</v>
      </c>
      <c r="H13" s="167"/>
      <c r="I13" s="176"/>
      <c r="J13" s="179"/>
    </row>
    <row r="14" spans="1:12">
      <c r="A14" s="18" t="s">
        <v>13</v>
      </c>
      <c r="B14" s="19">
        <v>40782</v>
      </c>
      <c r="C14" s="19">
        <v>6011062</v>
      </c>
      <c r="D14" s="19">
        <v>2</v>
      </c>
      <c r="E14" s="19">
        <v>0</v>
      </c>
      <c r="F14" s="26">
        <f t="shared" si="0"/>
        <v>40784</v>
      </c>
      <c r="G14" s="26">
        <f t="shared" si="0"/>
        <v>6011062</v>
      </c>
      <c r="H14" s="167"/>
      <c r="I14" s="176"/>
      <c r="J14" s="179"/>
    </row>
    <row r="15" spans="1:12">
      <c r="A15" s="18" t="s">
        <v>14</v>
      </c>
      <c r="B15" s="19">
        <v>27646</v>
      </c>
      <c r="C15" s="19">
        <v>3577404</v>
      </c>
      <c r="D15" s="19">
        <v>2205</v>
      </c>
      <c r="E15" s="19">
        <v>289338</v>
      </c>
      <c r="F15" s="26">
        <f t="shared" si="0"/>
        <v>29851</v>
      </c>
      <c r="G15" s="26">
        <f t="shared" si="0"/>
        <v>3866742</v>
      </c>
      <c r="H15" s="167"/>
      <c r="I15" s="176"/>
      <c r="J15" s="179"/>
    </row>
    <row r="16" spans="1:12">
      <c r="A16" s="18" t="s">
        <v>15</v>
      </c>
      <c r="B16" s="19">
        <v>20616</v>
      </c>
      <c r="C16" s="19">
        <v>2231469.1471906449</v>
      </c>
      <c r="D16" s="19">
        <v>0</v>
      </c>
      <c r="E16" s="19">
        <v>0</v>
      </c>
      <c r="F16" s="26">
        <f t="shared" si="0"/>
        <v>20616</v>
      </c>
      <c r="G16" s="26">
        <f t="shared" si="0"/>
        <v>2231469.1471906449</v>
      </c>
      <c r="H16" s="167"/>
      <c r="I16" s="176"/>
      <c r="J16" s="179"/>
    </row>
    <row r="17" spans="1:13">
      <c r="A17" s="18" t="s">
        <v>16</v>
      </c>
      <c r="B17" s="19">
        <v>66937</v>
      </c>
      <c r="C17" s="19">
        <v>8594574</v>
      </c>
      <c r="D17" s="19">
        <v>3797</v>
      </c>
      <c r="E17" s="19">
        <v>547692</v>
      </c>
      <c r="F17" s="26">
        <f t="shared" si="0"/>
        <v>70734</v>
      </c>
      <c r="G17" s="26">
        <f t="shared" si="0"/>
        <v>9142266</v>
      </c>
      <c r="H17" s="167"/>
      <c r="I17" s="176"/>
      <c r="J17" s="179"/>
    </row>
    <row r="18" spans="1:13" ht="15" thickBot="1">
      <c r="A18" s="22" t="s">
        <v>17</v>
      </c>
      <c r="B18" s="23">
        <v>2640</v>
      </c>
      <c r="C18" s="23">
        <v>321697.82999999897</v>
      </c>
      <c r="D18" s="23">
        <v>0</v>
      </c>
      <c r="E18" s="23">
        <v>0</v>
      </c>
      <c r="F18" s="27">
        <f t="shared" si="0"/>
        <v>2640</v>
      </c>
      <c r="G18" s="27">
        <f t="shared" si="0"/>
        <v>321697.82999999897</v>
      </c>
      <c r="H18" s="168"/>
      <c r="I18" s="177"/>
      <c r="J18" s="180"/>
    </row>
    <row r="19" spans="1:13">
      <c r="A19" s="15" t="s">
        <v>19</v>
      </c>
      <c r="B19" s="16">
        <v>105982</v>
      </c>
      <c r="C19" s="16">
        <v>30157336.475984432</v>
      </c>
      <c r="D19" s="16">
        <v>11362</v>
      </c>
      <c r="E19" s="16">
        <v>5460589.2230505832</v>
      </c>
      <c r="F19" s="25">
        <f t="shared" si="0"/>
        <v>117344</v>
      </c>
      <c r="G19" s="25">
        <f t="shared" si="0"/>
        <v>35617925.699035019</v>
      </c>
      <c r="H19" s="166">
        <f>G19/G2</f>
        <v>8.3985863115593223E-2</v>
      </c>
      <c r="I19" s="175">
        <f>F19/F2</f>
        <v>6.7796179300742124E-2</v>
      </c>
      <c r="J19" s="178">
        <f>E19/G19</f>
        <v>0.15331014133702134</v>
      </c>
    </row>
    <row r="20" spans="1:13">
      <c r="A20" s="18" t="s">
        <v>11</v>
      </c>
      <c r="B20" s="19">
        <v>4072</v>
      </c>
      <c r="C20" s="19">
        <v>1441904</v>
      </c>
      <c r="D20" s="19">
        <v>568</v>
      </c>
      <c r="E20" s="19">
        <v>310533</v>
      </c>
      <c r="F20" s="26">
        <f t="shared" si="0"/>
        <v>4640</v>
      </c>
      <c r="G20" s="26">
        <f t="shared" si="0"/>
        <v>1752437</v>
      </c>
      <c r="H20" s="167"/>
      <c r="I20" s="176"/>
      <c r="J20" s="179"/>
    </row>
    <row r="21" spans="1:13">
      <c r="A21" s="18" t="s">
        <v>12</v>
      </c>
      <c r="B21" s="19">
        <v>188</v>
      </c>
      <c r="C21" s="19">
        <v>86348</v>
      </c>
      <c r="D21" s="19">
        <v>0</v>
      </c>
      <c r="E21" s="19">
        <v>0</v>
      </c>
      <c r="F21" s="26">
        <f t="shared" si="0"/>
        <v>188</v>
      </c>
      <c r="G21" s="26">
        <f t="shared" si="0"/>
        <v>86348</v>
      </c>
      <c r="H21" s="167"/>
      <c r="I21" s="176"/>
      <c r="J21" s="179"/>
      <c r="M21" s="19"/>
    </row>
    <row r="22" spans="1:13">
      <c r="A22" s="18" t="s">
        <v>13</v>
      </c>
      <c r="B22" s="19">
        <v>21239</v>
      </c>
      <c r="C22" s="19">
        <v>5177613</v>
      </c>
      <c r="D22" s="19">
        <v>2246</v>
      </c>
      <c r="E22" s="19">
        <v>76981.3</v>
      </c>
      <c r="F22" s="26">
        <f t="shared" si="0"/>
        <v>23485</v>
      </c>
      <c r="G22" s="26">
        <f t="shared" si="0"/>
        <v>5254594.3</v>
      </c>
      <c r="H22" s="167"/>
      <c r="I22" s="176"/>
      <c r="J22" s="179"/>
    </row>
    <row r="23" spans="1:13">
      <c r="A23" s="18" t="s">
        <v>14</v>
      </c>
      <c r="B23" s="19">
        <v>22261</v>
      </c>
      <c r="C23" s="19">
        <v>7846479</v>
      </c>
      <c r="D23" s="19">
        <v>2378</v>
      </c>
      <c r="E23" s="19">
        <v>1452205</v>
      </c>
      <c r="F23" s="26">
        <f t="shared" si="0"/>
        <v>24639</v>
      </c>
      <c r="G23" s="26">
        <f t="shared" si="0"/>
        <v>9298684</v>
      </c>
      <c r="H23" s="167"/>
      <c r="I23" s="176"/>
      <c r="J23" s="179"/>
    </row>
    <row r="24" spans="1:13">
      <c r="A24" s="18" t="s">
        <v>15</v>
      </c>
      <c r="B24" s="19">
        <v>7156</v>
      </c>
      <c r="C24" s="19">
        <v>1832956.795984433</v>
      </c>
      <c r="D24" s="19">
        <v>422</v>
      </c>
      <c r="E24" s="19">
        <v>207634.24305058341</v>
      </c>
      <c r="F24" s="26">
        <f t="shared" si="0"/>
        <v>7578</v>
      </c>
      <c r="G24" s="26">
        <f t="shared" si="0"/>
        <v>2040591.0390350164</v>
      </c>
      <c r="H24" s="167"/>
      <c r="I24" s="176"/>
      <c r="J24" s="179"/>
    </row>
    <row r="25" spans="1:13">
      <c r="A25" s="18" t="s">
        <v>16</v>
      </c>
      <c r="B25" s="19">
        <v>49738</v>
      </c>
      <c r="C25" s="19">
        <v>13360949</v>
      </c>
      <c r="D25" s="19">
        <v>5654</v>
      </c>
      <c r="E25" s="19">
        <v>3352223</v>
      </c>
      <c r="F25" s="26">
        <f t="shared" si="0"/>
        <v>55392</v>
      </c>
      <c r="G25" s="26">
        <f t="shared" si="0"/>
        <v>16713172</v>
      </c>
      <c r="H25" s="167"/>
      <c r="I25" s="176"/>
      <c r="J25" s="179"/>
    </row>
    <row r="26" spans="1:13" ht="15" thickBot="1">
      <c r="A26" s="22" t="s">
        <v>17</v>
      </c>
      <c r="B26" s="23">
        <v>1328</v>
      </c>
      <c r="C26" s="23">
        <v>411086.67999999889</v>
      </c>
      <c r="D26" s="23">
        <v>94</v>
      </c>
      <c r="E26" s="23">
        <v>61012.680000000008</v>
      </c>
      <c r="F26" s="27">
        <f t="shared" si="0"/>
        <v>1422</v>
      </c>
      <c r="G26" s="27">
        <f t="shared" si="0"/>
        <v>472099.35999999888</v>
      </c>
      <c r="H26" s="168"/>
      <c r="I26" s="177"/>
      <c r="J26" s="180"/>
    </row>
    <row r="27" spans="1:13">
      <c r="A27" s="15" t="s">
        <v>20</v>
      </c>
      <c r="B27" s="16">
        <v>17797</v>
      </c>
      <c r="C27" s="16">
        <v>27837495.91856809</v>
      </c>
      <c r="D27" s="16">
        <v>8040</v>
      </c>
      <c r="E27" s="16">
        <v>17646565.009922173</v>
      </c>
      <c r="F27" s="25">
        <f t="shared" si="0"/>
        <v>25837</v>
      </c>
      <c r="G27" s="25">
        <f t="shared" si="0"/>
        <v>45484060.928490266</v>
      </c>
      <c r="H27" s="166">
        <f>G27/G2</f>
        <v>0.10724987601355403</v>
      </c>
      <c r="I27" s="175">
        <f>F27/F2</f>
        <v>1.4927477200310832E-2</v>
      </c>
      <c r="J27" s="178">
        <f>E27/G27</f>
        <v>0.38797250398696775</v>
      </c>
    </row>
    <row r="28" spans="1:13">
      <c r="A28" s="18" t="s">
        <v>11</v>
      </c>
      <c r="B28" s="19">
        <v>312</v>
      </c>
      <c r="C28" s="19">
        <v>817753</v>
      </c>
      <c r="D28" s="19">
        <v>283</v>
      </c>
      <c r="E28" s="19">
        <v>1028109</v>
      </c>
      <c r="F28" s="26">
        <f t="shared" si="0"/>
        <v>595</v>
      </c>
      <c r="G28" s="26">
        <f t="shared" si="0"/>
        <v>1845862</v>
      </c>
      <c r="H28" s="167"/>
      <c r="I28" s="176"/>
      <c r="J28" s="179"/>
    </row>
    <row r="29" spans="1:13">
      <c r="A29" s="18" t="s">
        <v>13</v>
      </c>
      <c r="B29" s="19">
        <v>4735</v>
      </c>
      <c r="C29" s="19">
        <v>8100856</v>
      </c>
      <c r="D29" s="19">
        <v>2204</v>
      </c>
      <c r="E29" s="19">
        <v>509199.59999999899</v>
      </c>
      <c r="F29" s="26">
        <f t="shared" si="0"/>
        <v>6939</v>
      </c>
      <c r="G29" s="26">
        <f t="shared" si="0"/>
        <v>8610055.5999999996</v>
      </c>
      <c r="H29" s="167"/>
      <c r="I29" s="176"/>
      <c r="J29" s="179"/>
    </row>
    <row r="30" spans="1:13">
      <c r="A30" s="18" t="s">
        <v>14</v>
      </c>
      <c r="B30" s="19">
        <v>2159</v>
      </c>
      <c r="C30" s="19">
        <v>7586785</v>
      </c>
      <c r="D30" s="19">
        <v>1699</v>
      </c>
      <c r="E30" s="19">
        <v>7575688</v>
      </c>
      <c r="F30" s="26">
        <f t="shared" si="0"/>
        <v>3858</v>
      </c>
      <c r="G30" s="26">
        <f t="shared" si="0"/>
        <v>15162473</v>
      </c>
      <c r="H30" s="167"/>
      <c r="I30" s="176"/>
      <c r="J30" s="179"/>
    </row>
    <row r="31" spans="1:13">
      <c r="A31" s="18" t="s">
        <v>15</v>
      </c>
      <c r="B31" s="19">
        <v>662</v>
      </c>
      <c r="C31" s="19">
        <v>1720485.0385680911</v>
      </c>
      <c r="D31" s="19">
        <v>420</v>
      </c>
      <c r="E31" s="19">
        <v>1664128.4199221767</v>
      </c>
      <c r="F31" s="26">
        <f t="shared" si="0"/>
        <v>1082</v>
      </c>
      <c r="G31" s="26">
        <f t="shared" si="0"/>
        <v>3384613.4584902679</v>
      </c>
      <c r="H31" s="167"/>
      <c r="I31" s="176"/>
      <c r="J31" s="179"/>
    </row>
    <row r="32" spans="1:13">
      <c r="A32" s="18" t="s">
        <v>16</v>
      </c>
      <c r="B32" s="19">
        <v>9757</v>
      </c>
      <c r="C32" s="19">
        <v>9122692</v>
      </c>
      <c r="D32" s="19">
        <v>3335</v>
      </c>
      <c r="E32" s="19">
        <v>6460166</v>
      </c>
      <c r="F32" s="26">
        <f t="shared" si="0"/>
        <v>13092</v>
      </c>
      <c r="G32" s="26">
        <f t="shared" si="0"/>
        <v>15582858</v>
      </c>
      <c r="H32" s="167"/>
      <c r="I32" s="176"/>
      <c r="J32" s="179"/>
    </row>
    <row r="33" spans="1:10" ht="15" thickBot="1">
      <c r="A33" s="22" t="s">
        <v>17</v>
      </c>
      <c r="B33" s="23">
        <v>172</v>
      </c>
      <c r="C33" s="23">
        <v>488924.87999999995</v>
      </c>
      <c r="D33" s="23">
        <v>99</v>
      </c>
      <c r="E33" s="23">
        <v>409273.98999999888</v>
      </c>
      <c r="F33" s="27">
        <f t="shared" si="0"/>
        <v>271</v>
      </c>
      <c r="G33" s="27">
        <f t="shared" si="0"/>
        <v>898198.86999999883</v>
      </c>
      <c r="H33" s="168"/>
      <c r="I33" s="177"/>
      <c r="J33" s="180"/>
    </row>
    <row r="34" spans="1:10">
      <c r="A34" s="15" t="s">
        <v>21</v>
      </c>
      <c r="B34" s="16">
        <v>5681</v>
      </c>
      <c r="C34" s="16">
        <v>70704999.969999999</v>
      </c>
      <c r="D34" s="16">
        <v>5015</v>
      </c>
      <c r="E34" s="16">
        <v>68033274.071346298</v>
      </c>
      <c r="F34" s="25">
        <f>B34+D34</f>
        <v>10696</v>
      </c>
      <c r="G34" s="25">
        <f>C34+E34</f>
        <v>138738274.04134631</v>
      </c>
      <c r="H34" s="166">
        <f>G34/G2</f>
        <v>0.327140153836804</v>
      </c>
      <c r="I34" s="182">
        <f>F34/F2</f>
        <v>6.1796762834123416E-3</v>
      </c>
      <c r="J34" s="185">
        <f>E34/G34</f>
        <v>0.49037134519254039</v>
      </c>
    </row>
    <row r="35" spans="1:10">
      <c r="A35" s="18" t="s">
        <v>11</v>
      </c>
      <c r="B35" s="19">
        <v>27</v>
      </c>
      <c r="C35" s="19">
        <v>419149</v>
      </c>
      <c r="D35" s="19">
        <v>90</v>
      </c>
      <c r="E35" s="19">
        <v>4556453</v>
      </c>
      <c r="F35" s="26">
        <f>B35+D35</f>
        <v>117</v>
      </c>
      <c r="G35" s="26">
        <f>C35+E35</f>
        <v>4975602</v>
      </c>
      <c r="H35" s="167"/>
      <c r="I35" s="183"/>
      <c r="J35" s="186"/>
    </row>
    <row r="36" spans="1:10">
      <c r="A36" s="18" t="s">
        <v>13</v>
      </c>
      <c r="B36" s="19">
        <v>257</v>
      </c>
      <c r="C36" s="19">
        <v>3427135</v>
      </c>
      <c r="D36" s="19">
        <v>728</v>
      </c>
      <c r="E36" s="19">
        <v>1598147.899999999</v>
      </c>
      <c r="F36" s="26">
        <f t="shared" ref="F36:G40" si="1">B36+D36</f>
        <v>985</v>
      </c>
      <c r="G36" s="26">
        <f t="shared" si="1"/>
        <v>5025282.8999999985</v>
      </c>
      <c r="H36" s="167"/>
      <c r="I36" s="183"/>
      <c r="J36" s="186"/>
    </row>
    <row r="37" spans="1:10">
      <c r="A37" s="18" t="s">
        <v>14</v>
      </c>
      <c r="B37" s="19">
        <v>112</v>
      </c>
      <c r="C37" s="19">
        <v>5626138</v>
      </c>
      <c r="D37" s="19">
        <v>214</v>
      </c>
      <c r="E37" s="19">
        <v>12748559</v>
      </c>
      <c r="F37" s="26">
        <f t="shared" si="1"/>
        <v>326</v>
      </c>
      <c r="G37" s="26">
        <f t="shared" si="1"/>
        <v>18374697</v>
      </c>
      <c r="H37" s="167"/>
      <c r="I37" s="183"/>
      <c r="J37" s="186"/>
    </row>
    <row r="38" spans="1:10">
      <c r="A38" s="18" t="s">
        <v>15</v>
      </c>
      <c r="B38" s="19">
        <v>8</v>
      </c>
      <c r="C38" s="19">
        <v>184647.83999999991</v>
      </c>
      <c r="D38" s="19">
        <v>28</v>
      </c>
      <c r="E38" s="19">
        <v>1100336.6913463008</v>
      </c>
      <c r="F38" s="26">
        <f t="shared" si="1"/>
        <v>36</v>
      </c>
      <c r="G38" s="26">
        <f t="shared" si="1"/>
        <v>1284984.5313463006</v>
      </c>
      <c r="H38" s="167"/>
      <c r="I38" s="183"/>
      <c r="J38" s="186"/>
    </row>
    <row r="39" spans="1:10">
      <c r="A39" s="18" t="s">
        <v>16</v>
      </c>
      <c r="B39" s="19">
        <v>5270</v>
      </c>
      <c r="C39" s="19">
        <v>60927022</v>
      </c>
      <c r="D39" s="19">
        <v>3933</v>
      </c>
      <c r="E39" s="19">
        <v>46783255</v>
      </c>
      <c r="F39" s="26">
        <f t="shared" si="1"/>
        <v>9203</v>
      </c>
      <c r="G39" s="26">
        <f t="shared" si="1"/>
        <v>107710277</v>
      </c>
      <c r="H39" s="167"/>
      <c r="I39" s="183"/>
      <c r="J39" s="186"/>
    </row>
    <row r="40" spans="1:10" ht="15" thickBot="1">
      <c r="A40" s="18" t="s">
        <v>17</v>
      </c>
      <c r="B40" s="19">
        <v>7</v>
      </c>
      <c r="C40" s="19">
        <v>120908.1299999999</v>
      </c>
      <c r="D40" s="19">
        <v>22</v>
      </c>
      <c r="E40" s="19">
        <v>1246522.4799999991</v>
      </c>
      <c r="F40" s="28">
        <f t="shared" si="1"/>
        <v>29</v>
      </c>
      <c r="G40" s="28">
        <f t="shared" si="1"/>
        <v>1367430.6099999989</v>
      </c>
      <c r="H40" s="181"/>
      <c r="I40" s="184"/>
      <c r="J40" s="187"/>
    </row>
    <row r="41" spans="1:10">
      <c r="A41" s="15" t="s">
        <v>22</v>
      </c>
      <c r="B41" s="16">
        <v>0</v>
      </c>
      <c r="C41" s="16">
        <v>100</v>
      </c>
      <c r="D41" s="16">
        <v>0</v>
      </c>
      <c r="E41" s="16">
        <v>0</v>
      </c>
      <c r="F41" s="25">
        <f>B41+D41</f>
        <v>0</v>
      </c>
      <c r="G41" s="25">
        <f>C41+E41</f>
        <v>100</v>
      </c>
      <c r="H41" s="188">
        <f>G41/G2</f>
        <v>2.3579661495522918E-7</v>
      </c>
      <c r="I41" s="188">
        <f>F41/F2</f>
        <v>0</v>
      </c>
      <c r="J41" s="190">
        <f>F42/G41</f>
        <v>0</v>
      </c>
    </row>
    <row r="42" spans="1:10" ht="15" thickBot="1">
      <c r="A42" s="22" t="s">
        <v>13</v>
      </c>
      <c r="B42" s="23">
        <v>0</v>
      </c>
      <c r="C42" s="23">
        <v>100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100</v>
      </c>
      <c r="H42" s="189"/>
      <c r="I42" s="189"/>
      <c r="J42" s="191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A2201-6EF7-4142-9706-0965A4968F15}">
  <sheetPr>
    <tabColor rgb="FF00B050"/>
  </sheetPr>
  <dimension ref="A1:M42"/>
  <sheetViews>
    <sheetView topLeftCell="A4" zoomScaleNormal="100" workbookViewId="0">
      <selection activeCell="B2" sqref="B2:E42"/>
    </sheetView>
  </sheetViews>
  <sheetFormatPr defaultRowHeight="14.45"/>
  <cols>
    <col min="1" max="1" width="17.42578125" customWidth="1"/>
    <col min="2" max="2" width="13.140625" style="19" customWidth="1"/>
    <col min="3" max="3" width="14.42578125" style="19" customWidth="1"/>
    <col min="4" max="4" width="13.140625" style="19" customWidth="1"/>
    <col min="5" max="5" width="14.140625" style="19" customWidth="1"/>
    <col min="6" max="6" width="11.42578125" customWidth="1"/>
    <col min="7" max="7" width="12.85546875" customWidth="1"/>
    <col min="8" max="8" width="12.7109375" bestFit="1" customWidth="1"/>
    <col min="9" max="9" width="11.85546875" customWidth="1"/>
    <col min="10" max="10" width="17.85546875" customWidth="1"/>
    <col min="11" max="11" width="12.7109375" bestFit="1" customWidth="1"/>
    <col min="12" max="12" width="12" bestFit="1" customWidth="1"/>
    <col min="13" max="13" width="10.140625" bestFit="1" customWidth="1"/>
  </cols>
  <sheetData>
    <row r="1" spans="1:12" ht="58.5" thickBot="1">
      <c r="A1" s="1">
        <f>JAN!A1</f>
        <v>2020</v>
      </c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7" t="s">
        <v>5</v>
      </c>
      <c r="H1" s="8" t="s">
        <v>6</v>
      </c>
      <c r="I1" s="8" t="s">
        <v>7</v>
      </c>
      <c r="J1" s="9" t="s">
        <v>8</v>
      </c>
    </row>
    <row r="2" spans="1:12" ht="15" thickBot="1">
      <c r="A2" s="10" t="s">
        <v>24</v>
      </c>
      <c r="B2" s="11">
        <v>1650153</v>
      </c>
      <c r="C2" s="11">
        <v>256463406.06083265</v>
      </c>
      <c r="D2" s="11">
        <v>55091</v>
      </c>
      <c r="E2" s="11">
        <v>76980862.152817115</v>
      </c>
      <c r="F2" s="12">
        <f>B2+D2</f>
        <v>1705244</v>
      </c>
      <c r="G2" s="12">
        <f>C2+E2</f>
        <v>333444268.21364975</v>
      </c>
      <c r="H2" s="13">
        <f>SUM(H3:H42)</f>
        <v>1.0000000000000002</v>
      </c>
      <c r="I2" s="14">
        <f>SUM(I3:I42)</f>
        <v>1.0000000000000002</v>
      </c>
      <c r="J2" s="14">
        <f>E2/G2</f>
        <v>0.23086575326432873</v>
      </c>
    </row>
    <row r="3" spans="1:12">
      <c r="A3" s="15" t="s">
        <v>10</v>
      </c>
      <c r="B3" s="16">
        <v>1357135</v>
      </c>
      <c r="C3" s="16">
        <v>146709651.92033461</v>
      </c>
      <c r="D3" s="16">
        <v>25023</v>
      </c>
      <c r="E3" s="16">
        <v>2953036.3620000002</v>
      </c>
      <c r="F3" s="17">
        <f>B3+D3</f>
        <v>1382158</v>
      </c>
      <c r="G3" s="17">
        <f>C3+E3</f>
        <v>149662688.2823346</v>
      </c>
      <c r="H3" s="166">
        <f>G3/G$2</f>
        <v>0.44883868924818443</v>
      </c>
      <c r="I3" s="169">
        <f>F3/F2</f>
        <v>0.81053385908409592</v>
      </c>
      <c r="J3" s="172">
        <f>E3/G3</f>
        <v>1.9731279692298306E-2</v>
      </c>
    </row>
    <row r="4" spans="1:12">
      <c r="A4" s="18" t="s">
        <v>11</v>
      </c>
      <c r="B4" s="19">
        <v>29129</v>
      </c>
      <c r="C4" s="19">
        <v>3413091</v>
      </c>
      <c r="D4" s="19">
        <v>69</v>
      </c>
      <c r="E4" s="19">
        <v>14868</v>
      </c>
      <c r="F4" s="20">
        <f>B4+D4</f>
        <v>29198</v>
      </c>
      <c r="G4" s="20">
        <f t="shared" ref="F4:G33" si="0">C4+E4</f>
        <v>3427959</v>
      </c>
      <c r="H4" s="167"/>
      <c r="I4" s="170"/>
      <c r="J4" s="173"/>
      <c r="L4" s="19"/>
    </row>
    <row r="5" spans="1:12">
      <c r="A5" s="18" t="s">
        <v>12</v>
      </c>
      <c r="B5" s="19">
        <v>1631</v>
      </c>
      <c r="C5" s="19">
        <v>143364</v>
      </c>
      <c r="D5" s="19">
        <v>0</v>
      </c>
      <c r="E5" s="19">
        <v>0</v>
      </c>
      <c r="F5" s="20">
        <f t="shared" si="0"/>
        <v>1631</v>
      </c>
      <c r="G5" s="20">
        <f t="shared" si="0"/>
        <v>143364</v>
      </c>
      <c r="H5" s="167"/>
      <c r="I5" s="170"/>
      <c r="J5" s="173"/>
      <c r="L5" s="21"/>
    </row>
    <row r="6" spans="1:12">
      <c r="A6" s="18" t="s">
        <v>13</v>
      </c>
      <c r="B6" s="19">
        <v>257266</v>
      </c>
      <c r="C6" s="19">
        <v>28271099</v>
      </c>
      <c r="D6" s="19">
        <v>293</v>
      </c>
      <c r="E6" s="19">
        <v>5561.7</v>
      </c>
      <c r="F6" s="20">
        <f t="shared" si="0"/>
        <v>257559</v>
      </c>
      <c r="G6" s="20">
        <f t="shared" si="0"/>
        <v>28276660.699999999</v>
      </c>
      <c r="H6" s="167"/>
      <c r="I6" s="170"/>
      <c r="J6" s="173"/>
    </row>
    <row r="7" spans="1:12">
      <c r="A7" s="18" t="s">
        <v>14</v>
      </c>
      <c r="B7" s="19">
        <v>237362</v>
      </c>
      <c r="C7" s="19">
        <v>25388500</v>
      </c>
      <c r="D7" s="19">
        <v>4785</v>
      </c>
      <c r="E7" s="19">
        <v>567850</v>
      </c>
      <c r="F7" s="20">
        <f t="shared" si="0"/>
        <v>242147</v>
      </c>
      <c r="G7" s="20">
        <f t="shared" si="0"/>
        <v>25956350</v>
      </c>
      <c r="H7" s="167"/>
      <c r="I7" s="170"/>
      <c r="J7" s="173"/>
    </row>
    <row r="8" spans="1:12">
      <c r="A8" s="18" t="s">
        <v>15</v>
      </c>
      <c r="B8" s="19">
        <v>84344</v>
      </c>
      <c r="C8" s="19">
        <v>8489896.9703346211</v>
      </c>
      <c r="D8" s="19">
        <v>476</v>
      </c>
      <c r="E8" s="19">
        <v>54185.312000000005</v>
      </c>
      <c r="F8" s="20">
        <f t="shared" si="0"/>
        <v>84820</v>
      </c>
      <c r="G8" s="20">
        <f t="shared" si="0"/>
        <v>8544082.282334622</v>
      </c>
      <c r="H8" s="167"/>
      <c r="I8" s="170"/>
      <c r="J8" s="173"/>
    </row>
    <row r="9" spans="1:12">
      <c r="A9" s="18" t="s">
        <v>16</v>
      </c>
      <c r="B9" s="19">
        <v>735629</v>
      </c>
      <c r="C9" s="19">
        <v>79808055</v>
      </c>
      <c r="D9" s="19">
        <v>19391</v>
      </c>
      <c r="E9" s="19">
        <v>2308533</v>
      </c>
      <c r="F9" s="20">
        <f t="shared" si="0"/>
        <v>755020</v>
      </c>
      <c r="G9" s="20">
        <f t="shared" si="0"/>
        <v>82116588</v>
      </c>
      <c r="H9" s="167"/>
      <c r="I9" s="170"/>
      <c r="J9" s="173"/>
    </row>
    <row r="10" spans="1:12" ht="15" thickBot="1">
      <c r="A10" s="22" t="s">
        <v>17</v>
      </c>
      <c r="B10" s="23">
        <v>11774</v>
      </c>
      <c r="C10" s="23">
        <v>1195645.95</v>
      </c>
      <c r="D10" s="23">
        <v>9</v>
      </c>
      <c r="E10" s="23">
        <v>2038.3499999999899</v>
      </c>
      <c r="F10" s="24">
        <f t="shared" si="0"/>
        <v>11783</v>
      </c>
      <c r="G10" s="24">
        <f t="shared" si="0"/>
        <v>1197684.3</v>
      </c>
      <c r="H10" s="168"/>
      <c r="I10" s="171"/>
      <c r="J10" s="174"/>
    </row>
    <row r="11" spans="1:12">
      <c r="A11" s="15" t="s">
        <v>18</v>
      </c>
      <c r="B11" s="16">
        <v>165515</v>
      </c>
      <c r="C11" s="16">
        <v>18630293.112350192</v>
      </c>
      <c r="D11" s="16">
        <v>5673</v>
      </c>
      <c r="E11" s="16">
        <v>641830</v>
      </c>
      <c r="F11" s="25">
        <f t="shared" si="0"/>
        <v>171188</v>
      </c>
      <c r="G11" s="25">
        <f t="shared" si="0"/>
        <v>19272123.112350192</v>
      </c>
      <c r="H11" s="166">
        <f>G11/G2</f>
        <v>5.779713418256105E-2</v>
      </c>
      <c r="I11" s="175">
        <f>F11/F2</f>
        <v>0.10038915252010856</v>
      </c>
      <c r="J11" s="178">
        <f>E11/G11</f>
        <v>3.3303543997635361E-2</v>
      </c>
    </row>
    <row r="12" spans="1:12">
      <c r="A12" s="18" t="s">
        <v>11</v>
      </c>
      <c r="B12" s="19">
        <v>6052</v>
      </c>
      <c r="C12" s="19">
        <v>673234</v>
      </c>
      <c r="D12" s="19">
        <v>0</v>
      </c>
      <c r="E12" s="19">
        <v>0</v>
      </c>
      <c r="F12" s="26">
        <f t="shared" si="0"/>
        <v>6052</v>
      </c>
      <c r="G12" s="26">
        <f t="shared" si="0"/>
        <v>673234</v>
      </c>
      <c r="H12" s="167"/>
      <c r="I12" s="176"/>
      <c r="J12" s="179"/>
    </row>
    <row r="13" spans="1:12">
      <c r="A13" s="18" t="s">
        <v>12</v>
      </c>
      <c r="B13" s="19">
        <v>116</v>
      </c>
      <c r="C13" s="19">
        <v>8834</v>
      </c>
      <c r="D13" s="19">
        <v>0</v>
      </c>
      <c r="E13" s="19">
        <v>0</v>
      </c>
      <c r="F13" s="26">
        <f t="shared" si="0"/>
        <v>116</v>
      </c>
      <c r="G13" s="26">
        <f t="shared" si="0"/>
        <v>8834</v>
      </c>
      <c r="H13" s="167"/>
      <c r="I13" s="176"/>
      <c r="J13" s="179"/>
    </row>
    <row r="14" spans="1:12">
      <c r="A14" s="18" t="s">
        <v>13</v>
      </c>
      <c r="B14" s="19">
        <v>40341</v>
      </c>
      <c r="C14" s="19">
        <v>4766409</v>
      </c>
      <c r="D14" s="19">
        <v>2</v>
      </c>
      <c r="E14" s="19">
        <v>0</v>
      </c>
      <c r="F14" s="26">
        <f t="shared" si="0"/>
        <v>40343</v>
      </c>
      <c r="G14" s="26">
        <f t="shared" si="0"/>
        <v>4766409</v>
      </c>
      <c r="H14" s="167"/>
      <c r="I14" s="176"/>
      <c r="J14" s="179"/>
    </row>
    <row r="15" spans="1:12">
      <c r="A15" s="18" t="s">
        <v>14</v>
      </c>
      <c r="B15" s="19">
        <v>28158</v>
      </c>
      <c r="C15" s="19">
        <v>2972578</v>
      </c>
      <c r="D15" s="19">
        <v>1985</v>
      </c>
      <c r="E15" s="19">
        <v>216076</v>
      </c>
      <c r="F15" s="26">
        <f t="shared" si="0"/>
        <v>30143</v>
      </c>
      <c r="G15" s="26">
        <f t="shared" si="0"/>
        <v>3188654</v>
      </c>
      <c r="H15" s="167"/>
      <c r="I15" s="176"/>
      <c r="J15" s="179"/>
    </row>
    <row r="16" spans="1:12">
      <c r="A16" s="18" t="s">
        <v>15</v>
      </c>
      <c r="B16" s="19">
        <v>20718</v>
      </c>
      <c r="C16" s="19">
        <v>2069715.9223501901</v>
      </c>
      <c r="D16" s="19">
        <v>0</v>
      </c>
      <c r="E16" s="19">
        <v>0</v>
      </c>
      <c r="F16" s="26">
        <f t="shared" si="0"/>
        <v>20718</v>
      </c>
      <c r="G16" s="26">
        <f t="shared" si="0"/>
        <v>2069715.9223501901</v>
      </c>
      <c r="H16" s="167"/>
      <c r="I16" s="176"/>
      <c r="J16" s="179"/>
    </row>
    <row r="17" spans="1:13">
      <c r="A17" s="18" t="s">
        <v>16</v>
      </c>
      <c r="B17" s="19">
        <v>67448</v>
      </c>
      <c r="C17" s="19">
        <v>7837390</v>
      </c>
      <c r="D17" s="19">
        <v>3686</v>
      </c>
      <c r="E17" s="19">
        <v>425754</v>
      </c>
      <c r="F17" s="26">
        <f t="shared" si="0"/>
        <v>71134</v>
      </c>
      <c r="G17" s="26">
        <f t="shared" si="0"/>
        <v>8263144</v>
      </c>
      <c r="H17" s="167"/>
      <c r="I17" s="176"/>
      <c r="J17" s="179"/>
    </row>
    <row r="18" spans="1:13" ht="15" thickBot="1">
      <c r="A18" s="22" t="s">
        <v>17</v>
      </c>
      <c r="B18" s="23">
        <v>2682</v>
      </c>
      <c r="C18" s="23">
        <v>302132.18999999989</v>
      </c>
      <c r="D18" s="23">
        <v>0</v>
      </c>
      <c r="E18" s="23">
        <v>0</v>
      </c>
      <c r="F18" s="27">
        <f t="shared" si="0"/>
        <v>2682</v>
      </c>
      <c r="G18" s="27">
        <f t="shared" si="0"/>
        <v>302132.18999999989</v>
      </c>
      <c r="H18" s="168"/>
      <c r="I18" s="177"/>
      <c r="J18" s="180"/>
    </row>
    <row r="19" spans="1:13">
      <c r="A19" s="15" t="s">
        <v>19</v>
      </c>
      <c r="B19" s="16">
        <v>104250</v>
      </c>
      <c r="C19" s="16">
        <v>24429886.35455253</v>
      </c>
      <c r="D19" s="16">
        <v>11335</v>
      </c>
      <c r="E19" s="16">
        <v>4697301.6239999998</v>
      </c>
      <c r="F19" s="25">
        <f t="shared" si="0"/>
        <v>115585</v>
      </c>
      <c r="G19" s="25">
        <f t="shared" si="0"/>
        <v>29127187.978552528</v>
      </c>
      <c r="H19" s="166">
        <f>G19/G2</f>
        <v>8.7352492620714928E-2</v>
      </c>
      <c r="I19" s="175">
        <f>F19/F2</f>
        <v>6.7782088662971404E-2</v>
      </c>
      <c r="J19" s="178">
        <f>E19/G19</f>
        <v>0.16126862735458034</v>
      </c>
    </row>
    <row r="20" spans="1:13">
      <c r="A20" s="18" t="s">
        <v>11</v>
      </c>
      <c r="B20" s="19">
        <v>4068</v>
      </c>
      <c r="C20" s="19">
        <v>1104150</v>
      </c>
      <c r="D20" s="19">
        <v>575</v>
      </c>
      <c r="E20" s="19">
        <v>247519</v>
      </c>
      <c r="F20" s="26">
        <f t="shared" si="0"/>
        <v>4643</v>
      </c>
      <c r="G20" s="26">
        <f t="shared" si="0"/>
        <v>1351669</v>
      </c>
      <c r="H20" s="167"/>
      <c r="I20" s="176"/>
      <c r="J20" s="179"/>
    </row>
    <row r="21" spans="1:13">
      <c r="A21" s="18" t="s">
        <v>12</v>
      </c>
      <c r="B21" s="19">
        <v>188</v>
      </c>
      <c r="C21" s="19">
        <v>64979</v>
      </c>
      <c r="D21" s="19">
        <v>0</v>
      </c>
      <c r="E21" s="19">
        <v>0</v>
      </c>
      <c r="F21" s="26">
        <f t="shared" si="0"/>
        <v>188</v>
      </c>
      <c r="G21" s="26">
        <f t="shared" si="0"/>
        <v>64979</v>
      </c>
      <c r="H21" s="167"/>
      <c r="I21" s="176"/>
      <c r="J21" s="179"/>
      <c r="M21" s="19"/>
    </row>
    <row r="22" spans="1:13">
      <c r="A22" s="18" t="s">
        <v>13</v>
      </c>
      <c r="B22" s="19">
        <v>21225</v>
      </c>
      <c r="C22" s="19">
        <v>3736291</v>
      </c>
      <c r="D22" s="19">
        <v>2268</v>
      </c>
      <c r="E22" s="19">
        <v>59325.799999999901</v>
      </c>
      <c r="F22" s="26">
        <f t="shared" si="0"/>
        <v>23493</v>
      </c>
      <c r="G22" s="26">
        <f t="shared" si="0"/>
        <v>3795616.8</v>
      </c>
      <c r="H22" s="167"/>
      <c r="I22" s="176"/>
      <c r="J22" s="179"/>
    </row>
    <row r="23" spans="1:13">
      <c r="A23" s="18" t="s">
        <v>14</v>
      </c>
      <c r="B23" s="19">
        <v>22251</v>
      </c>
      <c r="C23" s="19">
        <v>6190832</v>
      </c>
      <c r="D23" s="19">
        <v>2386</v>
      </c>
      <c r="E23" s="19">
        <v>1185186</v>
      </c>
      <c r="F23" s="26">
        <f t="shared" si="0"/>
        <v>24637</v>
      </c>
      <c r="G23" s="26">
        <f t="shared" si="0"/>
        <v>7376018</v>
      </c>
      <c r="H23" s="167"/>
      <c r="I23" s="176"/>
      <c r="J23" s="179"/>
    </row>
    <row r="24" spans="1:13">
      <c r="A24" s="18" t="s">
        <v>15</v>
      </c>
      <c r="B24" s="19">
        <v>7144</v>
      </c>
      <c r="C24" s="19">
        <v>1605846.0345525271</v>
      </c>
      <c r="D24" s="19">
        <v>416</v>
      </c>
      <c r="E24" s="19">
        <v>182142.38400000002</v>
      </c>
      <c r="F24" s="26">
        <f t="shared" si="0"/>
        <v>7560</v>
      </c>
      <c r="G24" s="26">
        <f t="shared" si="0"/>
        <v>1787988.4185525272</v>
      </c>
      <c r="H24" s="167"/>
      <c r="I24" s="176"/>
      <c r="J24" s="179"/>
    </row>
    <row r="25" spans="1:13">
      <c r="A25" s="18" t="s">
        <v>16</v>
      </c>
      <c r="B25" s="19">
        <v>48045</v>
      </c>
      <c r="C25" s="19">
        <v>11393913</v>
      </c>
      <c r="D25" s="19">
        <v>5596</v>
      </c>
      <c r="E25" s="19">
        <v>2972103</v>
      </c>
      <c r="F25" s="26">
        <f t="shared" si="0"/>
        <v>53641</v>
      </c>
      <c r="G25" s="26">
        <f t="shared" si="0"/>
        <v>14366016</v>
      </c>
      <c r="H25" s="167"/>
      <c r="I25" s="176"/>
      <c r="J25" s="179"/>
    </row>
    <row r="26" spans="1:13" ht="15" thickBot="1">
      <c r="A26" s="22" t="s">
        <v>17</v>
      </c>
      <c r="B26" s="23">
        <v>1329</v>
      </c>
      <c r="C26" s="23">
        <v>333875.3199999989</v>
      </c>
      <c r="D26" s="23">
        <v>94</v>
      </c>
      <c r="E26" s="23">
        <v>51025.4399999999</v>
      </c>
      <c r="F26" s="27">
        <f t="shared" si="0"/>
        <v>1423</v>
      </c>
      <c r="G26" s="27">
        <f t="shared" si="0"/>
        <v>384900.75999999879</v>
      </c>
      <c r="H26" s="168"/>
      <c r="I26" s="177"/>
      <c r="J26" s="180"/>
    </row>
    <row r="27" spans="1:13">
      <c r="A27" s="15" t="s">
        <v>20</v>
      </c>
      <c r="B27" s="16">
        <v>17629</v>
      </c>
      <c r="C27" s="16">
        <v>23044415.39359533</v>
      </c>
      <c r="D27" s="16">
        <v>8074</v>
      </c>
      <c r="E27" s="16">
        <v>15148735.64074708</v>
      </c>
      <c r="F27" s="25">
        <f t="shared" si="0"/>
        <v>25703</v>
      </c>
      <c r="G27" s="25">
        <f t="shared" si="0"/>
        <v>38193151.034342408</v>
      </c>
      <c r="H27" s="166">
        <f>G27/G2</f>
        <v>0.11454133321575251</v>
      </c>
      <c r="I27" s="175">
        <f>F27/F2</f>
        <v>1.5072916251281342E-2</v>
      </c>
      <c r="J27" s="178">
        <f>E27/G27</f>
        <v>0.39663487380566437</v>
      </c>
    </row>
    <row r="28" spans="1:13">
      <c r="A28" s="18" t="s">
        <v>11</v>
      </c>
      <c r="B28" s="19">
        <v>313</v>
      </c>
      <c r="C28" s="19">
        <v>649801</v>
      </c>
      <c r="D28" s="19">
        <v>281</v>
      </c>
      <c r="E28" s="19">
        <v>832701</v>
      </c>
      <c r="F28" s="26">
        <f t="shared" si="0"/>
        <v>594</v>
      </c>
      <c r="G28" s="26">
        <f t="shared" si="0"/>
        <v>1482502</v>
      </c>
      <c r="H28" s="167"/>
      <c r="I28" s="176"/>
      <c r="J28" s="179"/>
    </row>
    <row r="29" spans="1:13">
      <c r="A29" s="18" t="s">
        <v>13</v>
      </c>
      <c r="B29" s="19">
        <v>4720</v>
      </c>
      <c r="C29" s="19">
        <v>6177942</v>
      </c>
      <c r="D29" s="19">
        <v>2222</v>
      </c>
      <c r="E29" s="19">
        <v>403225.59999999992</v>
      </c>
      <c r="F29" s="26">
        <f t="shared" si="0"/>
        <v>6942</v>
      </c>
      <c r="G29" s="26">
        <f t="shared" si="0"/>
        <v>6581167.5999999996</v>
      </c>
      <c r="H29" s="167"/>
      <c r="I29" s="176"/>
      <c r="J29" s="179"/>
    </row>
    <row r="30" spans="1:13">
      <c r="A30" s="18" t="s">
        <v>14</v>
      </c>
      <c r="B30" s="19">
        <v>2153</v>
      </c>
      <c r="C30" s="19">
        <v>6229458</v>
      </c>
      <c r="D30" s="19">
        <v>1704</v>
      </c>
      <c r="E30" s="19">
        <v>6115807</v>
      </c>
      <c r="F30" s="26">
        <f t="shared" si="0"/>
        <v>3857</v>
      </c>
      <c r="G30" s="26">
        <f t="shared" si="0"/>
        <v>12345265</v>
      </c>
      <c r="H30" s="167"/>
      <c r="I30" s="176"/>
      <c r="J30" s="179"/>
    </row>
    <row r="31" spans="1:13">
      <c r="A31" s="18" t="s">
        <v>15</v>
      </c>
      <c r="B31" s="19">
        <v>654</v>
      </c>
      <c r="C31" s="19">
        <v>1557752.7395953292</v>
      </c>
      <c r="D31" s="19">
        <v>430</v>
      </c>
      <c r="E31" s="19">
        <v>1457496.640747081</v>
      </c>
      <c r="F31" s="26">
        <f t="shared" si="0"/>
        <v>1084</v>
      </c>
      <c r="G31" s="26">
        <f t="shared" si="0"/>
        <v>3015249.3803424099</v>
      </c>
      <c r="H31" s="167"/>
      <c r="I31" s="176"/>
      <c r="J31" s="179"/>
    </row>
    <row r="32" spans="1:13">
      <c r="A32" s="18" t="s">
        <v>16</v>
      </c>
      <c r="B32" s="19">
        <v>9617</v>
      </c>
      <c r="C32" s="19">
        <v>8023798</v>
      </c>
      <c r="D32" s="19">
        <v>3338</v>
      </c>
      <c r="E32" s="19">
        <v>6006915</v>
      </c>
      <c r="F32" s="26">
        <f t="shared" si="0"/>
        <v>12955</v>
      </c>
      <c r="G32" s="26">
        <f t="shared" si="0"/>
        <v>14030713</v>
      </c>
      <c r="H32" s="167"/>
      <c r="I32" s="176"/>
      <c r="J32" s="179"/>
    </row>
    <row r="33" spans="1:10" ht="15" thickBot="1">
      <c r="A33" s="22" t="s">
        <v>17</v>
      </c>
      <c r="B33" s="23">
        <v>172</v>
      </c>
      <c r="C33" s="23">
        <v>405663.65399999992</v>
      </c>
      <c r="D33" s="23">
        <v>99</v>
      </c>
      <c r="E33" s="23">
        <v>332590.39999999898</v>
      </c>
      <c r="F33" s="27">
        <f t="shared" si="0"/>
        <v>271</v>
      </c>
      <c r="G33" s="27">
        <f t="shared" si="0"/>
        <v>738254.05399999884</v>
      </c>
      <c r="H33" s="168"/>
      <c r="I33" s="177"/>
      <c r="J33" s="180"/>
    </row>
    <row r="34" spans="1:10">
      <c r="A34" s="15" t="s">
        <v>21</v>
      </c>
      <c r="B34" s="16">
        <v>5624</v>
      </c>
      <c r="C34" s="16">
        <v>43649059.280000001</v>
      </c>
      <c r="D34" s="16">
        <v>4986</v>
      </c>
      <c r="E34" s="16">
        <v>53539958.526070036</v>
      </c>
      <c r="F34" s="25">
        <f>B34+D34</f>
        <v>10610</v>
      </c>
      <c r="G34" s="25">
        <f>C34+E34</f>
        <v>97189017.80607003</v>
      </c>
      <c r="H34" s="166">
        <f>G34/G2</f>
        <v>0.29147005083259531</v>
      </c>
      <c r="I34" s="182">
        <f>F34/F2</f>
        <v>6.2219834815428173E-3</v>
      </c>
      <c r="J34" s="185">
        <f>E34/G34</f>
        <v>0.55088486060125763</v>
      </c>
    </row>
    <row r="35" spans="1:10">
      <c r="A35" s="18" t="s">
        <v>11</v>
      </c>
      <c r="B35" s="19">
        <v>26</v>
      </c>
      <c r="C35" s="19">
        <v>340562</v>
      </c>
      <c r="D35" s="19">
        <v>89</v>
      </c>
      <c r="E35" s="19">
        <v>4408920</v>
      </c>
      <c r="F35" s="26">
        <f>B35+D35</f>
        <v>115</v>
      </c>
      <c r="G35" s="26">
        <f>C35+E35</f>
        <v>4749482</v>
      </c>
      <c r="H35" s="167"/>
      <c r="I35" s="183"/>
      <c r="J35" s="186"/>
    </row>
    <row r="36" spans="1:10">
      <c r="A36" s="18" t="s">
        <v>13</v>
      </c>
      <c r="B36" s="19">
        <v>258</v>
      </c>
      <c r="C36" s="19">
        <v>2533720</v>
      </c>
      <c r="D36" s="19">
        <v>728</v>
      </c>
      <c r="E36" s="19">
        <v>1390008.8999999969</v>
      </c>
      <c r="F36" s="26">
        <f t="shared" ref="F36:G40" si="1">B36+D36</f>
        <v>986</v>
      </c>
      <c r="G36" s="26">
        <f t="shared" si="1"/>
        <v>3923728.8999999966</v>
      </c>
      <c r="H36" s="167"/>
      <c r="I36" s="183"/>
      <c r="J36" s="186"/>
    </row>
    <row r="37" spans="1:10">
      <c r="A37" s="18" t="s">
        <v>14</v>
      </c>
      <c r="B37" s="19">
        <v>109</v>
      </c>
      <c r="C37" s="19">
        <v>4943795</v>
      </c>
      <c r="D37" s="19">
        <v>216</v>
      </c>
      <c r="E37" s="19">
        <v>1398873</v>
      </c>
      <c r="F37" s="26">
        <f t="shared" si="1"/>
        <v>325</v>
      </c>
      <c r="G37" s="26">
        <f t="shared" si="1"/>
        <v>6342668</v>
      </c>
      <c r="H37" s="167"/>
      <c r="I37" s="183"/>
      <c r="J37" s="186"/>
    </row>
    <row r="38" spans="1:10">
      <c r="A38" s="18" t="s">
        <v>15</v>
      </c>
      <c r="B38" s="19">
        <v>8</v>
      </c>
      <c r="C38" s="19">
        <v>183387.99999999991</v>
      </c>
      <c r="D38" s="19">
        <v>28</v>
      </c>
      <c r="E38" s="19">
        <v>1097853.5260700388</v>
      </c>
      <c r="F38" s="26">
        <f t="shared" si="1"/>
        <v>36</v>
      </c>
      <c r="G38" s="26">
        <f t="shared" si="1"/>
        <v>1281241.5260700388</v>
      </c>
      <c r="H38" s="167"/>
      <c r="I38" s="183"/>
      <c r="J38" s="186"/>
    </row>
    <row r="39" spans="1:10">
      <c r="A39" s="18" t="s">
        <v>16</v>
      </c>
      <c r="B39" s="19">
        <v>5216</v>
      </c>
      <c r="C39" s="19">
        <v>35554562</v>
      </c>
      <c r="D39" s="19">
        <v>3903</v>
      </c>
      <c r="E39" s="19">
        <v>44168399</v>
      </c>
      <c r="F39" s="26">
        <f t="shared" si="1"/>
        <v>9119</v>
      </c>
      <c r="G39" s="26">
        <f t="shared" si="1"/>
        <v>79722961</v>
      </c>
      <c r="H39" s="167"/>
      <c r="I39" s="183"/>
      <c r="J39" s="186"/>
    </row>
    <row r="40" spans="1:10" ht="15" thickBot="1">
      <c r="A40" s="18" t="s">
        <v>17</v>
      </c>
      <c r="B40" s="19">
        <v>7</v>
      </c>
      <c r="C40" s="19">
        <v>93032.279999999897</v>
      </c>
      <c r="D40" s="19">
        <v>22</v>
      </c>
      <c r="E40" s="19">
        <v>1075904.0999999989</v>
      </c>
      <c r="F40" s="28">
        <f t="shared" si="1"/>
        <v>29</v>
      </c>
      <c r="G40" s="28">
        <f t="shared" si="1"/>
        <v>1168936.3799999987</v>
      </c>
      <c r="H40" s="181"/>
      <c r="I40" s="184"/>
      <c r="J40" s="187"/>
    </row>
    <row r="41" spans="1:10">
      <c r="A41" s="15" t="s">
        <v>22</v>
      </c>
      <c r="B41" s="16">
        <v>0</v>
      </c>
      <c r="C41" s="16">
        <v>100</v>
      </c>
      <c r="D41" s="16">
        <v>0</v>
      </c>
      <c r="E41" s="16">
        <v>0</v>
      </c>
      <c r="F41" s="25">
        <f>B41+D41</f>
        <v>0</v>
      </c>
      <c r="G41" s="25">
        <f>C41+E41</f>
        <v>100</v>
      </c>
      <c r="H41" s="188">
        <f>G41/G2</f>
        <v>2.9990019182433928E-7</v>
      </c>
      <c r="I41" s="188">
        <f>F41/F2</f>
        <v>0</v>
      </c>
      <c r="J41" s="190">
        <f>F42/G41</f>
        <v>0</v>
      </c>
    </row>
    <row r="42" spans="1:10" ht="15" thickBot="1">
      <c r="A42" s="22" t="s">
        <v>13</v>
      </c>
      <c r="B42" s="23">
        <v>0</v>
      </c>
      <c r="C42" s="23">
        <v>100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100</v>
      </c>
      <c r="H42" s="189"/>
      <c r="I42" s="189"/>
      <c r="J42" s="191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18FB-8341-4545-88E7-9977DC0E6653}">
  <sheetPr>
    <tabColor rgb="FFFFFF00"/>
  </sheetPr>
  <dimension ref="A1:M42"/>
  <sheetViews>
    <sheetView zoomScaleNormal="100" workbookViewId="0">
      <selection activeCell="B2" sqref="B2:E42"/>
    </sheetView>
  </sheetViews>
  <sheetFormatPr defaultRowHeight="14.45"/>
  <cols>
    <col min="1" max="1" width="17.42578125" customWidth="1"/>
    <col min="2" max="2" width="13.140625" style="19" customWidth="1"/>
    <col min="3" max="3" width="14.42578125" style="19" customWidth="1"/>
    <col min="4" max="4" width="13.140625" style="19" customWidth="1"/>
    <col min="5" max="5" width="14.140625" style="19" customWidth="1"/>
    <col min="6" max="6" width="11.42578125" customWidth="1"/>
    <col min="7" max="7" width="12.85546875" customWidth="1"/>
    <col min="8" max="8" width="12.7109375" bestFit="1" customWidth="1"/>
    <col min="9" max="9" width="11.85546875" customWidth="1"/>
    <col min="10" max="10" width="17.85546875" customWidth="1"/>
    <col min="11" max="11" width="12.7109375" bestFit="1" customWidth="1"/>
    <col min="12" max="12" width="12" bestFit="1" customWidth="1"/>
    <col min="13" max="13" width="10.140625" bestFit="1" customWidth="1"/>
  </cols>
  <sheetData>
    <row r="1" spans="1:12" ht="58.5" thickBot="1">
      <c r="A1" s="29">
        <f>JAN!A1</f>
        <v>2020</v>
      </c>
      <c r="B1" s="30" t="s">
        <v>0</v>
      </c>
      <c r="C1" s="31" t="s">
        <v>1</v>
      </c>
      <c r="D1" s="32" t="s">
        <v>2</v>
      </c>
      <c r="E1" s="33" t="s">
        <v>3</v>
      </c>
      <c r="F1" s="34" t="s">
        <v>4</v>
      </c>
      <c r="G1" s="35" t="s">
        <v>5</v>
      </c>
      <c r="H1" s="36" t="s">
        <v>6</v>
      </c>
      <c r="I1" s="36" t="s">
        <v>7</v>
      </c>
      <c r="J1" s="37" t="s">
        <v>8</v>
      </c>
    </row>
    <row r="2" spans="1:12" ht="15" thickBot="1">
      <c r="A2" s="10" t="s">
        <v>25</v>
      </c>
      <c r="B2" s="11">
        <v>1693301</v>
      </c>
      <c r="C2" s="11">
        <v>205361935.20121419</v>
      </c>
      <c r="D2" s="11">
        <v>55669</v>
      </c>
      <c r="E2" s="11">
        <v>77014170.129602715</v>
      </c>
      <c r="F2" s="12">
        <f>B2+D2</f>
        <v>1748970</v>
      </c>
      <c r="G2" s="12">
        <f>C2+E2</f>
        <v>282376105.33081692</v>
      </c>
      <c r="H2" s="13">
        <f>SUM(H3:H42)</f>
        <v>1</v>
      </c>
      <c r="I2" s="14">
        <f>SUM(I3:I42)</f>
        <v>1</v>
      </c>
      <c r="J2" s="14">
        <f>E2/G2</f>
        <v>0.27273614401394547</v>
      </c>
    </row>
    <row r="3" spans="1:12">
      <c r="A3" s="38" t="s">
        <v>10</v>
      </c>
      <c r="B3" s="39">
        <v>1395722</v>
      </c>
      <c r="C3" s="39">
        <v>122985657.80146834</v>
      </c>
      <c r="D3" s="39">
        <v>25269</v>
      </c>
      <c r="E3" s="39">
        <v>2436307.8232872444</v>
      </c>
      <c r="F3" s="40">
        <f>B3+D3</f>
        <v>1420991</v>
      </c>
      <c r="G3" s="40">
        <f>C3+E3</f>
        <v>125421965.62475559</v>
      </c>
      <c r="H3" s="166">
        <f>G3/G$2</f>
        <v>0.4441663556405307</v>
      </c>
      <c r="I3" s="169">
        <f>F3/F2</f>
        <v>0.81247305556984972</v>
      </c>
      <c r="J3" s="172">
        <f>E3/G3</f>
        <v>1.9424889501224417E-2</v>
      </c>
    </row>
    <row r="4" spans="1:12">
      <c r="A4" s="18" t="s">
        <v>11</v>
      </c>
      <c r="B4" s="19">
        <v>29105</v>
      </c>
      <c r="C4" s="19">
        <v>2799528</v>
      </c>
      <c r="D4" s="19">
        <v>73</v>
      </c>
      <c r="E4" s="19">
        <v>12795</v>
      </c>
      <c r="F4" s="20">
        <f>B4+D4</f>
        <v>29178</v>
      </c>
      <c r="G4" s="20">
        <f t="shared" ref="F4:G33" si="0">C4+E4</f>
        <v>2812323</v>
      </c>
      <c r="H4" s="167"/>
      <c r="I4" s="170"/>
      <c r="J4" s="173"/>
      <c r="L4" s="19"/>
    </row>
    <row r="5" spans="1:12">
      <c r="A5" s="18" t="s">
        <v>12</v>
      </c>
      <c r="B5" s="19">
        <v>1625</v>
      </c>
      <c r="C5" s="19">
        <v>120005</v>
      </c>
      <c r="D5" s="19">
        <v>0</v>
      </c>
      <c r="E5" s="19">
        <v>0</v>
      </c>
      <c r="F5" s="20">
        <f t="shared" si="0"/>
        <v>1625</v>
      </c>
      <c r="G5" s="20">
        <f t="shared" si="0"/>
        <v>120005</v>
      </c>
      <c r="H5" s="167"/>
      <c r="I5" s="170"/>
      <c r="J5" s="173"/>
      <c r="L5" s="21"/>
    </row>
    <row r="6" spans="1:12">
      <c r="A6" s="18" t="s">
        <v>13</v>
      </c>
      <c r="B6" s="19">
        <v>259013</v>
      </c>
      <c r="C6" s="19">
        <v>23599031</v>
      </c>
      <c r="D6" s="19">
        <v>294</v>
      </c>
      <c r="E6" s="19">
        <v>5160.2999999999893</v>
      </c>
      <c r="F6" s="20">
        <f t="shared" si="0"/>
        <v>259307</v>
      </c>
      <c r="G6" s="20">
        <f t="shared" si="0"/>
        <v>23604191.300000001</v>
      </c>
      <c r="H6" s="167"/>
      <c r="I6" s="170"/>
      <c r="J6" s="173"/>
    </row>
    <row r="7" spans="1:12">
      <c r="A7" s="18" t="s">
        <v>14</v>
      </c>
      <c r="B7" s="19">
        <v>237146</v>
      </c>
      <c r="C7" s="19">
        <v>20151045</v>
      </c>
      <c r="D7" s="19">
        <v>4727</v>
      </c>
      <c r="E7" s="19">
        <v>446734</v>
      </c>
      <c r="F7" s="20">
        <f t="shared" si="0"/>
        <v>241873</v>
      </c>
      <c r="G7" s="20">
        <f t="shared" si="0"/>
        <v>20597779</v>
      </c>
      <c r="H7" s="167"/>
      <c r="I7" s="170"/>
      <c r="J7" s="173"/>
    </row>
    <row r="8" spans="1:12">
      <c r="A8" s="18" t="s">
        <v>15</v>
      </c>
      <c r="B8" s="19">
        <v>84150</v>
      </c>
      <c r="C8" s="19">
        <v>6889440.2614683481</v>
      </c>
      <c r="D8" s="19">
        <v>476</v>
      </c>
      <c r="E8" s="19">
        <v>44174.083287244299</v>
      </c>
      <c r="F8" s="20">
        <f t="shared" si="0"/>
        <v>84626</v>
      </c>
      <c r="G8" s="20">
        <f t="shared" si="0"/>
        <v>6933614.3447555928</v>
      </c>
      <c r="H8" s="167"/>
      <c r="I8" s="170"/>
      <c r="J8" s="173"/>
    </row>
    <row r="9" spans="1:12">
      <c r="A9" s="18" t="s">
        <v>16</v>
      </c>
      <c r="B9" s="19">
        <v>772879</v>
      </c>
      <c r="C9" s="19">
        <v>68596981</v>
      </c>
      <c r="D9" s="19">
        <v>19690</v>
      </c>
      <c r="E9" s="19">
        <v>1925942</v>
      </c>
      <c r="F9" s="20">
        <f t="shared" si="0"/>
        <v>792569</v>
      </c>
      <c r="G9" s="20">
        <f t="shared" si="0"/>
        <v>70522923</v>
      </c>
      <c r="H9" s="167"/>
      <c r="I9" s="170"/>
      <c r="J9" s="173"/>
    </row>
    <row r="10" spans="1:12" ht="15" thickBot="1">
      <c r="A10" s="22" t="s">
        <v>17</v>
      </c>
      <c r="B10" s="23">
        <v>11804</v>
      </c>
      <c r="C10" s="23">
        <v>829627.53999999899</v>
      </c>
      <c r="D10" s="23">
        <v>9</v>
      </c>
      <c r="E10" s="23">
        <v>1502.44</v>
      </c>
      <c r="F10" s="24">
        <f t="shared" si="0"/>
        <v>11813</v>
      </c>
      <c r="G10" s="24">
        <f t="shared" si="0"/>
        <v>831129.97999999893</v>
      </c>
      <c r="H10" s="168"/>
      <c r="I10" s="171"/>
      <c r="J10" s="174"/>
    </row>
    <row r="11" spans="1:12">
      <c r="A11" s="38" t="s">
        <v>18</v>
      </c>
      <c r="B11" s="39">
        <v>167674</v>
      </c>
      <c r="C11" s="39">
        <v>15190692.043283347</v>
      </c>
      <c r="D11" s="39">
        <v>5657</v>
      </c>
      <c r="E11" s="39">
        <v>524905</v>
      </c>
      <c r="F11" s="41">
        <f t="shared" si="0"/>
        <v>173331</v>
      </c>
      <c r="G11" s="41">
        <f t="shared" si="0"/>
        <v>15715597.043283347</v>
      </c>
      <c r="H11" s="166">
        <f>G11/G2</f>
        <v>5.5654840287820334E-2</v>
      </c>
      <c r="I11" s="175">
        <f>F11/F2</f>
        <v>9.9104615859620229E-2</v>
      </c>
      <c r="J11" s="178">
        <f>E11/G11</f>
        <v>3.3400258262815279E-2</v>
      </c>
    </row>
    <row r="12" spans="1:12">
      <c r="A12" s="18" t="s">
        <v>11</v>
      </c>
      <c r="B12" s="19">
        <v>6043</v>
      </c>
      <c r="C12" s="19">
        <v>543078</v>
      </c>
      <c r="D12" s="19">
        <v>0</v>
      </c>
      <c r="E12" s="19">
        <v>0</v>
      </c>
      <c r="F12" s="26">
        <f t="shared" si="0"/>
        <v>6043</v>
      </c>
      <c r="G12" s="26">
        <f t="shared" si="0"/>
        <v>543078</v>
      </c>
      <c r="H12" s="167"/>
      <c r="I12" s="176"/>
      <c r="J12" s="179"/>
    </row>
    <row r="13" spans="1:12">
      <c r="A13" s="18" t="s">
        <v>12</v>
      </c>
      <c r="B13" s="19">
        <v>122</v>
      </c>
      <c r="C13" s="19">
        <v>7930</v>
      </c>
      <c r="D13" s="19">
        <v>0</v>
      </c>
      <c r="E13" s="19">
        <v>0</v>
      </c>
      <c r="F13" s="26">
        <f t="shared" si="0"/>
        <v>122</v>
      </c>
      <c r="G13" s="26">
        <f t="shared" si="0"/>
        <v>7930</v>
      </c>
      <c r="H13" s="167"/>
      <c r="I13" s="176"/>
      <c r="J13" s="179"/>
    </row>
    <row r="14" spans="1:12">
      <c r="A14" s="18" t="s">
        <v>13</v>
      </c>
      <c r="B14" s="19">
        <v>38968</v>
      </c>
      <c r="C14" s="19">
        <v>3657195</v>
      </c>
      <c r="D14" s="19">
        <v>2</v>
      </c>
      <c r="E14" s="19">
        <v>0</v>
      </c>
      <c r="F14" s="26">
        <f t="shared" si="0"/>
        <v>38970</v>
      </c>
      <c r="G14" s="26">
        <f t="shared" si="0"/>
        <v>3657195</v>
      </c>
      <c r="H14" s="167"/>
      <c r="I14" s="176"/>
      <c r="J14" s="179"/>
    </row>
    <row r="15" spans="1:12">
      <c r="A15" s="18" t="s">
        <v>14</v>
      </c>
      <c r="B15" s="19">
        <v>28364</v>
      </c>
      <c r="C15" s="19">
        <v>2450226</v>
      </c>
      <c r="D15" s="19">
        <v>1950</v>
      </c>
      <c r="E15" s="19">
        <v>173816</v>
      </c>
      <c r="F15" s="26">
        <f t="shared" si="0"/>
        <v>30314</v>
      </c>
      <c r="G15" s="26">
        <f t="shared" si="0"/>
        <v>2624042</v>
      </c>
      <c r="H15" s="167"/>
      <c r="I15" s="176"/>
      <c r="J15" s="179"/>
    </row>
    <row r="16" spans="1:12">
      <c r="A16" s="18" t="s">
        <v>15</v>
      </c>
      <c r="B16" s="19">
        <v>21144</v>
      </c>
      <c r="C16" s="19">
        <v>1701957.8232833489</v>
      </c>
      <c r="D16" s="19">
        <v>0</v>
      </c>
      <c r="E16" s="19">
        <v>0</v>
      </c>
      <c r="F16" s="26">
        <f t="shared" si="0"/>
        <v>21144</v>
      </c>
      <c r="G16" s="26">
        <f t="shared" si="0"/>
        <v>1701957.8232833489</v>
      </c>
      <c r="H16" s="167"/>
      <c r="I16" s="176"/>
      <c r="J16" s="179"/>
    </row>
    <row r="17" spans="1:13">
      <c r="A17" s="18" t="s">
        <v>16</v>
      </c>
      <c r="B17" s="19">
        <v>70383</v>
      </c>
      <c r="C17" s="19">
        <v>6610929</v>
      </c>
      <c r="D17" s="19">
        <v>3705</v>
      </c>
      <c r="E17" s="19">
        <v>351089</v>
      </c>
      <c r="F17" s="26">
        <f t="shared" si="0"/>
        <v>74088</v>
      </c>
      <c r="G17" s="26">
        <f t="shared" si="0"/>
        <v>6962018</v>
      </c>
      <c r="H17" s="167"/>
      <c r="I17" s="176"/>
      <c r="J17" s="179"/>
    </row>
    <row r="18" spans="1:13" ht="15" thickBot="1">
      <c r="A18" s="22" t="s">
        <v>17</v>
      </c>
      <c r="B18" s="23">
        <v>2650</v>
      </c>
      <c r="C18" s="23">
        <v>219376.21999999901</v>
      </c>
      <c r="D18" s="23">
        <v>0</v>
      </c>
      <c r="E18" s="23">
        <v>0</v>
      </c>
      <c r="F18" s="27">
        <f t="shared" si="0"/>
        <v>2650</v>
      </c>
      <c r="G18" s="27">
        <f t="shared" si="0"/>
        <v>219376.21999999901</v>
      </c>
      <c r="H18" s="168"/>
      <c r="I18" s="177"/>
      <c r="J18" s="180"/>
    </row>
    <row r="19" spans="1:13">
      <c r="A19" s="38" t="s">
        <v>19</v>
      </c>
      <c r="B19" s="39">
        <v>106222</v>
      </c>
      <c r="C19" s="39">
        <v>17922209.235939626</v>
      </c>
      <c r="D19" s="39">
        <v>11469</v>
      </c>
      <c r="E19" s="39">
        <v>3700268.8805258032</v>
      </c>
      <c r="F19" s="41">
        <f t="shared" si="0"/>
        <v>117691</v>
      </c>
      <c r="G19" s="41">
        <f t="shared" si="0"/>
        <v>21622478.116465427</v>
      </c>
      <c r="H19" s="166">
        <f>G19/G2</f>
        <v>7.6573327941943506E-2</v>
      </c>
      <c r="I19" s="175">
        <f>F19/F2</f>
        <v>6.7291605916625211E-2</v>
      </c>
      <c r="J19" s="178">
        <f>E19/G19</f>
        <v>0.17113065674503164</v>
      </c>
    </row>
    <row r="20" spans="1:13">
      <c r="A20" s="18" t="s">
        <v>11</v>
      </c>
      <c r="B20" s="19">
        <v>4078</v>
      </c>
      <c r="C20" s="19">
        <v>801816</v>
      </c>
      <c r="D20" s="19">
        <v>565</v>
      </c>
      <c r="E20" s="19">
        <v>190125</v>
      </c>
      <c r="F20" s="26">
        <f t="shared" si="0"/>
        <v>4643</v>
      </c>
      <c r="G20" s="26">
        <f t="shared" si="0"/>
        <v>991941</v>
      </c>
      <c r="H20" s="167"/>
      <c r="I20" s="176"/>
      <c r="J20" s="179"/>
    </row>
    <row r="21" spans="1:13">
      <c r="A21" s="18" t="s">
        <v>12</v>
      </c>
      <c r="B21" s="19">
        <v>188</v>
      </c>
      <c r="C21" s="19">
        <v>39672</v>
      </c>
      <c r="D21" s="19">
        <v>0</v>
      </c>
      <c r="E21" s="19">
        <v>0</v>
      </c>
      <c r="F21" s="26">
        <f t="shared" si="0"/>
        <v>188</v>
      </c>
      <c r="G21" s="26">
        <f t="shared" si="0"/>
        <v>39672</v>
      </c>
      <c r="H21" s="167"/>
      <c r="I21" s="176"/>
      <c r="J21" s="179"/>
      <c r="M21" s="19"/>
    </row>
    <row r="22" spans="1:13">
      <c r="A22" s="18" t="s">
        <v>13</v>
      </c>
      <c r="B22" s="19">
        <v>21224</v>
      </c>
      <c r="C22" s="19">
        <v>2768495</v>
      </c>
      <c r="D22" s="19">
        <v>2274</v>
      </c>
      <c r="E22" s="19">
        <v>46429.299999999988</v>
      </c>
      <c r="F22" s="26">
        <f t="shared" si="0"/>
        <v>23498</v>
      </c>
      <c r="G22" s="26">
        <f t="shared" si="0"/>
        <v>2814924.3</v>
      </c>
      <c r="H22" s="167"/>
      <c r="I22" s="176"/>
      <c r="J22" s="179"/>
    </row>
    <row r="23" spans="1:13">
      <c r="A23" s="18" t="s">
        <v>14</v>
      </c>
      <c r="B23" s="19">
        <v>22183</v>
      </c>
      <c r="C23" s="19">
        <v>4328963</v>
      </c>
      <c r="D23" s="19">
        <v>2407</v>
      </c>
      <c r="E23" s="19">
        <v>921773</v>
      </c>
      <c r="F23" s="26">
        <f t="shared" si="0"/>
        <v>24590</v>
      </c>
      <c r="G23" s="26">
        <f t="shared" si="0"/>
        <v>5250736</v>
      </c>
      <c r="H23" s="167"/>
      <c r="I23" s="176"/>
      <c r="J23" s="179"/>
    </row>
    <row r="24" spans="1:13">
      <c r="A24" s="18" t="s">
        <v>15</v>
      </c>
      <c r="B24" s="19">
        <v>7174</v>
      </c>
      <c r="C24" s="19">
        <v>1182495.065939629</v>
      </c>
      <c r="D24" s="19">
        <v>420</v>
      </c>
      <c r="E24" s="19">
        <v>141434.54052580317</v>
      </c>
      <c r="F24" s="26">
        <f t="shared" si="0"/>
        <v>7594</v>
      </c>
      <c r="G24" s="26">
        <f t="shared" si="0"/>
        <v>1323929.6064654321</v>
      </c>
      <c r="H24" s="167"/>
      <c r="I24" s="176"/>
      <c r="J24" s="179"/>
    </row>
    <row r="25" spans="1:13">
      <c r="A25" s="18" t="s">
        <v>16</v>
      </c>
      <c r="B25" s="19">
        <v>50050</v>
      </c>
      <c r="C25" s="19">
        <v>8604879</v>
      </c>
      <c r="D25" s="19">
        <v>5707</v>
      </c>
      <c r="E25" s="19">
        <v>2359392</v>
      </c>
      <c r="F25" s="26">
        <f t="shared" si="0"/>
        <v>55757</v>
      </c>
      <c r="G25" s="26">
        <f t="shared" si="0"/>
        <v>10964271</v>
      </c>
      <c r="H25" s="167"/>
      <c r="I25" s="176"/>
      <c r="J25" s="179"/>
    </row>
    <row r="26" spans="1:13" ht="15" thickBot="1">
      <c r="A26" s="22" t="s">
        <v>17</v>
      </c>
      <c r="B26" s="23">
        <v>1325</v>
      </c>
      <c r="C26" s="23">
        <v>195889.16999999899</v>
      </c>
      <c r="D26" s="23">
        <v>96</v>
      </c>
      <c r="E26" s="23">
        <v>41115.039999999994</v>
      </c>
      <c r="F26" s="27">
        <f t="shared" si="0"/>
        <v>1421</v>
      </c>
      <c r="G26" s="27">
        <f t="shared" si="0"/>
        <v>237004.20999999897</v>
      </c>
      <c r="H26" s="168"/>
      <c r="I26" s="177"/>
      <c r="J26" s="180"/>
    </row>
    <row r="27" spans="1:13">
      <c r="A27" s="38" t="s">
        <v>20</v>
      </c>
      <c r="B27" s="39">
        <v>17920</v>
      </c>
      <c r="C27" s="39">
        <v>17501486.620522879</v>
      </c>
      <c r="D27" s="39">
        <v>8146</v>
      </c>
      <c r="E27" s="39">
        <v>12085769.900134368</v>
      </c>
      <c r="F27" s="41">
        <f t="shared" si="0"/>
        <v>26066</v>
      </c>
      <c r="G27" s="41">
        <f t="shared" si="0"/>
        <v>29587256.520657249</v>
      </c>
      <c r="H27" s="166">
        <f>G27/G2</f>
        <v>0.10477960408864759</v>
      </c>
      <c r="I27" s="175">
        <f>F27/F2</f>
        <v>1.4903628993064489E-2</v>
      </c>
      <c r="J27" s="178">
        <f>E27/G27</f>
        <v>0.40847889670663845</v>
      </c>
    </row>
    <row r="28" spans="1:13">
      <c r="A28" s="18" t="s">
        <v>11</v>
      </c>
      <c r="B28" s="19">
        <v>313</v>
      </c>
      <c r="C28" s="19">
        <v>488859</v>
      </c>
      <c r="D28" s="19">
        <v>283</v>
      </c>
      <c r="E28" s="19">
        <v>662414</v>
      </c>
      <c r="F28" s="26">
        <f t="shared" si="0"/>
        <v>596</v>
      </c>
      <c r="G28" s="26">
        <f t="shared" si="0"/>
        <v>1151273</v>
      </c>
      <c r="H28" s="167"/>
      <c r="I28" s="176"/>
      <c r="J28" s="179"/>
    </row>
    <row r="29" spans="1:13">
      <c r="A29" s="18" t="s">
        <v>13</v>
      </c>
      <c r="B29" s="19">
        <v>4718</v>
      </c>
      <c r="C29" s="19">
        <v>4522627</v>
      </c>
      <c r="D29" s="19">
        <v>2223</v>
      </c>
      <c r="E29" s="19">
        <v>298856.99999999889</v>
      </c>
      <c r="F29" s="26">
        <f t="shared" si="0"/>
        <v>6941</v>
      </c>
      <c r="G29" s="26">
        <f t="shared" si="0"/>
        <v>4821483.9999999991</v>
      </c>
      <c r="H29" s="167"/>
      <c r="I29" s="176"/>
      <c r="J29" s="179"/>
    </row>
    <row r="30" spans="1:13">
      <c r="A30" s="18" t="s">
        <v>14</v>
      </c>
      <c r="B30" s="19">
        <v>2139</v>
      </c>
      <c r="C30" s="19">
        <v>4753119</v>
      </c>
      <c r="D30" s="19">
        <v>1710</v>
      </c>
      <c r="E30" s="19">
        <v>4903290</v>
      </c>
      <c r="F30" s="26">
        <f t="shared" si="0"/>
        <v>3849</v>
      </c>
      <c r="G30" s="26">
        <f t="shared" si="0"/>
        <v>9656409</v>
      </c>
      <c r="H30" s="167"/>
      <c r="I30" s="176"/>
      <c r="J30" s="179"/>
    </row>
    <row r="31" spans="1:13">
      <c r="A31" s="18" t="s">
        <v>15</v>
      </c>
      <c r="B31" s="19">
        <v>654</v>
      </c>
      <c r="C31" s="19">
        <v>1249422.3495228803</v>
      </c>
      <c r="D31" s="19">
        <v>428</v>
      </c>
      <c r="E31" s="19">
        <v>1215574.5301343701</v>
      </c>
      <c r="F31" s="26">
        <f t="shared" si="0"/>
        <v>1082</v>
      </c>
      <c r="G31" s="26">
        <f t="shared" si="0"/>
        <v>2464996.8796572504</v>
      </c>
      <c r="H31" s="167"/>
      <c r="I31" s="176"/>
      <c r="J31" s="179"/>
    </row>
    <row r="32" spans="1:13">
      <c r="A32" s="18" t="s">
        <v>16</v>
      </c>
      <c r="B32" s="19">
        <v>9924</v>
      </c>
      <c r="C32" s="19">
        <v>6229523</v>
      </c>
      <c r="D32" s="19">
        <v>3403</v>
      </c>
      <c r="E32" s="19">
        <v>4794767</v>
      </c>
      <c r="F32" s="26">
        <f t="shared" si="0"/>
        <v>13327</v>
      </c>
      <c r="G32" s="26">
        <f t="shared" si="0"/>
        <v>11024290</v>
      </c>
      <c r="H32" s="167"/>
      <c r="I32" s="176"/>
      <c r="J32" s="179"/>
    </row>
    <row r="33" spans="1:10" ht="15" thickBot="1">
      <c r="A33" s="22" t="s">
        <v>17</v>
      </c>
      <c r="B33" s="23">
        <v>172</v>
      </c>
      <c r="C33" s="23">
        <v>257936.27099999899</v>
      </c>
      <c r="D33" s="23">
        <v>99</v>
      </c>
      <c r="E33" s="23">
        <v>210867.37</v>
      </c>
      <c r="F33" s="27">
        <f t="shared" si="0"/>
        <v>271</v>
      </c>
      <c r="G33" s="27">
        <f t="shared" si="0"/>
        <v>468803.64099999901</v>
      </c>
      <c r="H33" s="168"/>
      <c r="I33" s="177"/>
      <c r="J33" s="180"/>
    </row>
    <row r="34" spans="1:10">
      <c r="A34" s="38" t="s">
        <v>21</v>
      </c>
      <c r="B34" s="39">
        <v>5763</v>
      </c>
      <c r="C34" s="39">
        <v>31761789.500000004</v>
      </c>
      <c r="D34" s="39">
        <v>5128</v>
      </c>
      <c r="E34" s="39">
        <v>58266918.525655307</v>
      </c>
      <c r="F34" s="41">
        <f>B34+D34</f>
        <v>10891</v>
      </c>
      <c r="G34" s="41">
        <f>C34+E34</f>
        <v>90028708.025655314</v>
      </c>
      <c r="H34" s="166">
        <f>G34/G2</f>
        <v>0.31882551790344454</v>
      </c>
      <c r="I34" s="182">
        <f>F34/F2</f>
        <v>6.2270936608403802E-3</v>
      </c>
      <c r="J34" s="185">
        <f>E34/G34</f>
        <v>0.64720376203833885</v>
      </c>
    </row>
    <row r="35" spans="1:10">
      <c r="A35" s="18" t="s">
        <v>11</v>
      </c>
      <c r="B35" s="19">
        <v>24</v>
      </c>
      <c r="C35" s="19">
        <v>277912</v>
      </c>
      <c r="D35" s="19">
        <v>91</v>
      </c>
      <c r="E35" s="19">
        <v>3820168</v>
      </c>
      <c r="F35" s="26">
        <f>B35+D35</f>
        <v>115</v>
      </c>
      <c r="G35" s="26">
        <f>C35+E35</f>
        <v>4098080</v>
      </c>
      <c r="H35" s="167"/>
      <c r="I35" s="183"/>
      <c r="J35" s="186"/>
    </row>
    <row r="36" spans="1:10">
      <c r="A36" s="18" t="s">
        <v>13</v>
      </c>
      <c r="B36" s="19">
        <v>257</v>
      </c>
      <c r="C36" s="19">
        <v>2688174</v>
      </c>
      <c r="D36" s="19">
        <v>731</v>
      </c>
      <c r="E36" s="19">
        <v>1212582.5999999971</v>
      </c>
      <c r="F36" s="26">
        <f t="shared" ref="F36:G40" si="1">B36+D36</f>
        <v>988</v>
      </c>
      <c r="G36" s="26">
        <f t="shared" si="1"/>
        <v>3900756.5999999968</v>
      </c>
      <c r="H36" s="167"/>
      <c r="I36" s="183"/>
      <c r="J36" s="186"/>
    </row>
    <row r="37" spans="1:10">
      <c r="A37" s="18" t="s">
        <v>14</v>
      </c>
      <c r="B37" s="19">
        <v>112</v>
      </c>
      <c r="C37" s="19">
        <v>4368526</v>
      </c>
      <c r="D37" s="19">
        <v>216</v>
      </c>
      <c r="E37" s="19">
        <v>9763604</v>
      </c>
      <c r="F37" s="26">
        <f t="shared" si="1"/>
        <v>328</v>
      </c>
      <c r="G37" s="26">
        <f t="shared" si="1"/>
        <v>14132130</v>
      </c>
      <c r="H37" s="167"/>
      <c r="I37" s="183"/>
      <c r="J37" s="186"/>
    </row>
    <row r="38" spans="1:10">
      <c r="A38" s="18" t="s">
        <v>15</v>
      </c>
      <c r="B38" s="19">
        <v>8</v>
      </c>
      <c r="C38" s="19">
        <v>397926.56000000006</v>
      </c>
      <c r="D38" s="19">
        <v>28</v>
      </c>
      <c r="E38" s="19">
        <v>762099.04565530573</v>
      </c>
      <c r="F38" s="26">
        <f t="shared" si="1"/>
        <v>36</v>
      </c>
      <c r="G38" s="26">
        <f t="shared" si="1"/>
        <v>1160025.6056553058</v>
      </c>
      <c r="H38" s="167"/>
      <c r="I38" s="183"/>
      <c r="J38" s="186"/>
    </row>
    <row r="39" spans="1:10">
      <c r="A39" s="18" t="s">
        <v>16</v>
      </c>
      <c r="B39" s="19">
        <v>5355</v>
      </c>
      <c r="C39" s="19">
        <v>23957754</v>
      </c>
      <c r="D39" s="19">
        <v>4040</v>
      </c>
      <c r="E39" s="19">
        <v>41817000</v>
      </c>
      <c r="F39" s="26">
        <f t="shared" si="1"/>
        <v>9395</v>
      </c>
      <c r="G39" s="26">
        <f t="shared" si="1"/>
        <v>65774754</v>
      </c>
      <c r="H39" s="167"/>
      <c r="I39" s="183"/>
      <c r="J39" s="186"/>
    </row>
    <row r="40" spans="1:10" ht="15" thickBot="1">
      <c r="A40" s="18" t="s">
        <v>17</v>
      </c>
      <c r="B40" s="19">
        <v>7</v>
      </c>
      <c r="C40" s="19">
        <v>71496.94</v>
      </c>
      <c r="D40" s="19">
        <v>22</v>
      </c>
      <c r="E40" s="19">
        <v>891464.87999999907</v>
      </c>
      <c r="F40" s="28">
        <f t="shared" si="1"/>
        <v>29</v>
      </c>
      <c r="G40" s="28">
        <f t="shared" si="1"/>
        <v>962961.81999999913</v>
      </c>
      <c r="H40" s="181"/>
      <c r="I40" s="184"/>
      <c r="J40" s="187"/>
    </row>
    <row r="41" spans="1:10">
      <c r="A41" s="38" t="s">
        <v>22</v>
      </c>
      <c r="B41" s="39">
        <v>0</v>
      </c>
      <c r="C41" s="39">
        <v>100</v>
      </c>
      <c r="D41" s="39">
        <v>0</v>
      </c>
      <c r="E41" s="39">
        <v>0</v>
      </c>
      <c r="F41" s="41">
        <f>B41+D41</f>
        <v>0</v>
      </c>
      <c r="G41" s="41">
        <f>C41+E41</f>
        <v>100</v>
      </c>
      <c r="H41" s="188">
        <f>G41/G2</f>
        <v>3.5413761331839777E-7</v>
      </c>
      <c r="I41" s="188">
        <f>F41/F2</f>
        <v>0</v>
      </c>
      <c r="J41" s="190">
        <f>F42/G41</f>
        <v>0</v>
      </c>
    </row>
    <row r="42" spans="1:10" ht="15" thickBot="1">
      <c r="A42" s="22" t="s">
        <v>13</v>
      </c>
      <c r="B42" s="23">
        <v>0</v>
      </c>
      <c r="C42" s="23">
        <v>100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100</v>
      </c>
      <c r="H42" s="189"/>
      <c r="I42" s="189"/>
      <c r="J42" s="191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E383-B609-4A0F-8344-56A1809FF162}">
  <sheetPr>
    <tabColor rgb="FFFFFF00"/>
  </sheetPr>
  <dimension ref="A1:M42"/>
  <sheetViews>
    <sheetView zoomScaleNormal="100" workbookViewId="0">
      <selection activeCell="I11" sqref="I11:I18"/>
    </sheetView>
  </sheetViews>
  <sheetFormatPr defaultRowHeight="14.45"/>
  <cols>
    <col min="1" max="1" width="17.42578125" customWidth="1"/>
    <col min="2" max="2" width="13.140625" style="19" customWidth="1"/>
    <col min="3" max="3" width="14.42578125" style="19" customWidth="1"/>
    <col min="4" max="4" width="13.140625" style="19" customWidth="1"/>
    <col min="5" max="5" width="14.140625" style="19" customWidth="1"/>
    <col min="6" max="6" width="11.42578125" customWidth="1"/>
    <col min="7" max="7" width="12.85546875" customWidth="1"/>
    <col min="8" max="8" width="12.7109375" bestFit="1" customWidth="1"/>
    <col min="9" max="9" width="11.85546875" customWidth="1"/>
    <col min="10" max="10" width="17.85546875" customWidth="1"/>
    <col min="11" max="11" width="12.7109375" bestFit="1" customWidth="1"/>
    <col min="12" max="12" width="12" bestFit="1" customWidth="1"/>
    <col min="13" max="13" width="10.140625" bestFit="1" customWidth="1"/>
  </cols>
  <sheetData>
    <row r="1" spans="1:12" ht="58.5" thickBot="1">
      <c r="A1" s="29">
        <f>JAN!A1</f>
        <v>2020</v>
      </c>
      <c r="B1" s="30" t="s">
        <v>0</v>
      </c>
      <c r="C1" s="31" t="s">
        <v>1</v>
      </c>
      <c r="D1" s="32" t="s">
        <v>2</v>
      </c>
      <c r="E1" s="33" t="s">
        <v>3</v>
      </c>
      <c r="F1" s="34" t="s">
        <v>4</v>
      </c>
      <c r="G1" s="35" t="s">
        <v>5</v>
      </c>
      <c r="H1" s="36" t="s">
        <v>6</v>
      </c>
      <c r="I1" s="36" t="s">
        <v>7</v>
      </c>
      <c r="J1" s="37" t="s">
        <v>8</v>
      </c>
    </row>
    <row r="2" spans="1:12" ht="15" thickBot="1">
      <c r="A2" s="10" t="s">
        <v>26</v>
      </c>
      <c r="B2" s="11">
        <v>1659124</v>
      </c>
      <c r="C2" s="11">
        <v>157297647.26238751</v>
      </c>
      <c r="D2" s="11">
        <v>54822</v>
      </c>
      <c r="E2" s="11">
        <v>65751881.405152872</v>
      </c>
      <c r="F2" s="12">
        <f>B2+D2</f>
        <v>1713946</v>
      </c>
      <c r="G2" s="12">
        <f>C2+E2</f>
        <v>223049528.66754037</v>
      </c>
      <c r="H2" s="13">
        <f>SUM(H3:H42)</f>
        <v>1</v>
      </c>
      <c r="I2" s="14">
        <f>SUM(I3:I42)</f>
        <v>1</v>
      </c>
      <c r="J2" s="14">
        <f>E2/G2</f>
        <v>0.29478601366227192</v>
      </c>
    </row>
    <row r="3" spans="1:12">
      <c r="A3" s="38" t="s">
        <v>10</v>
      </c>
      <c r="B3" s="39">
        <v>1362914</v>
      </c>
      <c r="C3" s="39">
        <v>91271475.53199999</v>
      </c>
      <c r="D3" s="39">
        <v>24691</v>
      </c>
      <c r="E3" s="39">
        <v>1815429.852</v>
      </c>
      <c r="F3" s="40">
        <f>B3+D3</f>
        <v>1387605</v>
      </c>
      <c r="G3" s="40">
        <f>C3+E3</f>
        <v>93086905.383999988</v>
      </c>
      <c r="H3" s="166">
        <f>G3/G$2</f>
        <v>0.41733737766712709</v>
      </c>
      <c r="I3" s="169">
        <f>F3/F2</f>
        <v>0.80959668507642601</v>
      </c>
      <c r="J3" s="172">
        <f>E3/G3</f>
        <v>1.9502526639069481E-2</v>
      </c>
    </row>
    <row r="4" spans="1:12">
      <c r="A4" s="18" t="s">
        <v>11</v>
      </c>
      <c r="B4" s="19">
        <v>28908</v>
      </c>
      <c r="C4" s="19">
        <v>2207320</v>
      </c>
      <c r="D4" s="19">
        <v>73</v>
      </c>
      <c r="E4" s="19">
        <v>9905</v>
      </c>
      <c r="F4" s="20">
        <f>B4+D4</f>
        <v>28981</v>
      </c>
      <c r="G4" s="20">
        <f t="shared" ref="F4:G33" si="0">C4+E4</f>
        <v>2217225</v>
      </c>
      <c r="H4" s="167"/>
      <c r="I4" s="170"/>
      <c r="J4" s="173"/>
      <c r="L4" s="19"/>
    </row>
    <row r="5" spans="1:12">
      <c r="A5" s="18" t="s">
        <v>12</v>
      </c>
      <c r="B5" s="19">
        <v>1627</v>
      </c>
      <c r="C5" s="19">
        <v>58107</v>
      </c>
      <c r="D5" s="19">
        <v>0</v>
      </c>
      <c r="E5" s="19">
        <v>0</v>
      </c>
      <c r="F5" s="20">
        <f t="shared" si="0"/>
        <v>1627</v>
      </c>
      <c r="G5" s="20">
        <f t="shared" si="0"/>
        <v>58107</v>
      </c>
      <c r="H5" s="167"/>
      <c r="I5" s="170"/>
      <c r="J5" s="173"/>
      <c r="L5" s="21"/>
    </row>
    <row r="6" spans="1:12">
      <c r="A6" s="18" t="s">
        <v>13</v>
      </c>
      <c r="B6" s="19">
        <v>259349</v>
      </c>
      <c r="C6" s="19">
        <v>17648918</v>
      </c>
      <c r="D6" s="19">
        <v>294</v>
      </c>
      <c r="E6" s="19">
        <v>4262.7</v>
      </c>
      <c r="F6" s="20">
        <f t="shared" si="0"/>
        <v>259643</v>
      </c>
      <c r="G6" s="20">
        <f t="shared" si="0"/>
        <v>17653180.699999999</v>
      </c>
      <c r="H6" s="167"/>
      <c r="I6" s="170"/>
      <c r="J6" s="173"/>
    </row>
    <row r="7" spans="1:12">
      <c r="A7" s="18" t="s">
        <v>14</v>
      </c>
      <c r="B7" s="19">
        <v>237119</v>
      </c>
      <c r="C7" s="19">
        <v>15534740</v>
      </c>
      <c r="D7" s="19">
        <v>4676</v>
      </c>
      <c r="E7" s="19">
        <v>351743</v>
      </c>
      <c r="F7" s="20">
        <f t="shared" si="0"/>
        <v>241795</v>
      </c>
      <c r="G7" s="20">
        <f t="shared" si="0"/>
        <v>15886483</v>
      </c>
      <c r="H7" s="167"/>
      <c r="I7" s="170"/>
      <c r="J7" s="173"/>
    </row>
    <row r="8" spans="1:12">
      <c r="A8" s="18" t="s">
        <v>15</v>
      </c>
      <c r="B8" s="19">
        <v>84416</v>
      </c>
      <c r="C8" s="19">
        <v>5735301.7120000003</v>
      </c>
      <c r="D8" s="19">
        <v>476</v>
      </c>
      <c r="E8" s="19">
        <v>39311.072</v>
      </c>
      <c r="F8" s="20">
        <f t="shared" si="0"/>
        <v>84892</v>
      </c>
      <c r="G8" s="20">
        <f t="shared" si="0"/>
        <v>5774612.784</v>
      </c>
      <c r="H8" s="167"/>
      <c r="I8" s="170"/>
      <c r="J8" s="173"/>
    </row>
    <row r="9" spans="1:12">
      <c r="A9" s="18" t="s">
        <v>16</v>
      </c>
      <c r="B9" s="19">
        <v>739681</v>
      </c>
      <c r="C9" s="19">
        <v>49462837</v>
      </c>
      <c r="D9" s="19">
        <v>19163</v>
      </c>
      <c r="E9" s="19">
        <v>1409008</v>
      </c>
      <c r="F9" s="20">
        <f t="shared" si="0"/>
        <v>758844</v>
      </c>
      <c r="G9" s="20">
        <f t="shared" si="0"/>
        <v>50871845</v>
      </c>
      <c r="H9" s="167"/>
      <c r="I9" s="170"/>
      <c r="J9" s="173"/>
    </row>
    <row r="10" spans="1:12" ht="15" thickBot="1">
      <c r="A10" s="22" t="s">
        <v>17</v>
      </c>
      <c r="B10" s="23">
        <v>11814</v>
      </c>
      <c r="C10" s="23">
        <v>624251.81999999902</v>
      </c>
      <c r="D10" s="23">
        <v>9</v>
      </c>
      <c r="E10" s="23">
        <v>1200.0799999999899</v>
      </c>
      <c r="F10" s="24">
        <f t="shared" si="0"/>
        <v>11823</v>
      </c>
      <c r="G10" s="24">
        <f t="shared" si="0"/>
        <v>625451.89999999898</v>
      </c>
      <c r="H10" s="168"/>
      <c r="I10" s="171"/>
      <c r="J10" s="174"/>
    </row>
    <row r="11" spans="1:12">
      <c r="A11" s="38" t="s">
        <v>18</v>
      </c>
      <c r="B11" s="39">
        <v>168290</v>
      </c>
      <c r="C11" s="39">
        <v>11912655.207999999</v>
      </c>
      <c r="D11" s="39">
        <v>5632</v>
      </c>
      <c r="E11" s="39">
        <v>408440</v>
      </c>
      <c r="F11" s="41">
        <f t="shared" si="0"/>
        <v>173922</v>
      </c>
      <c r="G11" s="41">
        <f t="shared" si="0"/>
        <v>12321095.207999999</v>
      </c>
      <c r="H11" s="166">
        <f>G11/G2</f>
        <v>5.5239279282965126E-2</v>
      </c>
      <c r="I11" s="175">
        <f>F11/F2</f>
        <v>0.10147460888499404</v>
      </c>
      <c r="J11" s="178">
        <f>E11/G11</f>
        <v>3.3149650506296133E-2</v>
      </c>
    </row>
    <row r="12" spans="1:12">
      <c r="A12" s="18" t="s">
        <v>11</v>
      </c>
      <c r="B12" s="19">
        <v>6226</v>
      </c>
      <c r="C12" s="19">
        <v>456433</v>
      </c>
      <c r="D12" s="19">
        <v>0</v>
      </c>
      <c r="E12" s="19">
        <v>0</v>
      </c>
      <c r="F12" s="26">
        <f t="shared" si="0"/>
        <v>6226</v>
      </c>
      <c r="G12" s="26">
        <f t="shared" si="0"/>
        <v>456433</v>
      </c>
      <c r="H12" s="167"/>
      <c r="I12" s="176"/>
      <c r="J12" s="179"/>
    </row>
    <row r="13" spans="1:12">
      <c r="A13" s="18" t="s">
        <v>12</v>
      </c>
      <c r="B13" s="19">
        <v>122</v>
      </c>
      <c r="C13" s="19">
        <v>3776</v>
      </c>
      <c r="D13" s="19">
        <v>0</v>
      </c>
      <c r="E13" s="19">
        <v>0</v>
      </c>
      <c r="F13" s="26">
        <f t="shared" si="0"/>
        <v>122</v>
      </c>
      <c r="G13" s="26">
        <f t="shared" si="0"/>
        <v>3776</v>
      </c>
      <c r="H13" s="167"/>
      <c r="I13" s="176"/>
      <c r="J13" s="179"/>
    </row>
    <row r="14" spans="1:12">
      <c r="A14" s="18" t="s">
        <v>13</v>
      </c>
      <c r="B14" s="19">
        <v>39047</v>
      </c>
      <c r="C14" s="19">
        <v>2900736</v>
      </c>
      <c r="D14" s="19">
        <v>2</v>
      </c>
      <c r="E14" s="19">
        <v>0</v>
      </c>
      <c r="F14" s="26">
        <f t="shared" si="0"/>
        <v>39049</v>
      </c>
      <c r="G14" s="26">
        <f t="shared" si="0"/>
        <v>2900736</v>
      </c>
      <c r="H14" s="167"/>
      <c r="I14" s="176"/>
      <c r="J14" s="179"/>
    </row>
    <row r="15" spans="1:12">
      <c r="A15" s="18" t="s">
        <v>14</v>
      </c>
      <c r="B15" s="19">
        <v>28479</v>
      </c>
      <c r="C15" s="19">
        <v>1980305</v>
      </c>
      <c r="D15" s="19">
        <v>1905</v>
      </c>
      <c r="E15" s="19">
        <v>140159</v>
      </c>
      <c r="F15" s="26">
        <f t="shared" si="0"/>
        <v>30384</v>
      </c>
      <c r="G15" s="26">
        <f t="shared" si="0"/>
        <v>2120464</v>
      </c>
      <c r="H15" s="167"/>
      <c r="I15" s="176"/>
      <c r="J15" s="179"/>
    </row>
    <row r="16" spans="1:12">
      <c r="A16" s="18" t="s">
        <v>15</v>
      </c>
      <c r="B16" s="19">
        <v>21028</v>
      </c>
      <c r="C16" s="19">
        <v>1388351.808</v>
      </c>
      <c r="D16" s="19">
        <v>0</v>
      </c>
      <c r="E16" s="19">
        <v>0</v>
      </c>
      <c r="F16" s="26">
        <f t="shared" si="0"/>
        <v>21028</v>
      </c>
      <c r="G16" s="26">
        <f t="shared" si="0"/>
        <v>1388351.808</v>
      </c>
      <c r="H16" s="167"/>
      <c r="I16" s="176"/>
      <c r="J16" s="179"/>
    </row>
    <row r="17" spans="1:13">
      <c r="A17" s="18" t="s">
        <v>16</v>
      </c>
      <c r="B17" s="19">
        <v>70754</v>
      </c>
      <c r="C17" s="19">
        <v>5015098</v>
      </c>
      <c r="D17" s="19">
        <v>3725</v>
      </c>
      <c r="E17" s="19">
        <v>268281</v>
      </c>
      <c r="F17" s="26">
        <f t="shared" si="0"/>
        <v>74479</v>
      </c>
      <c r="G17" s="26">
        <f t="shared" si="0"/>
        <v>5283379</v>
      </c>
      <c r="H17" s="167"/>
      <c r="I17" s="176"/>
      <c r="J17" s="179"/>
    </row>
    <row r="18" spans="1:13" ht="15" thickBot="1">
      <c r="A18" s="22" t="s">
        <v>17</v>
      </c>
      <c r="B18" s="23">
        <v>2634</v>
      </c>
      <c r="C18" s="23">
        <v>167955.399999999</v>
      </c>
      <c r="D18" s="23">
        <v>0</v>
      </c>
      <c r="E18" s="23">
        <v>0</v>
      </c>
      <c r="F18" s="27">
        <f t="shared" si="0"/>
        <v>2634</v>
      </c>
      <c r="G18" s="27">
        <f t="shared" si="0"/>
        <v>167955.399999999</v>
      </c>
      <c r="H18" s="168"/>
      <c r="I18" s="177"/>
      <c r="J18" s="180"/>
    </row>
    <row r="19" spans="1:13">
      <c r="A19" s="38" t="s">
        <v>19</v>
      </c>
      <c r="B19" s="39">
        <v>104649</v>
      </c>
      <c r="C19" s="39">
        <v>12225980.224188898</v>
      </c>
      <c r="D19" s="39">
        <v>11380</v>
      </c>
      <c r="E19" s="39">
        <v>2725109.3719999995</v>
      </c>
      <c r="F19" s="41">
        <f t="shared" si="0"/>
        <v>116029</v>
      </c>
      <c r="G19" s="41">
        <f t="shared" si="0"/>
        <v>14951089.596188897</v>
      </c>
      <c r="H19" s="166">
        <f>G19/G2</f>
        <v>6.7030357273131863E-2</v>
      </c>
      <c r="I19" s="175">
        <f>F19/F2</f>
        <v>6.7696998621893573E-2</v>
      </c>
      <c r="J19" s="178">
        <f>E19/G19</f>
        <v>0.18226827914232036</v>
      </c>
    </row>
    <row r="20" spans="1:13">
      <c r="A20" s="18" t="s">
        <v>11</v>
      </c>
      <c r="B20" s="19">
        <v>4068</v>
      </c>
      <c r="C20" s="19">
        <v>566978</v>
      </c>
      <c r="D20" s="19">
        <v>565</v>
      </c>
      <c r="E20" s="19">
        <v>138412</v>
      </c>
      <c r="F20" s="26">
        <f t="shared" si="0"/>
        <v>4633</v>
      </c>
      <c r="G20" s="26">
        <f t="shared" si="0"/>
        <v>705390</v>
      </c>
      <c r="H20" s="167"/>
      <c r="I20" s="176"/>
      <c r="J20" s="179"/>
    </row>
    <row r="21" spans="1:13">
      <c r="A21" s="18" t="s">
        <v>12</v>
      </c>
      <c r="B21" s="19">
        <v>187</v>
      </c>
      <c r="C21" s="19">
        <v>20629</v>
      </c>
      <c r="D21" s="19">
        <v>0</v>
      </c>
      <c r="E21" s="19">
        <v>0</v>
      </c>
      <c r="F21" s="26">
        <f t="shared" si="0"/>
        <v>187</v>
      </c>
      <c r="G21" s="26">
        <f t="shared" si="0"/>
        <v>20629</v>
      </c>
      <c r="H21" s="167"/>
      <c r="I21" s="176"/>
      <c r="J21" s="179"/>
      <c r="M21" s="19"/>
    </row>
    <row r="22" spans="1:13">
      <c r="A22" s="18" t="s">
        <v>13</v>
      </c>
      <c r="B22" s="19">
        <v>21224</v>
      </c>
      <c r="C22" s="19">
        <v>1776597</v>
      </c>
      <c r="D22" s="19">
        <v>2289</v>
      </c>
      <c r="E22" s="19">
        <v>33436.899999999987</v>
      </c>
      <c r="F22" s="26">
        <f t="shared" si="0"/>
        <v>23513</v>
      </c>
      <c r="G22" s="26">
        <f t="shared" si="0"/>
        <v>1810033.9</v>
      </c>
      <c r="H22" s="167"/>
      <c r="I22" s="176"/>
      <c r="J22" s="179"/>
    </row>
    <row r="23" spans="1:13">
      <c r="A23" s="18" t="s">
        <v>14</v>
      </c>
      <c r="B23" s="19">
        <v>22111</v>
      </c>
      <c r="C23" s="19">
        <v>3075450</v>
      </c>
      <c r="D23" s="19">
        <v>2426</v>
      </c>
      <c r="E23" s="19">
        <v>700582</v>
      </c>
      <c r="F23" s="26">
        <f t="shared" si="0"/>
        <v>24537</v>
      </c>
      <c r="G23" s="26">
        <f t="shared" si="0"/>
        <v>3776032</v>
      </c>
      <c r="H23" s="167"/>
      <c r="I23" s="176"/>
      <c r="J23" s="179"/>
    </row>
    <row r="24" spans="1:13">
      <c r="A24" s="18" t="s">
        <v>15</v>
      </c>
      <c r="B24" s="19">
        <v>7164</v>
      </c>
      <c r="C24" s="19">
        <v>859799.03418889816</v>
      </c>
      <c r="D24" s="19">
        <v>420</v>
      </c>
      <c r="E24" s="19">
        <v>125457.71199999998</v>
      </c>
      <c r="F24" s="26">
        <f t="shared" si="0"/>
        <v>7584</v>
      </c>
      <c r="G24" s="26">
        <f t="shared" si="0"/>
        <v>985256.74618889811</v>
      </c>
      <c r="H24" s="167"/>
      <c r="I24" s="176"/>
      <c r="J24" s="179"/>
    </row>
    <row r="25" spans="1:13">
      <c r="A25" s="18" t="s">
        <v>16</v>
      </c>
      <c r="B25" s="19">
        <v>48581</v>
      </c>
      <c r="C25" s="19">
        <v>5790120</v>
      </c>
      <c r="D25" s="19">
        <v>5584</v>
      </c>
      <c r="E25" s="19">
        <v>1704409</v>
      </c>
      <c r="F25" s="26">
        <f t="shared" si="0"/>
        <v>54165</v>
      </c>
      <c r="G25" s="26">
        <f t="shared" si="0"/>
        <v>7494529</v>
      </c>
      <c r="H25" s="167"/>
      <c r="I25" s="176"/>
      <c r="J25" s="179"/>
    </row>
    <row r="26" spans="1:13" ht="15" thickBot="1">
      <c r="A26" s="22" t="s">
        <v>17</v>
      </c>
      <c r="B26" s="23">
        <v>1314</v>
      </c>
      <c r="C26" s="23">
        <v>136407.19</v>
      </c>
      <c r="D26" s="23">
        <v>96</v>
      </c>
      <c r="E26" s="23">
        <v>22811.759999999893</v>
      </c>
      <c r="F26" s="27">
        <f t="shared" si="0"/>
        <v>1410</v>
      </c>
      <c r="G26" s="27">
        <f t="shared" si="0"/>
        <v>159218.9499999999</v>
      </c>
      <c r="H26" s="168"/>
      <c r="I26" s="177"/>
      <c r="J26" s="180"/>
    </row>
    <row r="27" spans="1:13">
      <c r="A27" s="38" t="s">
        <v>20</v>
      </c>
      <c r="B27" s="39">
        <v>17623</v>
      </c>
      <c r="C27" s="39">
        <v>12413053.068198636</v>
      </c>
      <c r="D27" s="39">
        <v>8074</v>
      </c>
      <c r="E27" s="39">
        <v>9194509.3948101252</v>
      </c>
      <c r="F27" s="41">
        <f t="shared" si="0"/>
        <v>25697</v>
      </c>
      <c r="G27" s="41">
        <f t="shared" si="0"/>
        <v>21607562.463008761</v>
      </c>
      <c r="H27" s="166">
        <f>G27/G2</f>
        <v>9.6873383199187341E-2</v>
      </c>
      <c r="I27" s="175">
        <f>F27/F2</f>
        <v>1.4992887757257229E-2</v>
      </c>
      <c r="J27" s="178">
        <f>E27/G27</f>
        <v>0.42552274975720833</v>
      </c>
    </row>
    <row r="28" spans="1:13">
      <c r="A28" s="18" t="s">
        <v>11</v>
      </c>
      <c r="B28" s="19">
        <v>310</v>
      </c>
      <c r="C28" s="19">
        <v>337981</v>
      </c>
      <c r="D28" s="19">
        <v>284</v>
      </c>
      <c r="E28" s="19">
        <v>444901</v>
      </c>
      <c r="F28" s="26">
        <f t="shared" si="0"/>
        <v>594</v>
      </c>
      <c r="G28" s="26">
        <f t="shared" si="0"/>
        <v>782882</v>
      </c>
      <c r="H28" s="167"/>
      <c r="I28" s="176"/>
      <c r="J28" s="179"/>
    </row>
    <row r="29" spans="1:13">
      <c r="A29" s="18" t="s">
        <v>13</v>
      </c>
      <c r="B29" s="19">
        <v>4727</v>
      </c>
      <c r="C29" s="19">
        <v>3255160</v>
      </c>
      <c r="D29" s="19">
        <v>2214</v>
      </c>
      <c r="E29" s="19">
        <v>216614.59999999989</v>
      </c>
      <c r="F29" s="26">
        <f t="shared" si="0"/>
        <v>6941</v>
      </c>
      <c r="G29" s="26">
        <f t="shared" si="0"/>
        <v>3471774.6</v>
      </c>
      <c r="H29" s="167"/>
      <c r="I29" s="176"/>
      <c r="J29" s="179"/>
    </row>
    <row r="30" spans="1:13">
      <c r="A30" s="18" t="s">
        <v>14</v>
      </c>
      <c r="B30" s="19">
        <v>2134</v>
      </c>
      <c r="C30" s="19">
        <v>3181208</v>
      </c>
      <c r="D30" s="19">
        <v>1716</v>
      </c>
      <c r="E30" s="19">
        <v>3908653</v>
      </c>
      <c r="F30" s="26">
        <f t="shared" si="0"/>
        <v>3850</v>
      </c>
      <c r="G30" s="26">
        <f t="shared" si="0"/>
        <v>7089861</v>
      </c>
      <c r="H30" s="167"/>
      <c r="I30" s="176"/>
      <c r="J30" s="179"/>
    </row>
    <row r="31" spans="1:13">
      <c r="A31" s="18" t="s">
        <v>15</v>
      </c>
      <c r="B31" s="19">
        <v>658</v>
      </c>
      <c r="C31" s="19">
        <v>970732.74819863541</v>
      </c>
      <c r="D31" s="19">
        <v>428</v>
      </c>
      <c r="E31" s="19">
        <v>945242.54481012607</v>
      </c>
      <c r="F31" s="26">
        <f t="shared" si="0"/>
        <v>1086</v>
      </c>
      <c r="G31" s="26">
        <f t="shared" si="0"/>
        <v>1915975.2930087615</v>
      </c>
      <c r="H31" s="167"/>
      <c r="I31" s="176"/>
      <c r="J31" s="179"/>
    </row>
    <row r="32" spans="1:13">
      <c r="A32" s="18" t="s">
        <v>16</v>
      </c>
      <c r="B32" s="19">
        <v>9623</v>
      </c>
      <c r="C32" s="19">
        <v>4487965</v>
      </c>
      <c r="D32" s="19">
        <v>3335</v>
      </c>
      <c r="E32" s="19">
        <v>3520669</v>
      </c>
      <c r="F32" s="26">
        <f t="shared" si="0"/>
        <v>12958</v>
      </c>
      <c r="G32" s="26">
        <f t="shared" si="0"/>
        <v>8008634</v>
      </c>
      <c r="H32" s="167"/>
      <c r="I32" s="176"/>
      <c r="J32" s="179"/>
    </row>
    <row r="33" spans="1:10" ht="15" thickBot="1">
      <c r="A33" s="22" t="s">
        <v>17</v>
      </c>
      <c r="B33" s="23">
        <v>171</v>
      </c>
      <c r="C33" s="23">
        <v>180006.32</v>
      </c>
      <c r="D33" s="23">
        <v>97</v>
      </c>
      <c r="E33" s="23">
        <v>158429.24999999991</v>
      </c>
      <c r="F33" s="27">
        <f t="shared" si="0"/>
        <v>268</v>
      </c>
      <c r="G33" s="27">
        <f t="shared" si="0"/>
        <v>338435.56999999995</v>
      </c>
      <c r="H33" s="168"/>
      <c r="I33" s="177"/>
      <c r="J33" s="180"/>
    </row>
    <row r="34" spans="1:10">
      <c r="A34" s="38" t="s">
        <v>21</v>
      </c>
      <c r="B34" s="39">
        <v>5648</v>
      </c>
      <c r="C34" s="39">
        <v>29474383.23</v>
      </c>
      <c r="D34" s="39">
        <v>5045</v>
      </c>
      <c r="E34" s="39">
        <v>51608392.78634274</v>
      </c>
      <c r="F34" s="41">
        <f>B34+D34</f>
        <v>10693</v>
      </c>
      <c r="G34" s="41">
        <f>C34+E34</f>
        <v>81082776.016342744</v>
      </c>
      <c r="H34" s="166">
        <f>G34/G2</f>
        <v>0.36351915424667042</v>
      </c>
      <c r="I34" s="182">
        <f>F34/F2</f>
        <v>6.2388196594291767E-3</v>
      </c>
      <c r="J34" s="185">
        <f>E34/G34</f>
        <v>0.63649020571200898</v>
      </c>
    </row>
    <row r="35" spans="1:10">
      <c r="A35" s="18" t="s">
        <v>11</v>
      </c>
      <c r="B35" s="19">
        <v>23</v>
      </c>
      <c r="C35" s="19">
        <v>195582</v>
      </c>
      <c r="D35" s="19">
        <v>91</v>
      </c>
      <c r="E35" s="19">
        <v>3474497</v>
      </c>
      <c r="F35" s="26">
        <f>B35+D35</f>
        <v>114</v>
      </c>
      <c r="G35" s="26">
        <f>C35+E35</f>
        <v>3670079</v>
      </c>
      <c r="H35" s="167"/>
      <c r="I35" s="183"/>
      <c r="J35" s="186"/>
    </row>
    <row r="36" spans="1:10">
      <c r="A36" s="18" t="s">
        <v>13</v>
      </c>
      <c r="B36" s="19">
        <v>260</v>
      </c>
      <c r="C36" s="19">
        <v>1972465</v>
      </c>
      <c r="D36" s="19">
        <v>728</v>
      </c>
      <c r="E36" s="19">
        <v>924379.4</v>
      </c>
      <c r="F36" s="26">
        <f t="shared" ref="F36:G40" si="1">B36+D36</f>
        <v>988</v>
      </c>
      <c r="G36" s="26">
        <f t="shared" si="1"/>
        <v>2896844.4</v>
      </c>
      <c r="H36" s="167"/>
      <c r="I36" s="183"/>
      <c r="J36" s="186"/>
    </row>
    <row r="37" spans="1:10">
      <c r="A37" s="18" t="s">
        <v>14</v>
      </c>
      <c r="B37" s="19">
        <v>106</v>
      </c>
      <c r="C37" s="19">
        <v>3012927</v>
      </c>
      <c r="D37" s="19">
        <v>220</v>
      </c>
      <c r="E37" s="19">
        <v>12954462</v>
      </c>
      <c r="F37" s="26">
        <f t="shared" si="1"/>
        <v>326</v>
      </c>
      <c r="G37" s="26">
        <f t="shared" si="1"/>
        <v>15967389</v>
      </c>
      <c r="H37" s="167"/>
      <c r="I37" s="183"/>
      <c r="J37" s="186"/>
    </row>
    <row r="38" spans="1:10">
      <c r="A38" s="18" t="s">
        <v>15</v>
      </c>
      <c r="B38" s="19">
        <v>8</v>
      </c>
      <c r="C38" s="19">
        <v>130799.84</v>
      </c>
      <c r="D38" s="19">
        <v>28</v>
      </c>
      <c r="E38" s="19">
        <v>752254.49634274503</v>
      </c>
      <c r="F38" s="26">
        <f t="shared" si="1"/>
        <v>36</v>
      </c>
      <c r="G38" s="26">
        <f t="shared" si="1"/>
        <v>883054.33634274499</v>
      </c>
      <c r="H38" s="167"/>
      <c r="I38" s="183"/>
      <c r="J38" s="186"/>
    </row>
    <row r="39" spans="1:10">
      <c r="A39" s="18" t="s">
        <v>16</v>
      </c>
      <c r="B39" s="19">
        <v>5244</v>
      </c>
      <c r="C39" s="19">
        <v>24126224</v>
      </c>
      <c r="D39" s="19">
        <v>3956</v>
      </c>
      <c r="E39" s="19">
        <v>32671916</v>
      </c>
      <c r="F39" s="26">
        <f t="shared" si="1"/>
        <v>9200</v>
      </c>
      <c r="G39" s="26">
        <f t="shared" si="1"/>
        <v>56798140</v>
      </c>
      <c r="H39" s="167"/>
      <c r="I39" s="183"/>
      <c r="J39" s="186"/>
    </row>
    <row r="40" spans="1:10" ht="15" thickBot="1">
      <c r="A40" s="18" t="s">
        <v>17</v>
      </c>
      <c r="B40" s="19">
        <v>7</v>
      </c>
      <c r="C40" s="19">
        <v>36385.389999999898</v>
      </c>
      <c r="D40" s="19">
        <v>22</v>
      </c>
      <c r="E40" s="19">
        <v>830883.88999999908</v>
      </c>
      <c r="F40" s="28">
        <f t="shared" si="1"/>
        <v>29</v>
      </c>
      <c r="G40" s="28">
        <f t="shared" si="1"/>
        <v>867269.27999999898</v>
      </c>
      <c r="H40" s="181"/>
      <c r="I40" s="184"/>
      <c r="J40" s="187"/>
    </row>
    <row r="41" spans="1:10">
      <c r="A41" s="38" t="s">
        <v>22</v>
      </c>
      <c r="B41" s="39">
        <v>0</v>
      </c>
      <c r="C41" s="39">
        <v>100</v>
      </c>
      <c r="D41" s="39">
        <v>0</v>
      </c>
      <c r="E41" s="39">
        <v>0</v>
      </c>
      <c r="F41" s="41">
        <f>B41+D41</f>
        <v>0</v>
      </c>
      <c r="G41" s="41">
        <f>C41+E41</f>
        <v>100</v>
      </c>
      <c r="H41" s="188">
        <f>G41/G2</f>
        <v>4.4833091823767955E-7</v>
      </c>
      <c r="I41" s="188">
        <f>F41/F2</f>
        <v>0</v>
      </c>
      <c r="J41" s="190">
        <f>F42/G41</f>
        <v>0</v>
      </c>
    </row>
    <row r="42" spans="1:10" ht="15" thickBot="1">
      <c r="A42" s="22" t="s">
        <v>13</v>
      </c>
      <c r="B42" s="23">
        <v>0</v>
      </c>
      <c r="C42" s="23">
        <v>100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100</v>
      </c>
      <c r="H42" s="189"/>
      <c r="I42" s="189"/>
      <c r="J42" s="191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1AA90-DBC9-48B9-8F56-ACEDFD39A952}">
  <sheetPr>
    <tabColor rgb="FFFFFF00"/>
  </sheetPr>
  <dimension ref="A1:M42"/>
  <sheetViews>
    <sheetView zoomScaleNormal="100" workbookViewId="0">
      <selection activeCell="B2" sqref="B2:E42"/>
    </sheetView>
  </sheetViews>
  <sheetFormatPr defaultRowHeight="14.45"/>
  <cols>
    <col min="1" max="1" width="17.42578125" customWidth="1"/>
    <col min="2" max="2" width="13.140625" style="19" customWidth="1"/>
    <col min="3" max="3" width="14.42578125" style="19" customWidth="1"/>
    <col min="4" max="4" width="13.140625" style="19" customWidth="1"/>
    <col min="5" max="5" width="14.140625" style="19" customWidth="1"/>
    <col min="6" max="6" width="11.42578125" customWidth="1"/>
    <col min="7" max="7" width="12.85546875" customWidth="1"/>
    <col min="8" max="8" width="12.7109375" bestFit="1" customWidth="1"/>
    <col min="9" max="9" width="11.85546875" customWidth="1"/>
    <col min="10" max="10" width="17.85546875" customWidth="1"/>
    <col min="11" max="11" width="12.7109375" bestFit="1" customWidth="1"/>
    <col min="12" max="12" width="12" bestFit="1" customWidth="1"/>
    <col min="13" max="13" width="10.140625" bestFit="1" customWidth="1"/>
  </cols>
  <sheetData>
    <row r="1" spans="1:12" ht="58.5" thickBot="1">
      <c r="A1" s="29">
        <f>JAN!A1</f>
        <v>2020</v>
      </c>
      <c r="B1" s="30" t="s">
        <v>0</v>
      </c>
      <c r="C1" s="31" t="s">
        <v>1</v>
      </c>
      <c r="D1" s="32" t="s">
        <v>2</v>
      </c>
      <c r="E1" s="33" t="s">
        <v>3</v>
      </c>
      <c r="F1" s="34" t="s">
        <v>4</v>
      </c>
      <c r="G1" s="35" t="s">
        <v>5</v>
      </c>
      <c r="H1" s="36" t="s">
        <v>6</v>
      </c>
      <c r="I1" s="36" t="s">
        <v>7</v>
      </c>
      <c r="J1" s="37" t="s">
        <v>8</v>
      </c>
    </row>
    <row r="2" spans="1:12" ht="15" thickBot="1">
      <c r="A2" s="10" t="s">
        <v>27</v>
      </c>
      <c r="B2" s="11">
        <v>1709373</v>
      </c>
      <c r="C2" s="11">
        <v>75967572.139374256</v>
      </c>
      <c r="D2" s="11">
        <v>55938</v>
      </c>
      <c r="E2" s="11">
        <v>37256030.14033138</v>
      </c>
      <c r="F2" s="12">
        <f>B2+D2</f>
        <v>1765311</v>
      </c>
      <c r="G2" s="12">
        <f>C2+E2</f>
        <v>113223602.27970564</v>
      </c>
      <c r="H2" s="13">
        <f>SUM(H3:H42)</f>
        <v>0.99999999999999978</v>
      </c>
      <c r="I2" s="14">
        <f>SUM(I3:I42)</f>
        <v>0.99999999999999989</v>
      </c>
      <c r="J2" s="14">
        <f>E2/G2</f>
        <v>0.32904826723578995</v>
      </c>
    </row>
    <row r="3" spans="1:12">
      <c r="A3" s="38" t="s">
        <v>10</v>
      </c>
      <c r="B3" s="39">
        <v>1412335</v>
      </c>
      <c r="C3" s="39">
        <v>40999005.214487314</v>
      </c>
      <c r="D3" s="39">
        <v>25483</v>
      </c>
      <c r="E3" s="39">
        <v>857587.92997270951</v>
      </c>
      <c r="F3" s="40">
        <f>B3+D3</f>
        <v>1437818</v>
      </c>
      <c r="G3" s="40">
        <f>C3+E3</f>
        <v>41856593.144460022</v>
      </c>
      <c r="H3" s="166">
        <f>G3/G$2</f>
        <v>0.36968081125928332</v>
      </c>
      <c r="I3" s="169">
        <f>F3/F2</f>
        <v>0.81448424668514496</v>
      </c>
      <c r="J3" s="172">
        <f>E3/G3</f>
        <v>2.0488717918654031E-2</v>
      </c>
    </row>
    <row r="4" spans="1:12">
      <c r="A4" s="18" t="s">
        <v>11</v>
      </c>
      <c r="B4" s="19">
        <v>28894</v>
      </c>
      <c r="C4" s="19">
        <v>794620</v>
      </c>
      <c r="D4" s="19">
        <v>74</v>
      </c>
      <c r="E4" s="19">
        <v>3814</v>
      </c>
      <c r="F4" s="20">
        <f>B4+D4</f>
        <v>28968</v>
      </c>
      <c r="G4" s="20">
        <f t="shared" ref="F4:G33" si="0">C4+E4</f>
        <v>798434</v>
      </c>
      <c r="H4" s="167"/>
      <c r="I4" s="170"/>
      <c r="J4" s="173"/>
      <c r="L4" s="19"/>
    </row>
    <row r="5" spans="1:12">
      <c r="A5" s="18" t="s">
        <v>12</v>
      </c>
      <c r="B5" s="19">
        <v>1628</v>
      </c>
      <c r="C5" s="19">
        <v>33412</v>
      </c>
      <c r="D5" s="19">
        <v>0</v>
      </c>
      <c r="E5" s="19">
        <v>0</v>
      </c>
      <c r="F5" s="20">
        <f t="shared" si="0"/>
        <v>1628</v>
      </c>
      <c r="G5" s="20">
        <f t="shared" si="0"/>
        <v>33412</v>
      </c>
      <c r="H5" s="167"/>
      <c r="I5" s="170"/>
      <c r="J5" s="173"/>
      <c r="L5" s="21"/>
    </row>
    <row r="6" spans="1:12">
      <c r="A6" s="18" t="s">
        <v>13</v>
      </c>
      <c r="B6" s="19">
        <v>260237</v>
      </c>
      <c r="C6" s="19">
        <v>7120217</v>
      </c>
      <c r="D6" s="19">
        <v>293</v>
      </c>
      <c r="E6" s="19">
        <v>1530.2</v>
      </c>
      <c r="F6" s="20">
        <f t="shared" si="0"/>
        <v>260530</v>
      </c>
      <c r="G6" s="20">
        <f t="shared" si="0"/>
        <v>7121747.2000000002</v>
      </c>
      <c r="H6" s="167"/>
      <c r="I6" s="170"/>
      <c r="J6" s="173"/>
    </row>
    <row r="7" spans="1:12">
      <c r="A7" s="18" t="s">
        <v>14</v>
      </c>
      <c r="B7" s="19">
        <v>237313</v>
      </c>
      <c r="C7" s="19">
        <v>6614522</v>
      </c>
      <c r="D7" s="19">
        <v>4577</v>
      </c>
      <c r="E7" s="19">
        <v>149842</v>
      </c>
      <c r="F7" s="20">
        <f t="shared" si="0"/>
        <v>241890</v>
      </c>
      <c r="G7" s="20">
        <f t="shared" si="0"/>
        <v>6764364</v>
      </c>
      <c r="H7" s="167"/>
      <c r="I7" s="170"/>
      <c r="J7" s="173"/>
    </row>
    <row r="8" spans="1:12">
      <c r="A8" s="18" t="s">
        <v>15</v>
      </c>
      <c r="B8" s="19">
        <v>86878</v>
      </c>
      <c r="C8" s="19">
        <v>2295305.4944873182</v>
      </c>
      <c r="D8" s="19">
        <v>476</v>
      </c>
      <c r="E8" s="19">
        <v>18617.389972709541</v>
      </c>
      <c r="F8" s="20">
        <f t="shared" si="0"/>
        <v>87354</v>
      </c>
      <c r="G8" s="20">
        <f t="shared" si="0"/>
        <v>2313922.8844600278</v>
      </c>
      <c r="H8" s="167"/>
      <c r="I8" s="170"/>
      <c r="J8" s="173"/>
    </row>
    <row r="9" spans="1:12">
      <c r="A9" s="18" t="s">
        <v>16</v>
      </c>
      <c r="B9" s="19">
        <v>785361</v>
      </c>
      <c r="C9" s="19">
        <v>23865231</v>
      </c>
      <c r="D9" s="19">
        <v>20054</v>
      </c>
      <c r="E9" s="19">
        <v>683237</v>
      </c>
      <c r="F9" s="20">
        <f t="shared" si="0"/>
        <v>805415</v>
      </c>
      <c r="G9" s="20">
        <f t="shared" si="0"/>
        <v>24548468</v>
      </c>
      <c r="H9" s="167"/>
      <c r="I9" s="170"/>
      <c r="J9" s="173"/>
    </row>
    <row r="10" spans="1:12" ht="15" thickBot="1">
      <c r="A10" s="22" t="s">
        <v>17</v>
      </c>
      <c r="B10" s="23">
        <v>12024</v>
      </c>
      <c r="C10" s="23">
        <v>275697.71999999898</v>
      </c>
      <c r="D10" s="23">
        <v>9</v>
      </c>
      <c r="E10" s="23">
        <v>547.34</v>
      </c>
      <c r="F10" s="24">
        <f t="shared" si="0"/>
        <v>12033</v>
      </c>
      <c r="G10" s="24">
        <f t="shared" si="0"/>
        <v>276245.05999999901</v>
      </c>
      <c r="H10" s="168"/>
      <c r="I10" s="171"/>
      <c r="J10" s="174"/>
    </row>
    <row r="11" spans="1:12">
      <c r="A11" s="38" t="s">
        <v>18</v>
      </c>
      <c r="B11" s="39">
        <v>167074</v>
      </c>
      <c r="C11" s="39">
        <v>5331223.9376959046</v>
      </c>
      <c r="D11" s="39">
        <v>5569</v>
      </c>
      <c r="E11" s="39">
        <v>182786</v>
      </c>
      <c r="F11" s="41">
        <f t="shared" si="0"/>
        <v>172643</v>
      </c>
      <c r="G11" s="41">
        <f t="shared" si="0"/>
        <v>5514009.9376959046</v>
      </c>
      <c r="H11" s="166">
        <f>G11/G2</f>
        <v>4.8700181116603139E-2</v>
      </c>
      <c r="I11" s="175">
        <f>F11/F2</f>
        <v>9.779749857107331E-2</v>
      </c>
      <c r="J11" s="178">
        <f>E11/G11</f>
        <v>3.3149378050700312E-2</v>
      </c>
    </row>
    <row r="12" spans="1:12">
      <c r="A12" s="18" t="s">
        <v>11</v>
      </c>
      <c r="B12" s="19">
        <v>6204</v>
      </c>
      <c r="C12" s="19">
        <v>160676</v>
      </c>
      <c r="D12" s="19">
        <v>0</v>
      </c>
      <c r="E12" s="19">
        <v>0</v>
      </c>
      <c r="F12" s="26">
        <f t="shared" si="0"/>
        <v>6204</v>
      </c>
      <c r="G12" s="26">
        <f t="shared" si="0"/>
        <v>160676</v>
      </c>
      <c r="H12" s="167"/>
      <c r="I12" s="176"/>
      <c r="J12" s="179"/>
    </row>
    <row r="13" spans="1:12">
      <c r="A13" s="18" t="s">
        <v>12</v>
      </c>
      <c r="B13" s="19">
        <v>123</v>
      </c>
      <c r="C13" s="19">
        <v>2079</v>
      </c>
      <c r="D13" s="19">
        <v>0</v>
      </c>
      <c r="E13" s="19">
        <v>0</v>
      </c>
      <c r="F13" s="26">
        <f t="shared" si="0"/>
        <v>123</v>
      </c>
      <c r="G13" s="26">
        <f t="shared" si="0"/>
        <v>2079</v>
      </c>
      <c r="H13" s="167"/>
      <c r="I13" s="176"/>
      <c r="J13" s="179"/>
    </row>
    <row r="14" spans="1:12">
      <c r="A14" s="18" t="s">
        <v>13</v>
      </c>
      <c r="B14" s="19">
        <v>38380</v>
      </c>
      <c r="C14" s="19">
        <v>1249446</v>
      </c>
      <c r="D14" s="19">
        <v>2</v>
      </c>
      <c r="E14" s="19">
        <v>0</v>
      </c>
      <c r="F14" s="26">
        <f t="shared" si="0"/>
        <v>38382</v>
      </c>
      <c r="G14" s="26">
        <f t="shared" si="0"/>
        <v>1249446</v>
      </c>
      <c r="H14" s="167"/>
      <c r="I14" s="176"/>
      <c r="J14" s="179"/>
    </row>
    <row r="15" spans="1:12">
      <c r="A15" s="18" t="s">
        <v>14</v>
      </c>
      <c r="B15" s="19">
        <v>28517</v>
      </c>
      <c r="C15" s="19">
        <v>855769</v>
      </c>
      <c r="D15" s="19">
        <v>1861</v>
      </c>
      <c r="E15" s="19">
        <v>60442</v>
      </c>
      <c r="F15" s="26">
        <f t="shared" si="0"/>
        <v>30378</v>
      </c>
      <c r="G15" s="26">
        <f t="shared" si="0"/>
        <v>916211</v>
      </c>
      <c r="H15" s="167"/>
      <c r="I15" s="176"/>
      <c r="J15" s="179"/>
    </row>
    <row r="16" spans="1:12">
      <c r="A16" s="18" t="s">
        <v>15</v>
      </c>
      <c r="B16" s="19">
        <v>18716</v>
      </c>
      <c r="C16" s="19">
        <v>503290.66769590531</v>
      </c>
      <c r="D16" s="19">
        <v>0</v>
      </c>
      <c r="E16" s="19">
        <v>0</v>
      </c>
      <c r="F16" s="26">
        <f t="shared" si="0"/>
        <v>18716</v>
      </c>
      <c r="G16" s="26">
        <f t="shared" si="0"/>
        <v>503290.66769590531</v>
      </c>
      <c r="H16" s="167"/>
      <c r="I16" s="176"/>
      <c r="J16" s="179"/>
    </row>
    <row r="17" spans="1:13">
      <c r="A17" s="18" t="s">
        <v>16</v>
      </c>
      <c r="B17" s="19">
        <v>72731</v>
      </c>
      <c r="C17" s="19">
        <v>2484817</v>
      </c>
      <c r="D17" s="19">
        <v>3706</v>
      </c>
      <c r="E17" s="19">
        <v>122344</v>
      </c>
      <c r="F17" s="26">
        <f t="shared" si="0"/>
        <v>76437</v>
      </c>
      <c r="G17" s="26">
        <f t="shared" si="0"/>
        <v>2607161</v>
      </c>
      <c r="H17" s="167"/>
      <c r="I17" s="176"/>
      <c r="J17" s="179"/>
    </row>
    <row r="18" spans="1:13" ht="15" thickBot="1">
      <c r="A18" s="22" t="s">
        <v>17</v>
      </c>
      <c r="B18" s="23">
        <v>2403</v>
      </c>
      <c r="C18" s="23">
        <v>75146.269999999902</v>
      </c>
      <c r="D18" s="23">
        <v>0</v>
      </c>
      <c r="E18" s="23">
        <v>0</v>
      </c>
      <c r="F18" s="27">
        <f t="shared" si="0"/>
        <v>2403</v>
      </c>
      <c r="G18" s="27">
        <f t="shared" si="0"/>
        <v>75146.269999999902</v>
      </c>
      <c r="H18" s="168"/>
      <c r="I18" s="177"/>
      <c r="J18" s="180"/>
    </row>
    <row r="19" spans="1:13">
      <c r="A19" s="38" t="s">
        <v>19</v>
      </c>
      <c r="B19" s="39">
        <v>106374</v>
      </c>
      <c r="C19" s="39">
        <v>5070323.0605769977</v>
      </c>
      <c r="D19" s="39">
        <v>11606</v>
      </c>
      <c r="E19" s="39">
        <v>1399151.9752865497</v>
      </c>
      <c r="F19" s="41">
        <f t="shared" si="0"/>
        <v>117980</v>
      </c>
      <c r="G19" s="41">
        <f t="shared" si="0"/>
        <v>6469475.0358635476</v>
      </c>
      <c r="H19" s="166">
        <f>G19/G2</f>
        <v>5.7138926033120437E-2</v>
      </c>
      <c r="I19" s="175">
        <f>F19/F2</f>
        <v>6.6832416497716263E-2</v>
      </c>
      <c r="J19" s="178">
        <f>E19/G19</f>
        <v>0.21626978503361524</v>
      </c>
    </row>
    <row r="20" spans="1:13">
      <c r="A20" s="18" t="s">
        <v>11</v>
      </c>
      <c r="B20" s="19">
        <v>4067</v>
      </c>
      <c r="C20" s="19">
        <v>211181</v>
      </c>
      <c r="D20" s="19">
        <v>562</v>
      </c>
      <c r="E20" s="19">
        <v>51976</v>
      </c>
      <c r="F20" s="26">
        <f t="shared" si="0"/>
        <v>4629</v>
      </c>
      <c r="G20" s="26">
        <f t="shared" si="0"/>
        <v>263157</v>
      </c>
      <c r="H20" s="167"/>
      <c r="I20" s="176"/>
      <c r="J20" s="179"/>
    </row>
    <row r="21" spans="1:13">
      <c r="A21" s="18" t="s">
        <v>12</v>
      </c>
      <c r="B21" s="19">
        <v>187</v>
      </c>
      <c r="C21" s="19">
        <v>14154</v>
      </c>
      <c r="D21" s="19">
        <v>0</v>
      </c>
      <c r="E21" s="19">
        <v>0</v>
      </c>
      <c r="F21" s="26">
        <f t="shared" si="0"/>
        <v>187</v>
      </c>
      <c r="G21" s="26">
        <f t="shared" si="0"/>
        <v>14154</v>
      </c>
      <c r="H21" s="167"/>
      <c r="I21" s="176"/>
      <c r="J21" s="179"/>
      <c r="M21" s="19"/>
    </row>
    <row r="22" spans="1:13">
      <c r="A22" s="18" t="s">
        <v>13</v>
      </c>
      <c r="B22" s="19">
        <v>21242</v>
      </c>
      <c r="C22" s="19">
        <v>558535</v>
      </c>
      <c r="D22" s="19">
        <v>2277</v>
      </c>
      <c r="E22" s="19">
        <v>13709.5</v>
      </c>
      <c r="F22" s="26">
        <f t="shared" si="0"/>
        <v>23519</v>
      </c>
      <c r="G22" s="26">
        <f t="shared" si="0"/>
        <v>572244.5</v>
      </c>
      <c r="H22" s="167"/>
      <c r="I22" s="176"/>
      <c r="J22" s="179"/>
    </row>
    <row r="23" spans="1:13">
      <c r="A23" s="18" t="s">
        <v>14</v>
      </c>
      <c r="B23" s="19">
        <v>22065</v>
      </c>
      <c r="C23" s="19">
        <v>1251319</v>
      </c>
      <c r="D23" s="19">
        <v>2445</v>
      </c>
      <c r="E23" s="19">
        <v>344921</v>
      </c>
      <c r="F23" s="26">
        <f t="shared" si="0"/>
        <v>24510</v>
      </c>
      <c r="G23" s="26">
        <f t="shared" si="0"/>
        <v>1596240</v>
      </c>
      <c r="H23" s="167"/>
      <c r="I23" s="176"/>
      <c r="J23" s="179"/>
    </row>
    <row r="24" spans="1:13">
      <c r="A24" s="18" t="s">
        <v>15</v>
      </c>
      <c r="B24" s="19">
        <v>7142</v>
      </c>
      <c r="C24" s="19">
        <v>280005.68057699793</v>
      </c>
      <c r="D24" s="19">
        <v>426</v>
      </c>
      <c r="E24" s="19">
        <v>51075.205286549586</v>
      </c>
      <c r="F24" s="26">
        <f t="shared" si="0"/>
        <v>7568</v>
      </c>
      <c r="G24" s="26">
        <f t="shared" si="0"/>
        <v>331080.8858635475</v>
      </c>
      <c r="H24" s="167"/>
      <c r="I24" s="176"/>
      <c r="J24" s="179"/>
    </row>
    <row r="25" spans="1:13">
      <c r="A25" s="18" t="s">
        <v>16</v>
      </c>
      <c r="B25" s="19">
        <v>50356</v>
      </c>
      <c r="C25" s="19">
        <v>2707046</v>
      </c>
      <c r="D25" s="19">
        <v>5798</v>
      </c>
      <c r="E25" s="19">
        <v>927542</v>
      </c>
      <c r="F25" s="26">
        <f t="shared" si="0"/>
        <v>56154</v>
      </c>
      <c r="G25" s="26">
        <f t="shared" si="0"/>
        <v>3634588</v>
      </c>
      <c r="H25" s="167"/>
      <c r="I25" s="176"/>
      <c r="J25" s="179"/>
    </row>
    <row r="26" spans="1:13" ht="15" thickBot="1">
      <c r="A26" s="22" t="s">
        <v>17</v>
      </c>
      <c r="B26" s="23">
        <v>1315</v>
      </c>
      <c r="C26" s="23">
        <v>48082.379999999903</v>
      </c>
      <c r="D26" s="23">
        <v>98</v>
      </c>
      <c r="E26" s="23">
        <v>9928.2699999999895</v>
      </c>
      <c r="F26" s="27">
        <f t="shared" si="0"/>
        <v>1413</v>
      </c>
      <c r="G26" s="27">
        <f t="shared" si="0"/>
        <v>58010.649999999892</v>
      </c>
      <c r="H26" s="168"/>
      <c r="I26" s="177"/>
      <c r="J26" s="180"/>
    </row>
    <row r="27" spans="1:13">
      <c r="A27" s="38" t="s">
        <v>20</v>
      </c>
      <c r="B27" s="39">
        <v>17861</v>
      </c>
      <c r="C27" s="39">
        <v>5992554.9766140347</v>
      </c>
      <c r="D27" s="39">
        <v>8206</v>
      </c>
      <c r="E27" s="39">
        <v>4524151.1004093559</v>
      </c>
      <c r="F27" s="41">
        <f t="shared" si="0"/>
        <v>26067</v>
      </c>
      <c r="G27" s="41">
        <f t="shared" si="0"/>
        <v>10516706.077023391</v>
      </c>
      <c r="H27" s="166">
        <f>G27/G2</f>
        <v>9.2884397469028587E-2</v>
      </c>
      <c r="I27" s="175">
        <f>F27/F2</f>
        <v>1.4766236657450161E-2</v>
      </c>
      <c r="J27" s="178">
        <f>E27/G27</f>
        <v>0.43018708208396128</v>
      </c>
    </row>
    <row r="28" spans="1:13">
      <c r="A28" s="18" t="s">
        <v>11</v>
      </c>
      <c r="B28" s="19">
        <v>311</v>
      </c>
      <c r="C28" s="19">
        <v>139695</v>
      </c>
      <c r="D28" s="19">
        <v>282</v>
      </c>
      <c r="E28" s="19">
        <v>193607</v>
      </c>
      <c r="F28" s="26">
        <f t="shared" si="0"/>
        <v>593</v>
      </c>
      <c r="G28" s="26">
        <f t="shared" si="0"/>
        <v>333302</v>
      </c>
      <c r="H28" s="167"/>
      <c r="I28" s="176"/>
      <c r="J28" s="179"/>
    </row>
    <row r="29" spans="1:13">
      <c r="A29" s="18" t="s">
        <v>13</v>
      </c>
      <c r="B29" s="19">
        <v>4734</v>
      </c>
      <c r="C29" s="19">
        <v>1438371</v>
      </c>
      <c r="D29" s="19">
        <v>2208</v>
      </c>
      <c r="E29" s="19">
        <v>94271.1</v>
      </c>
      <c r="F29" s="26">
        <f t="shared" si="0"/>
        <v>6942</v>
      </c>
      <c r="G29" s="26">
        <f t="shared" si="0"/>
        <v>1532642.1</v>
      </c>
      <c r="H29" s="167"/>
      <c r="I29" s="176"/>
      <c r="J29" s="179"/>
    </row>
    <row r="30" spans="1:13">
      <c r="A30" s="18" t="s">
        <v>14</v>
      </c>
      <c r="B30" s="19">
        <v>2128</v>
      </c>
      <c r="C30" s="19">
        <v>1701933</v>
      </c>
      <c r="D30" s="19">
        <v>1715</v>
      </c>
      <c r="E30" s="19">
        <v>1920481</v>
      </c>
      <c r="F30" s="26">
        <f t="shared" si="0"/>
        <v>3843</v>
      </c>
      <c r="G30" s="26">
        <f t="shared" si="0"/>
        <v>3622414</v>
      </c>
      <c r="H30" s="167"/>
      <c r="I30" s="176"/>
      <c r="J30" s="179"/>
    </row>
    <row r="31" spans="1:13">
      <c r="A31" s="18" t="s">
        <v>15</v>
      </c>
      <c r="B31" s="19">
        <v>662</v>
      </c>
      <c r="C31" s="19">
        <v>421386.4456140346</v>
      </c>
      <c r="D31" s="19">
        <v>422</v>
      </c>
      <c r="E31" s="19">
        <v>343242.35040935653</v>
      </c>
      <c r="F31" s="26">
        <f t="shared" si="0"/>
        <v>1084</v>
      </c>
      <c r="G31" s="26">
        <f t="shared" si="0"/>
        <v>764628.79602339119</v>
      </c>
      <c r="H31" s="167"/>
      <c r="I31" s="176"/>
      <c r="J31" s="179"/>
    </row>
    <row r="32" spans="1:13">
      <c r="A32" s="18" t="s">
        <v>16</v>
      </c>
      <c r="B32" s="19">
        <v>9858</v>
      </c>
      <c r="C32" s="19">
        <v>2220862</v>
      </c>
      <c r="D32" s="19">
        <v>3485</v>
      </c>
      <c r="E32" s="19">
        <v>1892840</v>
      </c>
      <c r="F32" s="26">
        <f t="shared" si="0"/>
        <v>13343</v>
      </c>
      <c r="G32" s="26">
        <f t="shared" si="0"/>
        <v>4113702</v>
      </c>
      <c r="H32" s="167"/>
      <c r="I32" s="176"/>
      <c r="J32" s="179"/>
    </row>
    <row r="33" spans="1:10" ht="15" thickBot="1">
      <c r="A33" s="22" t="s">
        <v>17</v>
      </c>
      <c r="B33" s="23">
        <v>168</v>
      </c>
      <c r="C33" s="23">
        <v>70307.531000000003</v>
      </c>
      <c r="D33" s="23">
        <v>94</v>
      </c>
      <c r="E33" s="23">
        <v>79709.64999999979</v>
      </c>
      <c r="F33" s="27">
        <f t="shared" si="0"/>
        <v>262</v>
      </c>
      <c r="G33" s="27">
        <f t="shared" si="0"/>
        <v>150017.18099999981</v>
      </c>
      <c r="H33" s="168"/>
      <c r="I33" s="177"/>
      <c r="J33" s="180"/>
    </row>
    <row r="34" spans="1:10">
      <c r="A34" s="38" t="s">
        <v>21</v>
      </c>
      <c r="B34" s="39">
        <v>5729</v>
      </c>
      <c r="C34" s="39">
        <v>18574364.949999999</v>
      </c>
      <c r="D34" s="39">
        <v>5074</v>
      </c>
      <c r="E34" s="39">
        <v>30292353.134662766</v>
      </c>
      <c r="F34" s="41">
        <f>B34+D34</f>
        <v>10803</v>
      </c>
      <c r="G34" s="41">
        <f>C34+E34</f>
        <v>48866718.084662765</v>
      </c>
      <c r="H34" s="166">
        <f>G34/G2</f>
        <v>0.43159480091388774</v>
      </c>
      <c r="I34" s="182">
        <f>F34/F2</f>
        <v>6.1196015886152639E-3</v>
      </c>
      <c r="J34" s="185">
        <f>E34/G34</f>
        <v>0.61989743371307515</v>
      </c>
    </row>
    <row r="35" spans="1:10">
      <c r="A35" s="18" t="s">
        <v>11</v>
      </c>
      <c r="B35" s="19">
        <v>23</v>
      </c>
      <c r="C35" s="19">
        <v>132119</v>
      </c>
      <c r="D35" s="19">
        <v>91</v>
      </c>
      <c r="E35" s="19">
        <v>2065426</v>
      </c>
      <c r="F35" s="26">
        <f>B35+D35</f>
        <v>114</v>
      </c>
      <c r="G35" s="26">
        <f>C35+E35</f>
        <v>2197545</v>
      </c>
      <c r="H35" s="167"/>
      <c r="I35" s="183"/>
      <c r="J35" s="186"/>
    </row>
    <row r="36" spans="1:10">
      <c r="A36" s="18" t="s">
        <v>13</v>
      </c>
      <c r="B36" s="19">
        <v>261</v>
      </c>
      <c r="C36" s="19">
        <v>1015317</v>
      </c>
      <c r="D36" s="19">
        <v>728</v>
      </c>
      <c r="E36" s="19">
        <v>657572.79999999795</v>
      </c>
      <c r="F36" s="26">
        <f t="shared" ref="F36:G40" si="1">B36+D36</f>
        <v>989</v>
      </c>
      <c r="G36" s="26">
        <f t="shared" si="1"/>
        <v>1672889.799999998</v>
      </c>
      <c r="H36" s="167"/>
      <c r="I36" s="183"/>
      <c r="J36" s="186"/>
    </row>
    <row r="37" spans="1:10">
      <c r="A37" s="18" t="s">
        <v>14</v>
      </c>
      <c r="B37" s="19">
        <v>108</v>
      </c>
      <c r="C37" s="19">
        <v>2402115</v>
      </c>
      <c r="D37" s="19">
        <v>222</v>
      </c>
      <c r="E37" s="19">
        <v>1857132</v>
      </c>
      <c r="F37" s="26">
        <f t="shared" si="1"/>
        <v>330</v>
      </c>
      <c r="G37" s="26">
        <f t="shared" si="1"/>
        <v>4259247</v>
      </c>
      <c r="H37" s="167"/>
      <c r="I37" s="183"/>
      <c r="J37" s="186"/>
    </row>
    <row r="38" spans="1:10">
      <c r="A38" s="18" t="s">
        <v>15</v>
      </c>
      <c r="B38" s="19">
        <v>8</v>
      </c>
      <c r="C38" s="19">
        <v>300736</v>
      </c>
      <c r="D38" s="19">
        <v>28</v>
      </c>
      <c r="E38" s="19">
        <v>711511.84466276749</v>
      </c>
      <c r="F38" s="26">
        <f t="shared" si="1"/>
        <v>36</v>
      </c>
      <c r="G38" s="26">
        <f t="shared" si="1"/>
        <v>1012247.8446627675</v>
      </c>
      <c r="H38" s="167"/>
      <c r="I38" s="183"/>
      <c r="J38" s="186"/>
    </row>
    <row r="39" spans="1:10">
      <c r="A39" s="18" t="s">
        <v>16</v>
      </c>
      <c r="B39" s="19">
        <v>5322</v>
      </c>
      <c r="C39" s="19">
        <v>14701525</v>
      </c>
      <c r="D39" s="19">
        <v>3984</v>
      </c>
      <c r="E39" s="19">
        <v>24403538</v>
      </c>
      <c r="F39" s="26">
        <f t="shared" si="1"/>
        <v>9306</v>
      </c>
      <c r="G39" s="26">
        <f t="shared" si="1"/>
        <v>39105063</v>
      </c>
      <c r="H39" s="167"/>
      <c r="I39" s="183"/>
      <c r="J39" s="186"/>
    </row>
    <row r="40" spans="1:10" ht="15" thickBot="1">
      <c r="A40" s="18" t="s">
        <v>17</v>
      </c>
      <c r="B40" s="19">
        <v>7</v>
      </c>
      <c r="C40" s="19">
        <v>22552.95</v>
      </c>
      <c r="D40" s="19">
        <v>21</v>
      </c>
      <c r="E40" s="19">
        <v>597172.48999999906</v>
      </c>
      <c r="F40" s="28">
        <f t="shared" si="1"/>
        <v>28</v>
      </c>
      <c r="G40" s="28">
        <f t="shared" si="1"/>
        <v>619725.43999999901</v>
      </c>
      <c r="H40" s="181"/>
      <c r="I40" s="184"/>
      <c r="J40" s="187"/>
    </row>
    <row r="41" spans="1:10">
      <c r="A41" s="38" t="s">
        <v>22</v>
      </c>
      <c r="B41" s="39">
        <v>0</v>
      </c>
      <c r="C41" s="39">
        <v>100</v>
      </c>
      <c r="D41" s="39">
        <v>0</v>
      </c>
      <c r="E41" s="39">
        <v>0</v>
      </c>
      <c r="F41" s="41">
        <f>B41+D41</f>
        <v>0</v>
      </c>
      <c r="G41" s="41">
        <f>C41+E41</f>
        <v>100</v>
      </c>
      <c r="H41" s="188">
        <f>G41/G2</f>
        <v>8.8320807664255119E-7</v>
      </c>
      <c r="I41" s="188">
        <f>F41/F2</f>
        <v>0</v>
      </c>
      <c r="J41" s="190">
        <f>F42/G41</f>
        <v>0</v>
      </c>
    </row>
    <row r="42" spans="1:10" ht="15" thickBot="1">
      <c r="A42" s="22" t="s">
        <v>13</v>
      </c>
      <c r="B42" s="23">
        <v>0</v>
      </c>
      <c r="C42" s="23">
        <v>100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100</v>
      </c>
      <c r="H42" s="189"/>
      <c r="I42" s="189"/>
      <c r="J42" s="191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09BCD-BB6F-4C07-83DB-32CC4B213F8E}">
  <sheetPr>
    <tabColor rgb="FFFF0000"/>
  </sheetPr>
  <dimension ref="A1:M42"/>
  <sheetViews>
    <sheetView zoomScaleNormal="100" workbookViewId="0">
      <selection activeCell="B2" sqref="B2:E42"/>
    </sheetView>
  </sheetViews>
  <sheetFormatPr defaultRowHeight="14.45"/>
  <cols>
    <col min="1" max="1" width="17.42578125" customWidth="1"/>
    <col min="2" max="2" width="13.140625" style="19" customWidth="1"/>
    <col min="3" max="3" width="14.42578125" style="19" customWidth="1"/>
    <col min="4" max="4" width="13.140625" style="19" customWidth="1"/>
    <col min="5" max="5" width="14.140625" style="19" customWidth="1"/>
    <col min="6" max="6" width="11.42578125" customWidth="1"/>
    <col min="7" max="7" width="12.85546875" customWidth="1"/>
    <col min="8" max="8" width="12.7109375" bestFit="1" customWidth="1"/>
    <col min="9" max="9" width="11.85546875" customWidth="1"/>
    <col min="10" max="10" width="17.85546875" customWidth="1"/>
    <col min="11" max="11" width="12.7109375" bestFit="1" customWidth="1"/>
    <col min="12" max="12" width="12" bestFit="1" customWidth="1"/>
    <col min="13" max="13" width="10.140625" bestFit="1" customWidth="1"/>
  </cols>
  <sheetData>
    <row r="1" spans="1:12" ht="58.5" thickBot="1">
      <c r="A1" s="42">
        <f>JAN!A1</f>
        <v>2020</v>
      </c>
      <c r="B1" s="43" t="s">
        <v>0</v>
      </c>
      <c r="C1" s="44" t="s">
        <v>1</v>
      </c>
      <c r="D1" s="45" t="s">
        <v>2</v>
      </c>
      <c r="E1" s="46" t="s">
        <v>3</v>
      </c>
      <c r="F1" s="47" t="s">
        <v>4</v>
      </c>
      <c r="G1" s="48" t="s">
        <v>5</v>
      </c>
      <c r="H1" s="49" t="s">
        <v>6</v>
      </c>
      <c r="I1" s="49" t="s">
        <v>7</v>
      </c>
      <c r="J1" s="50" t="s">
        <v>8</v>
      </c>
    </row>
    <row r="2" spans="1:12" ht="15" thickBot="1">
      <c r="A2" s="10" t="s">
        <v>28</v>
      </c>
      <c r="B2" s="11"/>
      <c r="C2" s="11"/>
      <c r="D2" s="11"/>
      <c r="E2" s="11"/>
      <c r="F2" s="12">
        <f>B2+D2</f>
        <v>0</v>
      </c>
      <c r="G2" s="12">
        <f>C2+E2</f>
        <v>0</v>
      </c>
      <c r="H2" s="13" t="e">
        <f>SUM(H3:H42)</f>
        <v>#DIV/0!</v>
      </c>
      <c r="I2" s="14" t="e">
        <f>SUM(I3:I42)</f>
        <v>#DIV/0!</v>
      </c>
      <c r="J2" s="14" t="e">
        <f>E2/G2</f>
        <v>#DIV/0!</v>
      </c>
    </row>
    <row r="3" spans="1:12">
      <c r="A3" s="51" t="s">
        <v>10</v>
      </c>
      <c r="B3" s="52"/>
      <c r="C3" s="52"/>
      <c r="D3" s="52"/>
      <c r="E3" s="52"/>
      <c r="F3" s="53">
        <f>B3+D3</f>
        <v>0</v>
      </c>
      <c r="G3" s="53">
        <f>C3+E3</f>
        <v>0</v>
      </c>
      <c r="H3" s="166" t="e">
        <f>G3/G$2</f>
        <v>#DIV/0!</v>
      </c>
      <c r="I3" s="169" t="e">
        <f>F3/F2</f>
        <v>#DIV/0!</v>
      </c>
      <c r="J3" s="172" t="e">
        <f>E3/G3</f>
        <v>#DIV/0!</v>
      </c>
    </row>
    <row r="4" spans="1:12">
      <c r="A4" s="18" t="s">
        <v>11</v>
      </c>
      <c r="F4" s="20">
        <f>B4+D4</f>
        <v>0</v>
      </c>
      <c r="G4" s="20">
        <f t="shared" ref="F4:G33" si="0">C4+E4</f>
        <v>0</v>
      </c>
      <c r="H4" s="167"/>
      <c r="I4" s="170"/>
      <c r="J4" s="173"/>
      <c r="L4" s="19"/>
    </row>
    <row r="5" spans="1:12">
      <c r="A5" s="18" t="s">
        <v>12</v>
      </c>
      <c r="F5" s="20">
        <f t="shared" si="0"/>
        <v>0</v>
      </c>
      <c r="G5" s="20">
        <f t="shared" si="0"/>
        <v>0</v>
      </c>
      <c r="H5" s="167"/>
      <c r="I5" s="170"/>
      <c r="J5" s="173"/>
      <c r="L5" s="21"/>
    </row>
    <row r="6" spans="1:12">
      <c r="A6" s="18" t="s">
        <v>13</v>
      </c>
      <c r="F6" s="20">
        <f t="shared" si="0"/>
        <v>0</v>
      </c>
      <c r="G6" s="20">
        <f t="shared" si="0"/>
        <v>0</v>
      </c>
      <c r="H6" s="167"/>
      <c r="I6" s="170"/>
      <c r="J6" s="173"/>
    </row>
    <row r="7" spans="1:12">
      <c r="A7" s="18" t="s">
        <v>14</v>
      </c>
      <c r="F7" s="20">
        <f t="shared" si="0"/>
        <v>0</v>
      </c>
      <c r="G7" s="20">
        <f t="shared" si="0"/>
        <v>0</v>
      </c>
      <c r="H7" s="167"/>
      <c r="I7" s="170"/>
      <c r="J7" s="173"/>
    </row>
    <row r="8" spans="1:12">
      <c r="A8" s="18" t="s">
        <v>15</v>
      </c>
      <c r="F8" s="20">
        <f t="shared" si="0"/>
        <v>0</v>
      </c>
      <c r="G8" s="20">
        <f t="shared" si="0"/>
        <v>0</v>
      </c>
      <c r="H8" s="167"/>
      <c r="I8" s="170"/>
      <c r="J8" s="173"/>
    </row>
    <row r="9" spans="1:12">
      <c r="A9" s="18" t="s">
        <v>16</v>
      </c>
      <c r="F9" s="20">
        <f t="shared" si="0"/>
        <v>0</v>
      </c>
      <c r="G9" s="20">
        <f t="shared" si="0"/>
        <v>0</v>
      </c>
      <c r="H9" s="167"/>
      <c r="I9" s="170"/>
      <c r="J9" s="173"/>
    </row>
    <row r="10" spans="1:12" ht="15" thickBot="1">
      <c r="A10" s="22" t="s">
        <v>17</v>
      </c>
      <c r="B10" s="23"/>
      <c r="C10" s="23"/>
      <c r="D10" s="23"/>
      <c r="E10" s="23"/>
      <c r="F10" s="24">
        <f t="shared" si="0"/>
        <v>0</v>
      </c>
      <c r="G10" s="24">
        <f t="shared" si="0"/>
        <v>0</v>
      </c>
      <c r="H10" s="168"/>
      <c r="I10" s="171"/>
      <c r="J10" s="174"/>
    </row>
    <row r="11" spans="1:12">
      <c r="A11" s="51" t="s">
        <v>18</v>
      </c>
      <c r="B11" s="52"/>
      <c r="C11" s="52"/>
      <c r="D11" s="52"/>
      <c r="E11" s="52"/>
      <c r="F11" s="54">
        <f t="shared" si="0"/>
        <v>0</v>
      </c>
      <c r="G11" s="54">
        <f t="shared" si="0"/>
        <v>0</v>
      </c>
      <c r="H11" s="166" t="e">
        <f>G11/G2</f>
        <v>#DIV/0!</v>
      </c>
      <c r="I11" s="175" t="e">
        <f>F11/F2</f>
        <v>#DIV/0!</v>
      </c>
      <c r="J11" s="178" t="e">
        <f>E11/G11</f>
        <v>#DIV/0!</v>
      </c>
    </row>
    <row r="12" spans="1:12">
      <c r="A12" s="18" t="s">
        <v>11</v>
      </c>
      <c r="F12" s="26">
        <f t="shared" si="0"/>
        <v>0</v>
      </c>
      <c r="G12" s="26">
        <f t="shared" si="0"/>
        <v>0</v>
      </c>
      <c r="H12" s="167"/>
      <c r="I12" s="176"/>
      <c r="J12" s="179"/>
    </row>
    <row r="13" spans="1:12">
      <c r="A13" s="18" t="s">
        <v>12</v>
      </c>
      <c r="F13" s="26">
        <f t="shared" si="0"/>
        <v>0</v>
      </c>
      <c r="G13" s="26">
        <f t="shared" si="0"/>
        <v>0</v>
      </c>
      <c r="H13" s="167"/>
      <c r="I13" s="176"/>
      <c r="J13" s="179"/>
    </row>
    <row r="14" spans="1:12">
      <c r="A14" s="18" t="s">
        <v>13</v>
      </c>
      <c r="F14" s="26">
        <f t="shared" si="0"/>
        <v>0</v>
      </c>
      <c r="G14" s="26">
        <f t="shared" si="0"/>
        <v>0</v>
      </c>
      <c r="H14" s="167"/>
      <c r="I14" s="176"/>
      <c r="J14" s="179"/>
    </row>
    <row r="15" spans="1:12">
      <c r="A15" s="18" t="s">
        <v>14</v>
      </c>
      <c r="F15" s="26">
        <f t="shared" si="0"/>
        <v>0</v>
      </c>
      <c r="G15" s="26">
        <f t="shared" si="0"/>
        <v>0</v>
      </c>
      <c r="H15" s="167"/>
      <c r="I15" s="176"/>
      <c r="J15" s="179"/>
    </row>
    <row r="16" spans="1:12">
      <c r="A16" s="18" t="s">
        <v>15</v>
      </c>
      <c r="F16" s="26">
        <f t="shared" si="0"/>
        <v>0</v>
      </c>
      <c r="G16" s="26">
        <f t="shared" si="0"/>
        <v>0</v>
      </c>
      <c r="H16" s="167"/>
      <c r="I16" s="176"/>
      <c r="J16" s="179"/>
    </row>
    <row r="17" spans="1:13">
      <c r="A17" s="18" t="s">
        <v>16</v>
      </c>
      <c r="F17" s="26">
        <f t="shared" si="0"/>
        <v>0</v>
      </c>
      <c r="G17" s="26">
        <f t="shared" si="0"/>
        <v>0</v>
      </c>
      <c r="H17" s="167"/>
      <c r="I17" s="176"/>
      <c r="J17" s="179"/>
    </row>
    <row r="18" spans="1:13" ht="15" thickBot="1">
      <c r="A18" s="22" t="s">
        <v>17</v>
      </c>
      <c r="B18" s="23"/>
      <c r="C18" s="23"/>
      <c r="D18" s="23"/>
      <c r="E18" s="23"/>
      <c r="F18" s="27">
        <f t="shared" si="0"/>
        <v>0</v>
      </c>
      <c r="G18" s="27">
        <f t="shared" si="0"/>
        <v>0</v>
      </c>
      <c r="H18" s="168"/>
      <c r="I18" s="177"/>
      <c r="J18" s="180"/>
    </row>
    <row r="19" spans="1:13">
      <c r="A19" s="51" t="s">
        <v>19</v>
      </c>
      <c r="B19" s="52"/>
      <c r="C19" s="52"/>
      <c r="D19" s="52"/>
      <c r="E19" s="52"/>
      <c r="F19" s="54">
        <f t="shared" si="0"/>
        <v>0</v>
      </c>
      <c r="G19" s="54">
        <f t="shared" si="0"/>
        <v>0</v>
      </c>
      <c r="H19" s="166" t="e">
        <f>G19/G2</f>
        <v>#DIV/0!</v>
      </c>
      <c r="I19" s="175" t="e">
        <f>F19/F2</f>
        <v>#DIV/0!</v>
      </c>
      <c r="J19" s="178" t="e">
        <f>E19/G19</f>
        <v>#DIV/0!</v>
      </c>
    </row>
    <row r="20" spans="1:13">
      <c r="A20" s="18" t="s">
        <v>11</v>
      </c>
      <c r="F20" s="26">
        <f t="shared" si="0"/>
        <v>0</v>
      </c>
      <c r="G20" s="26">
        <f t="shared" si="0"/>
        <v>0</v>
      </c>
      <c r="H20" s="167"/>
      <c r="I20" s="176"/>
      <c r="J20" s="179"/>
    </row>
    <row r="21" spans="1:13">
      <c r="A21" s="18" t="s">
        <v>12</v>
      </c>
      <c r="F21" s="26">
        <f t="shared" si="0"/>
        <v>0</v>
      </c>
      <c r="G21" s="26">
        <f t="shared" si="0"/>
        <v>0</v>
      </c>
      <c r="H21" s="167"/>
      <c r="I21" s="176"/>
      <c r="J21" s="179"/>
      <c r="M21" s="19"/>
    </row>
    <row r="22" spans="1:13">
      <c r="A22" s="18" t="s">
        <v>13</v>
      </c>
      <c r="F22" s="26">
        <f t="shared" si="0"/>
        <v>0</v>
      </c>
      <c r="G22" s="26">
        <f t="shared" si="0"/>
        <v>0</v>
      </c>
      <c r="H22" s="167"/>
      <c r="I22" s="176"/>
      <c r="J22" s="179"/>
    </row>
    <row r="23" spans="1:13">
      <c r="A23" s="18" t="s">
        <v>14</v>
      </c>
      <c r="F23" s="26">
        <f t="shared" si="0"/>
        <v>0</v>
      </c>
      <c r="G23" s="26">
        <f t="shared" si="0"/>
        <v>0</v>
      </c>
      <c r="H23" s="167"/>
      <c r="I23" s="176"/>
      <c r="J23" s="179"/>
    </row>
    <row r="24" spans="1:13">
      <c r="A24" s="18" t="s">
        <v>15</v>
      </c>
      <c r="F24" s="26">
        <f t="shared" si="0"/>
        <v>0</v>
      </c>
      <c r="G24" s="26">
        <f t="shared" si="0"/>
        <v>0</v>
      </c>
      <c r="H24" s="167"/>
      <c r="I24" s="176"/>
      <c r="J24" s="179"/>
    </row>
    <row r="25" spans="1:13">
      <c r="A25" s="18" t="s">
        <v>16</v>
      </c>
      <c r="F25" s="26">
        <f t="shared" si="0"/>
        <v>0</v>
      </c>
      <c r="G25" s="26">
        <f t="shared" si="0"/>
        <v>0</v>
      </c>
      <c r="H25" s="167"/>
      <c r="I25" s="176"/>
      <c r="J25" s="179"/>
    </row>
    <row r="26" spans="1:13" ht="15" thickBot="1">
      <c r="A26" s="22" t="s">
        <v>17</v>
      </c>
      <c r="B26" s="23"/>
      <c r="C26" s="23"/>
      <c r="D26" s="23"/>
      <c r="E26" s="23"/>
      <c r="F26" s="27">
        <f t="shared" si="0"/>
        <v>0</v>
      </c>
      <c r="G26" s="27">
        <f t="shared" si="0"/>
        <v>0</v>
      </c>
      <c r="H26" s="168"/>
      <c r="I26" s="177"/>
      <c r="J26" s="180"/>
    </row>
    <row r="27" spans="1:13">
      <c r="A27" s="51" t="s">
        <v>20</v>
      </c>
      <c r="B27" s="52"/>
      <c r="C27" s="52"/>
      <c r="D27" s="52"/>
      <c r="E27" s="52"/>
      <c r="F27" s="54">
        <f t="shared" si="0"/>
        <v>0</v>
      </c>
      <c r="G27" s="54">
        <f t="shared" si="0"/>
        <v>0</v>
      </c>
      <c r="H27" s="166" t="e">
        <f>G27/G2</f>
        <v>#DIV/0!</v>
      </c>
      <c r="I27" s="175" t="e">
        <f>F27/F2</f>
        <v>#DIV/0!</v>
      </c>
      <c r="J27" s="178" t="e">
        <f>E27/G27</f>
        <v>#DIV/0!</v>
      </c>
    </row>
    <row r="28" spans="1:13">
      <c r="A28" s="18" t="s">
        <v>11</v>
      </c>
      <c r="F28" s="26">
        <f t="shared" si="0"/>
        <v>0</v>
      </c>
      <c r="G28" s="26">
        <f t="shared" si="0"/>
        <v>0</v>
      </c>
      <c r="H28" s="167"/>
      <c r="I28" s="176"/>
      <c r="J28" s="179"/>
    </row>
    <row r="29" spans="1:13">
      <c r="A29" s="18" t="s">
        <v>13</v>
      </c>
      <c r="F29" s="26">
        <f t="shared" si="0"/>
        <v>0</v>
      </c>
      <c r="G29" s="26">
        <f t="shared" si="0"/>
        <v>0</v>
      </c>
      <c r="H29" s="167"/>
      <c r="I29" s="176"/>
      <c r="J29" s="179"/>
    </row>
    <row r="30" spans="1:13">
      <c r="A30" s="18" t="s">
        <v>14</v>
      </c>
      <c r="F30" s="26">
        <f t="shared" si="0"/>
        <v>0</v>
      </c>
      <c r="G30" s="26">
        <f t="shared" si="0"/>
        <v>0</v>
      </c>
      <c r="H30" s="167"/>
      <c r="I30" s="176"/>
      <c r="J30" s="179"/>
    </row>
    <row r="31" spans="1:13">
      <c r="A31" s="18" t="s">
        <v>15</v>
      </c>
      <c r="F31" s="26">
        <f t="shared" si="0"/>
        <v>0</v>
      </c>
      <c r="G31" s="26">
        <f t="shared" si="0"/>
        <v>0</v>
      </c>
      <c r="H31" s="167"/>
      <c r="I31" s="176"/>
      <c r="J31" s="179"/>
    </row>
    <row r="32" spans="1:13">
      <c r="A32" s="18" t="s">
        <v>16</v>
      </c>
      <c r="F32" s="26">
        <f t="shared" si="0"/>
        <v>0</v>
      </c>
      <c r="G32" s="26">
        <f t="shared" si="0"/>
        <v>0</v>
      </c>
      <c r="H32" s="167"/>
      <c r="I32" s="176"/>
      <c r="J32" s="179"/>
    </row>
    <row r="33" spans="1:10" ht="15" thickBot="1">
      <c r="A33" s="22" t="s">
        <v>17</v>
      </c>
      <c r="B33" s="23"/>
      <c r="C33" s="23"/>
      <c r="D33" s="23"/>
      <c r="E33" s="23"/>
      <c r="F33" s="27">
        <f t="shared" si="0"/>
        <v>0</v>
      </c>
      <c r="G33" s="27">
        <f t="shared" si="0"/>
        <v>0</v>
      </c>
      <c r="H33" s="168"/>
      <c r="I33" s="177"/>
      <c r="J33" s="180"/>
    </row>
    <row r="34" spans="1:10">
      <c r="A34" s="51" t="s">
        <v>21</v>
      </c>
      <c r="B34" s="52"/>
      <c r="C34" s="52"/>
      <c r="D34" s="52"/>
      <c r="E34" s="52"/>
      <c r="F34" s="54">
        <f>B34+D34</f>
        <v>0</v>
      </c>
      <c r="G34" s="54">
        <f>C34+E34</f>
        <v>0</v>
      </c>
      <c r="H34" s="166" t="e">
        <f>G34/G2</f>
        <v>#DIV/0!</v>
      </c>
      <c r="I34" s="182" t="e">
        <f>F34/F2</f>
        <v>#DIV/0!</v>
      </c>
      <c r="J34" s="185" t="e">
        <f>E34/G34</f>
        <v>#DIV/0!</v>
      </c>
    </row>
    <row r="35" spans="1:10">
      <c r="A35" s="18" t="s">
        <v>11</v>
      </c>
      <c r="F35" s="26">
        <f>B35+D35</f>
        <v>0</v>
      </c>
      <c r="G35" s="26">
        <f>C35+E35</f>
        <v>0</v>
      </c>
      <c r="H35" s="167"/>
      <c r="I35" s="183"/>
      <c r="J35" s="186"/>
    </row>
    <row r="36" spans="1:10">
      <c r="A36" s="18" t="s">
        <v>13</v>
      </c>
      <c r="F36" s="26">
        <f t="shared" ref="F36:G40" si="1">B36+D36</f>
        <v>0</v>
      </c>
      <c r="G36" s="26">
        <f t="shared" si="1"/>
        <v>0</v>
      </c>
      <c r="H36" s="167"/>
      <c r="I36" s="183"/>
      <c r="J36" s="186"/>
    </row>
    <row r="37" spans="1:10">
      <c r="A37" s="18" t="s">
        <v>14</v>
      </c>
      <c r="F37" s="26">
        <f t="shared" si="1"/>
        <v>0</v>
      </c>
      <c r="G37" s="26">
        <f t="shared" si="1"/>
        <v>0</v>
      </c>
      <c r="H37" s="167"/>
      <c r="I37" s="183"/>
      <c r="J37" s="186"/>
    </row>
    <row r="38" spans="1:10">
      <c r="A38" s="18" t="s">
        <v>15</v>
      </c>
      <c r="F38" s="26">
        <f t="shared" si="1"/>
        <v>0</v>
      </c>
      <c r="G38" s="26">
        <f t="shared" si="1"/>
        <v>0</v>
      </c>
      <c r="H38" s="167"/>
      <c r="I38" s="183"/>
      <c r="J38" s="186"/>
    </row>
    <row r="39" spans="1:10">
      <c r="A39" s="18" t="s">
        <v>16</v>
      </c>
      <c r="F39" s="26">
        <f t="shared" si="1"/>
        <v>0</v>
      </c>
      <c r="G39" s="26">
        <f t="shared" si="1"/>
        <v>0</v>
      </c>
      <c r="H39" s="167"/>
      <c r="I39" s="183"/>
      <c r="J39" s="186"/>
    </row>
    <row r="40" spans="1:10" ht="15" thickBot="1">
      <c r="A40" s="18" t="s">
        <v>17</v>
      </c>
      <c r="F40" s="28">
        <f t="shared" si="1"/>
        <v>0</v>
      </c>
      <c r="G40" s="28">
        <f t="shared" si="1"/>
        <v>0</v>
      </c>
      <c r="H40" s="181"/>
      <c r="I40" s="184"/>
      <c r="J40" s="187"/>
    </row>
    <row r="41" spans="1:10">
      <c r="A41" s="51" t="s">
        <v>22</v>
      </c>
      <c r="B41" s="52"/>
      <c r="C41" s="52"/>
      <c r="D41" s="52"/>
      <c r="E41" s="52"/>
      <c r="F41" s="54">
        <f>B41+D41</f>
        <v>0</v>
      </c>
      <c r="G41" s="54">
        <f>C41+E41</f>
        <v>0</v>
      </c>
      <c r="H41" s="188" t="e">
        <f>G41/G2</f>
        <v>#DIV/0!</v>
      </c>
      <c r="I41" s="188" t="e">
        <f>F41/F2</f>
        <v>#DIV/0!</v>
      </c>
      <c r="J41" s="190" t="e">
        <f>F42/G41</f>
        <v>#DIV/0!</v>
      </c>
    </row>
    <row r="42" spans="1:10" ht="15" thickBot="1">
      <c r="A42" s="22" t="s">
        <v>13</v>
      </c>
      <c r="B42" s="23"/>
      <c r="C42" s="23"/>
      <c r="D42" s="23"/>
      <c r="E42" s="23"/>
      <c r="F42" s="27">
        <f t="shared" ref="F42:G42" si="2">B42+D42</f>
        <v>0</v>
      </c>
      <c r="G42" s="27">
        <f t="shared" si="2"/>
        <v>0</v>
      </c>
      <c r="H42" s="189"/>
      <c r="I42" s="189"/>
      <c r="J42" s="191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5C20-A284-4FC2-ADBD-B6E11F7AB37B}">
  <sheetPr>
    <tabColor rgb="FFFF0000"/>
  </sheetPr>
  <dimension ref="A1:M42"/>
  <sheetViews>
    <sheetView zoomScaleNormal="100" workbookViewId="0">
      <selection activeCell="B2" sqref="B2:E42"/>
    </sheetView>
  </sheetViews>
  <sheetFormatPr defaultRowHeight="14.45"/>
  <cols>
    <col min="1" max="1" width="17.42578125" customWidth="1"/>
    <col min="2" max="2" width="13.140625" style="19" customWidth="1"/>
    <col min="3" max="3" width="14.42578125" style="19" customWidth="1"/>
    <col min="4" max="4" width="13.140625" style="19" customWidth="1"/>
    <col min="5" max="5" width="14.140625" style="19" customWidth="1"/>
    <col min="6" max="6" width="11.42578125" customWidth="1"/>
    <col min="7" max="7" width="12.85546875" customWidth="1"/>
    <col min="8" max="8" width="12.7109375" bestFit="1" customWidth="1"/>
    <col min="9" max="9" width="11.85546875" customWidth="1"/>
    <col min="10" max="10" width="17.85546875" customWidth="1"/>
    <col min="11" max="11" width="12.7109375" bestFit="1" customWidth="1"/>
    <col min="12" max="12" width="12" bestFit="1" customWidth="1"/>
    <col min="13" max="13" width="10.140625" bestFit="1" customWidth="1"/>
  </cols>
  <sheetData>
    <row r="1" spans="1:12" ht="58.5" thickBot="1">
      <c r="A1" s="42">
        <f>JAN!A1</f>
        <v>2020</v>
      </c>
      <c r="B1" s="43" t="s">
        <v>0</v>
      </c>
      <c r="C1" s="44" t="s">
        <v>1</v>
      </c>
      <c r="D1" s="45" t="s">
        <v>2</v>
      </c>
      <c r="E1" s="46" t="s">
        <v>3</v>
      </c>
      <c r="F1" s="47" t="s">
        <v>4</v>
      </c>
      <c r="G1" s="48" t="s">
        <v>5</v>
      </c>
      <c r="H1" s="49" t="s">
        <v>6</v>
      </c>
      <c r="I1" s="49" t="s">
        <v>7</v>
      </c>
      <c r="J1" s="50" t="s">
        <v>8</v>
      </c>
    </row>
    <row r="2" spans="1:12" ht="15" thickBot="1">
      <c r="A2" s="10" t="s">
        <v>29</v>
      </c>
      <c r="B2" s="11"/>
      <c r="C2" s="11"/>
      <c r="D2" s="11"/>
      <c r="E2" s="11"/>
      <c r="F2" s="12">
        <f>B2+D2</f>
        <v>0</v>
      </c>
      <c r="G2" s="12">
        <f>C2+E2</f>
        <v>0</v>
      </c>
      <c r="H2" s="13" t="e">
        <f>SUM(H3:H42)</f>
        <v>#DIV/0!</v>
      </c>
      <c r="I2" s="14" t="e">
        <f>SUM(I3:I42)</f>
        <v>#DIV/0!</v>
      </c>
      <c r="J2" s="14" t="e">
        <f>E2/G2</f>
        <v>#DIV/0!</v>
      </c>
    </row>
    <row r="3" spans="1:12">
      <c r="A3" s="51" t="s">
        <v>10</v>
      </c>
      <c r="B3" s="52"/>
      <c r="C3" s="52"/>
      <c r="D3" s="52"/>
      <c r="E3" s="52"/>
      <c r="F3" s="53">
        <f>B3+D3</f>
        <v>0</v>
      </c>
      <c r="G3" s="53">
        <f>C3+E3</f>
        <v>0</v>
      </c>
      <c r="H3" s="166" t="e">
        <f>G3/G$2</f>
        <v>#DIV/0!</v>
      </c>
      <c r="I3" s="169" t="e">
        <f>F3/F2</f>
        <v>#DIV/0!</v>
      </c>
      <c r="J3" s="172" t="e">
        <f>E3/G3</f>
        <v>#DIV/0!</v>
      </c>
    </row>
    <row r="4" spans="1:12">
      <c r="A4" s="18" t="s">
        <v>11</v>
      </c>
      <c r="F4" s="20">
        <f>B4+D4</f>
        <v>0</v>
      </c>
      <c r="G4" s="20">
        <f t="shared" ref="F4:G33" si="0">C4+E4</f>
        <v>0</v>
      </c>
      <c r="H4" s="167"/>
      <c r="I4" s="170"/>
      <c r="J4" s="173"/>
      <c r="L4" s="19"/>
    </row>
    <row r="5" spans="1:12">
      <c r="A5" s="18" t="s">
        <v>12</v>
      </c>
      <c r="F5" s="20">
        <f t="shared" si="0"/>
        <v>0</v>
      </c>
      <c r="G5" s="20">
        <f t="shared" si="0"/>
        <v>0</v>
      </c>
      <c r="H5" s="167"/>
      <c r="I5" s="170"/>
      <c r="J5" s="173"/>
      <c r="L5" s="21"/>
    </row>
    <row r="6" spans="1:12">
      <c r="A6" s="18" t="s">
        <v>13</v>
      </c>
      <c r="F6" s="20">
        <f t="shared" si="0"/>
        <v>0</v>
      </c>
      <c r="G6" s="20">
        <f t="shared" si="0"/>
        <v>0</v>
      </c>
      <c r="H6" s="167"/>
      <c r="I6" s="170"/>
      <c r="J6" s="173"/>
    </row>
    <row r="7" spans="1:12">
      <c r="A7" s="18" t="s">
        <v>14</v>
      </c>
      <c r="F7" s="20">
        <f t="shared" si="0"/>
        <v>0</v>
      </c>
      <c r="G7" s="20">
        <f t="shared" si="0"/>
        <v>0</v>
      </c>
      <c r="H7" s="167"/>
      <c r="I7" s="170"/>
      <c r="J7" s="173"/>
    </row>
    <row r="8" spans="1:12">
      <c r="A8" s="18" t="s">
        <v>15</v>
      </c>
      <c r="F8" s="20">
        <f t="shared" si="0"/>
        <v>0</v>
      </c>
      <c r="G8" s="20">
        <f t="shared" si="0"/>
        <v>0</v>
      </c>
      <c r="H8" s="167"/>
      <c r="I8" s="170"/>
      <c r="J8" s="173"/>
    </row>
    <row r="9" spans="1:12">
      <c r="A9" s="18" t="s">
        <v>16</v>
      </c>
      <c r="F9" s="20">
        <f t="shared" si="0"/>
        <v>0</v>
      </c>
      <c r="G9" s="20">
        <f t="shared" si="0"/>
        <v>0</v>
      </c>
      <c r="H9" s="167"/>
      <c r="I9" s="170"/>
      <c r="J9" s="173"/>
    </row>
    <row r="10" spans="1:12" ht="15" thickBot="1">
      <c r="A10" s="22" t="s">
        <v>17</v>
      </c>
      <c r="B10" s="23"/>
      <c r="C10" s="23"/>
      <c r="D10" s="23"/>
      <c r="E10" s="23"/>
      <c r="F10" s="24">
        <f t="shared" si="0"/>
        <v>0</v>
      </c>
      <c r="G10" s="24">
        <f t="shared" si="0"/>
        <v>0</v>
      </c>
      <c r="H10" s="168"/>
      <c r="I10" s="171"/>
      <c r="J10" s="174"/>
    </row>
    <row r="11" spans="1:12">
      <c r="A11" s="51" t="s">
        <v>18</v>
      </c>
      <c r="B11" s="52"/>
      <c r="C11" s="52"/>
      <c r="D11" s="52"/>
      <c r="E11" s="52"/>
      <c r="F11" s="54">
        <f t="shared" si="0"/>
        <v>0</v>
      </c>
      <c r="G11" s="54">
        <f t="shared" si="0"/>
        <v>0</v>
      </c>
      <c r="H11" s="166" t="e">
        <f>G11/G2</f>
        <v>#DIV/0!</v>
      </c>
      <c r="I11" s="175" t="e">
        <f>F11/F2</f>
        <v>#DIV/0!</v>
      </c>
      <c r="J11" s="178" t="e">
        <f>E11/G11</f>
        <v>#DIV/0!</v>
      </c>
    </row>
    <row r="12" spans="1:12">
      <c r="A12" s="18" t="s">
        <v>11</v>
      </c>
      <c r="F12" s="26">
        <f t="shared" si="0"/>
        <v>0</v>
      </c>
      <c r="G12" s="26">
        <f t="shared" si="0"/>
        <v>0</v>
      </c>
      <c r="H12" s="167"/>
      <c r="I12" s="176"/>
      <c r="J12" s="179"/>
    </row>
    <row r="13" spans="1:12">
      <c r="A13" s="18" t="s">
        <v>12</v>
      </c>
      <c r="F13" s="26">
        <f t="shared" si="0"/>
        <v>0</v>
      </c>
      <c r="G13" s="26">
        <f t="shared" si="0"/>
        <v>0</v>
      </c>
      <c r="H13" s="167"/>
      <c r="I13" s="176"/>
      <c r="J13" s="179"/>
    </row>
    <row r="14" spans="1:12">
      <c r="A14" s="18" t="s">
        <v>13</v>
      </c>
      <c r="F14" s="26">
        <f t="shared" si="0"/>
        <v>0</v>
      </c>
      <c r="G14" s="26">
        <f t="shared" si="0"/>
        <v>0</v>
      </c>
      <c r="H14" s="167"/>
      <c r="I14" s="176"/>
      <c r="J14" s="179"/>
    </row>
    <row r="15" spans="1:12">
      <c r="A15" s="18" t="s">
        <v>14</v>
      </c>
      <c r="F15" s="26">
        <f t="shared" si="0"/>
        <v>0</v>
      </c>
      <c r="G15" s="26">
        <f t="shared" si="0"/>
        <v>0</v>
      </c>
      <c r="H15" s="167"/>
      <c r="I15" s="176"/>
      <c r="J15" s="179"/>
    </row>
    <row r="16" spans="1:12">
      <c r="A16" s="18" t="s">
        <v>15</v>
      </c>
      <c r="F16" s="26">
        <f t="shared" si="0"/>
        <v>0</v>
      </c>
      <c r="G16" s="26">
        <f t="shared" si="0"/>
        <v>0</v>
      </c>
      <c r="H16" s="167"/>
      <c r="I16" s="176"/>
      <c r="J16" s="179"/>
    </row>
    <row r="17" spans="1:13">
      <c r="A17" s="18" t="s">
        <v>16</v>
      </c>
      <c r="F17" s="26">
        <f t="shared" si="0"/>
        <v>0</v>
      </c>
      <c r="G17" s="26">
        <f t="shared" si="0"/>
        <v>0</v>
      </c>
      <c r="H17" s="167"/>
      <c r="I17" s="176"/>
      <c r="J17" s="179"/>
    </row>
    <row r="18" spans="1:13" ht="15" thickBot="1">
      <c r="A18" s="22" t="s">
        <v>17</v>
      </c>
      <c r="B18" s="23"/>
      <c r="C18" s="23"/>
      <c r="D18" s="23"/>
      <c r="E18" s="23"/>
      <c r="F18" s="27">
        <f t="shared" si="0"/>
        <v>0</v>
      </c>
      <c r="G18" s="27">
        <f t="shared" si="0"/>
        <v>0</v>
      </c>
      <c r="H18" s="168"/>
      <c r="I18" s="177"/>
      <c r="J18" s="180"/>
    </row>
    <row r="19" spans="1:13">
      <c r="A19" s="51" t="s">
        <v>19</v>
      </c>
      <c r="B19" s="52"/>
      <c r="C19" s="52"/>
      <c r="D19" s="52"/>
      <c r="E19" s="52"/>
      <c r="F19" s="54">
        <f t="shared" si="0"/>
        <v>0</v>
      </c>
      <c r="G19" s="54">
        <f t="shared" si="0"/>
        <v>0</v>
      </c>
      <c r="H19" s="166" t="e">
        <f>G19/G2</f>
        <v>#DIV/0!</v>
      </c>
      <c r="I19" s="175" t="e">
        <f>F19/F2</f>
        <v>#DIV/0!</v>
      </c>
      <c r="J19" s="178" t="e">
        <f>E19/G19</f>
        <v>#DIV/0!</v>
      </c>
    </row>
    <row r="20" spans="1:13">
      <c r="A20" s="18" t="s">
        <v>11</v>
      </c>
      <c r="F20" s="26">
        <f t="shared" si="0"/>
        <v>0</v>
      </c>
      <c r="G20" s="26">
        <f t="shared" si="0"/>
        <v>0</v>
      </c>
      <c r="H20" s="167"/>
      <c r="I20" s="176"/>
      <c r="J20" s="179"/>
    </row>
    <row r="21" spans="1:13">
      <c r="A21" s="18" t="s">
        <v>12</v>
      </c>
      <c r="F21" s="26">
        <f t="shared" si="0"/>
        <v>0</v>
      </c>
      <c r="G21" s="26">
        <f t="shared" si="0"/>
        <v>0</v>
      </c>
      <c r="H21" s="167"/>
      <c r="I21" s="176"/>
      <c r="J21" s="179"/>
      <c r="M21" s="19"/>
    </row>
    <row r="22" spans="1:13">
      <c r="A22" s="18" t="s">
        <v>13</v>
      </c>
      <c r="F22" s="26">
        <f t="shared" si="0"/>
        <v>0</v>
      </c>
      <c r="G22" s="26">
        <f t="shared" si="0"/>
        <v>0</v>
      </c>
      <c r="H22" s="167"/>
      <c r="I22" s="176"/>
      <c r="J22" s="179"/>
    </row>
    <row r="23" spans="1:13">
      <c r="A23" s="18" t="s">
        <v>14</v>
      </c>
      <c r="F23" s="26">
        <f t="shared" si="0"/>
        <v>0</v>
      </c>
      <c r="G23" s="26">
        <f t="shared" si="0"/>
        <v>0</v>
      </c>
      <c r="H23" s="167"/>
      <c r="I23" s="176"/>
      <c r="J23" s="179"/>
    </row>
    <row r="24" spans="1:13">
      <c r="A24" s="18" t="s">
        <v>15</v>
      </c>
      <c r="F24" s="26">
        <f t="shared" si="0"/>
        <v>0</v>
      </c>
      <c r="G24" s="26">
        <f t="shared" si="0"/>
        <v>0</v>
      </c>
      <c r="H24" s="167"/>
      <c r="I24" s="176"/>
      <c r="J24" s="179"/>
    </row>
    <row r="25" spans="1:13">
      <c r="A25" s="18" t="s">
        <v>16</v>
      </c>
      <c r="F25" s="26">
        <f t="shared" si="0"/>
        <v>0</v>
      </c>
      <c r="G25" s="26">
        <f t="shared" si="0"/>
        <v>0</v>
      </c>
      <c r="H25" s="167"/>
      <c r="I25" s="176"/>
      <c r="J25" s="179"/>
    </row>
    <row r="26" spans="1:13" ht="15" thickBot="1">
      <c r="A26" s="22" t="s">
        <v>17</v>
      </c>
      <c r="B26" s="23"/>
      <c r="C26" s="23"/>
      <c r="D26" s="23"/>
      <c r="E26" s="23"/>
      <c r="F26" s="27">
        <f t="shared" si="0"/>
        <v>0</v>
      </c>
      <c r="G26" s="27">
        <f t="shared" si="0"/>
        <v>0</v>
      </c>
      <c r="H26" s="168"/>
      <c r="I26" s="177"/>
      <c r="J26" s="180"/>
    </row>
    <row r="27" spans="1:13">
      <c r="A27" s="51" t="s">
        <v>20</v>
      </c>
      <c r="B27" s="52"/>
      <c r="C27" s="52"/>
      <c r="D27" s="52"/>
      <c r="E27" s="52"/>
      <c r="F27" s="54">
        <f t="shared" si="0"/>
        <v>0</v>
      </c>
      <c r="G27" s="54">
        <f t="shared" si="0"/>
        <v>0</v>
      </c>
      <c r="H27" s="166" t="e">
        <f>G27/G2</f>
        <v>#DIV/0!</v>
      </c>
      <c r="I27" s="175" t="e">
        <f>F27/F2</f>
        <v>#DIV/0!</v>
      </c>
      <c r="J27" s="178" t="e">
        <f>E27/G27</f>
        <v>#DIV/0!</v>
      </c>
    </row>
    <row r="28" spans="1:13">
      <c r="A28" s="18" t="s">
        <v>11</v>
      </c>
      <c r="F28" s="26">
        <f t="shared" si="0"/>
        <v>0</v>
      </c>
      <c r="G28" s="26">
        <f t="shared" si="0"/>
        <v>0</v>
      </c>
      <c r="H28" s="167"/>
      <c r="I28" s="176"/>
      <c r="J28" s="179"/>
    </row>
    <row r="29" spans="1:13">
      <c r="A29" s="18" t="s">
        <v>13</v>
      </c>
      <c r="F29" s="26">
        <f t="shared" si="0"/>
        <v>0</v>
      </c>
      <c r="G29" s="26">
        <f t="shared" si="0"/>
        <v>0</v>
      </c>
      <c r="H29" s="167"/>
      <c r="I29" s="176"/>
      <c r="J29" s="179"/>
    </row>
    <row r="30" spans="1:13">
      <c r="A30" s="18" t="s">
        <v>14</v>
      </c>
      <c r="F30" s="26">
        <f t="shared" si="0"/>
        <v>0</v>
      </c>
      <c r="G30" s="26">
        <f t="shared" si="0"/>
        <v>0</v>
      </c>
      <c r="H30" s="167"/>
      <c r="I30" s="176"/>
      <c r="J30" s="179"/>
    </row>
    <row r="31" spans="1:13">
      <c r="A31" s="18" t="s">
        <v>15</v>
      </c>
      <c r="F31" s="26">
        <f t="shared" si="0"/>
        <v>0</v>
      </c>
      <c r="G31" s="26">
        <f t="shared" si="0"/>
        <v>0</v>
      </c>
      <c r="H31" s="167"/>
      <c r="I31" s="176"/>
      <c r="J31" s="179"/>
    </row>
    <row r="32" spans="1:13">
      <c r="A32" s="18" t="s">
        <v>16</v>
      </c>
      <c r="F32" s="26">
        <f t="shared" si="0"/>
        <v>0</v>
      </c>
      <c r="G32" s="26">
        <f t="shared" si="0"/>
        <v>0</v>
      </c>
      <c r="H32" s="167"/>
      <c r="I32" s="176"/>
      <c r="J32" s="179"/>
    </row>
    <row r="33" spans="1:10" ht="15" thickBot="1">
      <c r="A33" s="22" t="s">
        <v>17</v>
      </c>
      <c r="B33" s="23"/>
      <c r="C33" s="23"/>
      <c r="D33" s="23"/>
      <c r="E33" s="23"/>
      <c r="F33" s="27">
        <f t="shared" si="0"/>
        <v>0</v>
      </c>
      <c r="G33" s="27">
        <f t="shared" si="0"/>
        <v>0</v>
      </c>
      <c r="H33" s="168"/>
      <c r="I33" s="177"/>
      <c r="J33" s="180"/>
    </row>
    <row r="34" spans="1:10">
      <c r="A34" s="51" t="s">
        <v>21</v>
      </c>
      <c r="B34" s="52"/>
      <c r="C34" s="52"/>
      <c r="D34" s="52"/>
      <c r="E34" s="52"/>
      <c r="F34" s="54">
        <f>B34+D34</f>
        <v>0</v>
      </c>
      <c r="G34" s="54">
        <f>C34+E34</f>
        <v>0</v>
      </c>
      <c r="H34" s="166" t="e">
        <f>G34/G2</f>
        <v>#DIV/0!</v>
      </c>
      <c r="I34" s="182" t="e">
        <f>F34/F2</f>
        <v>#DIV/0!</v>
      </c>
      <c r="J34" s="185" t="e">
        <f>E34/G34</f>
        <v>#DIV/0!</v>
      </c>
    </row>
    <row r="35" spans="1:10">
      <c r="A35" s="18" t="s">
        <v>11</v>
      </c>
      <c r="F35" s="26">
        <f>B35+D35</f>
        <v>0</v>
      </c>
      <c r="G35" s="26">
        <f>C35+E35</f>
        <v>0</v>
      </c>
      <c r="H35" s="167"/>
      <c r="I35" s="183"/>
      <c r="J35" s="186"/>
    </row>
    <row r="36" spans="1:10">
      <c r="A36" s="18" t="s">
        <v>13</v>
      </c>
      <c r="F36" s="26">
        <f t="shared" ref="F36:G40" si="1">B36+D36</f>
        <v>0</v>
      </c>
      <c r="G36" s="26">
        <f t="shared" si="1"/>
        <v>0</v>
      </c>
      <c r="H36" s="167"/>
      <c r="I36" s="183"/>
      <c r="J36" s="186"/>
    </row>
    <row r="37" spans="1:10">
      <c r="A37" s="18" t="s">
        <v>14</v>
      </c>
      <c r="F37" s="26">
        <f t="shared" si="1"/>
        <v>0</v>
      </c>
      <c r="G37" s="26">
        <f t="shared" si="1"/>
        <v>0</v>
      </c>
      <c r="H37" s="167"/>
      <c r="I37" s="183"/>
      <c r="J37" s="186"/>
    </row>
    <row r="38" spans="1:10">
      <c r="A38" s="18" t="s">
        <v>15</v>
      </c>
      <c r="F38" s="26">
        <f t="shared" si="1"/>
        <v>0</v>
      </c>
      <c r="G38" s="26">
        <f t="shared" si="1"/>
        <v>0</v>
      </c>
      <c r="H38" s="167"/>
      <c r="I38" s="183"/>
      <c r="J38" s="186"/>
    </row>
    <row r="39" spans="1:10">
      <c r="A39" s="18" t="s">
        <v>16</v>
      </c>
      <c r="F39" s="26">
        <f t="shared" si="1"/>
        <v>0</v>
      </c>
      <c r="G39" s="26">
        <f t="shared" si="1"/>
        <v>0</v>
      </c>
      <c r="H39" s="167"/>
      <c r="I39" s="183"/>
      <c r="J39" s="186"/>
    </row>
    <row r="40" spans="1:10" ht="15" thickBot="1">
      <c r="A40" s="18" t="s">
        <v>17</v>
      </c>
      <c r="F40" s="28">
        <f t="shared" si="1"/>
        <v>0</v>
      </c>
      <c r="G40" s="28">
        <f t="shared" si="1"/>
        <v>0</v>
      </c>
      <c r="H40" s="181"/>
      <c r="I40" s="184"/>
      <c r="J40" s="187"/>
    </row>
    <row r="41" spans="1:10">
      <c r="A41" s="51" t="s">
        <v>22</v>
      </c>
      <c r="B41" s="52"/>
      <c r="C41" s="52"/>
      <c r="D41" s="52"/>
      <c r="E41" s="52"/>
      <c r="F41" s="54">
        <f>B41+D41</f>
        <v>0</v>
      </c>
      <c r="G41" s="54">
        <f>C41+E41</f>
        <v>0</v>
      </c>
      <c r="H41" s="188" t="e">
        <f>G41/G2</f>
        <v>#DIV/0!</v>
      </c>
      <c r="I41" s="188" t="e">
        <f>F41/F2</f>
        <v>#DIV/0!</v>
      </c>
      <c r="J41" s="190" t="e">
        <f>F42/G41</f>
        <v>#DIV/0!</v>
      </c>
    </row>
    <row r="42" spans="1:10" ht="15" thickBot="1">
      <c r="A42" s="22" t="s">
        <v>13</v>
      </c>
      <c r="B42" s="23"/>
      <c r="C42" s="23"/>
      <c r="D42" s="23"/>
      <c r="E42" s="23"/>
      <c r="F42" s="27">
        <f t="shared" ref="F42:G42" si="2">B42+D42</f>
        <v>0</v>
      </c>
      <c r="G42" s="27">
        <f t="shared" si="2"/>
        <v>0</v>
      </c>
      <c r="H42" s="189"/>
      <c r="I42" s="189"/>
      <c r="J42" s="191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2112A-47E6-40A8-B243-7C5F6A84F67E}">
  <sheetPr>
    <tabColor rgb="FFFF0000"/>
  </sheetPr>
  <dimension ref="A1:M42"/>
  <sheetViews>
    <sheetView zoomScaleNormal="100" workbookViewId="0">
      <selection activeCell="B2" sqref="B2:E42"/>
    </sheetView>
  </sheetViews>
  <sheetFormatPr defaultRowHeight="14.45"/>
  <cols>
    <col min="1" max="1" width="17.42578125" customWidth="1"/>
    <col min="2" max="2" width="13.140625" style="19" customWidth="1"/>
    <col min="3" max="3" width="14.42578125" style="19" customWidth="1"/>
    <col min="4" max="4" width="13.140625" style="19" customWidth="1"/>
    <col min="5" max="5" width="14.140625" style="19" customWidth="1"/>
    <col min="6" max="6" width="11.42578125" customWidth="1"/>
    <col min="7" max="7" width="12.85546875" customWidth="1"/>
    <col min="8" max="8" width="12.7109375" bestFit="1" customWidth="1"/>
    <col min="9" max="9" width="11.85546875" customWidth="1"/>
    <col min="10" max="10" width="17.85546875" customWidth="1"/>
    <col min="11" max="11" width="12.7109375" bestFit="1" customWidth="1"/>
    <col min="12" max="12" width="12" bestFit="1" customWidth="1"/>
    <col min="13" max="13" width="10.140625" bestFit="1" customWidth="1"/>
  </cols>
  <sheetData>
    <row r="1" spans="1:12" ht="58.5" thickBot="1">
      <c r="A1" s="42">
        <f>JAN!A1</f>
        <v>2020</v>
      </c>
      <c r="B1" s="43" t="s">
        <v>0</v>
      </c>
      <c r="C1" s="44" t="s">
        <v>1</v>
      </c>
      <c r="D1" s="45" t="s">
        <v>2</v>
      </c>
      <c r="E1" s="46" t="s">
        <v>3</v>
      </c>
      <c r="F1" s="47" t="s">
        <v>4</v>
      </c>
      <c r="G1" s="48" t="s">
        <v>5</v>
      </c>
      <c r="H1" s="49" t="s">
        <v>6</v>
      </c>
      <c r="I1" s="49" t="s">
        <v>7</v>
      </c>
      <c r="J1" s="50" t="s">
        <v>8</v>
      </c>
    </row>
    <row r="2" spans="1:12" ht="15" thickBot="1">
      <c r="A2" s="10" t="s">
        <v>30</v>
      </c>
      <c r="B2" s="11"/>
      <c r="C2" s="11"/>
      <c r="D2" s="11"/>
      <c r="E2" s="11"/>
      <c r="F2" s="12">
        <f>B2+D2</f>
        <v>0</v>
      </c>
      <c r="G2" s="12">
        <f>C2+E2</f>
        <v>0</v>
      </c>
      <c r="H2" s="13" t="e">
        <f>SUM(H3:H42)</f>
        <v>#DIV/0!</v>
      </c>
      <c r="I2" s="14" t="e">
        <f>SUM(I3:I42)</f>
        <v>#DIV/0!</v>
      </c>
      <c r="J2" s="14" t="e">
        <f>E2/G2</f>
        <v>#DIV/0!</v>
      </c>
    </row>
    <row r="3" spans="1:12">
      <c r="A3" s="51" t="s">
        <v>10</v>
      </c>
      <c r="B3" s="52"/>
      <c r="C3" s="52"/>
      <c r="D3" s="52"/>
      <c r="E3" s="52"/>
      <c r="F3" s="53">
        <f>B3+D3</f>
        <v>0</v>
      </c>
      <c r="G3" s="53">
        <f>C3+E3</f>
        <v>0</v>
      </c>
      <c r="H3" s="166" t="e">
        <f>G3/G$2</f>
        <v>#DIV/0!</v>
      </c>
      <c r="I3" s="169" t="e">
        <f>F3/F2</f>
        <v>#DIV/0!</v>
      </c>
      <c r="J3" s="172" t="e">
        <f>E3/G3</f>
        <v>#DIV/0!</v>
      </c>
    </row>
    <row r="4" spans="1:12">
      <c r="A4" s="18" t="s">
        <v>11</v>
      </c>
      <c r="F4" s="20">
        <f>B4+D4</f>
        <v>0</v>
      </c>
      <c r="G4" s="20">
        <f t="shared" ref="F4:G33" si="0">C4+E4</f>
        <v>0</v>
      </c>
      <c r="H4" s="167"/>
      <c r="I4" s="170"/>
      <c r="J4" s="173"/>
      <c r="L4" s="19"/>
    </row>
    <row r="5" spans="1:12">
      <c r="A5" s="18" t="s">
        <v>12</v>
      </c>
      <c r="F5" s="20">
        <f t="shared" si="0"/>
        <v>0</v>
      </c>
      <c r="G5" s="20">
        <f t="shared" si="0"/>
        <v>0</v>
      </c>
      <c r="H5" s="167"/>
      <c r="I5" s="170"/>
      <c r="J5" s="173"/>
      <c r="L5" s="21"/>
    </row>
    <row r="6" spans="1:12">
      <c r="A6" s="18" t="s">
        <v>13</v>
      </c>
      <c r="F6" s="20">
        <f t="shared" si="0"/>
        <v>0</v>
      </c>
      <c r="G6" s="20">
        <f t="shared" si="0"/>
        <v>0</v>
      </c>
      <c r="H6" s="167"/>
      <c r="I6" s="170"/>
      <c r="J6" s="173"/>
    </row>
    <row r="7" spans="1:12">
      <c r="A7" s="18" t="s">
        <v>14</v>
      </c>
      <c r="F7" s="20">
        <f t="shared" si="0"/>
        <v>0</v>
      </c>
      <c r="G7" s="20">
        <f t="shared" si="0"/>
        <v>0</v>
      </c>
      <c r="H7" s="167"/>
      <c r="I7" s="170"/>
      <c r="J7" s="173"/>
    </row>
    <row r="8" spans="1:12">
      <c r="A8" s="18" t="s">
        <v>15</v>
      </c>
      <c r="F8" s="20">
        <f t="shared" si="0"/>
        <v>0</v>
      </c>
      <c r="G8" s="20">
        <f t="shared" si="0"/>
        <v>0</v>
      </c>
      <c r="H8" s="167"/>
      <c r="I8" s="170"/>
      <c r="J8" s="173"/>
    </row>
    <row r="9" spans="1:12">
      <c r="A9" s="18" t="s">
        <v>16</v>
      </c>
      <c r="F9" s="20">
        <f t="shared" si="0"/>
        <v>0</v>
      </c>
      <c r="G9" s="20">
        <f t="shared" si="0"/>
        <v>0</v>
      </c>
      <c r="H9" s="167"/>
      <c r="I9" s="170"/>
      <c r="J9" s="173"/>
    </row>
    <row r="10" spans="1:12" ht="15" thickBot="1">
      <c r="A10" s="22" t="s">
        <v>17</v>
      </c>
      <c r="B10" s="23"/>
      <c r="C10" s="23"/>
      <c r="D10" s="23"/>
      <c r="E10" s="23"/>
      <c r="F10" s="24">
        <f t="shared" si="0"/>
        <v>0</v>
      </c>
      <c r="G10" s="24">
        <f t="shared" si="0"/>
        <v>0</v>
      </c>
      <c r="H10" s="168"/>
      <c r="I10" s="171"/>
      <c r="J10" s="174"/>
    </row>
    <row r="11" spans="1:12">
      <c r="A11" s="51" t="s">
        <v>18</v>
      </c>
      <c r="B11" s="52"/>
      <c r="C11" s="52"/>
      <c r="D11" s="52"/>
      <c r="E11" s="52"/>
      <c r="F11" s="54">
        <f t="shared" si="0"/>
        <v>0</v>
      </c>
      <c r="G11" s="54">
        <f t="shared" si="0"/>
        <v>0</v>
      </c>
      <c r="H11" s="166" t="e">
        <f>G11/G2</f>
        <v>#DIV/0!</v>
      </c>
      <c r="I11" s="175" t="e">
        <f>F11/F2</f>
        <v>#DIV/0!</v>
      </c>
      <c r="J11" s="178" t="e">
        <f>E11/G11</f>
        <v>#DIV/0!</v>
      </c>
    </row>
    <row r="12" spans="1:12">
      <c r="A12" s="18" t="s">
        <v>11</v>
      </c>
      <c r="F12" s="26">
        <f t="shared" si="0"/>
        <v>0</v>
      </c>
      <c r="G12" s="26">
        <f t="shared" si="0"/>
        <v>0</v>
      </c>
      <c r="H12" s="167"/>
      <c r="I12" s="176"/>
      <c r="J12" s="179"/>
    </row>
    <row r="13" spans="1:12">
      <c r="A13" s="18" t="s">
        <v>12</v>
      </c>
      <c r="F13" s="26">
        <f t="shared" si="0"/>
        <v>0</v>
      </c>
      <c r="G13" s="26">
        <f t="shared" si="0"/>
        <v>0</v>
      </c>
      <c r="H13" s="167"/>
      <c r="I13" s="176"/>
      <c r="J13" s="179"/>
    </row>
    <row r="14" spans="1:12">
      <c r="A14" s="18" t="s">
        <v>13</v>
      </c>
      <c r="F14" s="26">
        <f t="shared" si="0"/>
        <v>0</v>
      </c>
      <c r="G14" s="26">
        <f t="shared" si="0"/>
        <v>0</v>
      </c>
      <c r="H14" s="167"/>
      <c r="I14" s="176"/>
      <c r="J14" s="179"/>
    </row>
    <row r="15" spans="1:12">
      <c r="A15" s="18" t="s">
        <v>14</v>
      </c>
      <c r="F15" s="26">
        <f t="shared" si="0"/>
        <v>0</v>
      </c>
      <c r="G15" s="26">
        <f t="shared" si="0"/>
        <v>0</v>
      </c>
      <c r="H15" s="167"/>
      <c r="I15" s="176"/>
      <c r="J15" s="179"/>
    </row>
    <row r="16" spans="1:12">
      <c r="A16" s="18" t="s">
        <v>15</v>
      </c>
      <c r="F16" s="26">
        <f t="shared" si="0"/>
        <v>0</v>
      </c>
      <c r="G16" s="26">
        <f t="shared" si="0"/>
        <v>0</v>
      </c>
      <c r="H16" s="167"/>
      <c r="I16" s="176"/>
      <c r="J16" s="179"/>
    </row>
    <row r="17" spans="1:13">
      <c r="A17" s="18" t="s">
        <v>16</v>
      </c>
      <c r="F17" s="26">
        <f t="shared" si="0"/>
        <v>0</v>
      </c>
      <c r="G17" s="26">
        <f t="shared" si="0"/>
        <v>0</v>
      </c>
      <c r="H17" s="167"/>
      <c r="I17" s="176"/>
      <c r="J17" s="179"/>
    </row>
    <row r="18" spans="1:13" ht="15" thickBot="1">
      <c r="A18" s="22" t="s">
        <v>17</v>
      </c>
      <c r="B18" s="23"/>
      <c r="C18" s="23"/>
      <c r="D18" s="23"/>
      <c r="E18" s="23"/>
      <c r="F18" s="27">
        <f t="shared" si="0"/>
        <v>0</v>
      </c>
      <c r="G18" s="27">
        <f t="shared" si="0"/>
        <v>0</v>
      </c>
      <c r="H18" s="168"/>
      <c r="I18" s="177"/>
      <c r="J18" s="180"/>
    </row>
    <row r="19" spans="1:13">
      <c r="A19" s="51" t="s">
        <v>19</v>
      </c>
      <c r="B19" s="52"/>
      <c r="C19" s="52"/>
      <c r="D19" s="52"/>
      <c r="E19" s="52"/>
      <c r="F19" s="54">
        <f t="shared" si="0"/>
        <v>0</v>
      </c>
      <c r="G19" s="54">
        <f t="shared" si="0"/>
        <v>0</v>
      </c>
      <c r="H19" s="166" t="e">
        <f>G19/G2</f>
        <v>#DIV/0!</v>
      </c>
      <c r="I19" s="175" t="e">
        <f>F19/F2</f>
        <v>#DIV/0!</v>
      </c>
      <c r="J19" s="178" t="e">
        <f>E19/G19</f>
        <v>#DIV/0!</v>
      </c>
    </row>
    <row r="20" spans="1:13">
      <c r="A20" s="18" t="s">
        <v>11</v>
      </c>
      <c r="F20" s="26">
        <f t="shared" si="0"/>
        <v>0</v>
      </c>
      <c r="G20" s="26">
        <f t="shared" si="0"/>
        <v>0</v>
      </c>
      <c r="H20" s="167"/>
      <c r="I20" s="176"/>
      <c r="J20" s="179"/>
    </row>
    <row r="21" spans="1:13">
      <c r="A21" s="18" t="s">
        <v>12</v>
      </c>
      <c r="F21" s="26">
        <f t="shared" si="0"/>
        <v>0</v>
      </c>
      <c r="G21" s="26">
        <f t="shared" si="0"/>
        <v>0</v>
      </c>
      <c r="H21" s="167"/>
      <c r="I21" s="176"/>
      <c r="J21" s="179"/>
      <c r="M21" s="19"/>
    </row>
    <row r="22" spans="1:13">
      <c r="A22" s="18" t="s">
        <v>13</v>
      </c>
      <c r="F22" s="26">
        <f t="shared" si="0"/>
        <v>0</v>
      </c>
      <c r="G22" s="26">
        <f t="shared" si="0"/>
        <v>0</v>
      </c>
      <c r="H22" s="167"/>
      <c r="I22" s="176"/>
      <c r="J22" s="179"/>
    </row>
    <row r="23" spans="1:13">
      <c r="A23" s="18" t="s">
        <v>14</v>
      </c>
      <c r="F23" s="26">
        <f t="shared" si="0"/>
        <v>0</v>
      </c>
      <c r="G23" s="26">
        <f t="shared" si="0"/>
        <v>0</v>
      </c>
      <c r="H23" s="167"/>
      <c r="I23" s="176"/>
      <c r="J23" s="179"/>
    </row>
    <row r="24" spans="1:13">
      <c r="A24" s="18" t="s">
        <v>15</v>
      </c>
      <c r="F24" s="26">
        <f t="shared" si="0"/>
        <v>0</v>
      </c>
      <c r="G24" s="26">
        <f t="shared" si="0"/>
        <v>0</v>
      </c>
      <c r="H24" s="167"/>
      <c r="I24" s="176"/>
      <c r="J24" s="179"/>
    </row>
    <row r="25" spans="1:13">
      <c r="A25" s="18" t="s">
        <v>16</v>
      </c>
      <c r="F25" s="26">
        <f t="shared" si="0"/>
        <v>0</v>
      </c>
      <c r="G25" s="26">
        <f t="shared" si="0"/>
        <v>0</v>
      </c>
      <c r="H25" s="167"/>
      <c r="I25" s="176"/>
      <c r="J25" s="179"/>
    </row>
    <row r="26" spans="1:13" ht="15" thickBot="1">
      <c r="A26" s="22" t="s">
        <v>17</v>
      </c>
      <c r="B26" s="23"/>
      <c r="C26" s="23"/>
      <c r="D26" s="23"/>
      <c r="E26" s="23"/>
      <c r="F26" s="27">
        <f t="shared" si="0"/>
        <v>0</v>
      </c>
      <c r="G26" s="27">
        <f t="shared" si="0"/>
        <v>0</v>
      </c>
      <c r="H26" s="168"/>
      <c r="I26" s="177"/>
      <c r="J26" s="180"/>
    </row>
    <row r="27" spans="1:13">
      <c r="A27" s="51" t="s">
        <v>20</v>
      </c>
      <c r="B27" s="52"/>
      <c r="C27" s="52"/>
      <c r="D27" s="52"/>
      <c r="E27" s="52"/>
      <c r="F27" s="54">
        <f t="shared" si="0"/>
        <v>0</v>
      </c>
      <c r="G27" s="54">
        <f t="shared" si="0"/>
        <v>0</v>
      </c>
      <c r="H27" s="166" t="e">
        <f>G27/G2</f>
        <v>#DIV/0!</v>
      </c>
      <c r="I27" s="175" t="e">
        <f>F27/F2</f>
        <v>#DIV/0!</v>
      </c>
      <c r="J27" s="178" t="e">
        <f>E27/G27</f>
        <v>#DIV/0!</v>
      </c>
    </row>
    <row r="28" spans="1:13">
      <c r="A28" s="18" t="s">
        <v>11</v>
      </c>
      <c r="F28" s="26">
        <f t="shared" si="0"/>
        <v>0</v>
      </c>
      <c r="G28" s="26">
        <f t="shared" si="0"/>
        <v>0</v>
      </c>
      <c r="H28" s="167"/>
      <c r="I28" s="176"/>
      <c r="J28" s="179"/>
    </row>
    <row r="29" spans="1:13">
      <c r="A29" s="18" t="s">
        <v>13</v>
      </c>
      <c r="F29" s="26">
        <f t="shared" si="0"/>
        <v>0</v>
      </c>
      <c r="G29" s="26">
        <f t="shared" si="0"/>
        <v>0</v>
      </c>
      <c r="H29" s="167"/>
      <c r="I29" s="176"/>
      <c r="J29" s="179"/>
    </row>
    <row r="30" spans="1:13">
      <c r="A30" s="18" t="s">
        <v>14</v>
      </c>
      <c r="F30" s="26">
        <f t="shared" si="0"/>
        <v>0</v>
      </c>
      <c r="G30" s="26">
        <f t="shared" si="0"/>
        <v>0</v>
      </c>
      <c r="H30" s="167"/>
      <c r="I30" s="176"/>
      <c r="J30" s="179"/>
    </row>
    <row r="31" spans="1:13">
      <c r="A31" s="18" t="s">
        <v>15</v>
      </c>
      <c r="F31" s="26">
        <f t="shared" si="0"/>
        <v>0</v>
      </c>
      <c r="G31" s="26">
        <f t="shared" si="0"/>
        <v>0</v>
      </c>
      <c r="H31" s="167"/>
      <c r="I31" s="176"/>
      <c r="J31" s="179"/>
    </row>
    <row r="32" spans="1:13">
      <c r="A32" s="18" t="s">
        <v>16</v>
      </c>
      <c r="F32" s="26">
        <f t="shared" si="0"/>
        <v>0</v>
      </c>
      <c r="G32" s="26">
        <f t="shared" si="0"/>
        <v>0</v>
      </c>
      <c r="H32" s="167"/>
      <c r="I32" s="176"/>
      <c r="J32" s="179"/>
    </row>
    <row r="33" spans="1:10" ht="15" thickBot="1">
      <c r="A33" s="22" t="s">
        <v>17</v>
      </c>
      <c r="B33" s="23"/>
      <c r="C33" s="23"/>
      <c r="D33" s="23"/>
      <c r="E33" s="23"/>
      <c r="F33" s="27">
        <f t="shared" si="0"/>
        <v>0</v>
      </c>
      <c r="G33" s="27">
        <f t="shared" si="0"/>
        <v>0</v>
      </c>
      <c r="H33" s="168"/>
      <c r="I33" s="177"/>
      <c r="J33" s="180"/>
    </row>
    <row r="34" spans="1:10">
      <c r="A34" s="51" t="s">
        <v>21</v>
      </c>
      <c r="B34" s="52"/>
      <c r="C34" s="52"/>
      <c r="D34" s="52"/>
      <c r="E34" s="52"/>
      <c r="F34" s="54">
        <f>B34+D34</f>
        <v>0</v>
      </c>
      <c r="G34" s="54">
        <f>C34+E34</f>
        <v>0</v>
      </c>
      <c r="H34" s="166" t="e">
        <f>G34/G2</f>
        <v>#DIV/0!</v>
      </c>
      <c r="I34" s="182" t="e">
        <f>F34/F2</f>
        <v>#DIV/0!</v>
      </c>
      <c r="J34" s="185" t="e">
        <f>E34/G34</f>
        <v>#DIV/0!</v>
      </c>
    </row>
    <row r="35" spans="1:10">
      <c r="A35" s="18" t="s">
        <v>11</v>
      </c>
      <c r="F35" s="26">
        <f>B35+D35</f>
        <v>0</v>
      </c>
      <c r="G35" s="26">
        <f>C35+E35</f>
        <v>0</v>
      </c>
      <c r="H35" s="167"/>
      <c r="I35" s="183"/>
      <c r="J35" s="186"/>
    </row>
    <row r="36" spans="1:10">
      <c r="A36" s="18" t="s">
        <v>13</v>
      </c>
      <c r="F36" s="26">
        <f t="shared" ref="F36:G40" si="1">B36+D36</f>
        <v>0</v>
      </c>
      <c r="G36" s="26">
        <f t="shared" si="1"/>
        <v>0</v>
      </c>
      <c r="H36" s="167"/>
      <c r="I36" s="183"/>
      <c r="J36" s="186"/>
    </row>
    <row r="37" spans="1:10">
      <c r="A37" s="18" t="s">
        <v>14</v>
      </c>
      <c r="F37" s="26">
        <f t="shared" si="1"/>
        <v>0</v>
      </c>
      <c r="G37" s="26">
        <f t="shared" si="1"/>
        <v>0</v>
      </c>
      <c r="H37" s="167"/>
      <c r="I37" s="183"/>
      <c r="J37" s="186"/>
    </row>
    <row r="38" spans="1:10">
      <c r="A38" s="18" t="s">
        <v>15</v>
      </c>
      <c r="F38" s="26">
        <f t="shared" si="1"/>
        <v>0</v>
      </c>
      <c r="G38" s="26">
        <f t="shared" si="1"/>
        <v>0</v>
      </c>
      <c r="H38" s="167"/>
      <c r="I38" s="183"/>
      <c r="J38" s="186"/>
    </row>
    <row r="39" spans="1:10">
      <c r="A39" s="18" t="s">
        <v>16</v>
      </c>
      <c r="F39" s="26">
        <f t="shared" si="1"/>
        <v>0</v>
      </c>
      <c r="G39" s="26">
        <f t="shared" si="1"/>
        <v>0</v>
      </c>
      <c r="H39" s="167"/>
      <c r="I39" s="183"/>
      <c r="J39" s="186"/>
    </row>
    <row r="40" spans="1:10" ht="15" thickBot="1">
      <c r="A40" s="18" t="s">
        <v>17</v>
      </c>
      <c r="F40" s="28">
        <f t="shared" si="1"/>
        <v>0</v>
      </c>
      <c r="G40" s="28">
        <f t="shared" si="1"/>
        <v>0</v>
      </c>
      <c r="H40" s="181"/>
      <c r="I40" s="184"/>
      <c r="J40" s="187"/>
    </row>
    <row r="41" spans="1:10">
      <c r="A41" s="51" t="s">
        <v>22</v>
      </c>
      <c r="B41" s="52"/>
      <c r="C41" s="52"/>
      <c r="D41" s="52"/>
      <c r="E41" s="52"/>
      <c r="F41" s="54">
        <f>B41+D41</f>
        <v>0</v>
      </c>
      <c r="G41" s="54">
        <f>C41+E41</f>
        <v>0</v>
      </c>
      <c r="H41" s="188" t="e">
        <f>G41/G2</f>
        <v>#DIV/0!</v>
      </c>
      <c r="I41" s="188" t="e">
        <f>F41/F2</f>
        <v>#DIV/0!</v>
      </c>
      <c r="J41" s="190" t="e">
        <f>F42/G41</f>
        <v>#DIV/0!</v>
      </c>
    </row>
    <row r="42" spans="1:10" ht="15" thickBot="1">
      <c r="A42" s="22" t="s">
        <v>13</v>
      </c>
      <c r="B42" s="23"/>
      <c r="C42" s="23"/>
      <c r="D42" s="23"/>
      <c r="E42" s="23"/>
      <c r="F42" s="27">
        <f t="shared" ref="F42:G42" si="2">B42+D42</f>
        <v>0</v>
      </c>
      <c r="G42" s="27">
        <f t="shared" si="2"/>
        <v>0</v>
      </c>
      <c r="H42" s="189"/>
      <c r="I42" s="189"/>
      <c r="J42" s="191"/>
    </row>
  </sheetData>
  <mergeCells count="18">
    <mergeCell ref="H34:H40"/>
    <mergeCell ref="I34:I40"/>
    <mergeCell ref="J34:J40"/>
    <mergeCell ref="H41:H42"/>
    <mergeCell ref="I41:I42"/>
    <mergeCell ref="J41:J42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10" ma:contentTypeDescription="Create a new document." ma:contentTypeScope="" ma:versionID="6070f81d0fc684ad370c8e5507417a15">
  <xsd:schema xmlns:xsd="http://www.w3.org/2001/XMLSchema" xmlns:xs="http://www.w3.org/2001/XMLSchema" xmlns:p="http://schemas.microsoft.com/office/2006/metadata/properties" xmlns:ns1="http://schemas.microsoft.com/sharepoint/v3" xmlns:ns2="e12619c7-9a19-4dc6-ad29-a355e3b803fe" xmlns:ns3="338e5083-a46f-4766-8e64-ee827b9e16b3" targetNamespace="http://schemas.microsoft.com/office/2006/metadata/properties" ma:root="true" ma:fieldsID="3bd5baa586ab47ba67d940dea43ee07a" ns1:_="" ns2:_="" ns3:_="">
    <xsd:import namespace="http://schemas.microsoft.com/sharepoint/v3"/>
    <xsd:import namespace="e12619c7-9a19-4dc6-ad29-a355e3b803fe"/>
    <xsd:import namespace="338e5083-a46f-4766-8e64-ee827b9e1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2F927A4-92E5-497C-BE2C-5D995B09006B}"/>
</file>

<file path=customXml/itemProps2.xml><?xml version="1.0" encoding="utf-8"?>
<ds:datastoreItem xmlns:ds="http://schemas.openxmlformats.org/officeDocument/2006/customXml" ds:itemID="{BBBF7216-8725-4F1B-9599-AD758656C821}"/>
</file>

<file path=customXml/itemProps3.xml><?xml version="1.0" encoding="utf-8"?>
<ds:datastoreItem xmlns:ds="http://schemas.openxmlformats.org/officeDocument/2006/customXml" ds:itemID="{1C10D2AA-FFB6-413B-A549-D4CA5458B8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Atala, Zazy (ENE)</dc:creator>
  <cp:keywords/>
  <dc:description/>
  <cp:lastModifiedBy>Lopes, Paul (ENE)</cp:lastModifiedBy>
  <cp:revision/>
  <dcterms:created xsi:type="dcterms:W3CDTF">2020-02-12T19:16:37Z</dcterms:created>
  <dcterms:modified xsi:type="dcterms:W3CDTF">2021-05-04T13:12:55Z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</Properties>
</file>