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ThisWorkbook" defaultThemeVersion="124226"/>
  <mc:AlternateContent xmlns:mc="http://schemas.openxmlformats.org/markup-compatibility/2006">
    <mc:Choice Requires="x15">
      <x15ac:absPath xmlns:x15ac="http://schemas.microsoft.com/office/spreadsheetml/2010/11/ac" url="\\env.govt.state.ma.us\enterprise\ENE-Saltonstall-WKGRP\Tm-AltTech\SMART\Guidelines\VOE Workbook\2020 VOE\"/>
    </mc:Choice>
  </mc:AlternateContent>
  <xr:revisionPtr revIDLastSave="0" documentId="13_ncr:1_{36FA5117-91A5-4F2F-984B-A2DADAF5E8F9}" xr6:coauthVersionLast="41" xr6:coauthVersionMax="43" xr10:uidLastSave="{00000000-0000-0000-0000-000000000000}"/>
  <workbookProtection workbookAlgorithmName="SHA-512" workbookHashValue="Jl2DOpRuoCJwohfQI9EoxqohxUrbrwcxyoLOF3i6Gr1CfzQV9/VGuVtoU/Emwp5XMeb+9Br0X1CD+x0eccdMhQ==" workbookSaltValue="p3PcxWVIIDNHavwWu7ZedA==" workbookSpinCount="100000" lockStructure="1"/>
  <bookViews>
    <workbookView xWindow="-120" yWindow="-120" windowWidth="29040" windowHeight="15840" tabRatio="875" xr2:uid="{00000000-000D-0000-FFFF-FFFF00000000}"/>
  </bookViews>
  <sheets>
    <sheet name="Calculator" sheetId="12" r:id="rId1"/>
    <sheet name="Unitil" sheetId="9" r:id="rId2"/>
    <sheet name="National Grid" sheetId="20" r:id="rId3"/>
    <sheet name="Eversource" sheetId="21" r:id="rId4"/>
    <sheet name="Basic Service Rates" sheetId="11" r:id="rId5"/>
    <sheet name="Base Compensation Rates" sheetId="13" r:id="rId6"/>
    <sheet name="Compensation Rate Adders" sheetId="14" r:id="rId7"/>
    <sheet name="Last Updated" sheetId="22" r:id="rId8"/>
    <sheet name="Tables" sheetId="15" state="hidden" r:id="rId9"/>
    <sheet name="VOE" sheetId="19" state="hidden" r:id="rId10"/>
    <sheet name="Base rates" sheetId="16" state="hidden" r:id="rId11"/>
    <sheet name="Adders" sheetId="18" state="hidden" r:id="rId12"/>
  </sheets>
  <externalReferences>
    <externalReference r:id="rId13"/>
  </externalReferences>
  <definedNames>
    <definedName name="Cambridge" localSheetId="3">[1]!Table16[Cambridge]</definedName>
    <definedName name="Cambridge">Table16[Cambridge]</definedName>
    <definedName name="CapacityBlock" localSheetId="3">[1]!Table5[Capacity Block]</definedName>
    <definedName name="CapacityBlock">Table5[Capacity Block]</definedName>
    <definedName name="EasternMass" localSheetId="3">[1]!Table6[EasernMass]</definedName>
    <definedName name="EasternMass">Table31[EasternMass]</definedName>
    <definedName name="EDC" localSheetId="3">[1]!Table1[Electric Distribution Company]</definedName>
    <definedName name="EDC">Table1[Electric Distribution Company]</definedName>
    <definedName name="Eversource" localSheetId="3">[1]!Table14[Eversource]</definedName>
    <definedName name="Eversource">Table14[Eversource]</definedName>
    <definedName name="EversourceCambridge" localSheetId="3">[1]!Table21[EversourceCambridge]</definedName>
    <definedName name="EversourceCambridge">Table21[EversourceCambridge]</definedName>
    <definedName name="EversourceGreaterBoston" localSheetId="3">[1]!Table22[EversourceGreaterBoston]</definedName>
    <definedName name="EversourceGreaterBoston">Table22[EversourceGreaterBoston]</definedName>
    <definedName name="EversourceSouthShoreCCVineyard">Table23[EversourceSouthShoreCCVineyard]</definedName>
    <definedName name="EversourceSouthShoreCCVinyard" localSheetId="3">[1]!Table23[EversourceSouthShore,CC,Vinyard]</definedName>
    <definedName name="EversourceSouthShoreCCVinyard">Table23[EversourceSouthShoreCCVineyard]</definedName>
    <definedName name="EversourceWesternMass" localSheetId="3">[1]!Table24[EversourceWesternMass]</definedName>
    <definedName name="EversourceWesternMass">Table24[EversourceWesternMass]</definedName>
    <definedName name="GreaterBoston" localSheetId="3">[1]!Table17[GreaterBoston]</definedName>
    <definedName name="GreaterBoston">Table17[GreaterBoston]</definedName>
    <definedName name="LocationAdder" localSheetId="3">[1]!Table9[Location Based Adder]</definedName>
    <definedName name="LocationAdder">Table9[Location Based Adder]</definedName>
    <definedName name="LocationColumn">ValidationLists[[#All],[Location]]</definedName>
    <definedName name="Low">Table7[Project Size]</definedName>
    <definedName name="MassElectric" localSheetId="3">[1]!Table2[MassElectric]</definedName>
    <definedName name="MassElectric">Table2[MassElectric]</definedName>
    <definedName name="MENationalGrid" localSheetId="3">[1]!Table2[MassElectric]</definedName>
    <definedName name="MENationalGrid">Table2[MassElectric]</definedName>
    <definedName name="MENG" localSheetId="3">[1]!Table2[MassElectric]</definedName>
    <definedName name="MENG">Table2[MassElectric]</definedName>
    <definedName name="NantucketElectric" localSheetId="3">[1]!Table3[NantucketElectric]</definedName>
    <definedName name="NantucketElectric">Table3[NantucketElectric]</definedName>
    <definedName name="NationalGrid" localSheetId="3">[1]!Table12[NationalGrid]</definedName>
    <definedName name="NationalGrid">Table12[NationalGrid]</definedName>
    <definedName name="NationalGridMassElectric">Table8[NGridMassElectric]</definedName>
    <definedName name="NationalGridNantucketElectric">Table15[NGridNantucketElectric]</definedName>
    <definedName name="NENationalGrid" localSheetId="3">[1]!Table3[NantucketElectric]</definedName>
    <definedName name="NENationalGrid">Table3[NantucketElectric]</definedName>
    <definedName name="NENG">Tables!$B$15:$B$20</definedName>
    <definedName name="NGridMassElectric">[1]!Table8[NGridMassElectric]</definedName>
    <definedName name="NGridNantucketElectric">[1]!Table15[NGridNantucketElectric]</definedName>
    <definedName name="NotLow">Table29[Project Size]</definedName>
    <definedName name="OffTakerAdder" localSheetId="3">[1]!Table10[Off-taker Based Adder]</definedName>
    <definedName name="OffTakerAdder">Table10[Off-taker Based Adder]</definedName>
    <definedName name="ProjectSize" localSheetId="3">[1]!Table7[Project Size]</definedName>
    <definedName name="ProjectSize">Table7[Project Size]</definedName>
    <definedName name="Size2Column">Offtaker2[[#All],[ProjectSize2]]</definedName>
    <definedName name="Size2Start">Offtaker2[[#Headers],[ProjectSize2]]</definedName>
    <definedName name="Size3Column">Tracking3[[#All],[ProjectSize3]]</definedName>
    <definedName name="Size3Start">Tracking3[[#Headers],[ProjectSize3]]</definedName>
    <definedName name="SizeColumn">ValidationLists[[#All],[ProjectSize]]</definedName>
    <definedName name="SizeList">Sizes[ProjectSize]</definedName>
    <definedName name="SizeStart">ValidationLists[[#Headers],[ProjectSize]]</definedName>
    <definedName name="SouthShoreCCVineyard">Table18[SouthShoreCCVineyard]</definedName>
    <definedName name="SouthShoreCCVinyard" localSheetId="3">[1]!Table18[SouthShore,CC,Vinyard]</definedName>
    <definedName name="SouthShoreCCVinyard">Table18[SouthShoreCCVineyard]</definedName>
    <definedName name="Test">Tables!#REF!</definedName>
    <definedName name="Tracking">[1]!Table11[Solar tracking Adder]</definedName>
    <definedName name="TrackingAdder">Table11[Solar tracking Adder]</definedName>
    <definedName name="Unitil" localSheetId="3">[1]!Table13[Unitil]</definedName>
    <definedName name="Unitil">Table13[Unitil]</definedName>
    <definedName name="UnitilFitch" localSheetId="3">[1]!Table4[UnitilFitch]</definedName>
    <definedName name="UnitilFitch">Table4[UnitilFitch]</definedName>
    <definedName name="UnitilUnitilFitch" localSheetId="3">[1]!Table20[UnitilUnitilFitch]</definedName>
    <definedName name="UnitilUnitilFitch">Table20[UnitilUnitilFitch]</definedName>
    <definedName name="WesternMass" localSheetId="3">[1]!Table19[WesternMass]</definedName>
    <definedName name="WesternMass">Table19[WesternMass]</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2" i="12" l="1"/>
  <c r="E11" i="12"/>
  <c r="B52" i="11" l="1"/>
  <c r="B53" i="11" l="1"/>
  <c r="B10" i="19"/>
  <c r="B54" i="11" l="1"/>
  <c r="B55" i="11" s="1"/>
  <c r="B56" i="11" s="1"/>
  <c r="B57" i="11" s="1"/>
  <c r="B58" i="11" s="1"/>
  <c r="B59" i="11" s="1"/>
  <c r="B60" i="11" s="1"/>
  <c r="B61" i="11" s="1"/>
  <c r="B62" i="11" s="1"/>
  <c r="B63" i="11" s="1"/>
  <c r="B64" i="11" s="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P106" i="11" l="1"/>
  <c r="P103" i="11"/>
  <c r="P100" i="11"/>
  <c r="I96" i="11"/>
  <c r="I95" i="11"/>
  <c r="I91" i="11"/>
  <c r="I90" i="11"/>
  <c r="E7" i="12" l="1"/>
  <c r="B50" i="19" l="1"/>
  <c r="B49" i="19"/>
  <c r="B48" i="19"/>
  <c r="B47" i="19"/>
  <c r="B38" i="19"/>
  <c r="B37" i="19"/>
  <c r="B36" i="19"/>
  <c r="B35" i="19"/>
  <c r="B57" i="19" l="1"/>
  <c r="B58" i="19"/>
  <c r="B59" i="19"/>
  <c r="B34" i="19"/>
  <c r="B39" i="19"/>
  <c r="B40" i="19"/>
  <c r="B41" i="19"/>
  <c r="B42" i="19"/>
  <c r="B25" i="19" l="1"/>
  <c r="B26" i="19"/>
  <c r="B27" i="19"/>
  <c r="B24" i="19"/>
  <c r="B28" i="19"/>
  <c r="B29" i="19"/>
  <c r="B30" i="19"/>
  <c r="B31" i="19"/>
  <c r="B32" i="19"/>
  <c r="B33" i="19"/>
  <c r="B43" i="19"/>
  <c r="B44" i="19"/>
  <c r="B45" i="19"/>
  <c r="B46" i="19"/>
  <c r="B51" i="19"/>
  <c r="B52" i="19"/>
  <c r="B53" i="19"/>
  <c r="B54" i="19"/>
  <c r="B55" i="19"/>
  <c r="B56" i="19"/>
  <c r="B60" i="19"/>
  <c r="B61" i="19"/>
  <c r="B62" i="19"/>
  <c r="B63" i="19"/>
  <c r="B64" i="19"/>
  <c r="B65" i="19"/>
  <c r="B66" i="19"/>
  <c r="B67" i="19"/>
  <c r="B68" i="19"/>
  <c r="B69" i="19"/>
  <c r="B70" i="19"/>
  <c r="B71" i="19"/>
  <c r="H21" i="20" l="1"/>
  <c r="H18" i="20"/>
  <c r="E13" i="12" l="1"/>
  <c r="C21" i="12" s="1"/>
  <c r="B8" i="19" l="1"/>
  <c r="B9" i="19"/>
  <c r="B11" i="19"/>
  <c r="B12" i="19"/>
  <c r="B13" i="19"/>
  <c r="B14" i="19"/>
  <c r="B15" i="19"/>
  <c r="B16" i="19"/>
  <c r="B17" i="19"/>
  <c r="B18" i="19"/>
  <c r="B19" i="19"/>
  <c r="B20" i="19"/>
  <c r="B21" i="19"/>
  <c r="B22" i="19"/>
  <c r="B23" i="19"/>
  <c r="B2" i="19" l="1"/>
  <c r="B3" i="19"/>
  <c r="B4" i="19"/>
  <c r="B5" i="19"/>
  <c r="B6" i="19"/>
  <c r="B7" i="19"/>
  <c r="E8" i="12"/>
  <c r="C23" i="12" s="1"/>
  <c r="E10" i="12"/>
  <c r="C27" i="12" s="1"/>
  <c r="E9" i="12"/>
  <c r="E6" i="12"/>
  <c r="C20" i="12" l="1" a="1"/>
  <c r="C20" i="12" s="1"/>
  <c r="C22" i="12" s="1"/>
  <c r="D5" i="14"/>
  <c r="E5" i="14" s="1"/>
  <c r="F5" i="14" s="1"/>
  <c r="G5" i="14" s="1"/>
  <c r="H5" i="14" s="1"/>
  <c r="I5" i="14" s="1"/>
  <c r="J5" i="14" s="1"/>
  <c r="D6" i="14"/>
  <c r="E6" i="14"/>
  <c r="F6" i="14" s="1"/>
  <c r="G6" i="14" s="1"/>
  <c r="H6" i="14" s="1"/>
  <c r="I6" i="14" s="1"/>
  <c r="J6" i="14" s="1"/>
  <c r="D7" i="14"/>
  <c r="E7" i="14" s="1"/>
  <c r="F7" i="14" s="1"/>
  <c r="G7" i="14" s="1"/>
  <c r="H7" i="14" s="1"/>
  <c r="I7" i="14" s="1"/>
  <c r="J7" i="14" s="1"/>
  <c r="D8" i="14"/>
  <c r="E8" i="14" s="1"/>
  <c r="F8" i="14" s="1"/>
  <c r="G8" i="14" s="1"/>
  <c r="H8" i="14" s="1"/>
  <c r="I8" i="14" s="1"/>
  <c r="J8" i="14" s="1"/>
  <c r="D9" i="14"/>
  <c r="E9" i="14" s="1"/>
  <c r="F9" i="14" s="1"/>
  <c r="G9" i="14" s="1"/>
  <c r="H9" i="14" s="1"/>
  <c r="I9" i="14" s="1"/>
  <c r="J9" i="14" s="1"/>
  <c r="D10" i="14"/>
  <c r="E10" i="14" s="1"/>
  <c r="F10" i="14" s="1"/>
  <c r="G10" i="14" s="1"/>
  <c r="H10" i="14" s="1"/>
  <c r="I10" i="14" s="1"/>
  <c r="J10" i="14" s="1"/>
  <c r="D11" i="14"/>
  <c r="E11" i="14"/>
  <c r="F11" i="14" s="1"/>
  <c r="G11" i="14" s="1"/>
  <c r="H11" i="14" s="1"/>
  <c r="I11" i="14" s="1"/>
  <c r="J11" i="14" s="1"/>
  <c r="D12" i="14"/>
  <c r="E12" i="14" s="1"/>
  <c r="F12" i="14" s="1"/>
  <c r="G12" i="14" s="1"/>
  <c r="H12" i="14" s="1"/>
  <c r="I12" i="14" s="1"/>
  <c r="J12" i="14" s="1"/>
  <c r="D13" i="14"/>
  <c r="E13" i="14" s="1"/>
  <c r="F13" i="14" s="1"/>
  <c r="G13" i="14" s="1"/>
  <c r="H13" i="14" s="1"/>
  <c r="I13" i="14" s="1"/>
  <c r="J13" i="14" s="1"/>
  <c r="D14" i="14"/>
  <c r="E14" i="14" s="1"/>
  <c r="F14" i="14" s="1"/>
  <c r="G14" i="14" s="1"/>
  <c r="H14" i="14" s="1"/>
  <c r="I14" i="14" s="1"/>
  <c r="J14" i="14" s="1"/>
  <c r="D16" i="14"/>
  <c r="E16" i="14" s="1"/>
  <c r="F16" i="14" s="1"/>
  <c r="G16" i="14" s="1"/>
  <c r="H16" i="14" s="1"/>
  <c r="I16" i="14" s="1"/>
  <c r="J16" i="14" s="1"/>
  <c r="E4" i="13"/>
  <c r="F4" i="13" s="1"/>
  <c r="G4" i="13" s="1"/>
  <c r="H4" i="13" s="1"/>
  <c r="E5" i="13"/>
  <c r="F5" i="13" s="1"/>
  <c r="G5" i="13" s="1"/>
  <c r="H5" i="13" s="1"/>
  <c r="E6" i="13"/>
  <c r="F6" i="13" s="1"/>
  <c r="G6" i="13" s="1"/>
  <c r="H6" i="13" s="1"/>
  <c r="E7" i="13"/>
  <c r="F7" i="13" s="1"/>
  <c r="G7" i="13" s="1"/>
  <c r="H7" i="13" s="1"/>
  <c r="E8" i="13"/>
  <c r="F8" i="13" s="1"/>
  <c r="G8" i="13" s="1"/>
  <c r="H8" i="13" s="1"/>
  <c r="F9" i="13"/>
  <c r="G9" i="13" s="1"/>
  <c r="H9" i="13" s="1"/>
  <c r="E10" i="13"/>
  <c r="F10" i="13" s="1"/>
  <c r="G10" i="13" s="1"/>
  <c r="H10" i="13" s="1"/>
  <c r="I10" i="13" s="1"/>
  <c r="J10" i="13" s="1"/>
  <c r="K10" i="13" s="1"/>
  <c r="L10" i="13" s="1"/>
  <c r="E11" i="13"/>
  <c r="F11" i="13" s="1"/>
  <c r="G11" i="13" s="1"/>
  <c r="H11" i="13" s="1"/>
  <c r="I11" i="13" s="1"/>
  <c r="J11" i="13" s="1"/>
  <c r="K11" i="13" s="1"/>
  <c r="L11" i="13" s="1"/>
  <c r="E12" i="13"/>
  <c r="F12" i="13" s="1"/>
  <c r="G12" i="13" s="1"/>
  <c r="H12" i="13" s="1"/>
  <c r="I12" i="13" s="1"/>
  <c r="J12" i="13" s="1"/>
  <c r="K12" i="13" s="1"/>
  <c r="L12" i="13" s="1"/>
  <c r="E13" i="13"/>
  <c r="F13" i="13" s="1"/>
  <c r="G13" i="13" s="1"/>
  <c r="H13" i="13" s="1"/>
  <c r="I13" i="13" s="1"/>
  <c r="J13" i="13" s="1"/>
  <c r="K13" i="13" s="1"/>
  <c r="L13" i="13" s="1"/>
  <c r="E14" i="13"/>
  <c r="F14" i="13" s="1"/>
  <c r="G14" i="13" s="1"/>
  <c r="H14" i="13" s="1"/>
  <c r="I14" i="13" s="1"/>
  <c r="J14" i="13" s="1"/>
  <c r="K14" i="13" s="1"/>
  <c r="L14" i="13" s="1"/>
  <c r="F15" i="13"/>
  <c r="G15" i="13" s="1"/>
  <c r="H15" i="13" s="1"/>
  <c r="I15" i="13" s="1"/>
  <c r="J15" i="13" s="1"/>
  <c r="K15" i="13" s="1"/>
  <c r="L15" i="13" s="1"/>
  <c r="E16" i="13"/>
  <c r="F16" i="13" s="1"/>
  <c r="E17" i="13"/>
  <c r="F17" i="13" s="1"/>
  <c r="E18" i="13"/>
  <c r="F18" i="13" s="1"/>
  <c r="E19" i="13"/>
  <c r="F19" i="13"/>
  <c r="E20" i="13"/>
  <c r="F20" i="13" s="1"/>
  <c r="F21" i="13"/>
  <c r="E22" i="13"/>
  <c r="F22" i="13" s="1"/>
  <c r="G22" i="13" s="1"/>
  <c r="H22" i="13" s="1"/>
  <c r="I22" i="13" s="1"/>
  <c r="J22" i="13" s="1"/>
  <c r="K22" i="13" s="1"/>
  <c r="L22" i="13" s="1"/>
  <c r="E23" i="13"/>
  <c r="F23" i="13"/>
  <c r="G23" i="13" s="1"/>
  <c r="H23" i="13" s="1"/>
  <c r="I23" i="13" s="1"/>
  <c r="J23" i="13" s="1"/>
  <c r="K23" i="13" s="1"/>
  <c r="L23" i="13" s="1"/>
  <c r="E24" i="13"/>
  <c r="F24" i="13"/>
  <c r="G24" i="13" s="1"/>
  <c r="H24" i="13" s="1"/>
  <c r="I24" i="13" s="1"/>
  <c r="J24" i="13" s="1"/>
  <c r="K24" i="13" s="1"/>
  <c r="L24" i="13" s="1"/>
  <c r="E25" i="13"/>
  <c r="F25" i="13"/>
  <c r="G25" i="13" s="1"/>
  <c r="H25" i="13" s="1"/>
  <c r="I25" i="13" s="1"/>
  <c r="J25" i="13" s="1"/>
  <c r="K25" i="13" s="1"/>
  <c r="L25" i="13" s="1"/>
  <c r="E26" i="13"/>
  <c r="F26" i="13"/>
  <c r="G26" i="13" s="1"/>
  <c r="H26" i="13" s="1"/>
  <c r="I26" i="13" s="1"/>
  <c r="J26" i="13" s="1"/>
  <c r="K26" i="13" s="1"/>
  <c r="L26" i="13" s="1"/>
  <c r="F27" i="13"/>
  <c r="G27" i="13"/>
  <c r="H27" i="13" s="1"/>
  <c r="I27" i="13" s="1"/>
  <c r="J27" i="13" s="1"/>
  <c r="K27" i="13" s="1"/>
  <c r="L27" i="13" s="1"/>
  <c r="E28" i="13"/>
  <c r="F28" i="13"/>
  <c r="G28" i="13" s="1"/>
  <c r="H28" i="13" s="1"/>
  <c r="I28" i="13" s="1"/>
  <c r="J28" i="13" s="1"/>
  <c r="K28" i="13" s="1"/>
  <c r="L28" i="13" s="1"/>
  <c r="E29" i="13"/>
  <c r="F29" i="13" s="1"/>
  <c r="G29" i="13" s="1"/>
  <c r="H29" i="13" s="1"/>
  <c r="I29" i="13" s="1"/>
  <c r="J29" i="13" s="1"/>
  <c r="K29" i="13" s="1"/>
  <c r="L29" i="13" s="1"/>
  <c r="E30" i="13"/>
  <c r="F30" i="13" s="1"/>
  <c r="G30" i="13" s="1"/>
  <c r="H30" i="13" s="1"/>
  <c r="I30" i="13" s="1"/>
  <c r="J30" i="13" s="1"/>
  <c r="K30" i="13" s="1"/>
  <c r="L30" i="13" s="1"/>
  <c r="E31" i="13"/>
  <c r="F31" i="13" s="1"/>
  <c r="G31" i="13" s="1"/>
  <c r="H31" i="13" s="1"/>
  <c r="I31" i="13" s="1"/>
  <c r="J31" i="13" s="1"/>
  <c r="K31" i="13" s="1"/>
  <c r="L31" i="13" s="1"/>
  <c r="E32" i="13"/>
  <c r="F32" i="13"/>
  <c r="G32" i="13" s="1"/>
  <c r="H32" i="13" s="1"/>
  <c r="I32" i="13" s="1"/>
  <c r="J32" i="13" s="1"/>
  <c r="K32" i="13" s="1"/>
  <c r="L32" i="13" s="1"/>
  <c r="F33" i="13"/>
  <c r="G33" i="13" s="1"/>
  <c r="H33" i="13" s="1"/>
  <c r="I33" i="13" s="1"/>
  <c r="J33" i="13" s="1"/>
  <c r="K33" i="13" s="1"/>
  <c r="L33" i="13" s="1"/>
  <c r="C26" i="12" l="1"/>
</calcChain>
</file>

<file path=xl/sharedStrings.xml><?xml version="1.0" encoding="utf-8"?>
<sst xmlns="http://schemas.openxmlformats.org/spreadsheetml/2006/main" count="935" uniqueCount="326">
  <si>
    <t>3- Year Basic Service Average</t>
  </si>
  <si>
    <t>Transmission</t>
  </si>
  <si>
    <t>Distribution</t>
  </si>
  <si>
    <t>Transition</t>
  </si>
  <si>
    <t>Rate Class</t>
  </si>
  <si>
    <t>R-1</t>
  </si>
  <si>
    <t>G-1</t>
  </si>
  <si>
    <t>G-2</t>
  </si>
  <si>
    <t>R-2</t>
  </si>
  <si>
    <t>G-3</t>
  </si>
  <si>
    <t>Volumetric Delivery Charges</t>
  </si>
  <si>
    <t>Nantucket Electric</t>
  </si>
  <si>
    <t>R-4</t>
  </si>
  <si>
    <t>Massachusetts Electric</t>
  </si>
  <si>
    <t>Information Sources:</t>
  </si>
  <si>
    <t>NSTAR (SEMA)</t>
  </si>
  <si>
    <t>NSTAR (NEMA)</t>
  </si>
  <si>
    <t>3-Year Average</t>
  </si>
  <si>
    <t>Cambridge</t>
  </si>
  <si>
    <t>Residential Basic Service</t>
  </si>
  <si>
    <t>Small Commercial Basic Service</t>
  </si>
  <si>
    <t>RD-1</t>
  </si>
  <si>
    <t>RD-2</t>
  </si>
  <si>
    <t>GD-1</t>
  </si>
  <si>
    <t>GD-2</t>
  </si>
  <si>
    <t>GD-3</t>
  </si>
  <si>
    <t>GD-4</t>
  </si>
  <si>
    <t>Unitil Delivery Rates:</t>
  </si>
  <si>
    <t>Unitil Basic Service</t>
  </si>
  <si>
    <t>National Grid Basic Service</t>
  </si>
  <si>
    <t xml:space="preserve">Basic Service Rates: </t>
  </si>
  <si>
    <t xml:space="preserve">https://www.mass.gov/service-details/basic-service-information-and-rates </t>
  </si>
  <si>
    <t>Historical source not available online</t>
  </si>
  <si>
    <t>Jan</t>
  </si>
  <si>
    <t>Feb</t>
  </si>
  <si>
    <t>Mar</t>
  </si>
  <si>
    <t>Apr</t>
  </si>
  <si>
    <t>May</t>
  </si>
  <si>
    <t>Jun</t>
  </si>
  <si>
    <t>Jul</t>
  </si>
  <si>
    <t>Aug</t>
  </si>
  <si>
    <t>Sep</t>
  </si>
  <si>
    <t>Oct</t>
  </si>
  <si>
    <t>Nov</t>
  </si>
  <si>
    <t>Dec</t>
  </si>
  <si>
    <t>Service Area</t>
  </si>
  <si>
    <t>R-3</t>
  </si>
  <si>
    <t>G-0</t>
  </si>
  <si>
    <t>Eversource Energy</t>
  </si>
  <si>
    <t>T-0</t>
  </si>
  <si>
    <t>T-4</t>
  </si>
  <si>
    <t>T-2</t>
  </si>
  <si>
    <t>T-5</t>
  </si>
  <si>
    <t>Notes:</t>
  </si>
  <si>
    <t>Month</t>
  </si>
  <si>
    <t>Estimated Value of Energy</t>
  </si>
  <si>
    <t>Eversource Basic Service</t>
  </si>
  <si>
    <t>Large C&amp;I Basic Service</t>
  </si>
  <si>
    <t>Territory (Load Zone)</t>
  </si>
  <si>
    <t>WMECO (WCMA)</t>
  </si>
  <si>
    <t>NSTAR (NEMA and SEMA)</t>
  </si>
  <si>
    <t>https://www.eversource.com/content/ema-c/residential/my-account/billing-payments/about-your-bill/rates-tariffs/summary-of-electric-rates</t>
  </si>
  <si>
    <t>Eastern Massachusetts Delivery Rates:</t>
  </si>
  <si>
    <t>Western Massachusetts Delivery Rates:</t>
  </si>
  <si>
    <t xml:space="preserve">https://www.eversource.com/content/docs/default-source/rates-tariffs/wma-rates.pdf </t>
  </si>
  <si>
    <r>
      <rPr>
        <vertAlign val="superscript"/>
        <sz val="11"/>
        <color theme="1"/>
        <rFont val="Calibri"/>
        <family val="2"/>
        <scheme val="minor"/>
      </rPr>
      <t>7</t>
    </r>
    <r>
      <rPr>
        <sz val="11"/>
        <color theme="1"/>
        <rFont val="Calibri"/>
        <family val="2"/>
        <scheme val="minor"/>
      </rPr>
      <t xml:space="preserve"> Pursuant to 225 CMR 20.07(3)(b), DOER has established WMECO's Block 1 Base Compensation Rate as the mean price of the selected bids received under the procurement conducted pursuant to 225 CMR 20.07(3)(a).</t>
    </r>
  </si>
  <si>
    <r>
      <rPr>
        <vertAlign val="superscript"/>
        <sz val="11"/>
        <color theme="1"/>
        <rFont val="Calibri"/>
        <family val="2"/>
        <scheme val="minor"/>
      </rPr>
      <t>5</t>
    </r>
    <r>
      <rPr>
        <sz val="11"/>
        <color theme="1"/>
        <rFont val="Calibri"/>
        <family val="2"/>
        <scheme val="minor"/>
      </rPr>
      <t xml:space="preserve"> Nantucket Electric d/b/a National Grid has elected to have two Capacity Blocks with a 16% decline in Base Compensation Rates per Capacity Block, as permitted under 225 CMR 20.05(3) and 225 CMR 20.07(2), respectively.</t>
    </r>
  </si>
  <si>
    <r>
      <rPr>
        <vertAlign val="superscript"/>
        <sz val="11"/>
        <color theme="1"/>
        <rFont val="Calibri"/>
        <family val="2"/>
        <scheme val="minor"/>
      </rPr>
      <t xml:space="preserve">4 </t>
    </r>
    <r>
      <rPr>
        <sz val="11"/>
        <color theme="1"/>
        <rFont val="Calibri"/>
        <family val="2"/>
        <scheme val="minor"/>
      </rPr>
      <t>Pursuant to 225 CMR 20.07(3)(b), DOER has elected to administratively set the Block 1 Base Compensation Rate for Nantucket Electric d/b/a National Grid at $0.17000/kWh. Nantucket Electric's unique geographic location and low levels of solar development to date as compared to other service territories indicates that higher costs are likely a barrier. Accordingly, DOER has determined that it is more than likely that the primary reason that Nantucket Electric did not receive any proposals under the initial procurement is due to these higher than average costs. As such, DOER has established the Base Compensation Rate at the Ceiling Price of the initial competitive procurement.</t>
    </r>
  </si>
  <si>
    <r>
      <rPr>
        <vertAlign val="superscript"/>
        <sz val="11"/>
        <color theme="1"/>
        <rFont val="Calibri"/>
        <family val="2"/>
        <scheme val="minor"/>
      </rPr>
      <t>3</t>
    </r>
    <r>
      <rPr>
        <sz val="11"/>
        <color theme="1"/>
        <rFont val="Calibri"/>
        <family val="2"/>
        <scheme val="minor"/>
      </rPr>
      <t xml:space="preserve"> Pursuant to 225 CMR 20.07(3)(b), DOER has established Massachusetts Electric's Block 1 Base Compensation Rate as the mean price of the selected bids received under the procurement conducted pursuant to 225 CMR 20.07(3)(a).</t>
    </r>
  </si>
  <si>
    <r>
      <rPr>
        <vertAlign val="superscript"/>
        <sz val="11"/>
        <color theme="1"/>
        <rFont val="Calibri"/>
        <family val="2"/>
        <scheme val="minor"/>
      </rPr>
      <t>2</t>
    </r>
    <r>
      <rPr>
        <sz val="11"/>
        <color theme="1"/>
        <rFont val="Calibri"/>
        <family val="2"/>
        <scheme val="minor"/>
      </rPr>
      <t xml:space="preserve"> Fitchburg Gas &amp; Electric d/b/a Unitil has elected to have four Capacity Blocks with an 8.8% decline in Base Compensation Rates per Capacity Block, as permitted under 225 CMR 20.05(3) and 225 CMR 20.07(2), respectively.</t>
    </r>
  </si>
  <si>
    <r>
      <rPr>
        <vertAlign val="superscript"/>
        <sz val="11"/>
        <color theme="1"/>
        <rFont val="Calibri"/>
        <family val="2"/>
        <scheme val="minor"/>
      </rPr>
      <t xml:space="preserve">1 </t>
    </r>
    <r>
      <rPr>
        <sz val="11"/>
        <color theme="1"/>
        <rFont val="Calibri"/>
        <family val="2"/>
        <scheme val="minor"/>
      </rPr>
      <t>Pursuant to 225 CMR 20.07(3)(b), DOER has elected to administratively set the Block 1 Base Compensation Rate for Fitchburg Gas &amp; Electric d/b/a Unitil at $0.15563/kWh. As of January 11, 2018, Fitchburg Gas &amp; Electric has the highest percentage of installed solar capacity of investor owned service territory in the state relative to the number of its number of customers and total load served. Because of this, Fitchburg Gas &amp; Electric’s procurement result suggests that its small service territory and small number of eligible projects in the 1-5 MW range were the primary reasons it did not receive proposals under the initial competitive procurement. Given that Fitchburg Gas &amp; Electric’s service territory is geographically surrounded by Massachusetts Electric's service territory, DOER determined it was reasonable to assume that it would have seen a similar result to Massachusetts Electric’s procurement if more projects were able to respond to the RFP. Accordingly, DOER used the result of Massachusetts Electric's procurement results to establish Fitchburg Gas &amp; Electric’s Base Compensation Rates.</t>
    </r>
  </si>
  <si>
    <t>20-year</t>
  </si>
  <si>
    <t>Greater than 1,000 kW AC to 5,000 kW AC</t>
  </si>
  <si>
    <t>Greater than 500 kW AC to 1,000 kW AC</t>
  </si>
  <si>
    <t>Greater than 250 kW AC to 500 kW AC</t>
  </si>
  <si>
    <t>Greater than 25 kW AC  to 250 kW AC</t>
  </si>
  <si>
    <t>10-year</t>
  </si>
  <si>
    <t>Less than or equal to 25 kW AC</t>
  </si>
  <si>
    <t>Low income less than or equal to 25 kW AC</t>
  </si>
  <si>
    <r>
      <t xml:space="preserve">WMECO d/b/a Eversource Energy </t>
    </r>
    <r>
      <rPr>
        <b/>
        <vertAlign val="superscript"/>
        <sz val="11"/>
        <color theme="1"/>
        <rFont val="Calibri"/>
        <family val="2"/>
        <scheme val="minor"/>
      </rPr>
      <t>7</t>
    </r>
  </si>
  <si>
    <r>
      <t xml:space="preserve">NSTAR d/b/a Eversource Energy </t>
    </r>
    <r>
      <rPr>
        <b/>
        <vertAlign val="superscript"/>
        <sz val="11"/>
        <color theme="1"/>
        <rFont val="Calibri"/>
        <family val="2"/>
        <scheme val="minor"/>
      </rPr>
      <t>6</t>
    </r>
  </si>
  <si>
    <t>Not Applicable</t>
  </si>
  <si>
    <r>
      <t xml:space="preserve">Nantucket Electric d/b/a National Grid </t>
    </r>
    <r>
      <rPr>
        <b/>
        <vertAlign val="superscript"/>
        <sz val="11"/>
        <color theme="1"/>
        <rFont val="Calibri"/>
        <family val="2"/>
        <scheme val="minor"/>
      </rPr>
      <t>4 5</t>
    </r>
  </si>
  <si>
    <r>
      <t xml:space="preserve">Massachusetts Electric d/b/a National Grid </t>
    </r>
    <r>
      <rPr>
        <b/>
        <vertAlign val="superscript"/>
        <sz val="11"/>
        <color theme="1"/>
        <rFont val="Calibri"/>
        <family val="2"/>
        <scheme val="minor"/>
      </rPr>
      <t>3</t>
    </r>
  </si>
  <si>
    <r>
      <t xml:space="preserve">Fitchburg Gas &amp; Electric d/b/a Unitil </t>
    </r>
    <r>
      <rPr>
        <b/>
        <vertAlign val="superscript"/>
        <sz val="11"/>
        <color theme="1"/>
        <rFont val="Calibri"/>
        <family val="2"/>
        <scheme val="minor"/>
      </rPr>
      <t>1</t>
    </r>
    <r>
      <rPr>
        <b/>
        <sz val="11"/>
        <color theme="1"/>
        <rFont val="Calibri"/>
        <family val="2"/>
        <scheme val="minor"/>
      </rPr>
      <t xml:space="preserve"> </t>
    </r>
    <r>
      <rPr>
        <b/>
        <vertAlign val="superscript"/>
        <sz val="11"/>
        <color theme="1"/>
        <rFont val="Calibri"/>
        <family val="2"/>
        <scheme val="minor"/>
      </rPr>
      <t>2</t>
    </r>
    <r>
      <rPr>
        <b/>
        <sz val="11"/>
        <color theme="1"/>
        <rFont val="Calibri"/>
        <family val="2"/>
        <scheme val="minor"/>
      </rPr>
      <t xml:space="preserve"> </t>
    </r>
  </si>
  <si>
    <t>Block 8</t>
  </si>
  <si>
    <t>Block 7</t>
  </si>
  <si>
    <t>Block 6</t>
  </si>
  <si>
    <t>Block 5</t>
  </si>
  <si>
    <t>Block 4</t>
  </si>
  <si>
    <t>Block 3</t>
  </si>
  <si>
    <t>Block 2</t>
  </si>
  <si>
    <t>Block 1</t>
  </si>
  <si>
    <t>Term Length</t>
  </si>
  <si>
    <t>Base Compensation Rate Factor</t>
  </si>
  <si>
    <t>Generation Unit Capacity</t>
  </si>
  <si>
    <t>Electric Distribution Company</t>
  </si>
  <si>
    <t>Summary of Base Compensation Rates by Service Territory, Generation Unit Capacity, and Capacity Block</t>
  </si>
  <si>
    <r>
      <rPr>
        <vertAlign val="superscript"/>
        <sz val="11"/>
        <color theme="1"/>
        <rFont val="Calibri"/>
        <family val="2"/>
        <scheme val="minor"/>
      </rPr>
      <t>3</t>
    </r>
    <r>
      <rPr>
        <sz val="11"/>
        <color theme="1"/>
        <rFont val="Calibri"/>
        <family val="2"/>
        <scheme val="minor"/>
      </rPr>
      <t xml:space="preserve"> Energy Storage Adders are variable based on formula in 225 CMR 20.07(4)(c)2. As each tranche is filled, the Energy Storage Adder Multiplier, as defined in 225 CMR 20.07(4)(c)1., will decline by 4% per tranche. For more information on the Energy Storage Adder, please consult DOER's </t>
    </r>
    <r>
      <rPr>
        <i/>
        <sz val="11"/>
        <color theme="1"/>
        <rFont val="Calibri"/>
        <family val="2"/>
        <scheme val="minor"/>
      </rPr>
      <t>Energy Storage Guideline.</t>
    </r>
  </si>
  <si>
    <r>
      <rPr>
        <vertAlign val="superscript"/>
        <sz val="11"/>
        <color theme="1"/>
        <rFont val="Calibri"/>
        <family val="2"/>
        <scheme val="minor"/>
      </rPr>
      <t>2</t>
    </r>
    <r>
      <rPr>
        <sz val="11"/>
        <color theme="1"/>
        <rFont val="Calibri"/>
        <family val="2"/>
        <scheme val="minor"/>
      </rPr>
      <t xml:space="preserve"> Pursuant to 225 CMR 20.07(2), the first tranche of capacity available to each adder shall by 80 MW, with DOER establishing tranche sizes thereafter as tranches are filled. Each adder shall decline by 4% when moving from one tranche to the next. This table will be updated as needed as tranches are filled.</t>
    </r>
  </si>
  <si>
    <r>
      <rPr>
        <vertAlign val="superscript"/>
        <sz val="11"/>
        <color theme="1"/>
        <rFont val="Calibri"/>
        <family val="2"/>
        <scheme val="minor"/>
      </rPr>
      <t>1</t>
    </r>
    <r>
      <rPr>
        <sz val="11"/>
        <color theme="1"/>
        <rFont val="Calibri"/>
        <family val="2"/>
        <scheme val="minor"/>
      </rPr>
      <t xml:space="preserve"> Pursuant to 225 CMR 20.07(4)(e)1., a Solar Tariff Generation Unit with a capacity of 25 kW AC or less may only combine its Base Compensation Rate with the Energy Storage Adder. A Solar Tariff Generation Unit with a capacity larger than 25 kW AC can combine its Base Compensation Rate with no more than one Compensation Rate Adder from each of the four types of adders, as they are listed in 225 CMR 20.07(4)(a) through (d).</t>
    </r>
  </si>
  <si>
    <t>Solar Tracking Adder</t>
  </si>
  <si>
    <t>Solar Tracking</t>
  </si>
  <si>
    <t>Variable</t>
  </si>
  <si>
    <t>Energy Storage Adder</t>
  </si>
  <si>
    <r>
      <t>Energy Storage</t>
    </r>
    <r>
      <rPr>
        <b/>
        <vertAlign val="superscript"/>
        <sz val="10"/>
        <color theme="1"/>
        <rFont val="Calibri"/>
        <family val="2"/>
        <scheme val="minor"/>
      </rPr>
      <t>3</t>
    </r>
  </si>
  <si>
    <t>Public Entity Solar Tariff Generation Unit</t>
  </si>
  <si>
    <t>Low Income Community Shared Solar Tariff Generation Unit</t>
  </si>
  <si>
    <t>Low Income Property Solar Tariff Generation Unit</t>
  </si>
  <si>
    <t xml:space="preserve">Community Shared Solar Tariff Generation Unit </t>
  </si>
  <si>
    <t>Off-taker Based</t>
  </si>
  <si>
    <t xml:space="preserve">Agricultural Solar Tariff Generation Unit </t>
  </si>
  <si>
    <t>Canopy Solar Tariff Generation Unit</t>
  </si>
  <si>
    <t xml:space="preserve">Solar Tariff Generation Unit on an Eligible Landfill </t>
  </si>
  <si>
    <t xml:space="preserve">Solar Tariff Generation Unit on a Brownfield </t>
  </si>
  <si>
    <t>Floating Solar Tariff Generation Unit</t>
  </si>
  <si>
    <t xml:space="preserve">Building Mounted Solar Tariff Generation Unit </t>
  </si>
  <si>
    <t>Location Based</t>
  </si>
  <si>
    <t>Adder Tranche 8 (TBD)</t>
  </si>
  <si>
    <t>Adder Tranche 7 (TBD)</t>
  </si>
  <si>
    <t>Adder Tranche 6 (TBD)</t>
  </si>
  <si>
    <t>Adder Tranche 5 (TBD)</t>
  </si>
  <si>
    <t>Adder Tranche 4 (TBD)</t>
  </si>
  <si>
    <t>Adder Tranche 3 (TBD)</t>
  </si>
  <si>
    <t>Adder Tranche 2 (TBD)</t>
  </si>
  <si>
    <t>Adder Tranche 1 (80 MW)</t>
  </si>
  <si>
    <r>
      <t xml:space="preserve">Adder Tranche and Value ($/kWh) </t>
    </r>
    <r>
      <rPr>
        <b/>
        <vertAlign val="superscript"/>
        <sz val="10"/>
        <color theme="1"/>
        <rFont val="Calibri"/>
        <family val="2"/>
        <scheme val="minor"/>
      </rPr>
      <t>2</t>
    </r>
  </si>
  <si>
    <t>Generation Unit Type</t>
  </si>
  <si>
    <r>
      <t>Adder Type</t>
    </r>
    <r>
      <rPr>
        <b/>
        <vertAlign val="superscript"/>
        <sz val="10"/>
        <color theme="1"/>
        <rFont val="Calibri"/>
        <family val="2"/>
        <scheme val="minor"/>
      </rPr>
      <t>1</t>
    </r>
  </si>
  <si>
    <t>Summary of Compensation Rate Adder Values by Type and Adder Tranche</t>
  </si>
  <si>
    <t>Project Size</t>
  </si>
  <si>
    <t>Location Based Adder</t>
  </si>
  <si>
    <t>Off-taker Based Adder</t>
  </si>
  <si>
    <t>Length of Compensation Rate Term (Years)</t>
  </si>
  <si>
    <t>Capacity Block</t>
  </si>
  <si>
    <t>Unitil</t>
  </si>
  <si>
    <t>≤25</t>
  </si>
  <si>
    <t>LowIncome≤25</t>
  </si>
  <si>
    <t>&gt;25-250</t>
  </si>
  <si>
    <t>&gt;250-500</t>
  </si>
  <si>
    <t>&gt;500-1000</t>
  </si>
  <si>
    <t>Building</t>
  </si>
  <si>
    <t>Floating</t>
  </si>
  <si>
    <t>Brownfield</t>
  </si>
  <si>
    <t>Landfill</t>
  </si>
  <si>
    <t>Canopy</t>
  </si>
  <si>
    <t>Agricultural</t>
  </si>
  <si>
    <t>PublicEntity</t>
  </si>
  <si>
    <t>Solar tracking Adder</t>
  </si>
  <si>
    <t>Yes</t>
  </si>
  <si>
    <t>Ngrid</t>
  </si>
  <si>
    <t>Eversource</t>
  </si>
  <si>
    <t>MassElectric</t>
  </si>
  <si>
    <t>NantucketElectric</t>
  </si>
  <si>
    <t>UnitilFitch</t>
  </si>
  <si>
    <t>GreaterBoston</t>
  </si>
  <si>
    <t>WesternMass</t>
  </si>
  <si>
    <t>EasternMass</t>
  </si>
  <si>
    <t>&gt;1000-5000</t>
  </si>
  <si>
    <t>Adder Type1</t>
  </si>
  <si>
    <t>Adder Tranche and Value ($/kWh) 2</t>
  </si>
  <si>
    <t>CommunityShared</t>
  </si>
  <si>
    <t>LowIncomeProperty</t>
  </si>
  <si>
    <t>LowIncomeCommunityShared</t>
  </si>
  <si>
    <t>EDC</t>
  </si>
  <si>
    <t>Helper</t>
  </si>
  <si>
    <t>Results</t>
  </si>
  <si>
    <t>Criteria</t>
  </si>
  <si>
    <t>Calculated Rates</t>
  </si>
  <si>
    <t>Value of Energy ($/kWh)</t>
  </si>
  <si>
    <t>Total Compensation Rate ($/kWh)</t>
  </si>
  <si>
    <t>Compensation Rate Adders ($/kWh)</t>
  </si>
  <si>
    <t>Base Compensation Rate ($/kWh)</t>
  </si>
  <si>
    <t>Click on cells below, choose from dropdown options</t>
  </si>
  <si>
    <t>NGridMassElectric</t>
  </si>
  <si>
    <t>NGridNantucketElectric</t>
  </si>
  <si>
    <t>UnitilUnitilFitch</t>
  </si>
  <si>
    <t>EversourceCambridge</t>
  </si>
  <si>
    <t>EversourceGreaterBoston</t>
  </si>
  <si>
    <t>EversourceWesternMass</t>
  </si>
  <si>
    <t>NationalGrid</t>
  </si>
  <si>
    <t>Energy Storage Adder*</t>
  </si>
  <si>
    <t>https://www.mass.gov/service-details/development-of-the-solar-massachusetts-renewable-target-smart-program</t>
  </si>
  <si>
    <t>SMART Incentive</t>
  </si>
  <si>
    <t>Solar Incentive Payment ($/kWh)</t>
  </si>
  <si>
    <r>
      <rPr>
        <b/>
        <sz val="11"/>
        <color theme="1"/>
        <rFont val="Calibri"/>
        <family val="2"/>
        <scheme val="minor"/>
      </rPr>
      <t>DISCLAIMER</t>
    </r>
    <r>
      <rPr>
        <sz val="11"/>
        <color theme="1"/>
        <rFont val="Calibri"/>
        <family val="2"/>
        <scheme val="minor"/>
      </rPr>
      <t xml:space="preserve">: This SMART Incentive Calculator is intended to provide those that are considering installing a Behind-the-Meter Solar Tariff Generation Unit under the SMART Program with estimates of their Value of Energy and solar incentive payment rate, which will be fixed for the duration of their tariff term. The information contained in this tool is derived from available utility rate information and from DOER's Guideline on Capacity Blocks, Base Compensation Rates, and Compensation Rate Adders. The calculator is provided for estimation purposes only and will be further refined once the SMART Program becomes effective. In the meantime, neither Department of Energy Resources nor the Electric Distribution Companies make any warranties or representations, expressed or implied, as to the usefulness, completeness, or accuracy of the information contained, described, disclosed, or referred to in this tool. </t>
    </r>
  </si>
  <si>
    <t>Solar Massachusetts Renewable Target (SMART) Solar Incentive Calculator</t>
  </si>
  <si>
    <t>*Follow the link below to access DOER's Energy Storage Guideline, which has a separate calculator to calculate the Energy Storage Adder</t>
  </si>
  <si>
    <t>ProjectSize</t>
  </si>
  <si>
    <t>Location</t>
  </si>
  <si>
    <t>Offtaker</t>
  </si>
  <si>
    <t>Tracking</t>
  </si>
  <si>
    <t>ProjectSize2</t>
  </si>
  <si>
    <t>ProjectSize3</t>
  </si>
  <si>
    <t>Current Value of Energy</t>
  </si>
  <si>
    <t>G-2 NEMA</t>
  </si>
  <si>
    <t>G-2 SEMA</t>
  </si>
  <si>
    <t>G-3 NEMA</t>
  </si>
  <si>
    <t>G-3 WCMA</t>
  </si>
  <si>
    <t>G-3 SEMA</t>
  </si>
  <si>
    <t>Residential Basic Service Rates:</t>
  </si>
  <si>
    <t>Commercial Basic Service Rates:</t>
  </si>
  <si>
    <t>Industrial Basic Service Rates:</t>
  </si>
  <si>
    <t>G-2NEMA</t>
  </si>
  <si>
    <t>G-2SEMA</t>
  </si>
  <si>
    <t>G-3NEMA</t>
  </si>
  <si>
    <t>G-3WCMA</t>
  </si>
  <si>
    <t>G-3SEMA</t>
  </si>
  <si>
    <t>G-3 (B3)</t>
  </si>
  <si>
    <t>G-3 (G6)</t>
  </si>
  <si>
    <t>T-2 (B7)</t>
  </si>
  <si>
    <t>2H 2017</t>
  </si>
  <si>
    <t>1H 2017</t>
  </si>
  <si>
    <t>G-3(B3)</t>
  </si>
  <si>
    <t>G-3(G6)</t>
  </si>
  <si>
    <t>T-2(B7)</t>
  </si>
  <si>
    <t>G-2 WCMA</t>
  </si>
  <si>
    <t>G-2WCMA</t>
  </si>
  <si>
    <t>29% discount applied to overall rate, no discount</t>
  </si>
  <si>
    <t>No discount on any rates; R-2 gets a discount amount billed in a month</t>
  </si>
  <si>
    <t>Off-peak vs. on-peak? Weighted Average</t>
  </si>
  <si>
    <t>Weighted average</t>
  </si>
  <si>
    <t>Weighted averge; CFS for any rate class is not billed out as part of distribution, so would not be in VOE or NMC calculations</t>
  </si>
  <si>
    <t>N/A</t>
  </si>
  <si>
    <t>for Behind-the-Meter Solar Tariff Generation Units</t>
  </si>
  <si>
    <r>
      <t xml:space="preserve">Instructions: </t>
    </r>
    <r>
      <rPr>
        <sz val="11"/>
        <color theme="1"/>
        <rFont val="Calibri"/>
        <family val="2"/>
        <scheme val="minor"/>
      </rPr>
      <t>Complete system information using the drop down menus in the green cells. Start at the top, working from the EDC to the adders. If you need to change an entry, make sure you confirm all other entries, as drop down lists are dependent upon one another. Purple cells will populate based on choices made in green cells.</t>
    </r>
  </si>
  <si>
    <t>Project Size (kW AC)</t>
  </si>
  <si>
    <r>
      <rPr>
        <vertAlign val="superscript"/>
        <sz val="11"/>
        <color theme="1"/>
        <rFont val="Calibri"/>
        <family val="2"/>
        <scheme val="minor"/>
      </rPr>
      <t>6</t>
    </r>
    <r>
      <rPr>
        <sz val="11"/>
        <color theme="1"/>
        <rFont val="Calibri"/>
        <family val="2"/>
        <scheme val="minor"/>
      </rPr>
      <t xml:space="preserve"> Pursuant to 225 CMR 20.07(3)(b), DOER elected to administratively set NSTAR's Block 1 Base Compensation Rate at $0.17000/kWh. This reflects the price of the single selected bid for a 2 MW project received under the procurement conducted pursuant to 225 CMR 20.07(3)(a). While the NSTAR solicitation was for 46 MW and received 2 MW, the competitive nature of the procurement in other service territories supports a conclusion that the primary reason NSTAR did not receive more than one proposal under the procurement is due to higher costs in its service territory. Accordingly, while DOER considered terminating the solicitation and re-issuing, DOER determined that doing so would likely not yield a significantly different result.</t>
    </r>
  </si>
  <si>
    <t>Enter value in cell E14</t>
  </si>
  <si>
    <t>T-2 (G8)</t>
  </si>
  <si>
    <t>T-2(G8)</t>
  </si>
  <si>
    <t>RD-1, RD-2, GD-1 Basic Service - Fixed</t>
  </si>
  <si>
    <t>GD-2, GD-4 Basic Service - Variable</t>
  </si>
  <si>
    <t>GD-3 Basic Service - Variable</t>
  </si>
  <si>
    <t>https://www.nationalgridus.com/media/pdfs/billing-payments/electric-rates/ma/resitable.pdf</t>
  </si>
  <si>
    <t>https://www.nationalgridus.com/media/pdfs/billing-payments/electric-rates/ma/commtable.pdf</t>
  </si>
  <si>
    <t>Click on Summary of Electric Delivery Service Rates Tariff</t>
  </si>
  <si>
    <t>All Eastern Massachusetts Territories</t>
  </si>
  <si>
    <r>
      <t xml:space="preserve">R-1 </t>
    </r>
    <r>
      <rPr>
        <vertAlign val="superscript"/>
        <sz val="11"/>
        <color theme="1"/>
        <rFont val="Calibri"/>
        <family val="2"/>
      </rPr>
      <t>1</t>
    </r>
  </si>
  <si>
    <r>
      <t xml:space="preserve">R-2 </t>
    </r>
    <r>
      <rPr>
        <vertAlign val="superscript"/>
        <sz val="11"/>
        <color theme="1"/>
        <rFont val="Calibri"/>
        <family val="2"/>
      </rPr>
      <t>2</t>
    </r>
  </si>
  <si>
    <r>
      <t xml:space="preserve">R-3 </t>
    </r>
    <r>
      <rPr>
        <vertAlign val="superscript"/>
        <sz val="11"/>
        <color theme="1"/>
        <rFont val="Calibri"/>
        <family val="2"/>
      </rPr>
      <t>3</t>
    </r>
  </si>
  <si>
    <r>
      <t xml:space="preserve">R-4 </t>
    </r>
    <r>
      <rPr>
        <vertAlign val="superscript"/>
        <sz val="11"/>
        <color theme="1"/>
        <rFont val="Calibri"/>
        <family val="2"/>
      </rPr>
      <t>4</t>
    </r>
  </si>
  <si>
    <r>
      <rPr>
        <vertAlign val="superscript"/>
        <sz val="11"/>
        <color theme="1"/>
        <rFont val="Calibri"/>
        <family val="2"/>
        <scheme val="minor"/>
      </rPr>
      <t>1</t>
    </r>
    <r>
      <rPr>
        <sz val="11"/>
        <color theme="1"/>
        <rFont val="Calibri"/>
        <family val="2"/>
        <scheme val="minor"/>
      </rPr>
      <t xml:space="preserve"> Includes rates 01 and 48 for Cambridge, A1 and A5 for Greater Boston, and rates 32, 39, 57, 58, 66, 68, and 39 for South Shore, Cape Cod, and Martha's Vineyard</t>
    </r>
  </si>
  <si>
    <r>
      <rPr>
        <vertAlign val="superscript"/>
        <sz val="11"/>
        <color theme="1"/>
        <rFont val="Calibri"/>
        <family val="2"/>
        <scheme val="minor"/>
      </rPr>
      <t>2</t>
    </r>
    <r>
      <rPr>
        <sz val="11"/>
        <color theme="1"/>
        <rFont val="Calibri"/>
        <family val="2"/>
        <scheme val="minor"/>
      </rPr>
      <t xml:space="preserve"> Includes rate 05 for Cambridge, A2 for Greater Boston, and rates 30, 37, and 38 for South Shore, Cape Cod, and Martha's Vineyard</t>
    </r>
  </si>
  <si>
    <r>
      <rPr>
        <vertAlign val="superscript"/>
        <sz val="11"/>
        <color theme="1"/>
        <rFont val="Calibri"/>
        <family val="2"/>
        <scheme val="minor"/>
      </rPr>
      <t>3</t>
    </r>
    <r>
      <rPr>
        <sz val="11"/>
        <color theme="1"/>
        <rFont val="Calibri"/>
        <family val="2"/>
        <scheme val="minor"/>
      </rPr>
      <t xml:space="preserve"> Includes rates 04 and 10 for Cambridge, A4 for Greater Boston, and rate 86 for South Shore, Cape Cod, and Martha's Vineyard</t>
    </r>
  </si>
  <si>
    <r>
      <rPr>
        <vertAlign val="superscript"/>
        <sz val="11"/>
        <color theme="1"/>
        <rFont val="Calibri"/>
        <family val="2"/>
        <scheme val="minor"/>
      </rPr>
      <t>4</t>
    </r>
    <r>
      <rPr>
        <sz val="11"/>
        <color theme="1"/>
        <rFont val="Calibri"/>
        <family val="2"/>
        <scheme val="minor"/>
      </rPr>
      <t xml:space="preserve"> Includes rate 07 for Cambridge, A3 for Greater Boston, and rate 42 for South Shore, Cape Cod, and Martha's Vineyard</t>
    </r>
  </si>
  <si>
    <t>Rate classes with multiple tiers or Time Of Use blend the rates based on the sales during the test year of the last rate case</t>
  </si>
  <si>
    <t>Year</t>
  </si>
  <si>
    <t>Dec-18</t>
  </si>
  <si>
    <t>2H 2018</t>
  </si>
  <si>
    <t>1H 2018*</t>
  </si>
  <si>
    <t>*Basic Service Rates changed in February 2018. The 1H numbers shown are weighted averages by month</t>
  </si>
  <si>
    <t>G-1ND (A9)</t>
  </si>
  <si>
    <t>G-1D (B1)</t>
  </si>
  <si>
    <t>G-2 (B2)</t>
  </si>
  <si>
    <t>T-1 (B5)</t>
  </si>
  <si>
    <t>G-0 (06)</t>
  </si>
  <si>
    <t>G-1 (02)</t>
  </si>
  <si>
    <t>G-2 (62)</t>
  </si>
  <si>
    <t>G-3 (70)</t>
  </si>
  <si>
    <t>G-4 (52)</t>
  </si>
  <si>
    <t>G-5 (36)</t>
  </si>
  <si>
    <t>G-6 (51)</t>
  </si>
  <si>
    <t>G-1 (33/23)</t>
  </si>
  <si>
    <t>G-1S (35)</t>
  </si>
  <si>
    <t>G-2 (84)</t>
  </si>
  <si>
    <t>G-3 (24)</t>
  </si>
  <si>
    <t>G-4 (41)</t>
  </si>
  <si>
    <t>G-5 (88)</t>
  </si>
  <si>
    <t>G-6 (22)</t>
  </si>
  <si>
    <t>G-7 (55)</t>
  </si>
  <si>
    <t>G-7S (31)</t>
  </si>
  <si>
    <t>G-0(06)</t>
  </si>
  <si>
    <t>G-1(02)</t>
  </si>
  <si>
    <t>G-2(62)</t>
  </si>
  <si>
    <t>G-3(70)</t>
  </si>
  <si>
    <t>G-4(52)</t>
  </si>
  <si>
    <t>G-5(36)</t>
  </si>
  <si>
    <t>G-6(51)</t>
  </si>
  <si>
    <t>G-1ND(A9)</t>
  </si>
  <si>
    <t>G-1D(B1)</t>
  </si>
  <si>
    <t>G-2(B2)</t>
  </si>
  <si>
    <t>T-1(B5)</t>
  </si>
  <si>
    <t>G-1(33/23)</t>
  </si>
  <si>
    <t>G-1S(35)</t>
  </si>
  <si>
    <t>G-2(84)</t>
  </si>
  <si>
    <t>G-3(24)</t>
  </si>
  <si>
    <t>G-4(41)</t>
  </si>
  <si>
    <t>G-5(88)</t>
  </si>
  <si>
    <t>G-6(22)</t>
  </si>
  <si>
    <t>G-7S(31)</t>
  </si>
  <si>
    <t>SouthShoreCCVineyard</t>
  </si>
  <si>
    <t>EversourceSouthShoreCCVineyard</t>
  </si>
  <si>
    <t>Greater</t>
  </si>
  <si>
    <t>Boston</t>
  </si>
  <si>
    <t xml:space="preserve">South Shore, </t>
  </si>
  <si>
    <t>Cape Cod, and</t>
  </si>
  <si>
    <t>Martha's</t>
  </si>
  <si>
    <t>Vineyard</t>
  </si>
  <si>
    <t>Western</t>
  </si>
  <si>
    <t>Massachusetts</t>
  </si>
  <si>
    <t>G-2 WMCA</t>
  </si>
  <si>
    <t>2H 2019</t>
  </si>
  <si>
    <t>1H 2019</t>
  </si>
  <si>
    <t xml:space="preserve"> </t>
  </si>
  <si>
    <t>3-Year Average Basic Service Rate: average of three calendar years prior to the year a Statement of Qualification</t>
  </si>
  <si>
    <t>is issued. Fixed Basic Service Rate for R-1, R-2, and G-1, Variable Basic Service Rate for G-2 and G-3</t>
  </si>
  <si>
    <t>Distribution, Transmission, Transition Rates: average of calendar year prior to the year a Statement of</t>
  </si>
  <si>
    <t>Qualification is issued.</t>
  </si>
  <si>
    <t>https://www.nationalgridus.com/media/pdfs/billing-payments/electric-rates/ma/indtable-2.pdf</t>
  </si>
  <si>
    <t xml:space="preserve">Historical Delivery Charges: </t>
  </si>
  <si>
    <t>https://www.nationalgridus.com/MA-Home/Rates/Service-Rates</t>
  </si>
  <si>
    <t>Dec-19</t>
  </si>
  <si>
    <t>Residential</t>
  </si>
  <si>
    <t>Commercial</t>
  </si>
  <si>
    <t>Industrial</t>
  </si>
  <si>
    <t>NEMA</t>
  </si>
  <si>
    <t>SEMA</t>
  </si>
  <si>
    <t>WCMA</t>
  </si>
  <si>
    <t>Fixed Rate</t>
  </si>
  <si>
    <t>Var Rate</t>
  </si>
  <si>
    <t>Average Rates</t>
  </si>
  <si>
    <t>3 Year Average</t>
  </si>
  <si>
    <t>UNITIL</t>
  </si>
  <si>
    <t>* Distribution charge includes all reconciling charges included for billing purposes except the Energy Efficiency Reconciliation Factor.</t>
  </si>
  <si>
    <t>Workbook Last Updated: 1/7/2020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</si>
</sst>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00000"/>
    <numFmt numFmtId="165" formatCode="0.00000"/>
    <numFmt numFmtId="166" formatCode="&quot;$&quot;#,##0.00000_);[Red]\(&quot;$&quot;#,##0.00000\)"/>
    <numFmt numFmtId="167" formatCode="&quot;$&quot;#,##0.00000_);\(&quot;$&quot;#,##0.00000\)"/>
    <numFmt numFmtId="168" formatCode="mmm\-yyyy"/>
  </numFmts>
  <fonts count="33" x14ac:knownFonts="1">
    <font>
      <sz val="11"/>
      <color theme="1"/>
      <name val="Calibri"/>
      <family val="2"/>
      <scheme val="minor"/>
    </font>
    <font>
      <b/>
      <sz val="11"/>
      <color theme="1"/>
      <name val="Calibri"/>
      <family val="2"/>
      <scheme val="minor"/>
    </font>
    <font>
      <sz val="11"/>
      <color theme="1"/>
      <name val="Calibri"/>
      <family val="2"/>
    </font>
    <font>
      <b/>
      <sz val="11"/>
      <color theme="1"/>
      <name val="Calibri"/>
      <family val="2"/>
    </font>
    <font>
      <b/>
      <u/>
      <sz val="11"/>
      <color theme="1"/>
      <name val="Calibri"/>
      <family val="2"/>
      <scheme val="minor"/>
    </font>
    <font>
      <u/>
      <sz val="11"/>
      <color theme="10"/>
      <name val="Calibri"/>
      <family val="2"/>
      <scheme val="minor"/>
    </font>
    <font>
      <sz val="10"/>
      <name val="Arial"/>
      <family val="2"/>
    </font>
    <font>
      <b/>
      <sz val="16"/>
      <color theme="1"/>
      <name val="Calibri"/>
      <family val="2"/>
      <scheme val="minor"/>
    </font>
    <font>
      <sz val="11"/>
      <color theme="1"/>
      <name val="Calibri"/>
      <family val="2"/>
      <scheme val="minor"/>
    </font>
    <font>
      <vertAlign val="superscript"/>
      <sz val="11"/>
      <color theme="1"/>
      <name val="Calibri"/>
      <family val="2"/>
      <scheme val="minor"/>
    </font>
    <font>
      <sz val="11"/>
      <color rgb="FF000000"/>
      <name val="Calibri"/>
      <family val="2"/>
    </font>
    <font>
      <b/>
      <vertAlign val="superscript"/>
      <sz val="11"/>
      <color theme="1"/>
      <name val="Calibri"/>
      <family val="2"/>
      <scheme val="minor"/>
    </font>
    <font>
      <b/>
      <sz val="11"/>
      <color rgb="FF000000"/>
      <name val="Calibri"/>
      <family val="2"/>
    </font>
    <font>
      <b/>
      <sz val="18"/>
      <color theme="1"/>
      <name val="Calibri"/>
      <family val="2"/>
      <scheme val="minor"/>
    </font>
    <font>
      <i/>
      <sz val="11"/>
      <color theme="1"/>
      <name val="Calibri"/>
      <family val="2"/>
      <scheme val="minor"/>
    </font>
    <font>
      <sz val="10"/>
      <color theme="1"/>
      <name val="Calibri"/>
      <family val="2"/>
      <scheme val="minor"/>
    </font>
    <font>
      <b/>
      <sz val="10"/>
      <color theme="1"/>
      <name val="Calibri"/>
      <family val="2"/>
      <scheme val="minor"/>
    </font>
    <font>
      <b/>
      <vertAlign val="superscript"/>
      <sz val="10"/>
      <color theme="1"/>
      <name val="Calibri"/>
      <family val="2"/>
      <scheme val="minor"/>
    </font>
    <font>
      <sz val="9"/>
      <color theme="1"/>
      <name val="Calibri"/>
      <family val="2"/>
      <scheme val="minor"/>
    </font>
    <font>
      <sz val="14"/>
      <color theme="1"/>
      <name val="Calibri"/>
      <family val="2"/>
      <scheme val="minor"/>
    </font>
    <font>
      <b/>
      <sz val="14"/>
      <color theme="1"/>
      <name val="Calibri"/>
      <family val="2"/>
      <scheme val="minor"/>
    </font>
    <font>
      <b/>
      <sz val="11"/>
      <color theme="0"/>
      <name val="Calibri"/>
      <family val="2"/>
      <scheme val="minor"/>
    </font>
    <font>
      <u/>
      <sz val="9"/>
      <color theme="10"/>
      <name val="Calibri"/>
      <family val="2"/>
      <scheme val="minor"/>
    </font>
    <font>
      <sz val="11"/>
      <name val="Calibri"/>
      <family val="2"/>
      <scheme val="minor"/>
    </font>
    <font>
      <sz val="12"/>
      <name val="Arial"/>
      <family val="2"/>
    </font>
    <font>
      <sz val="11"/>
      <color theme="0"/>
      <name val="Calibri"/>
      <family val="2"/>
      <scheme val="minor"/>
    </font>
    <font>
      <b/>
      <sz val="12"/>
      <color theme="1"/>
      <name val="Calibri"/>
      <family val="2"/>
      <scheme val="minor"/>
    </font>
    <font>
      <vertAlign val="superscript"/>
      <sz val="11"/>
      <color theme="1"/>
      <name val="Calibri"/>
      <family val="2"/>
    </font>
    <font>
      <sz val="11"/>
      <color theme="1"/>
      <name val="Calibri"/>
      <family val="2"/>
    </font>
    <font>
      <b/>
      <sz val="11"/>
      <color theme="1"/>
      <name val="Times New Roman"/>
      <family val="1"/>
    </font>
    <font>
      <sz val="11"/>
      <color theme="1"/>
      <name val="Times New Roman"/>
      <family val="1"/>
    </font>
    <font>
      <sz val="11"/>
      <color theme="1"/>
      <name val="Calibri"/>
    </font>
    <font>
      <i/>
      <sz val="11"/>
      <color theme="0" tint="-0.499984740745262"/>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3"/>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theme="0" tint="-0.14999847407452621"/>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s>
  <cellStyleXfs count="13">
    <xf numFmtId="0" fontId="0" fillId="0" borderId="0"/>
    <xf numFmtId="0" fontId="5" fillId="0" borderId="0" applyNumberFormat="0" applyFill="0" applyBorder="0" applyAlignment="0" applyProtection="0"/>
    <xf numFmtId="0" fontId="6" fillId="0" borderId="0"/>
    <xf numFmtId="44" fontId="8" fillId="0" borderId="0" applyFont="0" applyFill="0" applyBorder="0" applyAlignment="0" applyProtection="0"/>
    <xf numFmtId="9" fontId="8" fillId="0" borderId="0" applyFont="0" applyFill="0" applyBorder="0" applyAlignment="0" applyProtection="0"/>
    <xf numFmtId="0" fontId="24" fillId="0" borderId="0"/>
    <xf numFmtId="0" fontId="24" fillId="0" borderId="0"/>
    <xf numFmtId="43" fontId="8"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cellStyleXfs>
  <cellXfs count="400">
    <xf numFmtId="0" fontId="0" fillId="0" borderId="0" xfId="0"/>
    <xf numFmtId="0" fontId="2" fillId="0" borderId="1" xfId="0" applyFont="1" applyFill="1" applyBorder="1" applyAlignment="1">
      <alignment horizontal="center" vertical="center"/>
    </xf>
    <xf numFmtId="164" fontId="2" fillId="0" borderId="1" xfId="0" applyNumberFormat="1" applyFont="1" applyFill="1" applyBorder="1"/>
    <xf numFmtId="0" fontId="0" fillId="0" borderId="0" xfId="0" applyAlignment="1">
      <alignment wrapText="1"/>
    </xf>
    <xf numFmtId="164" fontId="0" fillId="0" borderId="1" xfId="0" applyNumberFormat="1" applyBorder="1"/>
    <xf numFmtId="0" fontId="3" fillId="0" borderId="1" xfId="0" applyFont="1" applyFill="1" applyBorder="1" applyAlignment="1">
      <alignment horizontal="center" vertical="center"/>
    </xf>
    <xf numFmtId="0" fontId="0" fillId="0" borderId="0" xfId="0" applyFill="1"/>
    <xf numFmtId="0" fontId="2" fillId="0" borderId="0" xfId="0" applyFont="1" applyFill="1" applyBorder="1" applyAlignment="1">
      <alignment horizontal="center" vertical="center"/>
    </xf>
    <xf numFmtId="164" fontId="2" fillId="0" borderId="0" xfId="0" applyNumberFormat="1" applyFont="1" applyFill="1" applyBorder="1"/>
    <xf numFmtId="0" fontId="4" fillId="0" borderId="0" xfId="0" applyFont="1"/>
    <xf numFmtId="0" fontId="5" fillId="0" borderId="0" xfId="1"/>
    <xf numFmtId="164" fontId="0" fillId="0" borderId="0" xfId="0" applyNumberFormat="1" applyFill="1" applyBorder="1"/>
    <xf numFmtId="0" fontId="0" fillId="0" borderId="0" xfId="0" applyFill="1" applyBorder="1"/>
    <xf numFmtId="165" fontId="0" fillId="0" borderId="0" xfId="0" applyNumberFormat="1" applyFill="1" applyAlignment="1">
      <alignment vertical="center"/>
    </xf>
    <xf numFmtId="0" fontId="1" fillId="0" borderId="0" xfId="0" applyFont="1"/>
    <xf numFmtId="164" fontId="0" fillId="0" borderId="2" xfId="0" applyNumberFormat="1" applyBorder="1"/>
    <xf numFmtId="0" fontId="2" fillId="0" borderId="0" xfId="0" applyFont="1" applyFill="1" applyBorder="1" applyAlignment="1">
      <alignment horizontal="left" vertical="center"/>
    </xf>
    <xf numFmtId="0" fontId="0" fillId="0" borderId="0" xfId="0" applyBorder="1"/>
    <xf numFmtId="164" fontId="0" fillId="0" borderId="0" xfId="0" applyNumberFormat="1" applyBorder="1"/>
    <xf numFmtId="0" fontId="0" fillId="0" borderId="15" xfId="0" applyBorder="1"/>
    <xf numFmtId="0" fontId="0" fillId="0" borderId="0" xfId="0" quotePrefix="1" applyAlignment="1">
      <alignment horizontal="left"/>
    </xf>
    <xf numFmtId="49" fontId="2" fillId="0" borderId="1" xfId="0" applyNumberFormat="1" applyFont="1" applyFill="1" applyBorder="1" applyAlignment="1">
      <alignment horizontal="center" vertical="center"/>
    </xf>
    <xf numFmtId="0" fontId="0" fillId="0" borderId="0" xfId="0" applyBorder="1" applyAlignment="1">
      <alignment horizontal="center" vertical="center" wrapText="1"/>
    </xf>
    <xf numFmtId="0" fontId="1" fillId="0" borderId="0" xfId="0" applyFont="1" applyFill="1" applyBorder="1" applyAlignment="1">
      <alignment horizontal="center" vertical="center"/>
    </xf>
    <xf numFmtId="0" fontId="0" fillId="0" borderId="23" xfId="0" applyBorder="1" applyAlignment="1">
      <alignment horizontal="center"/>
    </xf>
    <xf numFmtId="0" fontId="0" fillId="2" borderId="0" xfId="0" applyFill="1"/>
    <xf numFmtId="0" fontId="1" fillId="2" borderId="0" xfId="0" applyFont="1" applyFill="1" applyBorder="1" applyAlignment="1">
      <alignment vertical="center" wrapText="1"/>
    </xf>
    <xf numFmtId="164" fontId="10" fillId="2" borderId="14" xfId="0" applyNumberFormat="1" applyFont="1" applyFill="1" applyBorder="1" applyAlignment="1">
      <alignment horizontal="center" vertical="center" wrapText="1" readingOrder="1"/>
    </xf>
    <xf numFmtId="164" fontId="10" fillId="2" borderId="13" xfId="0" applyNumberFormat="1" applyFont="1" applyFill="1" applyBorder="1" applyAlignment="1">
      <alignment horizontal="center" vertical="center" wrapText="1" readingOrder="1"/>
    </xf>
    <xf numFmtId="0" fontId="0" fillId="2" borderId="13" xfId="0" applyFont="1" applyFill="1" applyBorder="1" applyAlignment="1">
      <alignment horizontal="center" vertical="center" wrapText="1"/>
    </xf>
    <xf numFmtId="9" fontId="8" fillId="2" borderId="13" xfId="4" applyFont="1" applyFill="1" applyBorder="1" applyAlignment="1">
      <alignment horizontal="center" vertical="center" wrapText="1"/>
    </xf>
    <xf numFmtId="0" fontId="0" fillId="2" borderId="13" xfId="0" applyFont="1" applyFill="1" applyBorder="1" applyAlignment="1">
      <alignment horizontal="left" vertical="center" wrapText="1"/>
    </xf>
    <xf numFmtId="164" fontId="10" fillId="2" borderId="11" xfId="0" applyNumberFormat="1" applyFont="1" applyFill="1" applyBorder="1" applyAlignment="1">
      <alignment horizontal="center" vertical="center" wrapText="1" readingOrder="1"/>
    </xf>
    <xf numFmtId="164" fontId="10" fillId="2" borderId="1" xfId="0" applyNumberFormat="1" applyFont="1" applyFill="1" applyBorder="1" applyAlignment="1">
      <alignment horizontal="center" vertical="center" wrapText="1" readingOrder="1"/>
    </xf>
    <xf numFmtId="164" fontId="0" fillId="2" borderId="1" xfId="0" applyNumberFormat="1" applyFill="1" applyBorder="1" applyAlignment="1">
      <alignment horizontal="center"/>
    </xf>
    <xf numFmtId="0" fontId="0" fillId="2" borderId="1" xfId="0" applyFont="1" applyFill="1" applyBorder="1" applyAlignment="1">
      <alignment horizontal="center" vertical="center" wrapText="1"/>
    </xf>
    <xf numFmtId="9" fontId="8" fillId="2" borderId="1" xfId="4" applyFont="1" applyFill="1" applyBorder="1" applyAlignment="1">
      <alignment horizontal="center" vertical="center" wrapText="1"/>
    </xf>
    <xf numFmtId="0" fontId="0" fillId="2" borderId="1" xfId="0" applyFont="1" applyFill="1" applyBorder="1" applyAlignment="1">
      <alignment horizontal="left" vertical="center" wrapText="1"/>
    </xf>
    <xf numFmtId="164" fontId="10" fillId="2" borderId="27" xfId="0" applyNumberFormat="1" applyFont="1" applyFill="1" applyBorder="1" applyAlignment="1">
      <alignment horizontal="center" vertical="center" wrapText="1" readingOrder="1"/>
    </xf>
    <xf numFmtId="164" fontId="10" fillId="2" borderId="6" xfId="0" applyNumberFormat="1" applyFont="1" applyFill="1" applyBorder="1" applyAlignment="1">
      <alignment horizontal="center" vertical="center" wrapText="1" readingOrder="1"/>
    </xf>
    <xf numFmtId="0" fontId="0" fillId="2" borderId="6" xfId="0" applyFont="1" applyFill="1" applyBorder="1" applyAlignment="1">
      <alignment horizontal="center" vertical="center" wrapText="1"/>
    </xf>
    <xf numFmtId="9" fontId="8" fillId="2" borderId="6" xfId="4" applyFont="1" applyFill="1" applyBorder="1" applyAlignment="1">
      <alignment horizontal="center" vertical="center" wrapText="1"/>
    </xf>
    <xf numFmtId="0" fontId="0" fillId="2" borderId="6" xfId="0" applyFont="1" applyFill="1" applyBorder="1" applyAlignment="1">
      <alignment horizontal="left" vertical="center" wrapText="1"/>
    </xf>
    <xf numFmtId="164" fontId="10" fillId="2" borderId="29" xfId="0" applyNumberFormat="1" applyFont="1" applyFill="1" applyBorder="1" applyAlignment="1">
      <alignment horizontal="center" vertical="center" wrapText="1" readingOrder="1"/>
    </xf>
    <xf numFmtId="164" fontId="10" fillId="2" borderId="18" xfId="0" applyNumberFormat="1" applyFont="1" applyFill="1" applyBorder="1" applyAlignment="1">
      <alignment horizontal="center" vertical="center" wrapText="1" readingOrder="1"/>
    </xf>
    <xf numFmtId="0" fontId="0" fillId="2" borderId="18" xfId="0" applyFont="1" applyFill="1" applyBorder="1" applyAlignment="1">
      <alignment horizontal="center" vertical="center" wrapText="1"/>
    </xf>
    <xf numFmtId="9" fontId="8" fillId="2" borderId="18" xfId="4" applyFont="1" applyFill="1" applyBorder="1" applyAlignment="1">
      <alignment horizontal="center" vertical="center" wrapText="1"/>
    </xf>
    <xf numFmtId="0" fontId="0" fillId="2" borderId="18" xfId="0" applyFont="1" applyFill="1" applyBorder="1" applyAlignment="1">
      <alignment horizontal="left" vertical="center" wrapText="1"/>
    </xf>
    <xf numFmtId="164" fontId="10" fillId="2" borderId="30" xfId="0" applyNumberFormat="1" applyFont="1" applyFill="1" applyBorder="1" applyAlignment="1">
      <alignment horizontal="center" vertical="center" wrapText="1" readingOrder="1"/>
    </xf>
    <xf numFmtId="0" fontId="0" fillId="2" borderId="30" xfId="0" applyFont="1" applyFill="1" applyBorder="1" applyAlignment="1">
      <alignment horizontal="center" vertical="center" wrapText="1"/>
    </xf>
    <xf numFmtId="164" fontId="10" fillId="2" borderId="4" xfId="0" applyNumberFormat="1" applyFont="1" applyFill="1" applyBorder="1" applyAlignment="1">
      <alignment horizontal="center" vertical="center" wrapText="1" readingOrder="1"/>
    </xf>
    <xf numFmtId="0" fontId="0" fillId="2" borderId="4" xfId="0" applyFont="1" applyFill="1" applyBorder="1" applyAlignment="1">
      <alignment horizontal="center" vertical="center" wrapText="1"/>
    </xf>
    <xf numFmtId="164" fontId="10" fillId="2" borderId="32" xfId="0" applyNumberFormat="1" applyFont="1" applyFill="1" applyBorder="1" applyAlignment="1">
      <alignment horizontal="center" vertical="center" wrapText="1" readingOrder="1"/>
    </xf>
    <xf numFmtId="0" fontId="0" fillId="2" borderId="32" xfId="0" applyFont="1" applyFill="1" applyBorder="1" applyAlignment="1">
      <alignment horizontal="center" vertical="center" wrapText="1"/>
    </xf>
    <xf numFmtId="164" fontId="10" fillId="2" borderId="33" xfId="0" applyNumberFormat="1" applyFont="1" applyFill="1" applyBorder="1" applyAlignment="1">
      <alignment horizontal="center" vertical="center" wrapText="1" readingOrder="1"/>
    </xf>
    <xf numFmtId="164" fontId="10" fillId="2" borderId="17" xfId="0" applyNumberFormat="1" applyFont="1" applyFill="1" applyBorder="1" applyAlignment="1">
      <alignment horizontal="center" vertical="center" wrapText="1" readingOrder="1"/>
    </xf>
    <xf numFmtId="0" fontId="0" fillId="2" borderId="17" xfId="0" applyFont="1" applyFill="1" applyBorder="1" applyAlignment="1">
      <alignment horizontal="center" vertical="center" wrapText="1"/>
    </xf>
    <xf numFmtId="9" fontId="8" fillId="2" borderId="17" xfId="4" applyFont="1" applyFill="1" applyBorder="1" applyAlignment="1">
      <alignment horizontal="center" vertical="center" wrapText="1"/>
    </xf>
    <xf numFmtId="0" fontId="0" fillId="2" borderId="17" xfId="0" applyFont="1" applyFill="1" applyBorder="1" applyAlignment="1">
      <alignment horizontal="left" vertical="center" wrapText="1"/>
    </xf>
    <xf numFmtId="0" fontId="12" fillId="2" borderId="34" xfId="0" applyFont="1" applyFill="1" applyBorder="1" applyAlignment="1">
      <alignment horizontal="center" vertical="center" wrapText="1" readingOrder="1"/>
    </xf>
    <xf numFmtId="0" fontId="12" fillId="2" borderId="35" xfId="0" applyFont="1" applyFill="1" applyBorder="1" applyAlignment="1">
      <alignment horizontal="center" vertical="center" wrapText="1" readingOrder="1"/>
    </xf>
    <xf numFmtId="0" fontId="1" fillId="2" borderId="35" xfId="0" applyFont="1" applyFill="1" applyBorder="1" applyAlignment="1">
      <alignment horizontal="center" vertical="center" wrapText="1"/>
    </xf>
    <xf numFmtId="0" fontId="1" fillId="2" borderId="36" xfId="0" applyFont="1" applyFill="1" applyBorder="1" applyAlignment="1">
      <alignment horizontal="center" vertical="center" wrapText="1"/>
    </xf>
    <xf numFmtId="0" fontId="1" fillId="2" borderId="0" xfId="0" applyFont="1" applyFill="1" applyAlignment="1">
      <alignment horizontal="left"/>
    </xf>
    <xf numFmtId="166" fontId="15" fillId="2" borderId="34" xfId="0" applyNumberFormat="1" applyFont="1" applyFill="1" applyBorder="1" applyAlignment="1">
      <alignment horizontal="center" vertical="center"/>
    </xf>
    <xf numFmtId="166" fontId="15" fillId="2" borderId="35" xfId="0" applyNumberFormat="1" applyFont="1" applyFill="1" applyBorder="1" applyAlignment="1">
      <alignment horizontal="center" vertical="center"/>
    </xf>
    <xf numFmtId="166" fontId="15" fillId="2" borderId="35" xfId="0" applyNumberFormat="1" applyFont="1" applyFill="1" applyBorder="1" applyAlignment="1">
      <alignment horizontal="center"/>
    </xf>
    <xf numFmtId="166" fontId="15" fillId="2" borderId="36" xfId="0" applyNumberFormat="1" applyFont="1" applyFill="1" applyBorder="1" applyAlignment="1">
      <alignment horizontal="center"/>
    </xf>
    <xf numFmtId="0" fontId="15" fillId="2" borderId="37" xfId="0" applyFont="1" applyFill="1" applyBorder="1"/>
    <xf numFmtId="0" fontId="16" fillId="2" borderId="19" xfId="0" applyFont="1" applyFill="1" applyBorder="1" applyAlignment="1">
      <alignment horizontal="center" vertical="center"/>
    </xf>
    <xf numFmtId="166" fontId="15" fillId="2" borderId="14" xfId="0" applyNumberFormat="1" applyFont="1" applyFill="1" applyBorder="1" applyAlignment="1">
      <alignment horizontal="center" vertical="center"/>
    </xf>
    <xf numFmtId="166" fontId="15" fillId="2" borderId="13" xfId="0" applyNumberFormat="1" applyFont="1" applyFill="1" applyBorder="1" applyAlignment="1">
      <alignment horizontal="center" vertical="center"/>
    </xf>
    <xf numFmtId="166" fontId="15" fillId="2" borderId="13" xfId="0" applyNumberFormat="1" applyFont="1" applyFill="1" applyBorder="1" applyAlignment="1">
      <alignment horizontal="center"/>
    </xf>
    <xf numFmtId="166" fontId="15" fillId="2" borderId="12" xfId="0" applyNumberFormat="1" applyFont="1" applyFill="1" applyBorder="1" applyAlignment="1">
      <alignment horizontal="center"/>
    </xf>
    <xf numFmtId="0" fontId="15" fillId="2" borderId="38" xfId="0" applyFont="1" applyFill="1" applyBorder="1"/>
    <xf numFmtId="166" fontId="15" fillId="2" borderId="11" xfId="0" applyNumberFormat="1" applyFont="1" applyFill="1" applyBorder="1" applyAlignment="1">
      <alignment horizontal="center" vertical="center"/>
    </xf>
    <xf numFmtId="166" fontId="15" fillId="2" borderId="1" xfId="0" applyNumberFormat="1" applyFont="1" applyFill="1" applyBorder="1" applyAlignment="1">
      <alignment horizontal="center" vertical="center"/>
    </xf>
    <xf numFmtId="166" fontId="15" fillId="2" borderId="1" xfId="0" applyNumberFormat="1" applyFont="1" applyFill="1" applyBorder="1" applyAlignment="1">
      <alignment horizontal="center"/>
    </xf>
    <xf numFmtId="166" fontId="15" fillId="2" borderId="9" xfId="0" applyNumberFormat="1" applyFont="1" applyFill="1" applyBorder="1" applyAlignment="1">
      <alignment horizontal="center"/>
    </xf>
    <xf numFmtId="0" fontId="15" fillId="2" borderId="3" xfId="0" applyFont="1" applyFill="1" applyBorder="1"/>
    <xf numFmtId="166" fontId="15" fillId="2" borderId="27" xfId="0" applyNumberFormat="1" applyFont="1" applyFill="1" applyBorder="1" applyAlignment="1">
      <alignment horizontal="center" vertical="center"/>
    </xf>
    <xf numFmtId="166" fontId="15" fillId="2" borderId="6" xfId="0" applyNumberFormat="1" applyFont="1" applyFill="1" applyBorder="1" applyAlignment="1">
      <alignment horizontal="center" vertical="center"/>
    </xf>
    <xf numFmtId="166" fontId="15" fillId="2" borderId="6" xfId="0" applyNumberFormat="1" applyFont="1" applyFill="1" applyBorder="1" applyAlignment="1">
      <alignment horizontal="center"/>
    </xf>
    <xf numFmtId="166" fontId="15" fillId="2" borderId="5" xfId="0" applyNumberFormat="1" applyFont="1" applyFill="1" applyBorder="1" applyAlignment="1">
      <alignment horizontal="center"/>
    </xf>
    <xf numFmtId="0" fontId="15" fillId="2" borderId="41" xfId="0" applyFont="1" applyFill="1" applyBorder="1"/>
    <xf numFmtId="0" fontId="16" fillId="2" borderId="14"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3" fillId="2" borderId="0" xfId="0" applyFont="1" applyFill="1" applyBorder="1" applyAlignment="1">
      <alignment vertical="center"/>
    </xf>
    <xf numFmtId="0" fontId="2" fillId="0" borderId="0" xfId="0" applyFont="1"/>
    <xf numFmtId="0" fontId="1" fillId="0" borderId="0" xfId="0" applyFont="1" applyAlignment="1">
      <alignment wrapText="1"/>
    </xf>
    <xf numFmtId="2" fontId="0" fillId="0" borderId="0" xfId="0" applyNumberFormat="1"/>
    <xf numFmtId="0" fontId="3" fillId="0" borderId="1" xfId="0" applyFont="1" applyFill="1" applyBorder="1" applyAlignment="1">
      <alignment horizontal="center" vertical="center"/>
    </xf>
    <xf numFmtId="0" fontId="2" fillId="0" borderId="17" xfId="0" applyFont="1" applyFill="1" applyBorder="1" applyAlignment="1">
      <alignment horizontal="center" vertical="center"/>
    </xf>
    <xf numFmtId="165" fontId="25" fillId="0" borderId="0" xfId="0" applyNumberFormat="1" applyFont="1" applyFill="1" applyAlignment="1">
      <alignment vertical="center"/>
    </xf>
    <xf numFmtId="0" fontId="2" fillId="0" borderId="3" xfId="0" applyFont="1" applyFill="1" applyBorder="1" applyAlignment="1">
      <alignment horizontal="center" vertical="center"/>
    </xf>
    <xf numFmtId="0" fontId="2" fillId="0" borderId="45" xfId="0" applyFont="1" applyFill="1" applyBorder="1" applyAlignment="1">
      <alignment horizontal="center" vertical="center"/>
    </xf>
    <xf numFmtId="0" fontId="23" fillId="8" borderId="1" xfId="0" applyFont="1" applyFill="1" applyBorder="1" applyAlignment="1" applyProtection="1">
      <alignment horizontal="center"/>
      <protection locked="0"/>
    </xf>
    <xf numFmtId="0" fontId="23" fillId="8" borderId="1" xfId="0" applyNumberFormat="1" applyFont="1" applyFill="1" applyBorder="1" applyAlignment="1" applyProtection="1">
      <alignment horizontal="center"/>
      <protection locked="0"/>
    </xf>
    <xf numFmtId="0" fontId="0" fillId="3" borderId="31" xfId="0" applyFill="1" applyBorder="1" applyProtection="1"/>
    <xf numFmtId="0" fontId="0" fillId="3" borderId="7" xfId="0" applyFill="1" applyBorder="1" applyProtection="1"/>
    <xf numFmtId="0" fontId="0" fillId="3" borderId="8" xfId="0" applyFill="1" applyBorder="1" applyProtection="1"/>
    <xf numFmtId="0" fontId="0" fillId="0" borderId="0" xfId="0" applyProtection="1"/>
    <xf numFmtId="0" fontId="20" fillId="3" borderId="23" xfId="0" applyFont="1" applyFill="1" applyBorder="1" applyAlignment="1" applyProtection="1">
      <alignment horizontal="center"/>
    </xf>
    <xf numFmtId="0" fontId="20" fillId="3" borderId="0" xfId="0" applyFont="1" applyFill="1" applyBorder="1" applyAlignment="1" applyProtection="1">
      <alignment horizontal="center" vertical="center"/>
    </xf>
    <xf numFmtId="0" fontId="20" fillId="3" borderId="10" xfId="0" applyFont="1" applyFill="1" applyBorder="1" applyAlignment="1" applyProtection="1">
      <alignment horizontal="center"/>
    </xf>
    <xf numFmtId="0" fontId="0" fillId="3" borderId="23" xfId="0" applyFill="1" applyBorder="1" applyProtection="1"/>
    <xf numFmtId="0" fontId="19" fillId="3" borderId="0" xfId="0" applyFont="1" applyFill="1" applyBorder="1" applyAlignment="1" applyProtection="1">
      <alignment horizontal="center"/>
    </xf>
    <xf numFmtId="0" fontId="0" fillId="3" borderId="10" xfId="0" applyFill="1" applyBorder="1" applyProtection="1"/>
    <xf numFmtId="0" fontId="21" fillId="6" borderId="1" xfId="0" applyFont="1" applyFill="1" applyBorder="1" applyAlignment="1" applyProtection="1">
      <alignment horizontal="center" vertical="center"/>
    </xf>
    <xf numFmtId="0" fontId="21" fillId="6" borderId="1" xfId="0" applyFont="1" applyFill="1" applyBorder="1" applyAlignment="1" applyProtection="1">
      <alignment horizontal="center" vertical="center" wrapText="1"/>
    </xf>
    <xf numFmtId="0" fontId="1" fillId="3" borderId="0" xfId="0" applyFont="1" applyFill="1" applyBorder="1" applyAlignment="1" applyProtection="1">
      <alignment horizontal="center" vertical="center" wrapText="1"/>
    </xf>
    <xf numFmtId="0" fontId="21" fillId="3" borderId="0" xfId="0" applyFont="1" applyFill="1" applyBorder="1" applyAlignment="1" applyProtection="1">
      <alignment horizontal="center" vertical="center"/>
    </xf>
    <xf numFmtId="0" fontId="0" fillId="4" borderId="1" xfId="0" applyFill="1" applyBorder="1" applyAlignment="1" applyProtection="1">
      <alignment horizontal="center"/>
    </xf>
    <xf numFmtId="0" fontId="0" fillId="3" borderId="0" xfId="0" applyFill="1" applyBorder="1" applyAlignment="1" applyProtection="1">
      <alignment horizontal="center"/>
    </xf>
    <xf numFmtId="0" fontId="0" fillId="5" borderId="1" xfId="0" applyFill="1" applyBorder="1" applyAlignment="1" applyProtection="1">
      <alignment horizontal="center"/>
    </xf>
    <xf numFmtId="0" fontId="0" fillId="3" borderId="0" xfId="0" applyNumberFormat="1" applyFill="1" applyBorder="1" applyAlignment="1" applyProtection="1">
      <alignment horizontal="center"/>
    </xf>
    <xf numFmtId="164" fontId="0" fillId="5" borderId="1" xfId="0" applyNumberFormat="1" applyFill="1" applyBorder="1" applyAlignment="1" applyProtection="1">
      <alignment horizontal="center"/>
    </xf>
    <xf numFmtId="164" fontId="0" fillId="3" borderId="0" xfId="0" applyNumberFormat="1" applyFill="1" applyBorder="1" applyAlignment="1" applyProtection="1">
      <alignment horizontal="center"/>
    </xf>
    <xf numFmtId="0" fontId="23" fillId="4" borderId="1" xfId="0" applyFont="1" applyFill="1" applyBorder="1" applyAlignment="1" applyProtection="1">
      <alignment horizontal="center"/>
    </xf>
    <xf numFmtId="0" fontId="23" fillId="3" borderId="0" xfId="0" applyFont="1" applyFill="1" applyBorder="1" applyAlignment="1" applyProtection="1">
      <alignment horizontal="center"/>
    </xf>
    <xf numFmtId="0" fontId="18" fillId="3" borderId="0" xfId="0" applyFont="1" applyFill="1" applyBorder="1" applyAlignment="1" applyProtection="1"/>
    <xf numFmtId="0" fontId="0" fillId="3" borderId="0" xfId="0" applyFill="1" applyBorder="1" applyProtection="1"/>
    <xf numFmtId="0" fontId="18" fillId="3" borderId="0" xfId="0" applyFont="1" applyFill="1" applyBorder="1" applyProtection="1"/>
    <xf numFmtId="0" fontId="18" fillId="3" borderId="23" xfId="0" applyFont="1" applyFill="1" applyBorder="1" applyProtection="1"/>
    <xf numFmtId="0" fontId="22" fillId="3" borderId="0" xfId="1" applyFont="1" applyFill="1" applyBorder="1" applyProtection="1"/>
    <xf numFmtId="0" fontId="18" fillId="3" borderId="10" xfId="0" applyFont="1" applyFill="1" applyBorder="1" applyProtection="1"/>
    <xf numFmtId="0" fontId="18" fillId="0" borderId="0" xfId="0" applyFont="1" applyProtection="1"/>
    <xf numFmtId="0" fontId="1" fillId="3" borderId="0" xfId="0" applyFont="1" applyFill="1" applyBorder="1" applyAlignment="1" applyProtection="1">
      <alignment horizontal="center"/>
    </xf>
    <xf numFmtId="0" fontId="0" fillId="4" borderId="1" xfId="0" applyFill="1" applyBorder="1" applyProtection="1"/>
    <xf numFmtId="0" fontId="0" fillId="3" borderId="24" xfId="0" applyFill="1" applyBorder="1" applyProtection="1"/>
    <xf numFmtId="0" fontId="0" fillId="3" borderId="16" xfId="0" applyFill="1" applyBorder="1" applyProtection="1"/>
    <xf numFmtId="0" fontId="0" fillId="0" borderId="10" xfId="0" applyBorder="1" applyAlignment="1">
      <alignment horizontal="center"/>
    </xf>
    <xf numFmtId="0" fontId="1" fillId="0" borderId="0" xfId="0" applyFont="1" applyBorder="1" applyAlignment="1">
      <alignment horizontal="center" vertical="center"/>
    </xf>
    <xf numFmtId="164" fontId="0" fillId="0" borderId="0" xfId="0" applyNumberFormat="1" applyBorder="1" applyAlignment="1">
      <alignment horizontal="center"/>
    </xf>
    <xf numFmtId="0" fontId="0" fillId="0" borderId="0" xfId="0" applyBorder="1" applyAlignment="1">
      <alignment horizontal="center" vertical="center"/>
    </xf>
    <xf numFmtId="0" fontId="0" fillId="0" borderId="0" xfId="0" applyFill="1" applyBorder="1" applyAlignment="1">
      <alignment horizontal="center" vertical="center"/>
    </xf>
    <xf numFmtId="164" fontId="0" fillId="0" borderId="0" xfId="3" applyNumberFormat="1" applyFont="1" applyBorder="1" applyAlignment="1">
      <alignment horizontal="center" vertical="center"/>
    </xf>
    <xf numFmtId="0" fontId="1" fillId="0" borderId="0" xfId="0" applyFont="1" applyBorder="1" applyAlignment="1">
      <alignment horizontal="center"/>
    </xf>
    <xf numFmtId="167" fontId="0" fillId="0" borderId="1" xfId="3" applyNumberFormat="1" applyFont="1" applyFill="1" applyBorder="1" applyAlignment="1">
      <alignment horizontal="center"/>
    </xf>
    <xf numFmtId="17" fontId="2" fillId="0" borderId="2" xfId="0" applyNumberFormat="1" applyFont="1" applyFill="1" applyBorder="1" applyAlignment="1">
      <alignment horizontal="center" vertical="center"/>
    </xf>
    <xf numFmtId="17" fontId="0" fillId="0" borderId="2" xfId="0" applyNumberFormat="1" applyFill="1" applyBorder="1" applyAlignment="1">
      <alignment horizontal="center"/>
    </xf>
    <xf numFmtId="167" fontId="0" fillId="0" borderId="11" xfId="3" applyNumberFormat="1" applyFont="1" applyFill="1" applyBorder="1" applyAlignment="1">
      <alignment horizontal="center"/>
    </xf>
    <xf numFmtId="167" fontId="0" fillId="0" borderId="13" xfId="3" applyNumberFormat="1" applyFont="1" applyFill="1" applyBorder="1" applyAlignment="1">
      <alignment horizontal="center"/>
    </xf>
    <xf numFmtId="0" fontId="5" fillId="0" borderId="0" xfId="1"/>
    <xf numFmtId="0" fontId="0" fillId="0" borderId="0" xfId="0"/>
    <xf numFmtId="165" fontId="0" fillId="0" borderId="0" xfId="0" applyNumberFormat="1" applyBorder="1" applyAlignment="1">
      <alignment horizontal="center"/>
    </xf>
    <xf numFmtId="0" fontId="0" fillId="0" borderId="9" xfId="0" applyBorder="1" applyAlignment="1">
      <alignment horizontal="center"/>
    </xf>
    <xf numFmtId="0" fontId="0" fillId="0" borderId="0" xfId="0" applyBorder="1" applyAlignment="1">
      <alignment horizontal="center"/>
    </xf>
    <xf numFmtId="0" fontId="0" fillId="0" borderId="0" xfId="0" applyBorder="1"/>
    <xf numFmtId="0" fontId="0" fillId="0" borderId="25" xfId="0" applyBorder="1"/>
    <xf numFmtId="0" fontId="0" fillId="0" borderId="0" xfId="0"/>
    <xf numFmtId="167" fontId="0" fillId="0" borderId="1" xfId="0" applyNumberFormat="1" applyBorder="1" applyAlignment="1">
      <alignment horizontal="center"/>
    </xf>
    <xf numFmtId="0" fontId="0" fillId="0" borderId="0" xfId="0"/>
    <xf numFmtId="0" fontId="5" fillId="0" borderId="0" xfId="1"/>
    <xf numFmtId="0" fontId="2" fillId="0" borderId="0" xfId="0" applyFont="1" applyFill="1" applyBorder="1" applyAlignment="1">
      <alignment vertical="center"/>
    </xf>
    <xf numFmtId="0" fontId="4" fillId="0" borderId="0" xfId="0" applyFont="1"/>
    <xf numFmtId="0" fontId="0" fillId="0" borderId="0" xfId="0"/>
    <xf numFmtId="0" fontId="0" fillId="0" borderId="7" xfId="0" applyBorder="1"/>
    <xf numFmtId="0" fontId="0" fillId="0" borderId="8" xfId="0" applyBorder="1"/>
    <xf numFmtId="0" fontId="0" fillId="0" borderId="0" xfId="0" applyBorder="1"/>
    <xf numFmtId="0" fontId="0" fillId="0" borderId="23" xfId="0" applyBorder="1"/>
    <xf numFmtId="0" fontId="0" fillId="0" borderId="10" xfId="0" applyBorder="1"/>
    <xf numFmtId="0" fontId="0" fillId="0" borderId="9" xfId="0" applyBorder="1" applyAlignment="1">
      <alignment horizontal="center" vertical="center"/>
    </xf>
    <xf numFmtId="0" fontId="0" fillId="0" borderId="1" xfId="0" applyBorder="1" applyAlignment="1">
      <alignment horizontal="center"/>
    </xf>
    <xf numFmtId="0" fontId="0" fillId="0" borderId="1" xfId="0" applyFill="1" applyBorder="1" applyAlignment="1">
      <alignment horizontal="center"/>
    </xf>
    <xf numFmtId="167" fontId="2" fillId="0" borderId="1" xfId="0" applyNumberFormat="1" applyFont="1" applyFill="1" applyBorder="1"/>
    <xf numFmtId="167" fontId="0" fillId="0" borderId="11" xfId="3" quotePrefix="1" applyNumberFormat="1" applyFont="1" applyFill="1" applyBorder="1" applyAlignment="1">
      <alignment horizontal="center"/>
    </xf>
    <xf numFmtId="167" fontId="0" fillId="0" borderId="14" xfId="3" applyNumberFormat="1" applyFont="1" applyFill="1" applyBorder="1" applyAlignment="1">
      <alignment horizontal="center"/>
    </xf>
    <xf numFmtId="0" fontId="0" fillId="0" borderId="0" xfId="0"/>
    <xf numFmtId="164" fontId="0" fillId="0" borderId="1" xfId="0" applyNumberFormat="1" applyFill="1" applyBorder="1"/>
    <xf numFmtId="0" fontId="0" fillId="0" borderId="0" xfId="0" applyFill="1" applyBorder="1" applyAlignment="1"/>
    <xf numFmtId="0" fontId="3" fillId="0" borderId="0" xfId="0" applyFont="1" applyFill="1" applyBorder="1" applyAlignment="1">
      <alignment horizontal="center" vertical="center"/>
    </xf>
    <xf numFmtId="0" fontId="0" fillId="0" borderId="0" xfId="0"/>
    <xf numFmtId="0" fontId="0" fillId="0" borderId="0" xfId="0"/>
    <xf numFmtId="164" fontId="2" fillId="0" borderId="0" xfId="0" applyNumberFormat="1" applyFont="1" applyFill="1" applyBorder="1"/>
    <xf numFmtId="164" fontId="0" fillId="0" borderId="0" xfId="0" applyNumberFormat="1" applyFill="1" applyBorder="1"/>
    <xf numFmtId="164" fontId="2" fillId="0" borderId="0" xfId="0" applyNumberFormat="1" applyFont="1" applyFill="1" applyBorder="1" applyAlignment="1">
      <alignment horizontal="right"/>
    </xf>
    <xf numFmtId="0" fontId="0" fillId="0" borderId="33" xfId="0" applyFill="1" applyBorder="1" applyAlignment="1">
      <alignment horizontal="center" vertical="center"/>
    </xf>
    <xf numFmtId="0" fontId="0" fillId="0" borderId="17" xfId="0" applyFill="1" applyBorder="1" applyAlignment="1">
      <alignment horizontal="center" vertical="center"/>
    </xf>
    <xf numFmtId="0" fontId="0" fillId="0" borderId="6" xfId="0" applyFill="1" applyBorder="1" applyAlignment="1">
      <alignment horizontal="center"/>
    </xf>
    <xf numFmtId="0" fontId="0" fillId="0" borderId="13" xfId="0" applyFill="1" applyBorder="1" applyAlignment="1">
      <alignment horizontal="center"/>
    </xf>
    <xf numFmtId="0" fontId="0" fillId="0" borderId="0" xfId="0"/>
    <xf numFmtId="49" fontId="2" fillId="0" borderId="1" xfId="0" applyNumberFormat="1" applyFont="1" applyFill="1" applyBorder="1" applyAlignment="1">
      <alignment horizontal="center" vertical="center"/>
    </xf>
    <xf numFmtId="164" fontId="2" fillId="0" borderId="1" xfId="0" applyNumberFormat="1" applyFont="1" applyFill="1" applyBorder="1" applyAlignment="1">
      <alignment horizontal="right"/>
    </xf>
    <xf numFmtId="164" fontId="0" fillId="0" borderId="1" xfId="0" applyNumberFormat="1" applyFill="1" applyBorder="1"/>
    <xf numFmtId="164" fontId="2" fillId="0" borderId="1" xfId="0" applyNumberFormat="1" applyFont="1" applyFill="1" applyBorder="1"/>
    <xf numFmtId="0" fontId="28" fillId="0" borderId="1" xfId="0" applyFont="1" applyFill="1" applyBorder="1" applyAlignment="1">
      <alignment horizontal="center" vertical="center"/>
    </xf>
    <xf numFmtId="49" fontId="28" fillId="0" borderId="1" xfId="0" applyNumberFormat="1" applyFont="1" applyFill="1" applyBorder="1" applyAlignment="1">
      <alignment horizontal="center" vertical="center"/>
    </xf>
    <xf numFmtId="49" fontId="2" fillId="0" borderId="18" xfId="0" applyNumberFormat="1" applyFont="1" applyFill="1" applyBorder="1" applyAlignment="1">
      <alignment horizontal="center" vertical="center"/>
    </xf>
    <xf numFmtId="49" fontId="2" fillId="0" borderId="1" xfId="0" quotePrefix="1"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17" xfId="0" applyFont="1" applyFill="1" applyBorder="1" applyAlignment="1">
      <alignment horizontal="center" vertical="center"/>
    </xf>
    <xf numFmtId="49" fontId="2" fillId="0" borderId="6"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18" xfId="0" applyFont="1" applyFill="1" applyBorder="1" applyAlignment="1">
      <alignment horizontal="center" vertical="center"/>
    </xf>
    <xf numFmtId="0" fontId="0" fillId="0" borderId="0" xfId="0"/>
    <xf numFmtId="0" fontId="2" fillId="0" borderId="1"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6" xfId="0" applyFont="1" applyFill="1" applyBorder="1" applyAlignment="1">
      <alignment horizontal="center" vertical="center"/>
    </xf>
    <xf numFmtId="0" fontId="0" fillId="0" borderId="0" xfId="0" applyAlignment="1">
      <alignment horizontal="center"/>
    </xf>
    <xf numFmtId="0" fontId="3" fillId="0" borderId="1" xfId="0" applyFont="1" applyFill="1" applyBorder="1" applyAlignment="1">
      <alignment horizontal="center" vertical="center"/>
    </xf>
    <xf numFmtId="0" fontId="0" fillId="0" borderId="1" xfId="0" applyBorder="1" applyAlignment="1">
      <alignment horizontal="center" vertical="center"/>
    </xf>
    <xf numFmtId="0" fontId="1" fillId="0" borderId="9" xfId="0" applyFont="1" applyBorder="1" applyAlignment="1">
      <alignment horizontal="center"/>
    </xf>
    <xf numFmtId="0" fontId="3" fillId="0" borderId="17" xfId="0" applyFont="1" applyFill="1" applyBorder="1" applyAlignment="1">
      <alignment horizontal="center" vertical="center"/>
    </xf>
    <xf numFmtId="164" fontId="2" fillId="0" borderId="6" xfId="0" applyNumberFormat="1" applyFont="1" applyFill="1" applyBorder="1" applyAlignment="1">
      <alignment horizontal="right"/>
    </xf>
    <xf numFmtId="164" fontId="2" fillId="0" borderId="29" xfId="0" applyNumberFormat="1" applyFont="1" applyFill="1" applyBorder="1"/>
    <xf numFmtId="49" fontId="2" fillId="0" borderId="13" xfId="0" applyNumberFormat="1" applyFont="1" applyFill="1" applyBorder="1" applyAlignment="1">
      <alignment horizontal="center" vertical="center"/>
    </xf>
    <xf numFmtId="164" fontId="2" fillId="0" borderId="13" xfId="0" applyNumberFormat="1" applyFont="1" applyFill="1" applyBorder="1" applyAlignment="1">
      <alignment horizontal="right"/>
    </xf>
    <xf numFmtId="164" fontId="2" fillId="0" borderId="14" xfId="0" applyNumberFormat="1" applyFont="1" applyFill="1" applyBorder="1"/>
    <xf numFmtId="0" fontId="0" fillId="0" borderId="26" xfId="0" applyFill="1" applyBorder="1" applyAlignment="1">
      <alignment vertical="center"/>
    </xf>
    <xf numFmtId="164" fontId="0" fillId="0" borderId="18" xfId="0" applyNumberFormat="1" applyFill="1" applyBorder="1"/>
    <xf numFmtId="164" fontId="2" fillId="0" borderId="18" xfId="0" applyNumberFormat="1" applyFont="1" applyFill="1" applyBorder="1" applyAlignment="1">
      <alignment horizontal="right"/>
    </xf>
    <xf numFmtId="164" fontId="2" fillId="0" borderId="11" xfId="0" applyNumberFormat="1" applyFont="1" applyFill="1" applyBorder="1"/>
    <xf numFmtId="0" fontId="0" fillId="0" borderId="26" xfId="0" applyFill="1" applyBorder="1" applyAlignment="1">
      <alignment horizontal="center" vertical="center"/>
    </xf>
    <xf numFmtId="164" fontId="0" fillId="0" borderId="11" xfId="0" applyNumberFormat="1" applyFill="1" applyBorder="1"/>
    <xf numFmtId="0" fontId="0" fillId="0" borderId="26" xfId="0" applyFill="1" applyBorder="1"/>
    <xf numFmtId="164" fontId="0" fillId="0" borderId="17" xfId="0" applyNumberFormat="1" applyFill="1" applyBorder="1"/>
    <xf numFmtId="164" fontId="2" fillId="0" borderId="17" xfId="0" applyNumberFormat="1" applyFont="1" applyFill="1" applyBorder="1" applyAlignment="1">
      <alignment horizontal="right"/>
    </xf>
    <xf numFmtId="0" fontId="0" fillId="0" borderId="25" xfId="0" applyFill="1" applyBorder="1" applyAlignment="1">
      <alignment vertical="center"/>
    </xf>
    <xf numFmtId="164" fontId="0" fillId="0" borderId="13" xfId="0" applyNumberFormat="1" applyFill="1" applyBorder="1"/>
    <xf numFmtId="0" fontId="0" fillId="0" borderId="28" xfId="0" applyFill="1" applyBorder="1" applyAlignment="1">
      <alignment horizontal="center" vertical="center" wrapText="1"/>
    </xf>
    <xf numFmtId="164" fontId="0" fillId="0" borderId="6" xfId="0" applyNumberFormat="1" applyFill="1" applyBorder="1"/>
    <xf numFmtId="164" fontId="2" fillId="0" borderId="27" xfId="0" applyNumberFormat="1" applyFont="1" applyFill="1" applyBorder="1"/>
    <xf numFmtId="0" fontId="0" fillId="0" borderId="26" xfId="0" applyFill="1" applyBorder="1" applyAlignment="1">
      <alignment horizontal="center" vertical="center" wrapText="1"/>
    </xf>
    <xf numFmtId="164" fontId="2" fillId="0" borderId="33" xfId="0" applyNumberFormat="1" applyFont="1" applyFill="1" applyBorder="1"/>
    <xf numFmtId="0" fontId="0" fillId="0" borderId="31" xfId="0" applyFill="1" applyBorder="1" applyAlignment="1">
      <alignment horizontal="center" vertical="center" wrapText="1"/>
    </xf>
    <xf numFmtId="0" fontId="0" fillId="0" borderId="23" xfId="0" applyFill="1" applyBorder="1"/>
    <xf numFmtId="0" fontId="0" fillId="0" borderId="23" xfId="0" applyFill="1" applyBorder="1" applyAlignment="1">
      <alignment horizontal="center" vertical="center" wrapText="1"/>
    </xf>
    <xf numFmtId="0" fontId="0" fillId="0" borderId="23" xfId="0" applyFill="1" applyBorder="1" applyAlignment="1">
      <alignment horizontal="center" vertical="center"/>
    </xf>
    <xf numFmtId="0" fontId="0" fillId="0" borderId="24" xfId="0" applyFill="1" applyBorder="1" applyAlignment="1">
      <alignment horizontal="center" vertical="center" wrapText="1"/>
    </xf>
    <xf numFmtId="164" fontId="2" fillId="0" borderId="44" xfId="0" applyNumberFormat="1" applyFont="1" applyFill="1" applyBorder="1" applyAlignment="1">
      <alignment horizontal="right"/>
    </xf>
    <xf numFmtId="164" fontId="2" fillId="0" borderId="52" xfId="0" applyNumberFormat="1" applyFont="1" applyFill="1" applyBorder="1"/>
    <xf numFmtId="164" fontId="2" fillId="0" borderId="6" xfId="0" applyNumberFormat="1" applyFont="1" applyFill="1" applyBorder="1"/>
    <xf numFmtId="0" fontId="0" fillId="0" borderId="26" xfId="0" applyFill="1" applyBorder="1" applyAlignment="1">
      <alignment vertical="center" wrapText="1"/>
    </xf>
    <xf numFmtId="0" fontId="0" fillId="0" borderId="25" xfId="0" applyFill="1" applyBorder="1" applyAlignment="1">
      <alignment vertical="center" wrapText="1"/>
    </xf>
    <xf numFmtId="164" fontId="2" fillId="0" borderId="13" xfId="0" applyNumberFormat="1" applyFont="1" applyFill="1" applyBorder="1"/>
    <xf numFmtId="0" fontId="4" fillId="0" borderId="0" xfId="0" applyFont="1" applyFill="1"/>
    <xf numFmtId="0" fontId="0" fillId="0" borderId="0" xfId="0" applyFill="1" applyBorder="1" applyAlignment="1">
      <alignment horizontal="left" vertical="center"/>
    </xf>
    <xf numFmtId="0" fontId="5" fillId="0" borderId="0" xfId="1" applyFill="1"/>
    <xf numFmtId="0" fontId="0" fillId="0" borderId="28" xfId="0" applyFill="1" applyBorder="1" applyAlignment="1">
      <alignment horizontal="center"/>
    </xf>
    <xf numFmtId="0" fontId="0" fillId="0" borderId="26" xfId="0" applyFill="1" applyBorder="1" applyAlignment="1">
      <alignment horizontal="center"/>
    </xf>
    <xf numFmtId="0" fontId="0" fillId="0" borderId="25" xfId="0" applyFill="1" applyBorder="1" applyAlignment="1">
      <alignment horizontal="center"/>
    </xf>
    <xf numFmtId="167" fontId="2" fillId="0" borderId="1" xfId="0" applyNumberFormat="1" applyFont="1" applyFill="1" applyBorder="1" applyAlignment="1">
      <alignment horizontal="center"/>
    </xf>
    <xf numFmtId="0" fontId="30" fillId="0" borderId="0" xfId="0" applyFont="1" applyFill="1" applyBorder="1" applyAlignment="1">
      <alignment horizontal="left" vertical="center"/>
    </xf>
    <xf numFmtId="0" fontId="29"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0" xfId="0" applyFont="1" applyFill="1" applyBorder="1" applyAlignment="1">
      <alignment vertical="center"/>
    </xf>
    <xf numFmtId="0" fontId="0" fillId="0" borderId="0" xfId="0" applyFont="1"/>
    <xf numFmtId="0" fontId="5" fillId="0" borderId="0" xfId="1" applyFont="1"/>
    <xf numFmtId="0" fontId="1" fillId="0" borderId="11" xfId="0" applyFont="1" applyBorder="1" applyAlignment="1">
      <alignment horizontal="center"/>
    </xf>
    <xf numFmtId="0" fontId="31" fillId="0" borderId="0" xfId="0" applyFont="1" applyFill="1" applyBorder="1" applyAlignment="1">
      <alignment horizontal="center" vertical="center"/>
    </xf>
    <xf numFmtId="0" fontId="31" fillId="0" borderId="0" xfId="0" applyFont="1" applyFill="1" applyAlignment="1">
      <alignment horizontal="center" vertical="center"/>
    </xf>
    <xf numFmtId="0" fontId="0" fillId="0" borderId="0" xfId="0" applyAlignment="1">
      <alignment horizontal="left"/>
    </xf>
    <xf numFmtId="164" fontId="0" fillId="0" borderId="0" xfId="0" applyNumberFormat="1"/>
    <xf numFmtId="167" fontId="0" fillId="0" borderId="0" xfId="0" applyNumberFormat="1" applyBorder="1" applyAlignment="1">
      <alignment horizontal="center"/>
    </xf>
    <xf numFmtId="0" fontId="1" fillId="0" borderId="0" xfId="0" applyFont="1" applyBorder="1" applyAlignment="1"/>
    <xf numFmtId="0" fontId="0" fillId="0" borderId="11" xfId="0" applyBorder="1" applyAlignment="1">
      <alignment horizontal="center"/>
    </xf>
    <xf numFmtId="0" fontId="0" fillId="0" borderId="12" xfId="0" applyBorder="1"/>
    <xf numFmtId="167" fontId="1" fillId="0" borderId="1" xfId="0" applyNumberFormat="1" applyFont="1" applyBorder="1" applyAlignment="1">
      <alignment horizontal="center"/>
    </xf>
    <xf numFmtId="164" fontId="0" fillId="0" borderId="1" xfId="0" applyNumberFormat="1" applyBorder="1" applyAlignment="1">
      <alignment horizontal="center"/>
    </xf>
    <xf numFmtId="164" fontId="0" fillId="0" borderId="11" xfId="0" applyNumberFormat="1" applyBorder="1" applyAlignment="1">
      <alignment horizontal="center"/>
    </xf>
    <xf numFmtId="168" fontId="0" fillId="0" borderId="9" xfId="0" applyNumberFormat="1" applyFont="1" applyBorder="1" applyAlignment="1">
      <alignment horizontal="center"/>
    </xf>
    <xf numFmtId="164" fontId="0" fillId="0" borderId="1" xfId="0" applyNumberFormat="1" applyFont="1" applyBorder="1" applyAlignment="1">
      <alignment horizontal="center"/>
    </xf>
    <xf numFmtId="0" fontId="1" fillId="0" borderId="13" xfId="0" applyFont="1" applyFill="1" applyBorder="1" applyAlignment="1">
      <alignment horizontal="center"/>
    </xf>
    <xf numFmtId="164" fontId="0" fillId="0" borderId="13" xfId="0" applyNumberFormat="1" applyBorder="1" applyAlignment="1">
      <alignment horizontal="center"/>
    </xf>
    <xf numFmtId="164" fontId="0" fillId="0" borderId="14" xfId="0" applyNumberFormat="1" applyBorder="1" applyAlignment="1">
      <alignment horizontal="center"/>
    </xf>
    <xf numFmtId="164" fontId="0" fillId="0" borderId="6" xfId="0" applyNumberFormat="1" applyFill="1" applyBorder="1" applyAlignment="1">
      <alignment horizontal="center"/>
    </xf>
    <xf numFmtId="164" fontId="0" fillId="0" borderId="53" xfId="0" applyNumberFormat="1" applyBorder="1" applyAlignment="1">
      <alignment horizontal="center"/>
    </xf>
    <xf numFmtId="164" fontId="0" fillId="0" borderId="1" xfId="0" applyNumberFormat="1" applyFill="1" applyBorder="1" applyAlignment="1">
      <alignment horizontal="center"/>
    </xf>
    <xf numFmtId="164" fontId="0" fillId="0" borderId="52" xfId="0" applyNumberFormat="1" applyBorder="1" applyAlignment="1">
      <alignment horizontal="center"/>
    </xf>
    <xf numFmtId="164" fontId="0" fillId="0" borderId="13" xfId="0" applyNumberFormat="1" applyFill="1" applyBorder="1" applyAlignment="1">
      <alignment horizontal="center"/>
    </xf>
    <xf numFmtId="164" fontId="0" fillId="0" borderId="54" xfId="0" applyNumberFormat="1" applyBorder="1" applyAlignment="1">
      <alignment horizontal="center"/>
    </xf>
    <xf numFmtId="0" fontId="14" fillId="0" borderId="0" xfId="0" applyFont="1"/>
    <xf numFmtId="0" fontId="32" fillId="9" borderId="0" xfId="0" applyFont="1" applyFill="1"/>
    <xf numFmtId="164" fontId="32" fillId="9" borderId="0" xfId="0" applyNumberFormat="1" applyFont="1" applyFill="1"/>
    <xf numFmtId="17" fontId="0" fillId="0" borderId="48" xfId="0" applyNumberFormat="1" applyFill="1" applyBorder="1" applyAlignment="1">
      <alignment horizontal="center"/>
    </xf>
    <xf numFmtId="164" fontId="0" fillId="0" borderId="32" xfId="0" applyNumberFormat="1" applyFill="1" applyBorder="1"/>
    <xf numFmtId="164" fontId="0" fillId="0" borderId="4" xfId="0" applyNumberFormat="1" applyFill="1" applyBorder="1"/>
    <xf numFmtId="164" fontId="0" fillId="0" borderId="60" xfId="0" applyNumberFormat="1" applyFill="1" applyBorder="1"/>
    <xf numFmtId="164" fontId="0" fillId="0" borderId="30" xfId="0" applyNumberFormat="1" applyFill="1" applyBorder="1"/>
    <xf numFmtId="164" fontId="0" fillId="0" borderId="0" xfId="0" applyNumberFormat="1" applyFill="1"/>
    <xf numFmtId="0" fontId="1" fillId="0" borderId="0" xfId="0" applyFont="1" applyFill="1" applyAlignment="1">
      <alignment wrapText="1"/>
    </xf>
    <xf numFmtId="0" fontId="1" fillId="0" borderId="1" xfId="0" applyFont="1" applyBorder="1" applyAlignment="1">
      <alignment horizontal="center"/>
    </xf>
    <xf numFmtId="0" fontId="1" fillId="0" borderId="9" xfId="0" applyFont="1" applyBorder="1" applyAlignment="1">
      <alignment horizontal="center"/>
    </xf>
    <xf numFmtId="164" fontId="0" fillId="0" borderId="1" xfId="0" applyNumberFormat="1" applyFill="1" applyBorder="1"/>
    <xf numFmtId="168" fontId="0" fillId="0" borderId="12" xfId="0" applyNumberFormat="1" applyFont="1" applyBorder="1" applyAlignment="1">
      <alignment horizontal="center"/>
    </xf>
    <xf numFmtId="49" fontId="2" fillId="0" borderId="0" xfId="0" applyNumberFormat="1" applyFont="1" applyFill="1" applyBorder="1" applyAlignment="1">
      <alignment horizontal="center" vertical="center"/>
    </xf>
    <xf numFmtId="49" fontId="2" fillId="0" borderId="0" xfId="0" quotePrefix="1" applyNumberFormat="1" applyFont="1" applyFill="1" applyBorder="1" applyAlignment="1">
      <alignment horizontal="center" vertical="center"/>
    </xf>
    <xf numFmtId="0" fontId="0" fillId="0" borderId="0" xfId="0" applyFill="1" applyBorder="1" applyAlignment="1">
      <alignment vertical="center"/>
    </xf>
    <xf numFmtId="0" fontId="0" fillId="0" borderId="0" xfId="0" applyFill="1" applyBorder="1" applyAlignment="1">
      <alignment vertical="center" wrapText="1"/>
    </xf>
    <xf numFmtId="0" fontId="0" fillId="0" borderId="0" xfId="0"/>
    <xf numFmtId="0" fontId="0" fillId="0" borderId="0" xfId="0" applyBorder="1"/>
    <xf numFmtId="0" fontId="0" fillId="0" borderId="0" xfId="0" applyFill="1" applyBorder="1" applyAlignment="1">
      <alignment horizontal="center" vertical="center" wrapText="1"/>
    </xf>
    <xf numFmtId="165" fontId="0" fillId="0" borderId="0" xfId="0" applyNumberFormat="1" applyFill="1" applyBorder="1" applyAlignment="1">
      <alignment horizontal="center"/>
    </xf>
    <xf numFmtId="0" fontId="0" fillId="0" borderId="0" xfId="0" applyFill="1" applyBorder="1" applyAlignment="1">
      <alignment horizontal="center"/>
    </xf>
    <xf numFmtId="0" fontId="1" fillId="0" borderId="0" xfId="0" applyFont="1" applyFill="1" applyBorder="1" applyAlignment="1"/>
    <xf numFmtId="0" fontId="0" fillId="0" borderId="0" xfId="0"/>
    <xf numFmtId="0" fontId="0" fillId="0" borderId="0" xfId="0" applyBorder="1"/>
    <xf numFmtId="0" fontId="1" fillId="0" borderId="0" xfId="0" applyFont="1" applyFill="1" applyBorder="1" applyAlignment="1">
      <alignment horizontal="center"/>
    </xf>
    <xf numFmtId="0" fontId="0" fillId="3" borderId="0" xfId="0" applyFill="1" applyBorder="1" applyAlignment="1" applyProtection="1">
      <alignment horizontal="center" vertical="top" wrapText="1"/>
    </xf>
    <xf numFmtId="0" fontId="0" fillId="3" borderId="15" xfId="0" applyFill="1" applyBorder="1" applyAlignment="1" applyProtection="1">
      <alignment horizontal="center" vertical="top" wrapText="1"/>
    </xf>
    <xf numFmtId="0" fontId="1" fillId="3" borderId="17" xfId="0" applyFont="1" applyFill="1" applyBorder="1" applyAlignment="1" applyProtection="1">
      <alignment horizontal="center" vertical="center" wrapText="1"/>
    </xf>
    <xf numFmtId="0" fontId="21" fillId="3" borderId="44" xfId="0" applyFont="1" applyFill="1" applyBorder="1" applyAlignment="1" applyProtection="1">
      <alignment horizontal="center" vertical="center" wrapText="1"/>
    </xf>
    <xf numFmtId="0" fontId="21" fillId="3" borderId="18" xfId="0" applyFont="1" applyFill="1" applyBorder="1" applyAlignment="1" applyProtection="1">
      <alignment horizontal="center" vertical="center" wrapText="1"/>
    </xf>
    <xf numFmtId="0" fontId="21" fillId="6" borderId="1" xfId="0" applyFont="1" applyFill="1" applyBorder="1" applyAlignment="1" applyProtection="1">
      <alignment horizontal="center" vertical="center"/>
    </xf>
    <xf numFmtId="0" fontId="20" fillId="7" borderId="0" xfId="0" applyFont="1" applyFill="1" applyBorder="1" applyAlignment="1" applyProtection="1">
      <alignment horizontal="center" vertical="center"/>
    </xf>
    <xf numFmtId="0" fontId="26" fillId="7" borderId="0" xfId="0" applyFont="1" applyFill="1" applyBorder="1" applyAlignment="1" applyProtection="1">
      <alignment horizontal="center" vertical="center"/>
    </xf>
    <xf numFmtId="0" fontId="1" fillId="0" borderId="1" xfId="0" quotePrefix="1" applyFont="1" applyBorder="1" applyAlignment="1">
      <alignment horizontal="center"/>
    </xf>
    <xf numFmtId="0" fontId="1" fillId="0" borderId="1" xfId="0" applyFont="1" applyBorder="1" applyAlignment="1">
      <alignment horizont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xf>
    <xf numFmtId="0" fontId="1" fillId="0" borderId="4" xfId="0" applyFont="1" applyBorder="1" applyAlignment="1">
      <alignment horizontal="center"/>
    </xf>
    <xf numFmtId="0" fontId="1" fillId="0" borderId="3" xfId="0" applyFont="1" applyBorder="1" applyAlignment="1">
      <alignment horizontal="center"/>
    </xf>
    <xf numFmtId="0" fontId="1" fillId="0" borderId="2" xfId="0" applyFont="1" applyBorder="1" applyAlignment="1">
      <alignment horizontal="center"/>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4" xfId="0" applyFont="1" applyFill="1" applyBorder="1" applyAlignment="1">
      <alignment horizontal="center"/>
    </xf>
    <xf numFmtId="0" fontId="3" fillId="0" borderId="3" xfId="0" applyFont="1" applyFill="1" applyBorder="1" applyAlignment="1">
      <alignment horizontal="center"/>
    </xf>
    <xf numFmtId="0" fontId="3" fillId="0" borderId="2" xfId="0" applyFont="1" applyFill="1" applyBorder="1" applyAlignment="1">
      <alignment horizontal="center"/>
    </xf>
    <xf numFmtId="0" fontId="3" fillId="0" borderId="0" xfId="0" applyFont="1" applyFill="1" applyBorder="1" applyAlignment="1">
      <alignment horizontal="center" vertical="center" wrapText="1"/>
    </xf>
    <xf numFmtId="0" fontId="0" fillId="0" borderId="0" xfId="0" applyFill="1" applyBorder="1" applyAlignment="1">
      <alignment horizontal="center" vertical="center" wrapText="1"/>
    </xf>
    <xf numFmtId="0" fontId="3" fillId="0" borderId="0" xfId="0" applyFont="1" applyFill="1" applyBorder="1" applyAlignment="1">
      <alignment horizontal="center" vertical="center"/>
    </xf>
    <xf numFmtId="0" fontId="3" fillId="0" borderId="0" xfId="0" applyFont="1" applyFill="1" applyBorder="1" applyAlignment="1">
      <alignment horizontal="center"/>
    </xf>
    <xf numFmtId="0" fontId="0" fillId="0" borderId="28" xfId="0" applyFill="1" applyBorder="1" applyAlignment="1">
      <alignment horizontal="center" vertical="center" wrapText="1"/>
    </xf>
    <xf numFmtId="0" fontId="0" fillId="0" borderId="26" xfId="0" applyFill="1" applyBorder="1" applyAlignment="1">
      <alignment horizontal="center" vertical="center" wrapText="1"/>
    </xf>
    <xf numFmtId="0" fontId="0" fillId="0" borderId="25" xfId="0" applyFill="1" applyBorder="1" applyAlignment="1">
      <alignment horizontal="center" vertical="center" wrapText="1"/>
    </xf>
    <xf numFmtId="0" fontId="1" fillId="0" borderId="0" xfId="0" applyFont="1" applyFill="1" applyBorder="1" applyAlignment="1">
      <alignment horizontal="center"/>
    </xf>
    <xf numFmtId="0" fontId="1" fillId="0" borderId="51" xfId="0" applyFont="1" applyFill="1" applyBorder="1" applyAlignment="1">
      <alignment horizontal="center"/>
    </xf>
    <xf numFmtId="0" fontId="3" fillId="0" borderId="28"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6" xfId="0" applyFont="1" applyFill="1" applyBorder="1" applyAlignment="1">
      <alignment horizontal="center"/>
    </xf>
    <xf numFmtId="0" fontId="3" fillId="0" borderId="27"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1" fillId="0" borderId="0" xfId="0" applyFont="1" applyBorder="1" applyAlignment="1">
      <alignment horizontal="center"/>
    </xf>
    <xf numFmtId="0" fontId="7" fillId="0" borderId="42" xfId="0" applyFont="1" applyFill="1" applyBorder="1" applyAlignment="1">
      <alignment horizontal="center" vertical="center" textRotation="90"/>
    </xf>
    <xf numFmtId="0" fontId="7" fillId="0" borderId="40" xfId="0" applyFont="1" applyFill="1" applyBorder="1" applyAlignment="1">
      <alignment horizontal="center" vertical="center" textRotation="90"/>
    </xf>
    <xf numFmtId="0" fontId="7" fillId="0" borderId="20" xfId="0" applyFont="1" applyFill="1" applyBorder="1" applyAlignment="1">
      <alignment horizontal="center" vertical="center" textRotation="90"/>
    </xf>
    <xf numFmtId="0" fontId="7" fillId="0" borderId="50" xfId="0" applyFont="1" applyFill="1" applyBorder="1" applyAlignment="1">
      <alignment horizontal="center" vertical="center" textRotation="90"/>
    </xf>
    <xf numFmtId="0" fontId="7" fillId="0" borderId="21" xfId="0" applyFont="1" applyFill="1" applyBorder="1" applyAlignment="1">
      <alignment horizontal="center" vertical="center" textRotation="90"/>
    </xf>
    <xf numFmtId="0" fontId="1" fillId="0" borderId="5" xfId="0" applyFont="1" applyBorder="1" applyAlignment="1">
      <alignment horizontal="center"/>
    </xf>
    <xf numFmtId="0" fontId="1" fillId="0" borderId="6" xfId="0" applyFont="1" applyBorder="1" applyAlignment="1">
      <alignment horizontal="center"/>
    </xf>
    <xf numFmtId="0" fontId="1" fillId="0" borderId="9" xfId="0" applyFont="1" applyBorder="1" applyAlignment="1">
      <alignment horizontal="center"/>
    </xf>
    <xf numFmtId="0" fontId="1" fillId="0" borderId="6" xfId="0" quotePrefix="1" applyFont="1" applyFill="1" applyBorder="1" applyAlignment="1">
      <alignment horizontal="center" wrapText="1"/>
    </xf>
    <xf numFmtId="0" fontId="1" fillId="0" borderId="1" xfId="0" quotePrefix="1" applyFont="1" applyFill="1" applyBorder="1" applyAlignment="1">
      <alignment horizontal="center" wrapText="1"/>
    </xf>
    <xf numFmtId="0" fontId="1" fillId="0" borderId="27" xfId="0" quotePrefix="1" applyFont="1" applyFill="1" applyBorder="1" applyAlignment="1">
      <alignment horizontal="center" wrapText="1"/>
    </xf>
    <xf numFmtId="0" fontId="1" fillId="0" borderId="11" xfId="0" quotePrefix="1" applyFont="1" applyFill="1" applyBorder="1" applyAlignment="1">
      <alignment horizontal="center" wrapText="1"/>
    </xf>
    <xf numFmtId="0" fontId="1" fillId="0" borderId="47" xfId="0" applyFont="1" applyFill="1" applyBorder="1" applyAlignment="1">
      <alignment horizontal="center"/>
    </xf>
    <xf numFmtId="0" fontId="1" fillId="0" borderId="2" xfId="0" applyFont="1" applyFill="1" applyBorder="1" applyAlignment="1">
      <alignment horizontal="center"/>
    </xf>
    <xf numFmtId="0" fontId="7" fillId="0" borderId="31" xfId="0" applyFont="1" applyBorder="1" applyAlignment="1">
      <alignment horizontal="center" vertical="center" textRotation="90"/>
    </xf>
    <xf numFmtId="0" fontId="7" fillId="0" borderId="23" xfId="0" applyFont="1" applyBorder="1" applyAlignment="1">
      <alignment horizontal="center" vertical="center" textRotation="90"/>
    </xf>
    <xf numFmtId="0" fontId="1" fillId="0" borderId="32" xfId="0" applyFont="1" applyBorder="1" applyAlignment="1">
      <alignment horizontal="center"/>
    </xf>
    <xf numFmtId="0" fontId="1" fillId="0" borderId="41" xfId="0" applyFont="1" applyBorder="1" applyAlignment="1">
      <alignment horizontal="center"/>
    </xf>
    <xf numFmtId="0" fontId="1" fillId="0" borderId="43" xfId="0" applyFont="1" applyBorder="1" applyAlignment="1">
      <alignment horizontal="center"/>
    </xf>
    <xf numFmtId="0" fontId="7" fillId="0" borderId="57" xfId="0" applyFont="1" applyBorder="1" applyAlignment="1">
      <alignment horizontal="center" vertical="center" textRotation="90"/>
    </xf>
    <xf numFmtId="0" fontId="7" fillId="0" borderId="58" xfId="0" applyFont="1" applyBorder="1" applyAlignment="1">
      <alignment horizontal="center" vertical="center" textRotation="90"/>
    </xf>
    <xf numFmtId="0" fontId="7" fillId="0" borderId="59" xfId="0" applyFont="1" applyBorder="1" applyAlignment="1">
      <alignment horizontal="center" vertical="center" textRotation="90"/>
    </xf>
    <xf numFmtId="0" fontId="0" fillId="0" borderId="55" xfId="0" applyBorder="1" applyAlignment="1">
      <alignment horizontal="center"/>
    </xf>
    <xf numFmtId="0" fontId="0" fillId="0" borderId="46" xfId="0" applyBorder="1" applyAlignment="1">
      <alignment horizontal="center"/>
    </xf>
    <xf numFmtId="0" fontId="1" fillId="0" borderId="56" xfId="0" applyFont="1" applyBorder="1" applyAlignment="1">
      <alignment horizontal="center" vertical="center"/>
    </xf>
    <xf numFmtId="0" fontId="1" fillId="0" borderId="18" xfId="0" applyFont="1" applyBorder="1" applyAlignment="1">
      <alignment horizontal="center" vertical="center"/>
    </xf>
    <xf numFmtId="0" fontId="1" fillId="0" borderId="28" xfId="0" applyFont="1" applyBorder="1" applyAlignment="1">
      <alignment horizontal="center" vertical="center"/>
    </xf>
    <xf numFmtId="0" fontId="1" fillId="0" borderId="46" xfId="0" applyFont="1" applyBorder="1" applyAlignment="1">
      <alignment horizontal="center" vertical="center"/>
    </xf>
    <xf numFmtId="0" fontId="1" fillId="0" borderId="50" xfId="0" applyFont="1" applyFill="1" applyBorder="1" applyAlignment="1">
      <alignment horizontal="center"/>
    </xf>
    <xf numFmtId="0" fontId="1" fillId="0" borderId="3" xfId="0" applyFont="1" applyFill="1" applyBorder="1" applyAlignment="1">
      <alignment horizontal="center"/>
    </xf>
    <xf numFmtId="0" fontId="1" fillId="0" borderId="49" xfId="0" applyFont="1" applyFill="1" applyBorder="1" applyAlignment="1">
      <alignment horizontal="center"/>
    </xf>
    <xf numFmtId="0" fontId="0" fillId="2" borderId="0" xfId="0" applyFill="1" applyAlignment="1">
      <alignment horizontal="left" wrapText="1"/>
    </xf>
    <xf numFmtId="0" fontId="0" fillId="2" borderId="0" xfId="0" applyFill="1" applyBorder="1" applyAlignment="1">
      <alignment horizontal="left" wrapText="1"/>
    </xf>
    <xf numFmtId="0" fontId="13" fillId="2" borderId="0" xfId="0" applyFont="1" applyFill="1" applyBorder="1" applyAlignment="1">
      <alignment horizontal="center" vertical="center"/>
    </xf>
    <xf numFmtId="0" fontId="1" fillId="2" borderId="28"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2" borderId="25" xfId="0" applyFont="1" applyFill="1" applyBorder="1" applyAlignment="1">
      <alignment horizontal="center" vertical="center" wrapText="1"/>
    </xf>
    <xf numFmtId="164" fontId="12" fillId="2" borderId="31" xfId="0" applyNumberFormat="1" applyFont="1" applyFill="1" applyBorder="1" applyAlignment="1">
      <alignment horizontal="center" vertical="center" wrapText="1" readingOrder="1"/>
    </xf>
    <xf numFmtId="164" fontId="12" fillId="2" borderId="7" xfId="0" applyNumberFormat="1" applyFont="1" applyFill="1" applyBorder="1" applyAlignment="1">
      <alignment horizontal="center" vertical="center" wrapText="1" readingOrder="1"/>
    </xf>
    <xf numFmtId="164" fontId="12" fillId="2" borderId="8" xfId="0" applyNumberFormat="1" applyFont="1" applyFill="1" applyBorder="1" applyAlignment="1">
      <alignment horizontal="center" vertical="center" wrapText="1" readingOrder="1"/>
    </xf>
    <xf numFmtId="164" fontId="12" fillId="2" borderId="23" xfId="0" applyNumberFormat="1" applyFont="1" applyFill="1" applyBorder="1" applyAlignment="1">
      <alignment horizontal="center" vertical="center" wrapText="1" readingOrder="1"/>
    </xf>
    <xf numFmtId="164" fontId="12" fillId="2" borderId="0" xfId="0" applyNumberFormat="1" applyFont="1" applyFill="1" applyBorder="1" applyAlignment="1">
      <alignment horizontal="center" vertical="center" wrapText="1" readingOrder="1"/>
    </xf>
    <xf numFmtId="164" fontId="12" fillId="2" borderId="10" xfId="0" applyNumberFormat="1" applyFont="1" applyFill="1" applyBorder="1" applyAlignment="1">
      <alignment horizontal="center" vertical="center" wrapText="1" readingOrder="1"/>
    </xf>
    <xf numFmtId="164" fontId="12" fillId="2" borderId="24" xfId="0" applyNumberFormat="1" applyFont="1" applyFill="1" applyBorder="1" applyAlignment="1">
      <alignment horizontal="center" vertical="center" wrapText="1" readingOrder="1"/>
    </xf>
    <xf numFmtId="164" fontId="12" fillId="2" borderId="15" xfId="0" applyNumberFormat="1" applyFont="1" applyFill="1" applyBorder="1" applyAlignment="1">
      <alignment horizontal="center" vertical="center" wrapText="1" readingOrder="1"/>
    </xf>
    <xf numFmtId="164" fontId="12" fillId="2" borderId="16" xfId="0" applyNumberFormat="1" applyFont="1" applyFill="1" applyBorder="1" applyAlignment="1">
      <alignment horizontal="center" vertical="center" wrapText="1" readingOrder="1"/>
    </xf>
    <xf numFmtId="0" fontId="0" fillId="2" borderId="0" xfId="0" applyFill="1" applyAlignment="1">
      <alignment horizontal="left" vertical="top" wrapText="1"/>
    </xf>
    <xf numFmtId="0" fontId="0" fillId="0" borderId="0" xfId="0" applyFill="1" applyAlignment="1">
      <alignment horizontal="left" vertical="top" wrapText="1"/>
    </xf>
    <xf numFmtId="0" fontId="16" fillId="2" borderId="22" xfId="0" applyFont="1" applyFill="1" applyBorder="1" applyAlignment="1">
      <alignment horizontal="center" vertical="center"/>
    </xf>
    <xf numFmtId="0" fontId="16" fillId="2" borderId="41" xfId="0" applyFont="1" applyFill="1" applyBorder="1" applyAlignment="1">
      <alignment horizontal="center" vertical="center"/>
    </xf>
    <xf numFmtId="0" fontId="16" fillId="2" borderId="43" xfId="0" applyFont="1" applyFill="1" applyBorder="1" applyAlignment="1">
      <alignment horizontal="center" vertical="center"/>
    </xf>
    <xf numFmtId="0" fontId="16" fillId="2" borderId="42" xfId="0" applyFont="1" applyFill="1" applyBorder="1" applyAlignment="1">
      <alignment horizontal="center" vertical="center" wrapText="1"/>
    </xf>
    <xf numFmtId="0" fontId="16" fillId="2" borderId="40" xfId="0" applyFont="1" applyFill="1" applyBorder="1" applyAlignment="1">
      <alignment horizontal="center" vertical="center" wrapText="1"/>
    </xf>
    <xf numFmtId="0" fontId="16" fillId="2" borderId="39" xfId="0" applyFont="1" applyFill="1" applyBorder="1" applyAlignment="1">
      <alignment horizontal="center" vertical="center" wrapText="1"/>
    </xf>
    <xf numFmtId="0" fontId="16" fillId="2" borderId="21" xfId="0" applyFont="1" applyFill="1" applyBorder="1" applyAlignment="1">
      <alignment horizontal="center" vertical="center"/>
    </xf>
    <xf numFmtId="0" fontId="16" fillId="2" borderId="42" xfId="0" applyFont="1" applyFill="1" applyBorder="1" applyAlignment="1">
      <alignment horizontal="center" vertical="center"/>
    </xf>
    <xf numFmtId="0" fontId="16" fillId="2" borderId="39" xfId="0" applyFont="1" applyFill="1" applyBorder="1" applyAlignment="1">
      <alignment horizontal="center" vertical="center"/>
    </xf>
  </cellXfs>
  <cellStyles count="13">
    <cellStyle name="Comma 11 2" xfId="7" xr:uid="{00000000-0005-0000-0000-000000000000}"/>
    <cellStyle name="Currency" xfId="3" builtinId="4"/>
    <cellStyle name="Currency 2" xfId="10" xr:uid="{00000000-0005-0000-0000-000002000000}"/>
    <cellStyle name="Hyperlink" xfId="1" builtinId="8"/>
    <cellStyle name="Normal" xfId="0" builtinId="0"/>
    <cellStyle name="Normal 2" xfId="2" xr:uid="{00000000-0005-0000-0000-000005000000}"/>
    <cellStyle name="Normal 3" xfId="8" xr:uid="{00000000-0005-0000-0000-000006000000}"/>
    <cellStyle name="Normal 3 2" xfId="11" xr:uid="{00000000-0005-0000-0000-000007000000}"/>
    <cellStyle name="Normal 4" xfId="5" xr:uid="{00000000-0005-0000-0000-000008000000}"/>
    <cellStyle name="Normal 4 2" xfId="12" xr:uid="{3E410156-67E4-42B2-A4C8-C744F2BE8111}"/>
    <cellStyle name="Normal 5" xfId="6" xr:uid="{00000000-0005-0000-0000-000009000000}"/>
    <cellStyle name="Percent" xfId="4" builtinId="5"/>
    <cellStyle name="Percent 2" xfId="9" xr:uid="{00000000-0005-0000-0000-00000B000000}"/>
  </cellStyles>
  <dxfs count="14">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judge.ENV\AppData\Local\Microsoft\Windows\Temporary%20Internet%20Files\Content.Outlook\8G8SE622\SMART%20BTM%20Value%20of%20Energy%20Workbook%20(031618)_Eversour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ator"/>
      <sheetName val="Eversource"/>
      <sheetName val="Unitil"/>
      <sheetName val="National Grid"/>
      <sheetName val="Basic Service Rates"/>
      <sheetName val="Base Compensation Rates"/>
      <sheetName val="Compensation Rate Adders"/>
      <sheetName val="Tables"/>
      <sheetName val="Base rates"/>
      <sheetName val="Adders"/>
      <sheetName val="VOE"/>
      <sheetName val="Eversource (2)"/>
      <sheetName val="SMART BTM Value of Energy Workb"/>
    </sheetNames>
    <sheetDataSet>
      <sheetData sheetId="0"/>
      <sheetData sheetId="1"/>
      <sheetData sheetId="2"/>
      <sheetData sheetId="3"/>
      <sheetData sheetId="4">
        <row r="33">
          <cell r="I33">
            <v>0.10871</v>
          </cell>
        </row>
      </sheetData>
      <sheetData sheetId="5"/>
      <sheetData sheetId="6"/>
      <sheetData sheetId="7"/>
      <sheetData sheetId="8"/>
      <sheetData sheetId="9"/>
      <sheetData sheetId="10"/>
      <sheetData sheetId="11"/>
      <sheetData sheetId="1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4" totalsRowShown="0">
  <autoFilter ref="A1:A4" xr:uid="{00000000-0009-0000-0100-000001000000}"/>
  <tableColumns count="1">
    <tableColumn id="1" xr3:uid="{00000000-0010-0000-0000-000001000000}" name="Electric Distribution Company"/>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9000000}" name="Table13" displayName="Table13" ref="B6:B7" totalsRowShown="0">
  <autoFilter ref="B6:B7" xr:uid="{00000000-0009-0000-0100-00000D000000}"/>
  <tableColumns count="1">
    <tableColumn id="1" xr3:uid="{00000000-0010-0000-0900-000001000000}" name="Unitil"/>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able14" displayName="Table14" ref="C6:C10" totalsRowShown="0">
  <autoFilter ref="C6:C10" xr:uid="{00000000-0009-0000-0100-00000E000000}"/>
  <tableColumns count="1">
    <tableColumn id="1" xr3:uid="{00000000-0010-0000-0A00-000001000000}" name="Eversource"/>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B000000}" name="Table4" displayName="Table4" ref="C13:C19" totalsRowShown="0" dataDxfId="9">
  <autoFilter ref="C13:C19" xr:uid="{00000000-0009-0000-0100-000004000000}"/>
  <tableColumns count="1">
    <tableColumn id="1" xr3:uid="{00000000-0010-0000-0B00-000001000000}" name="UnitilFitch" dataDxfId="8"/>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C000000}" name="Table16" displayName="Table16" ref="D14:D25" totalsRowShown="0" dataDxfId="7">
  <autoFilter ref="D14:D25" xr:uid="{00000000-0009-0000-0100-000010000000}"/>
  <tableColumns count="1">
    <tableColumn id="1" xr3:uid="{00000000-0010-0000-0C00-000001000000}" name="Cambridge" dataDxfId="6"/>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D000000}" name="Table17" displayName="Table17" ref="E14:E26" totalsRowShown="0" dataDxfId="5">
  <autoFilter ref="E14:E26" xr:uid="{00000000-0009-0000-0100-000011000000}"/>
  <tableColumns count="1">
    <tableColumn id="1" xr3:uid="{00000000-0010-0000-0D00-000001000000}" name="GreaterBoston" dataDxfId="4"/>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E000000}" name="Table18" displayName="Table18" ref="F14:F27" totalsRowShown="0" dataDxfId="3">
  <autoFilter ref="F14:F27" xr:uid="{00000000-0009-0000-0100-000012000000}"/>
  <tableColumns count="1">
    <tableColumn id="1" xr3:uid="{00000000-0010-0000-0E00-000001000000}" name="SouthShoreCCVineyard" dataDxfId="2"/>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F000000}" name="Table19" displayName="Table19" ref="G14:G26" totalsRowShown="0" dataDxfId="1">
  <autoFilter ref="G14:G26" xr:uid="{00000000-0009-0000-0100-000013000000}"/>
  <tableColumns count="1">
    <tableColumn id="1" xr3:uid="{00000000-0010-0000-0F00-000001000000}" name="WesternMass" dataDxfId="0"/>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0000000}" name="Table8" displayName="Table8" ref="C35:C43" totalsRowShown="0">
  <autoFilter ref="C35:C43" xr:uid="{00000000-0009-0000-0100-000008000000}"/>
  <tableColumns count="1">
    <tableColumn id="1" xr3:uid="{00000000-0010-0000-1000-000001000000}" name="NGridMassElectric"/>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1000000}" name="Table15" displayName="Table15" ref="D40:D42" totalsRowShown="0">
  <autoFilter ref="D40:D42" xr:uid="{00000000-0009-0000-0100-00000F000000}"/>
  <tableColumns count="1">
    <tableColumn id="1" xr3:uid="{00000000-0010-0000-1100-000001000000}" name="NGridNantucketElectric"/>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2000000}" name="Table20" displayName="Table20" ref="E40:E44" totalsRowShown="0">
  <autoFilter ref="E40:E44" xr:uid="{00000000-0009-0000-0100-000014000000}"/>
  <tableColumns count="1">
    <tableColumn id="1" xr3:uid="{00000000-0010-0000-1200-000001000000}" name="UnitilUnitilFitch"/>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4:A23" totalsRowShown="0" dataDxfId="13">
  <autoFilter ref="A14:A23" xr:uid="{00000000-0009-0000-0100-000002000000}"/>
  <tableColumns count="1">
    <tableColumn id="1" xr3:uid="{00000000-0010-0000-0100-000001000000}" name="MassElectric" dataDxfId="12"/>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3000000}" name="Table21" displayName="Table21" ref="F40:F48" totalsRowShown="0">
  <autoFilter ref="F40:F48" xr:uid="{00000000-0009-0000-0100-000015000000}"/>
  <tableColumns count="1">
    <tableColumn id="1" xr3:uid="{00000000-0010-0000-1300-000001000000}" name="EversourceCambridge"/>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4000000}" name="Table22" displayName="Table22" ref="G36:G44" totalsRowShown="0">
  <autoFilter ref="G36:G44" xr:uid="{00000000-0009-0000-0100-000016000000}"/>
  <tableColumns count="1">
    <tableColumn id="1" xr3:uid="{00000000-0010-0000-1400-000001000000}" name="EversourceGreaterBoston"/>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5000000}" name="Table23" displayName="Table23" ref="H36:H44" totalsRowShown="0">
  <autoFilter ref="H36:H44" xr:uid="{00000000-0009-0000-0100-000017000000}"/>
  <tableColumns count="1">
    <tableColumn id="1" xr3:uid="{00000000-0010-0000-1500-000001000000}" name="EversourceSouthShoreCCVineyard"/>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Table24" displayName="Table24" ref="I36:I44" totalsRowShown="0">
  <autoFilter ref="I36:I44" xr:uid="{00000000-0009-0000-0100-000018000000}"/>
  <tableColumns count="1">
    <tableColumn id="1" xr3:uid="{00000000-0010-0000-1600-000001000000}" name="EversourceWesternMass"/>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ValidationLists" displayName="ValidationLists" ref="A62:B92" totalsRowShown="0">
  <autoFilter ref="A62:B92" xr:uid="{00000000-0009-0000-0100-000019000000}"/>
  <tableColumns count="2">
    <tableColumn id="1" xr3:uid="{00000000-0010-0000-1700-000001000000}" name="ProjectSize"/>
    <tableColumn id="2" xr3:uid="{00000000-0010-0000-1700-000002000000}" name="Location"/>
  </tableColumns>
  <tableStyleInfo name="TableStyleMedium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Sizes" displayName="Sizes" ref="F66:F72" totalsRowShown="0">
  <autoFilter ref="F66:F72" xr:uid="{00000000-0009-0000-0100-00001A000000}"/>
  <tableColumns count="1">
    <tableColumn id="1" xr3:uid="{00000000-0010-0000-1800-000001000000}" name="ProjectSize"/>
  </tableColumns>
  <tableStyleInfo name="TableStyleMedium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9000000}" name="Offtaker2" displayName="Offtaker2" ref="A94:B116" totalsRowShown="0">
  <autoFilter ref="A94:B116" xr:uid="{00000000-0009-0000-0100-00001B000000}"/>
  <tableColumns count="2">
    <tableColumn id="1" xr3:uid="{00000000-0010-0000-1900-000001000000}" name="ProjectSize2"/>
    <tableColumn id="2" xr3:uid="{00000000-0010-0000-1900-000002000000}" name="Offtaker"/>
  </tableColumns>
  <tableStyleInfo name="TableStyleMedium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A000000}" name="Tracking3" displayName="Tracking3" ref="A118:B128" totalsRowShown="0">
  <autoFilter ref="A118:B128" xr:uid="{00000000-0009-0000-0100-00001C000000}"/>
  <tableColumns count="2">
    <tableColumn id="1" xr3:uid="{00000000-0010-0000-1A00-000001000000}" name="ProjectSize3"/>
    <tableColumn id="2" xr3:uid="{00000000-0010-0000-1A00-000002000000}" name="Tracking"/>
  </tableColumns>
  <tableStyleInfo name="TableStyleMedium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B000000}" name="Table29" displayName="Table29" ref="A26:A31" totalsRowShown="0">
  <autoFilter ref="A26:A31" xr:uid="{00000000-0009-0000-0100-00001D000000}"/>
  <tableColumns count="1">
    <tableColumn id="1" xr3:uid="{00000000-0010-0000-1B00-000001000000}" name="Project Size"/>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C000000}" name="Table31" displayName="Table31" ref="H14:H18" totalsRowShown="0">
  <autoFilter ref="H14:H18" xr:uid="{00000000-0009-0000-0100-00001F000000}"/>
  <tableColumns count="1">
    <tableColumn id="1" xr3:uid="{00000000-0010-0000-1C00-000001000000}" name="EasternMass"/>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B14:B20" totalsRowShown="0" dataDxfId="11">
  <autoFilter ref="B14:B20" xr:uid="{00000000-0009-0000-0100-000003000000}"/>
  <tableColumns count="1">
    <tableColumn id="1" xr3:uid="{00000000-0010-0000-0200-000001000000}" name="NantucketElectric" dataDxfId="10"/>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C47:C55" totalsRowShown="0">
  <autoFilter ref="C47:C55" xr:uid="{00000000-0009-0000-0100-000005000000}"/>
  <tableColumns count="1">
    <tableColumn id="1" xr3:uid="{00000000-0010-0000-0300-000001000000}" name="Capacity Block"/>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le7" displayName="Table7" ref="A34:A40" totalsRowShown="0">
  <autoFilter ref="A34:A40" xr:uid="{00000000-0009-0000-0100-000007000000}"/>
  <tableColumns count="1">
    <tableColumn id="1" xr3:uid="{00000000-0010-0000-0400-000001000000}" name="Project Size"/>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5000000}" name="Table9" displayName="Table9" ref="A42:A49" totalsRowShown="0">
  <autoFilter ref="A42:A49" xr:uid="{00000000-0009-0000-0100-000009000000}"/>
  <tableColumns count="1">
    <tableColumn id="1" xr3:uid="{00000000-0010-0000-0500-000001000000}" name="Location Based Adder"/>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6000000}" name="Table10" displayName="Table10" ref="A51:A56" totalsRowShown="0">
  <autoFilter ref="A51:A56" xr:uid="{00000000-0009-0000-0100-00000A000000}"/>
  <tableColumns count="1">
    <tableColumn id="1" xr3:uid="{00000000-0010-0000-0600-000001000000}" name="Off-taker Based Adder"/>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Table11" displayName="Table11" ref="A58:A60" totalsRowShown="0">
  <autoFilter ref="A58:A60" xr:uid="{00000000-0009-0000-0100-00000B000000}"/>
  <tableColumns count="1">
    <tableColumn id="1" xr3:uid="{00000000-0010-0000-0700-000001000000}" name="Solar tracking Adder"/>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8000000}" name="Table12" displayName="Table12" ref="A6:A8" totalsRowShown="0">
  <autoFilter ref="A6:A8" xr:uid="{00000000-0009-0000-0100-00000C000000}"/>
  <tableColumns count="1">
    <tableColumn id="1" xr3:uid="{00000000-0010-0000-0800-000001000000}" name="NationalGrid"/>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mass.gov/service-details/development-of-the-solar-massachusetts-renewable-target-smart-progra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hyperlink" Target="https://www.mass.gov/service-details/basic-service-information-and-rates"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nationalgridus.com/media/pdfs/billing-payments/electric-rates/ma/indtable-2.pdf" TargetMode="External"/><Relationship Id="rId2" Type="http://schemas.openxmlformats.org/officeDocument/2006/relationships/hyperlink" Target="https://www.nationalgridus.com/media/pdfs/billing-payments/electric-rates/ma/commtable.pdf" TargetMode="External"/><Relationship Id="rId1" Type="http://schemas.openxmlformats.org/officeDocument/2006/relationships/hyperlink" Target="https://www.nationalgridus.com/media/pdfs/billing-payments/electric-rates/ma/resitable.pdf" TargetMode="Externa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mass.gov/service-details/basic-service-information-and-rates" TargetMode="External"/><Relationship Id="rId2" Type="http://schemas.openxmlformats.org/officeDocument/2006/relationships/hyperlink" Target="https://www.eversource.com/content/docs/default-source/rates-tariffs/wma-rates.pdf" TargetMode="External"/><Relationship Id="rId1" Type="http://schemas.openxmlformats.org/officeDocument/2006/relationships/hyperlink" Target="https://www.eversource.com/content/ema-c/residential/my-account/billing-payments/about-your-bill/rates-tariffs/summary-of-electric-rates" TargetMode="Externa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7.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38"/>
  <sheetViews>
    <sheetView tabSelected="1" zoomScaleNormal="100" workbookViewId="0"/>
  </sheetViews>
  <sheetFormatPr defaultRowHeight="15" x14ac:dyDescent="0.25"/>
  <cols>
    <col min="1" max="1" width="8.140625" style="102" customWidth="1"/>
    <col min="2" max="2" width="39.7109375" style="102" customWidth="1"/>
    <col min="3" max="3" width="28.7109375" style="102" customWidth="1"/>
    <col min="4" max="4" width="1.85546875" style="102" customWidth="1"/>
    <col min="5" max="5" width="17.7109375" style="102" customWidth="1"/>
    <col min="6" max="6" width="3" style="102" customWidth="1"/>
    <col min="7" max="7" width="33.28515625" style="102" customWidth="1"/>
    <col min="8" max="8" width="9" style="102" customWidth="1"/>
    <col min="9" max="16384" width="9.140625" style="102"/>
  </cols>
  <sheetData>
    <row r="1" spans="1:8" x14ac:dyDescent="0.25">
      <c r="A1" s="99"/>
      <c r="B1" s="100"/>
      <c r="C1" s="100"/>
      <c r="D1" s="100"/>
      <c r="E1" s="100"/>
      <c r="F1" s="100"/>
      <c r="G1" s="100"/>
      <c r="H1" s="101"/>
    </row>
    <row r="2" spans="1:8" ht="20.25" customHeight="1" x14ac:dyDescent="0.3">
      <c r="A2" s="103"/>
      <c r="B2" s="309" t="s">
        <v>186</v>
      </c>
      <c r="C2" s="309"/>
      <c r="D2" s="309"/>
      <c r="E2" s="309"/>
      <c r="F2" s="104"/>
      <c r="G2" s="104"/>
      <c r="H2" s="105"/>
    </row>
    <row r="3" spans="1:8" ht="20.25" customHeight="1" x14ac:dyDescent="0.3">
      <c r="A3" s="103"/>
      <c r="B3" s="310" t="s">
        <v>224</v>
      </c>
      <c r="C3" s="309"/>
      <c r="D3" s="309"/>
      <c r="E3" s="309"/>
      <c r="F3" s="104"/>
      <c r="G3" s="104"/>
      <c r="H3" s="105"/>
    </row>
    <row r="4" spans="1:8" ht="12.75" customHeight="1" x14ac:dyDescent="0.3">
      <c r="A4" s="106"/>
      <c r="B4" s="107"/>
      <c r="C4" s="107"/>
      <c r="D4" s="107"/>
      <c r="E4" s="107"/>
      <c r="F4" s="107"/>
      <c r="G4" s="107"/>
      <c r="H4" s="108"/>
    </row>
    <row r="5" spans="1:8" ht="30" x14ac:dyDescent="0.25">
      <c r="A5" s="106"/>
      <c r="B5" s="109" t="s">
        <v>167</v>
      </c>
      <c r="C5" s="110" t="s">
        <v>173</v>
      </c>
      <c r="D5" s="111"/>
      <c r="E5" s="109" t="s">
        <v>166</v>
      </c>
      <c r="F5" s="112"/>
      <c r="G5" s="305" t="s">
        <v>225</v>
      </c>
      <c r="H5" s="108"/>
    </row>
    <row r="6" spans="1:8" x14ac:dyDescent="0.25">
      <c r="A6" s="106"/>
      <c r="B6" s="113" t="s">
        <v>96</v>
      </c>
      <c r="C6" s="97"/>
      <c r="D6" s="114"/>
      <c r="E6" s="115">
        <f>C6</f>
        <v>0</v>
      </c>
      <c r="F6" s="114"/>
      <c r="G6" s="306"/>
      <c r="H6" s="108"/>
    </row>
    <row r="7" spans="1:8" x14ac:dyDescent="0.25">
      <c r="A7" s="106"/>
      <c r="B7" s="113" t="s">
        <v>45</v>
      </c>
      <c r="C7" s="97"/>
      <c r="D7" s="114"/>
      <c r="E7" s="115">
        <f>IF(C7="GreaterBoston","EasternMass",IF(C7="Cambridge","EasternMass", IF(C7="SouthShoreCCVineyard","EasternMass", C7)))</f>
        <v>0</v>
      </c>
      <c r="F7" s="114"/>
      <c r="G7" s="306"/>
      <c r="H7" s="108"/>
    </row>
    <row r="8" spans="1:8" x14ac:dyDescent="0.25">
      <c r="A8" s="106"/>
      <c r="B8" s="113" t="s">
        <v>4</v>
      </c>
      <c r="C8" s="98"/>
      <c r="D8" s="116"/>
      <c r="E8" s="115" t="str">
        <f>SUBSTITUTE(C8," ","")</f>
        <v/>
      </c>
      <c r="F8" s="114"/>
      <c r="G8" s="306"/>
      <c r="H8" s="108"/>
    </row>
    <row r="9" spans="1:8" x14ac:dyDescent="0.25">
      <c r="A9" s="106"/>
      <c r="B9" s="113" t="s">
        <v>134</v>
      </c>
      <c r="C9" s="97"/>
      <c r="D9" s="114"/>
      <c r="E9" s="115">
        <f>C9</f>
        <v>0</v>
      </c>
      <c r="F9" s="114"/>
      <c r="G9" s="306"/>
      <c r="H9" s="108"/>
    </row>
    <row r="10" spans="1:8" x14ac:dyDescent="0.25">
      <c r="A10" s="106"/>
      <c r="B10" s="113" t="s">
        <v>226</v>
      </c>
      <c r="C10" s="97"/>
      <c r="D10" s="114"/>
      <c r="E10" s="115">
        <f>C10</f>
        <v>0</v>
      </c>
      <c r="F10" s="114"/>
      <c r="G10" s="306"/>
      <c r="H10" s="108"/>
    </row>
    <row r="11" spans="1:8" x14ac:dyDescent="0.25">
      <c r="A11" s="106"/>
      <c r="B11" s="113" t="s">
        <v>131</v>
      </c>
      <c r="C11" s="97"/>
      <c r="D11" s="114"/>
      <c r="E11" s="117" t="e">
        <f>IF(C11="Building",VLOOKUP(C11,Adders!$B$3:$J$9,3,FALSE),VLOOKUP(C11,Adders!$B$3:$J$9,2,FALSE))</f>
        <v>#N/A</v>
      </c>
      <c r="F11" s="118"/>
      <c r="G11" s="306"/>
      <c r="H11" s="108"/>
    </row>
    <row r="12" spans="1:8" x14ac:dyDescent="0.25">
      <c r="A12" s="106"/>
      <c r="B12" s="113" t="s">
        <v>132</v>
      </c>
      <c r="C12" s="97"/>
      <c r="D12" s="114"/>
      <c r="E12" s="117" t="e">
        <f>IF(C12="CommunityShared",VLOOKUP(C12,Adders!$B$10:$M$14,12,FALSE),VLOOKUP(C12,Adders!$B$10:$M$14,2,FALSE))</f>
        <v>#N/A</v>
      </c>
      <c r="F12" s="118"/>
      <c r="G12" s="306"/>
      <c r="H12" s="108"/>
    </row>
    <row r="13" spans="1:8" x14ac:dyDescent="0.25">
      <c r="A13" s="106"/>
      <c r="B13" s="113" t="s">
        <v>101</v>
      </c>
      <c r="C13" s="97"/>
      <c r="D13" s="114"/>
      <c r="E13" s="117" t="e">
        <f>VLOOKUP(C13,Adders!$B$15:$J$16,2,FALSE)</f>
        <v>#N/A</v>
      </c>
      <c r="F13" s="118"/>
      <c r="G13" s="306"/>
      <c r="H13" s="108"/>
    </row>
    <row r="14" spans="1:8" x14ac:dyDescent="0.25">
      <c r="A14" s="106"/>
      <c r="B14" s="113" t="s">
        <v>181</v>
      </c>
      <c r="C14" s="119" t="s">
        <v>228</v>
      </c>
      <c r="D14" s="114"/>
      <c r="E14" s="97"/>
      <c r="F14" s="120"/>
      <c r="G14" s="307"/>
      <c r="H14" s="108"/>
    </row>
    <row r="15" spans="1:8" ht="13.5" customHeight="1" x14ac:dyDescent="0.25">
      <c r="A15" s="106"/>
      <c r="B15" s="121" t="s">
        <v>53</v>
      </c>
      <c r="C15" s="122"/>
      <c r="D15" s="122"/>
      <c r="E15" s="122"/>
      <c r="F15" s="122"/>
      <c r="G15" s="122"/>
      <c r="H15" s="108"/>
    </row>
    <row r="16" spans="1:8" ht="11.25" customHeight="1" x14ac:dyDescent="0.25">
      <c r="A16" s="106"/>
      <c r="B16" s="123" t="s">
        <v>187</v>
      </c>
      <c r="C16" s="122"/>
      <c r="D16" s="122"/>
      <c r="E16" s="122"/>
      <c r="F16" s="122"/>
      <c r="G16" s="122"/>
      <c r="H16" s="108"/>
    </row>
    <row r="17" spans="1:8" s="127" customFormat="1" ht="9" customHeight="1" x14ac:dyDescent="0.2">
      <c r="A17" s="124"/>
      <c r="B17" s="125" t="s">
        <v>182</v>
      </c>
      <c r="C17" s="123"/>
      <c r="D17" s="123"/>
      <c r="E17" s="123"/>
      <c r="F17" s="123"/>
      <c r="G17" s="123"/>
      <c r="H17" s="126"/>
    </row>
    <row r="18" spans="1:8" x14ac:dyDescent="0.25">
      <c r="A18" s="106"/>
      <c r="B18" s="122"/>
      <c r="C18" s="122"/>
      <c r="D18" s="122"/>
      <c r="E18" s="122"/>
      <c r="F18" s="122"/>
      <c r="G18" s="122"/>
      <c r="H18" s="108"/>
    </row>
    <row r="19" spans="1:8" ht="21.75" customHeight="1" x14ac:dyDescent="0.25">
      <c r="A19" s="106"/>
      <c r="B19" s="308" t="s">
        <v>168</v>
      </c>
      <c r="C19" s="308"/>
      <c r="D19" s="128"/>
      <c r="E19" s="122"/>
      <c r="F19" s="122"/>
      <c r="G19" s="122"/>
      <c r="H19" s="108"/>
    </row>
    <row r="20" spans="1:8" x14ac:dyDescent="0.25">
      <c r="A20" s="106"/>
      <c r="B20" s="129" t="s">
        <v>172</v>
      </c>
      <c r="C20" s="117" t="e">
        <f t="array" ref="C20">INDEX('Base rates'!C2:J31,MATCH(E7&amp;E10,'Base rates'!A2:A31&amp;'Base rates'!B2:B31,0),MATCH(E9,'Base rates'!C1:J1,0))</f>
        <v>#N/A</v>
      </c>
      <c r="D20" s="114"/>
      <c r="E20" s="122"/>
      <c r="F20" s="122"/>
      <c r="G20" s="122"/>
      <c r="H20" s="108"/>
    </row>
    <row r="21" spans="1:8" x14ac:dyDescent="0.25">
      <c r="A21" s="106"/>
      <c r="B21" s="129" t="s">
        <v>171</v>
      </c>
      <c r="C21" s="117" t="e">
        <f>E11+E12+E13+E14</f>
        <v>#N/A</v>
      </c>
      <c r="D21" s="114"/>
      <c r="E21" s="122"/>
      <c r="F21" s="122"/>
      <c r="G21" s="122"/>
      <c r="H21" s="108"/>
    </row>
    <row r="22" spans="1:8" x14ac:dyDescent="0.25">
      <c r="A22" s="106"/>
      <c r="B22" s="129" t="s">
        <v>170</v>
      </c>
      <c r="C22" s="117" t="e">
        <f>C20+C21</f>
        <v>#N/A</v>
      </c>
      <c r="D22" s="114"/>
      <c r="E22" s="122"/>
      <c r="F22" s="122"/>
      <c r="G22" s="122"/>
      <c r="H22" s="108"/>
    </row>
    <row r="23" spans="1:8" x14ac:dyDescent="0.25">
      <c r="A23" s="106"/>
      <c r="B23" s="129" t="s">
        <v>169</v>
      </c>
      <c r="C23" s="117" t="e">
        <f>VLOOKUP(C7&amp;E8,VOE!$B$2:$I$71,8,FALSE)</f>
        <v>#N/A</v>
      </c>
      <c r="D23" s="114"/>
      <c r="E23" s="122"/>
      <c r="F23" s="122"/>
      <c r="G23" s="122"/>
      <c r="H23" s="108"/>
    </row>
    <row r="24" spans="1:8" x14ac:dyDescent="0.25">
      <c r="A24" s="106"/>
      <c r="B24" s="122"/>
      <c r="C24" s="114"/>
      <c r="D24" s="114"/>
      <c r="E24" s="122"/>
      <c r="F24" s="122"/>
      <c r="G24" s="122"/>
      <c r="H24" s="108"/>
    </row>
    <row r="25" spans="1:8" ht="21" customHeight="1" x14ac:dyDescent="0.25">
      <c r="A25" s="106"/>
      <c r="B25" s="308" t="s">
        <v>183</v>
      </c>
      <c r="C25" s="308"/>
      <c r="D25" s="128"/>
      <c r="E25" s="122"/>
      <c r="F25" s="122"/>
      <c r="G25" s="122"/>
      <c r="H25" s="108"/>
    </row>
    <row r="26" spans="1:8" x14ac:dyDescent="0.25">
      <c r="A26" s="106"/>
      <c r="B26" s="129" t="s">
        <v>184</v>
      </c>
      <c r="C26" s="117" t="e">
        <f>C22-C23</f>
        <v>#N/A</v>
      </c>
      <c r="D26" s="114"/>
      <c r="E26" s="122"/>
      <c r="F26" s="122"/>
      <c r="G26" s="122"/>
      <c r="H26" s="108"/>
    </row>
    <row r="27" spans="1:8" x14ac:dyDescent="0.25">
      <c r="A27" s="106"/>
      <c r="B27" s="129" t="s">
        <v>133</v>
      </c>
      <c r="C27" s="115">
        <f>IF(E10="≤25",10, IF(E10="LowIncome≤25",10,20))</f>
        <v>20</v>
      </c>
      <c r="D27" s="114"/>
      <c r="E27" s="122"/>
      <c r="F27" s="122"/>
      <c r="G27" s="122"/>
      <c r="H27" s="108"/>
    </row>
    <row r="28" spans="1:8" x14ac:dyDescent="0.25">
      <c r="A28" s="106"/>
      <c r="B28" s="122"/>
      <c r="C28" s="122"/>
      <c r="D28" s="122"/>
      <c r="E28" s="122"/>
      <c r="F28" s="122"/>
      <c r="G28" s="122"/>
      <c r="H28" s="108"/>
    </row>
    <row r="29" spans="1:8" ht="15" customHeight="1" x14ac:dyDescent="0.25">
      <c r="A29" s="106"/>
      <c r="B29" s="303" t="s">
        <v>185</v>
      </c>
      <c r="C29" s="303"/>
      <c r="D29" s="303"/>
      <c r="E29" s="303"/>
      <c r="F29" s="303"/>
      <c r="G29" s="303"/>
      <c r="H29" s="108"/>
    </row>
    <row r="30" spans="1:8" x14ac:dyDescent="0.25">
      <c r="A30" s="106"/>
      <c r="B30" s="303"/>
      <c r="C30" s="303"/>
      <c r="D30" s="303"/>
      <c r="E30" s="303"/>
      <c r="F30" s="303"/>
      <c r="G30" s="303"/>
      <c r="H30" s="108"/>
    </row>
    <row r="31" spans="1:8" x14ac:dyDescent="0.25">
      <c r="A31" s="106"/>
      <c r="B31" s="303"/>
      <c r="C31" s="303"/>
      <c r="D31" s="303"/>
      <c r="E31" s="303"/>
      <c r="F31" s="303"/>
      <c r="G31" s="303"/>
      <c r="H31" s="108"/>
    </row>
    <row r="32" spans="1:8" x14ac:dyDescent="0.25">
      <c r="A32" s="106"/>
      <c r="B32" s="303"/>
      <c r="C32" s="303"/>
      <c r="D32" s="303"/>
      <c r="E32" s="303"/>
      <c r="F32" s="303"/>
      <c r="G32" s="303"/>
      <c r="H32" s="108"/>
    </row>
    <row r="33" spans="1:8" x14ac:dyDescent="0.25">
      <c r="A33" s="106"/>
      <c r="B33" s="303"/>
      <c r="C33" s="303"/>
      <c r="D33" s="303"/>
      <c r="E33" s="303"/>
      <c r="F33" s="303"/>
      <c r="G33" s="303"/>
      <c r="H33" s="108"/>
    </row>
    <row r="34" spans="1:8" x14ac:dyDescent="0.25">
      <c r="A34" s="106"/>
      <c r="B34" s="303"/>
      <c r="C34" s="303"/>
      <c r="D34" s="303"/>
      <c r="E34" s="303"/>
      <c r="F34" s="303"/>
      <c r="G34" s="303"/>
      <c r="H34" s="108"/>
    </row>
    <row r="35" spans="1:8" x14ac:dyDescent="0.25">
      <c r="A35" s="106"/>
      <c r="B35" s="303"/>
      <c r="C35" s="303"/>
      <c r="D35" s="303"/>
      <c r="E35" s="303"/>
      <c r="F35" s="303"/>
      <c r="G35" s="303"/>
      <c r="H35" s="108"/>
    </row>
    <row r="36" spans="1:8" x14ac:dyDescent="0.25">
      <c r="A36" s="106"/>
      <c r="B36" s="303"/>
      <c r="C36" s="303"/>
      <c r="D36" s="303"/>
      <c r="E36" s="303"/>
      <c r="F36" s="303"/>
      <c r="G36" s="303"/>
      <c r="H36" s="108"/>
    </row>
    <row r="37" spans="1:8" x14ac:dyDescent="0.25">
      <c r="A37" s="106"/>
      <c r="B37" s="303"/>
      <c r="C37" s="303"/>
      <c r="D37" s="303"/>
      <c r="E37" s="303"/>
      <c r="F37" s="303"/>
      <c r="G37" s="303"/>
      <c r="H37" s="108"/>
    </row>
    <row r="38" spans="1:8" ht="15.75" thickBot="1" x14ac:dyDescent="0.3">
      <c r="A38" s="130"/>
      <c r="B38" s="304"/>
      <c r="C38" s="304"/>
      <c r="D38" s="304"/>
      <c r="E38" s="304"/>
      <c r="F38" s="304"/>
      <c r="G38" s="304"/>
      <c r="H38" s="131"/>
    </row>
  </sheetData>
  <sheetProtection algorithmName="SHA-512" hashValue="jHve68rcgBiOwmWRgv83yEszpaXy99puFz5nFbtpU6LxNV53pnBbJnr3BiMrJz0+MaKpX1vUDg2pB3WqgHN34Q==" saltValue="d4lfDlJkNMU+YufTl9TQ9g==" spinCount="100000" sheet="1" objects="1" scenarios="1"/>
  <mergeCells count="6">
    <mergeCell ref="B29:G38"/>
    <mergeCell ref="G5:G14"/>
    <mergeCell ref="B19:C19"/>
    <mergeCell ref="B25:C25"/>
    <mergeCell ref="B2:E2"/>
    <mergeCell ref="B3:E3"/>
  </mergeCells>
  <dataValidations count="4">
    <dataValidation type="list" allowBlank="1" showInputMessage="1" showErrorMessage="1" sqref="C6" xr:uid="{00000000-0002-0000-0000-000000000000}">
      <formula1>EDC</formula1>
    </dataValidation>
    <dataValidation type="list" allowBlank="1" showInputMessage="1" showErrorMessage="1" sqref="C7 C8" xr:uid="{00000000-0002-0000-0000-000001000000}">
      <formula1>INDIRECT(C6)</formula1>
    </dataValidation>
    <dataValidation type="list" allowBlank="1" showInputMessage="1" showErrorMessage="1" sqref="C9" xr:uid="{00000000-0002-0000-0000-000002000000}">
      <formula1>INDIRECT(C6&amp;C7)</formula1>
    </dataValidation>
    <dataValidation type="list" allowBlank="1" showInputMessage="1" showErrorMessage="1" sqref="C10" xr:uid="{00000000-0002-0000-0000-000003000000}">
      <formula1>IF(ISNUMBER(SEARCH("R-4",C8)),Low,IF(ISNUMBER(SEARCH("R-2",C8)),Low, IF(ISNUMBER(SEARCH("RD-2",C8)),Low,NotLow)))</formula1>
    </dataValidation>
  </dataValidations>
  <hyperlinks>
    <hyperlink ref="B17" r:id="rId1" xr:uid="{00000000-0004-0000-0000-000000000000}"/>
  </hyperlink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4000000}">
          <x14:formula1>
            <xm:f>Adders!$B$3:$B$9</xm:f>
          </x14:formula1>
          <xm:sqref>C11</xm:sqref>
        </x14:dataValidation>
        <x14:dataValidation type="list" allowBlank="1" showInputMessage="1" showErrorMessage="1" xr:uid="{00000000-0002-0000-0000-000005000000}">
          <x14:formula1>
            <xm:f>Adders!$B$10:$B$14</xm:f>
          </x14:formula1>
          <xm:sqref>C12</xm:sqref>
        </x14:dataValidation>
        <x14:dataValidation type="list" allowBlank="1" showInputMessage="1" showErrorMessage="1" xr:uid="{00000000-0002-0000-0000-000006000000}">
          <x14:formula1>
            <xm:f>Adders!$B$15:$B$16</xm:f>
          </x14:formula1>
          <xm:sqref>C13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N74"/>
  <sheetViews>
    <sheetView workbookViewId="0">
      <pane ySplit="1" topLeftCell="A2" activePane="bottomLeft" state="frozen"/>
      <selection activeCell="B79" sqref="B79"/>
      <selection pane="bottomLeft" activeCell="I2" sqref="I2"/>
    </sheetView>
  </sheetViews>
  <sheetFormatPr defaultRowHeight="15" x14ac:dyDescent="0.25"/>
  <cols>
    <col min="1" max="1" width="11.42578125" customWidth="1"/>
    <col min="2" max="2" width="15.28515625" customWidth="1"/>
    <col min="3" max="3" width="19.85546875" customWidth="1"/>
    <col min="4" max="4" width="11" customWidth="1"/>
    <col min="5" max="6" width="15.28515625" customWidth="1"/>
    <col min="7" max="7" width="12.140625" customWidth="1"/>
    <col min="8" max="8" width="10.85546875" customWidth="1"/>
    <col min="9" max="9" width="15" customWidth="1"/>
  </cols>
  <sheetData>
    <row r="1" spans="1:10" s="3" customFormat="1" ht="30" x14ac:dyDescent="0.25">
      <c r="A1" s="90" t="s">
        <v>164</v>
      </c>
      <c r="B1" s="90" t="s">
        <v>165</v>
      </c>
      <c r="C1" s="90" t="s">
        <v>45</v>
      </c>
      <c r="D1" s="90" t="s">
        <v>4</v>
      </c>
      <c r="E1" s="90" t="s">
        <v>0</v>
      </c>
      <c r="F1" s="285" t="s">
        <v>1</v>
      </c>
      <c r="G1" s="285" t="s">
        <v>2</v>
      </c>
      <c r="H1" s="90" t="s">
        <v>3</v>
      </c>
      <c r="I1" s="90" t="s">
        <v>55</v>
      </c>
    </row>
    <row r="2" spans="1:10" x14ac:dyDescent="0.25">
      <c r="A2" t="s">
        <v>135</v>
      </c>
      <c r="B2" t="str">
        <f t="shared" ref="B2:B65" si="0">C2&amp;D2</f>
        <v>UnitilFitchRD-1</v>
      </c>
      <c r="C2" t="s">
        <v>154</v>
      </c>
      <c r="D2" t="s">
        <v>21</v>
      </c>
      <c r="E2" s="257">
        <v>0.10979388888888894</v>
      </c>
      <c r="F2" s="284">
        <v>2.401E-2</v>
      </c>
      <c r="G2" s="284">
        <v>9.7199999999999995E-2</v>
      </c>
      <c r="H2" s="257">
        <v>-1.9E-3</v>
      </c>
      <c r="I2" s="257">
        <v>0.2291</v>
      </c>
    </row>
    <row r="3" spans="1:10" x14ac:dyDescent="0.25">
      <c r="A3" t="s">
        <v>135</v>
      </c>
      <c r="B3" t="str">
        <f t="shared" si="0"/>
        <v>UnitilFitchRD-2</v>
      </c>
      <c r="C3" t="s">
        <v>154</v>
      </c>
      <c r="D3" t="s">
        <v>22</v>
      </c>
      <c r="E3" s="257">
        <v>0.10979388888888894</v>
      </c>
      <c r="F3" s="284">
        <v>2.401E-2</v>
      </c>
      <c r="G3" s="284">
        <v>9.7199999999999995E-2</v>
      </c>
      <c r="H3" s="257">
        <v>-1.9E-3</v>
      </c>
      <c r="I3" s="257">
        <v>0.2291</v>
      </c>
    </row>
    <row r="4" spans="1:10" x14ac:dyDescent="0.25">
      <c r="A4" t="s">
        <v>135</v>
      </c>
      <c r="B4" t="str">
        <f t="shared" si="0"/>
        <v>UnitilFitchGD-1</v>
      </c>
      <c r="C4" t="s">
        <v>154</v>
      </c>
      <c r="D4" t="s">
        <v>23</v>
      </c>
      <c r="E4" s="257">
        <v>0.10979388888888894</v>
      </c>
      <c r="F4" s="284">
        <v>1.9800000000000002E-2</v>
      </c>
      <c r="G4" s="284">
        <v>9.1439999999999994E-2</v>
      </c>
      <c r="H4" s="257">
        <v>-1.5499999999999999E-3</v>
      </c>
      <c r="I4" s="257">
        <v>0.21948000000000001</v>
      </c>
    </row>
    <row r="5" spans="1:10" x14ac:dyDescent="0.25">
      <c r="A5" t="s">
        <v>135</v>
      </c>
      <c r="B5" t="str">
        <f t="shared" si="0"/>
        <v>UnitilFitchGD-2</v>
      </c>
      <c r="C5" t="s">
        <v>154</v>
      </c>
      <c r="D5" t="s">
        <v>24</v>
      </c>
      <c r="E5" s="288">
        <v>9.8820000000000005E-2</v>
      </c>
      <c r="F5" s="284">
        <v>1.9800000000000002E-2</v>
      </c>
      <c r="G5" s="284">
        <v>3.9300000000000002E-2</v>
      </c>
      <c r="H5" s="257">
        <v>-1.5499999999999999E-3</v>
      </c>
      <c r="I5" s="257">
        <v>0.15637000000000004</v>
      </c>
    </row>
    <row r="6" spans="1:10" x14ac:dyDescent="0.25">
      <c r="A6" t="s">
        <v>135</v>
      </c>
      <c r="B6" t="str">
        <f t="shared" si="0"/>
        <v>UnitilFitchGD-3</v>
      </c>
      <c r="C6" t="s">
        <v>154</v>
      </c>
      <c r="D6" t="s">
        <v>25</v>
      </c>
      <c r="E6" s="257">
        <v>9.0901111111111141E-2</v>
      </c>
      <c r="F6" s="284">
        <v>1.7610000000000001E-2</v>
      </c>
      <c r="G6" s="284">
        <v>1.7139999999999999E-2</v>
      </c>
      <c r="H6" s="257">
        <v>-1.0499999999999999E-3</v>
      </c>
      <c r="I6" s="257">
        <v>0.12459999999999999</v>
      </c>
    </row>
    <row r="7" spans="1:10" x14ac:dyDescent="0.25">
      <c r="A7" t="s">
        <v>135</v>
      </c>
      <c r="B7" t="str">
        <f t="shared" si="0"/>
        <v>UnitilFitchGD-4</v>
      </c>
      <c r="C7" t="s">
        <v>154</v>
      </c>
      <c r="D7" t="s">
        <v>26</v>
      </c>
      <c r="E7" s="288">
        <v>9.8820000000000005E-2</v>
      </c>
      <c r="F7" s="284">
        <v>1.9800000000000002E-2</v>
      </c>
      <c r="G7" s="284">
        <v>2.001E-2</v>
      </c>
      <c r="H7" s="257">
        <v>-1.5499999999999999E-3</v>
      </c>
      <c r="I7" s="257">
        <v>0.13708000000000001</v>
      </c>
    </row>
    <row r="8" spans="1:10" x14ac:dyDescent="0.25">
      <c r="A8" t="s">
        <v>150</v>
      </c>
      <c r="B8" t="str">
        <f t="shared" si="0"/>
        <v>MassElectricR-1</v>
      </c>
      <c r="C8" t="s">
        <v>152</v>
      </c>
      <c r="D8" t="s">
        <v>5</v>
      </c>
      <c r="E8" s="257">
        <v>0.11443</v>
      </c>
      <c r="F8" s="284">
        <v>3.1739999999999997E-2</v>
      </c>
      <c r="G8" s="284">
        <v>6.5100000000000005E-2</v>
      </c>
      <c r="H8" s="257">
        <v>-9.6000000000000002E-4</v>
      </c>
      <c r="I8" s="257">
        <v>0.21031000000000002</v>
      </c>
    </row>
    <row r="9" spans="1:10" x14ac:dyDescent="0.25">
      <c r="A9" t="s">
        <v>150</v>
      </c>
      <c r="B9" t="str">
        <f t="shared" si="0"/>
        <v>MassElectricR-2</v>
      </c>
      <c r="C9" t="s">
        <v>152</v>
      </c>
      <c r="D9" t="s">
        <v>8</v>
      </c>
      <c r="E9" s="257">
        <v>0.11443</v>
      </c>
      <c r="F9" s="284">
        <v>3.1739999999999997E-2</v>
      </c>
      <c r="G9" s="284">
        <v>6.5100000000000005E-2</v>
      </c>
      <c r="H9" s="257">
        <v>-9.6000000000000002E-4</v>
      </c>
      <c r="I9" s="257">
        <v>0.21031000000000002</v>
      </c>
    </row>
    <row r="10" spans="1:10" x14ac:dyDescent="0.25">
      <c r="A10" s="277" t="s">
        <v>150</v>
      </c>
      <c r="B10" s="277" t="str">
        <f t="shared" si="0"/>
        <v>MassElectricR-4</v>
      </c>
      <c r="C10" s="277" t="s">
        <v>152</v>
      </c>
      <c r="D10" s="277" t="s">
        <v>12</v>
      </c>
      <c r="E10" s="278"/>
      <c r="F10" s="278"/>
      <c r="G10" s="278"/>
      <c r="H10" s="278"/>
      <c r="I10" s="278"/>
      <c r="J10" s="276"/>
    </row>
    <row r="11" spans="1:10" x14ac:dyDescent="0.25">
      <c r="A11" t="s">
        <v>150</v>
      </c>
      <c r="B11" t="str">
        <f t="shared" si="0"/>
        <v>MassElectricG-1</v>
      </c>
      <c r="C11" t="s">
        <v>152</v>
      </c>
      <c r="D11" t="s">
        <v>6</v>
      </c>
      <c r="E11" s="257">
        <v>0.10639999999999999</v>
      </c>
      <c r="F11" s="284">
        <v>2.3210000000000001E-2</v>
      </c>
      <c r="G11" s="284">
        <v>5.4719999999999998E-2</v>
      </c>
      <c r="H11" s="257">
        <v>-9.6000000000000002E-4</v>
      </c>
      <c r="I11" s="257">
        <v>0.18337000000000001</v>
      </c>
    </row>
    <row r="12" spans="1:10" x14ac:dyDescent="0.25">
      <c r="A12" t="s">
        <v>150</v>
      </c>
      <c r="B12" t="str">
        <f t="shared" si="0"/>
        <v>MassElectricG-2NEMA</v>
      </c>
      <c r="C12" t="s">
        <v>152</v>
      </c>
      <c r="D12" t="s">
        <v>203</v>
      </c>
      <c r="E12" s="257">
        <v>0.11076</v>
      </c>
      <c r="F12" s="284">
        <v>2.1569999999999999E-2</v>
      </c>
      <c r="G12" s="284">
        <v>1.8120000000000001E-2</v>
      </c>
      <c r="H12" s="257">
        <v>-9.3999999999999997E-4</v>
      </c>
      <c r="I12" s="257">
        <v>0.14951</v>
      </c>
    </row>
    <row r="13" spans="1:10" x14ac:dyDescent="0.25">
      <c r="A13" t="s">
        <v>150</v>
      </c>
      <c r="B13" t="str">
        <f t="shared" si="0"/>
        <v>MassElectricG-2WCMA</v>
      </c>
      <c r="C13" t="s">
        <v>152</v>
      </c>
      <c r="D13" t="s">
        <v>217</v>
      </c>
      <c r="E13" s="257">
        <v>0.10022</v>
      </c>
      <c r="F13" s="284">
        <v>2.1569999999999999E-2</v>
      </c>
      <c r="G13" s="284">
        <v>1.8120000000000001E-2</v>
      </c>
      <c r="H13" s="257">
        <v>-9.3999999999999997E-4</v>
      </c>
      <c r="I13" s="257">
        <v>0.13897000000000001</v>
      </c>
    </row>
    <row r="14" spans="1:10" x14ac:dyDescent="0.25">
      <c r="A14" t="s">
        <v>150</v>
      </c>
      <c r="B14" t="str">
        <f t="shared" si="0"/>
        <v>MassElectricG-2SEMA</v>
      </c>
      <c r="C14" t="s">
        <v>152</v>
      </c>
      <c r="D14" t="s">
        <v>204</v>
      </c>
      <c r="E14" s="257">
        <v>0.10775</v>
      </c>
      <c r="F14" s="284">
        <v>2.1569999999999999E-2</v>
      </c>
      <c r="G14" s="284">
        <v>1.8120000000000001E-2</v>
      </c>
      <c r="H14" s="257">
        <v>-9.3999999999999997E-4</v>
      </c>
      <c r="I14" s="257">
        <v>0.14649999999999999</v>
      </c>
    </row>
    <row r="15" spans="1:10" x14ac:dyDescent="0.25">
      <c r="A15" t="s">
        <v>150</v>
      </c>
      <c r="B15" t="str">
        <f t="shared" si="0"/>
        <v>MassElectricG-3NEMA</v>
      </c>
      <c r="C15" t="s">
        <v>152</v>
      </c>
      <c r="D15" t="s">
        <v>205</v>
      </c>
      <c r="E15" s="257">
        <v>0.11076</v>
      </c>
      <c r="F15" s="284">
        <v>2.104E-2</v>
      </c>
      <c r="G15" s="284">
        <v>1.2460000000000001E-2</v>
      </c>
      <c r="H15" s="257">
        <v>-8.8000000000000003E-4</v>
      </c>
      <c r="I15" s="257">
        <v>0.14338000000000001</v>
      </c>
    </row>
    <row r="16" spans="1:10" x14ac:dyDescent="0.25">
      <c r="A16" t="s">
        <v>150</v>
      </c>
      <c r="B16" t="str">
        <f t="shared" si="0"/>
        <v>MassElectricG-3WCMA</v>
      </c>
      <c r="C16" t="s">
        <v>152</v>
      </c>
      <c r="D16" t="s">
        <v>206</v>
      </c>
      <c r="E16" s="257">
        <v>0.10022</v>
      </c>
      <c r="F16" s="284">
        <v>2.104E-2</v>
      </c>
      <c r="G16" s="284">
        <v>1.2460000000000001E-2</v>
      </c>
      <c r="H16" s="257">
        <v>-8.8000000000000003E-4</v>
      </c>
      <c r="I16" s="257">
        <v>0.13284000000000001</v>
      </c>
    </row>
    <row r="17" spans="1:14" x14ac:dyDescent="0.25">
      <c r="A17" t="s">
        <v>150</v>
      </c>
      <c r="B17" t="str">
        <f t="shared" si="0"/>
        <v>MassElectricG-3SEMA</v>
      </c>
      <c r="C17" t="s">
        <v>152</v>
      </c>
      <c r="D17" t="s">
        <v>207</v>
      </c>
      <c r="E17" s="257">
        <v>0.10775</v>
      </c>
      <c r="F17" s="284">
        <v>2.104E-2</v>
      </c>
      <c r="G17" s="284">
        <v>1.2460000000000001E-2</v>
      </c>
      <c r="H17" s="257">
        <v>-8.8000000000000003E-4</v>
      </c>
      <c r="I17" s="257">
        <v>0.14036999999999999</v>
      </c>
    </row>
    <row r="18" spans="1:14" x14ac:dyDescent="0.25">
      <c r="A18" t="s">
        <v>150</v>
      </c>
      <c r="B18" t="str">
        <f t="shared" si="0"/>
        <v>NantucketElectricR-1</v>
      </c>
      <c r="C18" t="s">
        <v>153</v>
      </c>
      <c r="D18" t="s">
        <v>5</v>
      </c>
      <c r="E18" s="257">
        <v>0.11443</v>
      </c>
      <c r="F18" s="284">
        <v>3.1739999999999997E-2</v>
      </c>
      <c r="G18" s="284">
        <v>6.5100000000000005E-2</v>
      </c>
      <c r="H18" s="257">
        <v>-9.6000000000000002E-4</v>
      </c>
      <c r="I18" s="257">
        <v>0.21031000000000002</v>
      </c>
    </row>
    <row r="19" spans="1:14" x14ac:dyDescent="0.25">
      <c r="A19" t="s">
        <v>150</v>
      </c>
      <c r="B19" t="str">
        <f t="shared" si="0"/>
        <v>NantucketElectricR-2</v>
      </c>
      <c r="C19" t="s">
        <v>153</v>
      </c>
      <c r="D19" t="s">
        <v>8</v>
      </c>
      <c r="E19" s="257">
        <v>0.11443</v>
      </c>
      <c r="F19" s="284">
        <v>3.1739999999999997E-2</v>
      </c>
      <c r="G19" s="284">
        <v>6.5100000000000005E-2</v>
      </c>
      <c r="H19" s="257">
        <v>-9.6000000000000002E-4</v>
      </c>
      <c r="I19" s="257">
        <v>0.21031000000000002</v>
      </c>
    </row>
    <row r="20" spans="1:14" x14ac:dyDescent="0.25">
      <c r="A20" s="277" t="s">
        <v>150</v>
      </c>
      <c r="B20" s="277" t="str">
        <f t="shared" si="0"/>
        <v>NantucketElectricR-4</v>
      </c>
      <c r="C20" s="277" t="s">
        <v>153</v>
      </c>
      <c r="D20" s="277" t="s">
        <v>12</v>
      </c>
      <c r="E20" s="278"/>
      <c r="F20" s="278"/>
      <c r="G20" s="278"/>
      <c r="H20" s="278"/>
      <c r="I20" s="278"/>
    </row>
    <row r="21" spans="1:14" x14ac:dyDescent="0.25">
      <c r="A21" t="s">
        <v>150</v>
      </c>
      <c r="B21" t="str">
        <f t="shared" si="0"/>
        <v>NantucketElectricG-1</v>
      </c>
      <c r="C21" t="s">
        <v>153</v>
      </c>
      <c r="D21" t="s">
        <v>6</v>
      </c>
      <c r="E21" s="257">
        <v>0.10639999999999999</v>
      </c>
      <c r="F21" s="284">
        <v>2.3210000000000001E-2</v>
      </c>
      <c r="G21" s="284">
        <v>5.4719999999999998E-2</v>
      </c>
      <c r="H21" s="257">
        <v>-9.6000000000000002E-4</v>
      </c>
      <c r="I21" s="257">
        <v>0.18337000000000001</v>
      </c>
    </row>
    <row r="22" spans="1:14" x14ac:dyDescent="0.25">
      <c r="A22" t="s">
        <v>150</v>
      </c>
      <c r="B22" t="str">
        <f t="shared" si="0"/>
        <v>NantucketElectricG-2</v>
      </c>
      <c r="C22" t="s">
        <v>153</v>
      </c>
      <c r="D22" t="s">
        <v>7</v>
      </c>
      <c r="E22" s="257">
        <v>0.10775</v>
      </c>
      <c r="F22" s="284">
        <v>2.1569999999999999E-2</v>
      </c>
      <c r="G22" s="284">
        <v>1.8120000000000001E-2</v>
      </c>
      <c r="H22" s="257">
        <v>-9.3999999999999997E-4</v>
      </c>
      <c r="I22" s="257">
        <v>0.14649999999999999</v>
      </c>
    </row>
    <row r="23" spans="1:14" x14ac:dyDescent="0.25">
      <c r="A23" t="s">
        <v>150</v>
      </c>
      <c r="B23" t="str">
        <f t="shared" si="0"/>
        <v>NantucketElectricG-3</v>
      </c>
      <c r="C23" t="s">
        <v>153</v>
      </c>
      <c r="D23" t="s">
        <v>9</v>
      </c>
      <c r="E23" s="257">
        <v>0.10775</v>
      </c>
      <c r="F23" s="284">
        <v>2.104E-2</v>
      </c>
      <c r="G23" s="284">
        <v>1.2460000000000001E-2</v>
      </c>
      <c r="H23" s="257">
        <v>-8.8000000000000003E-4</v>
      </c>
      <c r="I23" s="257">
        <v>0.14036999999999999</v>
      </c>
    </row>
    <row r="24" spans="1:14" s="173" customFormat="1" x14ac:dyDescent="0.25">
      <c r="A24" s="174" t="s">
        <v>151</v>
      </c>
      <c r="B24" s="173" t="str">
        <f>C24&amp;D24</f>
        <v>CambridgeR-1</v>
      </c>
      <c r="C24" s="199" t="s">
        <v>18</v>
      </c>
      <c r="D24" s="173" t="s">
        <v>5</v>
      </c>
      <c r="E24" s="257">
        <v>0.1163</v>
      </c>
      <c r="F24" s="257">
        <v>2.5850000000000001E-2</v>
      </c>
      <c r="G24" s="257">
        <v>6.4500000000000002E-2</v>
      </c>
      <c r="H24" s="257">
        <v>-5.1999999999999995E-4</v>
      </c>
      <c r="I24" s="257">
        <v>0.20613000000000001</v>
      </c>
      <c r="K24" s="294"/>
      <c r="L24" s="294"/>
      <c r="M24" s="294"/>
      <c r="N24" s="294"/>
    </row>
    <row r="25" spans="1:14" s="173" customFormat="1" x14ac:dyDescent="0.25">
      <c r="A25" s="174" t="s">
        <v>151</v>
      </c>
      <c r="B25" s="174" t="str">
        <f t="shared" ref="B25:B27" si="1">C25&amp;D25</f>
        <v>CambridgeR-2</v>
      </c>
      <c r="C25" s="199" t="s">
        <v>18</v>
      </c>
      <c r="D25" s="173" t="s">
        <v>8</v>
      </c>
      <c r="E25" s="257">
        <v>0.1163</v>
      </c>
      <c r="F25" s="257">
        <v>2.5850000000000001E-2</v>
      </c>
      <c r="G25" s="257">
        <v>6.4500000000000002E-2</v>
      </c>
      <c r="H25" s="257">
        <v>-5.1999999999999995E-4</v>
      </c>
      <c r="I25" s="257">
        <v>0.20613000000000001</v>
      </c>
      <c r="J25" s="294"/>
      <c r="K25" s="294"/>
      <c r="L25" s="294"/>
      <c r="M25" s="294"/>
      <c r="N25" s="294"/>
    </row>
    <row r="26" spans="1:14" s="173" customFormat="1" x14ac:dyDescent="0.25">
      <c r="A26" s="174" t="s">
        <v>151</v>
      </c>
      <c r="B26" s="174" t="str">
        <f t="shared" si="1"/>
        <v>CambridgeR-3</v>
      </c>
      <c r="C26" s="199" t="s">
        <v>18</v>
      </c>
      <c r="D26" s="173" t="s">
        <v>46</v>
      </c>
      <c r="E26" s="257">
        <v>0.1163</v>
      </c>
      <c r="F26" s="257">
        <v>2.504E-2</v>
      </c>
      <c r="G26" s="257">
        <v>5.6410000000000002E-2</v>
      </c>
      <c r="H26" s="257">
        <v>-5.1999999999999995E-4</v>
      </c>
      <c r="I26" s="257">
        <v>0.19722999999999999</v>
      </c>
      <c r="J26" s="294"/>
      <c r="K26" s="294"/>
      <c r="L26" s="294"/>
      <c r="M26" s="294"/>
      <c r="N26" s="294"/>
    </row>
    <row r="27" spans="1:14" s="173" customFormat="1" x14ac:dyDescent="0.25">
      <c r="A27" s="174" t="s">
        <v>151</v>
      </c>
      <c r="B27" s="174" t="str">
        <f t="shared" si="1"/>
        <v>CambridgeR-4</v>
      </c>
      <c r="C27" s="199" t="s">
        <v>18</v>
      </c>
      <c r="D27" s="173" t="s">
        <v>12</v>
      </c>
      <c r="E27" s="257">
        <v>0.1163</v>
      </c>
      <c r="F27" s="257">
        <v>2.504E-2</v>
      </c>
      <c r="G27" s="257">
        <v>5.6410000000000002E-2</v>
      </c>
      <c r="H27" s="257">
        <v>-5.1999999999999995E-4</v>
      </c>
      <c r="I27" s="257">
        <v>0.19722999999999999</v>
      </c>
      <c r="J27" s="294"/>
      <c r="K27" s="294"/>
      <c r="L27" s="294"/>
      <c r="M27" s="294"/>
      <c r="N27" s="294"/>
    </row>
    <row r="28" spans="1:14" x14ac:dyDescent="0.25">
      <c r="A28" t="s">
        <v>151</v>
      </c>
      <c r="B28" t="str">
        <f t="shared" si="0"/>
        <v>CambridgeG-0(06)</v>
      </c>
      <c r="C28" t="s">
        <v>18</v>
      </c>
      <c r="D28" t="s">
        <v>272</v>
      </c>
      <c r="E28" s="257">
        <v>0.1144</v>
      </c>
      <c r="F28" s="257">
        <v>2.3279999999999999E-2</v>
      </c>
      <c r="G28" s="257">
        <v>4.5909999999999999E-2</v>
      </c>
      <c r="H28" s="257">
        <v>-5.1999999999999995E-4</v>
      </c>
      <c r="I28" s="257">
        <v>0.18307000000000001</v>
      </c>
      <c r="J28" s="294"/>
      <c r="K28" s="294"/>
      <c r="L28" s="294"/>
      <c r="M28" s="294"/>
      <c r="N28" s="294"/>
    </row>
    <row r="29" spans="1:14" x14ac:dyDescent="0.25">
      <c r="A29" t="s">
        <v>151</v>
      </c>
      <c r="B29" t="str">
        <f t="shared" si="0"/>
        <v>CambridgeG-1(02)</v>
      </c>
      <c r="C29" t="s">
        <v>18</v>
      </c>
      <c r="D29" t="s">
        <v>273</v>
      </c>
      <c r="E29" s="257">
        <v>0.1144</v>
      </c>
      <c r="F29" s="257">
        <v>0</v>
      </c>
      <c r="G29" s="257">
        <v>2.3189999999999999E-2</v>
      </c>
      <c r="H29" s="257">
        <v>-5.1999999999999995E-4</v>
      </c>
      <c r="I29" s="257">
        <v>0.13707</v>
      </c>
      <c r="J29" s="294"/>
      <c r="K29" s="294"/>
      <c r="L29" s="294"/>
      <c r="M29" s="294"/>
      <c r="N29" s="294"/>
    </row>
    <row r="30" spans="1:14" x14ac:dyDescent="0.25">
      <c r="A30" t="s">
        <v>151</v>
      </c>
      <c r="B30" t="str">
        <f t="shared" si="0"/>
        <v>CambridgeG-2(62)</v>
      </c>
      <c r="C30" t="s">
        <v>18</v>
      </c>
      <c r="D30" t="s">
        <v>274</v>
      </c>
      <c r="E30" s="257">
        <v>0.11864</v>
      </c>
      <c r="F30" s="257">
        <v>0</v>
      </c>
      <c r="G30" s="257">
        <v>1.839E-2</v>
      </c>
      <c r="H30" s="257">
        <v>-5.1999999999999995E-4</v>
      </c>
      <c r="I30" s="257">
        <v>0.13650999999999999</v>
      </c>
      <c r="J30" s="294"/>
      <c r="K30" s="294"/>
      <c r="L30" s="294"/>
      <c r="M30" s="294"/>
      <c r="N30" s="294"/>
    </row>
    <row r="31" spans="1:14" x14ac:dyDescent="0.25">
      <c r="A31" t="s">
        <v>151</v>
      </c>
      <c r="B31" t="str">
        <f t="shared" si="0"/>
        <v>CambridgeG-3(70)</v>
      </c>
      <c r="C31" t="s">
        <v>18</v>
      </c>
      <c r="D31" t="s">
        <v>275</v>
      </c>
      <c r="E31" s="257">
        <v>0.11864</v>
      </c>
      <c r="F31" s="257">
        <v>0</v>
      </c>
      <c r="G31" s="257">
        <v>9.1199999999999996E-3</v>
      </c>
      <c r="H31" s="257">
        <v>-5.1999999999999995E-4</v>
      </c>
      <c r="I31" s="257">
        <v>0.12723999999999999</v>
      </c>
      <c r="J31" s="294"/>
      <c r="K31" s="294"/>
      <c r="L31" s="294"/>
      <c r="M31" s="294"/>
      <c r="N31" s="294"/>
    </row>
    <row r="32" spans="1:14" x14ac:dyDescent="0.25">
      <c r="A32" t="s">
        <v>151</v>
      </c>
      <c r="B32" t="str">
        <f t="shared" si="0"/>
        <v>CambridgeG-4(52)</v>
      </c>
      <c r="C32" t="s">
        <v>18</v>
      </c>
      <c r="D32" t="s">
        <v>276</v>
      </c>
      <c r="E32" s="257">
        <v>0.1144</v>
      </c>
      <c r="F32" s="257">
        <v>0</v>
      </c>
      <c r="G32" s="257">
        <v>1.9800000000000002E-2</v>
      </c>
      <c r="H32" s="257">
        <v>-5.1999999999999995E-4</v>
      </c>
      <c r="I32" s="257">
        <v>0.13368000000000002</v>
      </c>
      <c r="J32" s="294"/>
      <c r="K32" s="294"/>
      <c r="L32" s="294"/>
      <c r="M32" s="294"/>
      <c r="N32" s="294"/>
    </row>
    <row r="33" spans="1:14" x14ac:dyDescent="0.25">
      <c r="A33" t="s">
        <v>151</v>
      </c>
      <c r="B33" t="str">
        <f t="shared" si="0"/>
        <v>CambridgeG-5(36)</v>
      </c>
      <c r="C33" t="s">
        <v>18</v>
      </c>
      <c r="D33" t="s">
        <v>277</v>
      </c>
      <c r="E33" s="257">
        <v>0.1144</v>
      </c>
      <c r="F33" s="257">
        <v>2.6409999999999999E-2</v>
      </c>
      <c r="G33" s="257">
        <v>3.2840000000000001E-2</v>
      </c>
      <c r="H33" s="257">
        <v>-5.1999999999999995E-4</v>
      </c>
      <c r="I33" s="257">
        <v>0.17313000000000001</v>
      </c>
      <c r="J33" s="294"/>
      <c r="K33" s="294"/>
      <c r="L33" s="294"/>
      <c r="M33" s="294"/>
      <c r="N33" s="294"/>
    </row>
    <row r="34" spans="1:14" s="199" customFormat="1" x14ac:dyDescent="0.25">
      <c r="A34" s="199" t="s">
        <v>151</v>
      </c>
      <c r="B34" s="199" t="str">
        <f t="shared" si="0"/>
        <v>CambridgeG-6(51)</v>
      </c>
      <c r="C34" s="199" t="s">
        <v>18</v>
      </c>
      <c r="D34" s="199" t="s">
        <v>278</v>
      </c>
      <c r="E34" s="257">
        <v>0.1144</v>
      </c>
      <c r="F34" s="257">
        <v>2.3279999999999999E-2</v>
      </c>
      <c r="G34" s="257">
        <v>7.4990000000000001E-2</v>
      </c>
      <c r="H34" s="257">
        <v>-5.1999999999999995E-4</v>
      </c>
      <c r="I34" s="257">
        <v>0.21215000000000001</v>
      </c>
      <c r="J34" s="294"/>
      <c r="K34" s="294"/>
      <c r="L34" s="294"/>
      <c r="M34" s="294"/>
      <c r="N34" s="294"/>
    </row>
    <row r="35" spans="1:14" s="199" customFormat="1" x14ac:dyDescent="0.25">
      <c r="A35" s="199" t="s">
        <v>151</v>
      </c>
      <c r="B35" s="199" t="str">
        <f>C35&amp;D35</f>
        <v>GreaterBostonR-1</v>
      </c>
      <c r="C35" s="199" t="s">
        <v>155</v>
      </c>
      <c r="D35" s="199" t="s">
        <v>5</v>
      </c>
      <c r="E35" s="257">
        <v>0.1163</v>
      </c>
      <c r="F35" s="257">
        <v>2.5850000000000001E-2</v>
      </c>
      <c r="G35" s="257">
        <v>6.4500000000000002E-2</v>
      </c>
      <c r="H35" s="257">
        <v>-5.1999999999999995E-4</v>
      </c>
      <c r="I35" s="257">
        <v>0.20613000000000001</v>
      </c>
    </row>
    <row r="36" spans="1:14" s="199" customFormat="1" x14ac:dyDescent="0.25">
      <c r="A36" s="199" t="s">
        <v>151</v>
      </c>
      <c r="B36" s="199" t="str">
        <f t="shared" ref="B36:B38" si="2">C36&amp;D36</f>
        <v>GreaterBostonR-2</v>
      </c>
      <c r="C36" s="199" t="s">
        <v>155</v>
      </c>
      <c r="D36" s="199" t="s">
        <v>8</v>
      </c>
      <c r="E36" s="257">
        <v>0.1163</v>
      </c>
      <c r="F36" s="257">
        <v>2.5850000000000001E-2</v>
      </c>
      <c r="G36" s="257">
        <v>6.4500000000000002E-2</v>
      </c>
      <c r="H36" s="257">
        <v>-5.1999999999999995E-4</v>
      </c>
      <c r="I36" s="257">
        <v>0.20613000000000001</v>
      </c>
    </row>
    <row r="37" spans="1:14" s="199" customFormat="1" x14ac:dyDescent="0.25">
      <c r="A37" s="199" t="s">
        <v>151</v>
      </c>
      <c r="B37" s="199" t="str">
        <f t="shared" si="2"/>
        <v>GreaterBostonR-3</v>
      </c>
      <c r="C37" s="199" t="s">
        <v>155</v>
      </c>
      <c r="D37" s="199" t="s">
        <v>46</v>
      </c>
      <c r="E37" s="257">
        <v>0.1163</v>
      </c>
      <c r="F37" s="257">
        <v>2.504E-2</v>
      </c>
      <c r="G37" s="257">
        <v>5.6410000000000002E-2</v>
      </c>
      <c r="H37" s="257">
        <v>-5.1999999999999995E-4</v>
      </c>
      <c r="I37" s="257">
        <v>0.19722999999999999</v>
      </c>
    </row>
    <row r="38" spans="1:14" s="199" customFormat="1" x14ac:dyDescent="0.25">
      <c r="A38" s="199" t="s">
        <v>151</v>
      </c>
      <c r="B38" s="199" t="str">
        <f t="shared" si="2"/>
        <v>GreaterBostonR-4</v>
      </c>
      <c r="C38" s="199" t="s">
        <v>155</v>
      </c>
      <c r="D38" s="199" t="s">
        <v>12</v>
      </c>
      <c r="E38" s="257">
        <v>0.1163</v>
      </c>
      <c r="F38" s="257">
        <v>2.504E-2</v>
      </c>
      <c r="G38" s="257">
        <v>5.6410000000000002E-2</v>
      </c>
      <c r="H38" s="257">
        <v>-5.1999999999999995E-4</v>
      </c>
      <c r="I38" s="257">
        <v>0.19722999999999999</v>
      </c>
      <c r="J38" s="294"/>
      <c r="K38" s="294"/>
      <c r="L38" s="294"/>
      <c r="M38" s="294"/>
      <c r="N38" s="294"/>
    </row>
    <row r="39" spans="1:14" x14ac:dyDescent="0.25">
      <c r="A39" t="s">
        <v>151</v>
      </c>
      <c r="B39" t="str">
        <f t="shared" si="0"/>
        <v>GreaterBostonG-1ND(A9)</v>
      </c>
      <c r="C39" t="s">
        <v>155</v>
      </c>
      <c r="D39" t="s">
        <v>279</v>
      </c>
      <c r="E39" s="257">
        <v>0.1144</v>
      </c>
      <c r="F39" s="257">
        <v>2.2780000000000002E-2</v>
      </c>
      <c r="G39" s="257">
        <v>7.5870000000000007E-2</v>
      </c>
      <c r="H39" s="257">
        <v>-5.1999999999999995E-4</v>
      </c>
      <c r="I39" s="257">
        <v>0.21253000000000002</v>
      </c>
      <c r="J39" s="294"/>
      <c r="K39" s="294"/>
      <c r="L39" s="294"/>
      <c r="M39" s="294"/>
      <c r="N39" s="294"/>
    </row>
    <row r="40" spans="1:14" x14ac:dyDescent="0.25">
      <c r="A40" t="s">
        <v>151</v>
      </c>
      <c r="B40" t="str">
        <f t="shared" si="0"/>
        <v>GreaterBostonG-1D(B1)</v>
      </c>
      <c r="C40" t="s">
        <v>155</v>
      </c>
      <c r="D40" t="s">
        <v>280</v>
      </c>
      <c r="E40" s="257">
        <v>0.1144</v>
      </c>
      <c r="F40" s="257">
        <v>1.6140000000000002E-2</v>
      </c>
      <c r="G40" s="257">
        <v>6.9769999999999999E-2</v>
      </c>
      <c r="H40" s="257">
        <v>-5.1999999999999995E-4</v>
      </c>
      <c r="I40" s="257">
        <v>0.19979</v>
      </c>
      <c r="J40" s="294"/>
      <c r="K40" s="294"/>
      <c r="L40" s="294"/>
      <c r="M40" s="294"/>
      <c r="N40" s="294"/>
    </row>
    <row r="41" spans="1:14" x14ac:dyDescent="0.25">
      <c r="A41" t="s">
        <v>151</v>
      </c>
      <c r="B41" t="str">
        <f t="shared" si="0"/>
        <v>GreaterBostonG-2(B2)</v>
      </c>
      <c r="C41" t="s">
        <v>155</v>
      </c>
      <c r="D41" t="s">
        <v>281</v>
      </c>
      <c r="E41" s="257">
        <v>0.1144</v>
      </c>
      <c r="F41" s="257">
        <v>0</v>
      </c>
      <c r="G41" s="257">
        <v>2.826E-2</v>
      </c>
      <c r="H41" s="257">
        <v>-5.1999999999999995E-4</v>
      </c>
      <c r="I41" s="257">
        <v>0.14214000000000002</v>
      </c>
      <c r="J41" s="294"/>
      <c r="K41" s="294"/>
      <c r="L41" s="294"/>
      <c r="M41" s="294"/>
      <c r="N41" s="294"/>
    </row>
    <row r="42" spans="1:14" x14ac:dyDescent="0.25">
      <c r="A42" t="s">
        <v>151</v>
      </c>
      <c r="B42" t="str">
        <f t="shared" si="0"/>
        <v>GreaterBostonG-3(B3)</v>
      </c>
      <c r="C42" t="s">
        <v>155</v>
      </c>
      <c r="D42" t="s">
        <v>213</v>
      </c>
      <c r="E42" s="257">
        <v>0.11864</v>
      </c>
      <c r="F42" s="257">
        <v>0</v>
      </c>
      <c r="G42" s="257">
        <v>8.6999999999999994E-3</v>
      </c>
      <c r="H42" s="257">
        <v>-5.1999999999999995E-4</v>
      </c>
      <c r="I42" s="257">
        <v>0.12682000000000002</v>
      </c>
      <c r="J42" s="294"/>
      <c r="K42" s="294"/>
      <c r="L42" s="294"/>
      <c r="M42" s="294"/>
      <c r="N42" s="294"/>
    </row>
    <row r="43" spans="1:14" x14ac:dyDescent="0.25">
      <c r="A43" t="s">
        <v>151</v>
      </c>
      <c r="B43" t="str">
        <f t="shared" si="0"/>
        <v>GreaterBostonG-3(G6)</v>
      </c>
      <c r="C43" t="s">
        <v>155</v>
      </c>
      <c r="D43" t="s">
        <v>214</v>
      </c>
      <c r="E43" s="257">
        <v>0.10451000000000001</v>
      </c>
      <c r="F43" s="257">
        <v>0</v>
      </c>
      <c r="G43" s="257">
        <v>8.6999999999999994E-3</v>
      </c>
      <c r="H43" s="257">
        <v>-5.1999999999999995E-4</v>
      </c>
      <c r="I43" s="257">
        <v>0.11269</v>
      </c>
      <c r="J43" s="294"/>
      <c r="K43" s="294"/>
      <c r="L43" s="294"/>
      <c r="M43" s="294"/>
      <c r="N43" s="294"/>
    </row>
    <row r="44" spans="1:14" x14ac:dyDescent="0.25">
      <c r="A44" t="s">
        <v>151</v>
      </c>
      <c r="B44" t="str">
        <f t="shared" si="0"/>
        <v>GreaterBostonT-1(B5)</v>
      </c>
      <c r="C44" t="s">
        <v>155</v>
      </c>
      <c r="D44" t="s">
        <v>282</v>
      </c>
      <c r="E44" s="257">
        <v>0.1144</v>
      </c>
      <c r="F44" s="257">
        <v>2.1420000000000002E-2</v>
      </c>
      <c r="G44" s="257">
        <v>5.9580000000000001E-2</v>
      </c>
      <c r="H44" s="257">
        <v>-5.1999999999999995E-4</v>
      </c>
      <c r="I44" s="257">
        <v>0.19488</v>
      </c>
      <c r="J44" s="294"/>
      <c r="K44" s="294"/>
      <c r="L44" s="294"/>
      <c r="M44" s="294"/>
      <c r="N44" s="294"/>
    </row>
    <row r="45" spans="1:14" x14ac:dyDescent="0.25">
      <c r="A45" t="s">
        <v>151</v>
      </c>
      <c r="B45" t="str">
        <f t="shared" si="0"/>
        <v>GreaterBostonT-2(B7)</v>
      </c>
      <c r="C45" t="s">
        <v>155</v>
      </c>
      <c r="D45" t="s">
        <v>215</v>
      </c>
      <c r="E45" s="257">
        <v>0.11864</v>
      </c>
      <c r="F45" s="257">
        <v>0</v>
      </c>
      <c r="G45" s="257">
        <v>1.353E-2</v>
      </c>
      <c r="H45" s="257">
        <v>-5.1999999999999995E-4</v>
      </c>
      <c r="I45" s="257">
        <v>0.13165000000000002</v>
      </c>
      <c r="J45" s="294"/>
      <c r="K45" s="294"/>
      <c r="L45" s="294"/>
      <c r="M45" s="294"/>
      <c r="N45" s="294"/>
    </row>
    <row r="46" spans="1:14" x14ac:dyDescent="0.25">
      <c r="A46" t="s">
        <v>151</v>
      </c>
      <c r="B46" t="str">
        <f t="shared" si="0"/>
        <v>GreaterBostonT-2(G8)</v>
      </c>
      <c r="C46" t="s">
        <v>155</v>
      </c>
      <c r="D46" t="s">
        <v>230</v>
      </c>
      <c r="E46" s="257">
        <v>0.10451000000000001</v>
      </c>
      <c r="F46" s="257">
        <v>0</v>
      </c>
      <c r="G46" s="257">
        <v>1.353E-2</v>
      </c>
      <c r="H46" s="257">
        <v>-5.1999999999999995E-4</v>
      </c>
      <c r="I46" s="257">
        <v>0.11752</v>
      </c>
      <c r="J46" s="294"/>
      <c r="K46" s="294"/>
      <c r="L46" s="294"/>
      <c r="M46" s="294"/>
      <c r="N46" s="294"/>
    </row>
    <row r="47" spans="1:14" s="199" customFormat="1" x14ac:dyDescent="0.25">
      <c r="A47" s="199" t="s">
        <v>151</v>
      </c>
      <c r="B47" s="199" t="str">
        <f>C47&amp;D47</f>
        <v>SouthShoreCCVineyardR-1</v>
      </c>
      <c r="C47" s="199" t="s">
        <v>291</v>
      </c>
      <c r="D47" s="199" t="s">
        <v>5</v>
      </c>
      <c r="E47" s="257">
        <v>0.1163</v>
      </c>
      <c r="F47" s="257">
        <v>2.5850000000000001E-2</v>
      </c>
      <c r="G47" s="257">
        <v>6.4500000000000002E-2</v>
      </c>
      <c r="H47" s="257">
        <v>-5.1999999999999995E-4</v>
      </c>
      <c r="I47" s="257">
        <v>0.20613000000000001</v>
      </c>
      <c r="J47" s="294"/>
      <c r="K47" s="294"/>
      <c r="L47" s="294"/>
      <c r="M47" s="294"/>
      <c r="N47" s="294"/>
    </row>
    <row r="48" spans="1:14" s="199" customFormat="1" x14ac:dyDescent="0.25">
      <c r="A48" s="199" t="s">
        <v>151</v>
      </c>
      <c r="B48" s="199" t="str">
        <f t="shared" ref="B48:B50" si="3">C48&amp;D48</f>
        <v>SouthShoreCCVineyardR-2</v>
      </c>
      <c r="C48" s="199" t="s">
        <v>291</v>
      </c>
      <c r="D48" s="199" t="s">
        <v>8</v>
      </c>
      <c r="E48" s="257">
        <v>0.1163</v>
      </c>
      <c r="F48" s="257">
        <v>2.5850000000000001E-2</v>
      </c>
      <c r="G48" s="257">
        <v>6.4500000000000002E-2</v>
      </c>
      <c r="H48" s="257">
        <v>-5.1999999999999995E-4</v>
      </c>
      <c r="I48" s="257">
        <v>0.20613000000000001</v>
      </c>
      <c r="J48" s="294"/>
      <c r="K48" s="294"/>
      <c r="L48" s="294"/>
      <c r="M48" s="294"/>
      <c r="N48" s="294"/>
    </row>
    <row r="49" spans="1:14" s="199" customFormat="1" x14ac:dyDescent="0.25">
      <c r="A49" s="199" t="s">
        <v>151</v>
      </c>
      <c r="B49" s="199" t="str">
        <f t="shared" si="3"/>
        <v>SouthShoreCCVineyardR-3</v>
      </c>
      <c r="C49" s="199" t="s">
        <v>291</v>
      </c>
      <c r="D49" s="199" t="s">
        <v>46</v>
      </c>
      <c r="E49" s="257">
        <v>0.1163</v>
      </c>
      <c r="F49" s="257">
        <v>2.504E-2</v>
      </c>
      <c r="G49" s="257">
        <v>5.6410000000000002E-2</v>
      </c>
      <c r="H49" s="257">
        <v>-5.1999999999999995E-4</v>
      </c>
      <c r="I49" s="257">
        <v>0.19722999999999999</v>
      </c>
      <c r="J49" s="294"/>
      <c r="K49" s="294"/>
      <c r="L49" s="294"/>
      <c r="M49" s="294"/>
      <c r="N49" s="294"/>
    </row>
    <row r="50" spans="1:14" s="199" customFormat="1" x14ac:dyDescent="0.25">
      <c r="A50" s="199" t="s">
        <v>151</v>
      </c>
      <c r="B50" s="199" t="str">
        <f t="shared" si="3"/>
        <v>SouthShoreCCVineyardR-4</v>
      </c>
      <c r="C50" s="199" t="s">
        <v>291</v>
      </c>
      <c r="D50" s="199" t="s">
        <v>12</v>
      </c>
      <c r="E50" s="257">
        <v>0.1163</v>
      </c>
      <c r="F50" s="257">
        <v>2.504E-2</v>
      </c>
      <c r="G50" s="257">
        <v>5.6410000000000002E-2</v>
      </c>
      <c r="H50" s="257">
        <v>-5.1999999999999995E-4</v>
      </c>
      <c r="I50" s="257">
        <v>0.19722999999999999</v>
      </c>
      <c r="J50" s="294"/>
      <c r="K50" s="294"/>
      <c r="L50" s="294"/>
      <c r="M50" s="294"/>
      <c r="N50" s="294"/>
    </row>
    <row r="51" spans="1:14" x14ac:dyDescent="0.25">
      <c r="A51" t="s">
        <v>151</v>
      </c>
      <c r="B51" t="str">
        <f t="shared" si="0"/>
        <v>SouthShoreCCVineyardG-1(33/23)</v>
      </c>
      <c r="C51" s="199" t="s">
        <v>291</v>
      </c>
      <c r="D51" t="s">
        <v>283</v>
      </c>
      <c r="E51" s="257">
        <v>0.1144</v>
      </c>
      <c r="F51" s="257">
        <v>2.2849999999999999E-2</v>
      </c>
      <c r="G51" s="257">
        <v>3.6569999999999998E-2</v>
      </c>
      <c r="H51" s="257">
        <v>-5.1999999999999995E-4</v>
      </c>
      <c r="I51" s="257">
        <v>0.17330000000000001</v>
      </c>
      <c r="J51" s="294"/>
      <c r="K51" s="294"/>
      <c r="L51" s="294"/>
      <c r="M51" s="294"/>
      <c r="N51" s="294"/>
    </row>
    <row r="52" spans="1:14" x14ac:dyDescent="0.25">
      <c r="A52" t="s">
        <v>151</v>
      </c>
      <c r="B52" t="str">
        <f t="shared" si="0"/>
        <v>SouthShoreCCVineyardG-1S(35)</v>
      </c>
      <c r="C52" s="199" t="s">
        <v>291</v>
      </c>
      <c r="D52" t="s">
        <v>284</v>
      </c>
      <c r="E52" s="257">
        <v>0.1144</v>
      </c>
      <c r="F52" s="257">
        <v>2.2849999999999999E-2</v>
      </c>
      <c r="G52" s="257">
        <v>6.5640000000000004E-2</v>
      </c>
      <c r="H52" s="257">
        <v>-5.1999999999999995E-4</v>
      </c>
      <c r="I52" s="257">
        <v>0.20237000000000002</v>
      </c>
      <c r="J52" s="294"/>
      <c r="K52" s="294"/>
      <c r="L52" s="294"/>
      <c r="M52" s="294"/>
      <c r="N52" s="294"/>
    </row>
    <row r="53" spans="1:14" x14ac:dyDescent="0.25">
      <c r="A53" t="s">
        <v>151</v>
      </c>
      <c r="B53" t="str">
        <f t="shared" si="0"/>
        <v>SouthShoreCCVineyardG-2(84)</v>
      </c>
      <c r="C53" s="199" t="s">
        <v>291</v>
      </c>
      <c r="D53" t="s">
        <v>285</v>
      </c>
      <c r="E53" s="257">
        <v>0.10451000000000001</v>
      </c>
      <c r="F53" s="257">
        <v>2.3600000000000001E-3</v>
      </c>
      <c r="G53" s="257">
        <v>2.222E-2</v>
      </c>
      <c r="H53" s="257">
        <v>-5.1999999999999995E-4</v>
      </c>
      <c r="I53" s="257">
        <v>0.12857000000000002</v>
      </c>
      <c r="J53" s="294"/>
      <c r="K53" s="294"/>
      <c r="L53" s="294"/>
      <c r="M53" s="294"/>
      <c r="N53" s="294"/>
    </row>
    <row r="54" spans="1:14" x14ac:dyDescent="0.25">
      <c r="A54" t="s">
        <v>151</v>
      </c>
      <c r="B54" t="str">
        <f t="shared" si="0"/>
        <v>SouthShoreCCVineyardG-3(24)</v>
      </c>
      <c r="C54" s="199" t="s">
        <v>291</v>
      </c>
      <c r="D54" t="s">
        <v>286</v>
      </c>
      <c r="E54" s="257">
        <v>0.10451000000000001</v>
      </c>
      <c r="F54" s="257">
        <v>0</v>
      </c>
      <c r="G54" s="257">
        <v>1.6789999999999999E-2</v>
      </c>
      <c r="H54" s="257">
        <v>-5.1999999999999995E-4</v>
      </c>
      <c r="I54" s="257">
        <v>0.12078</v>
      </c>
      <c r="J54" s="294"/>
      <c r="K54" s="294"/>
      <c r="L54" s="294"/>
      <c r="M54" s="294"/>
      <c r="N54" s="294"/>
    </row>
    <row r="55" spans="1:14" x14ac:dyDescent="0.25">
      <c r="A55" t="s">
        <v>151</v>
      </c>
      <c r="B55" t="str">
        <f t="shared" si="0"/>
        <v>SouthShoreCCVineyardG-4(41)</v>
      </c>
      <c r="C55" s="199" t="s">
        <v>291</v>
      </c>
      <c r="D55" t="s">
        <v>287</v>
      </c>
      <c r="E55" s="257">
        <v>0.1144</v>
      </c>
      <c r="F55" s="257">
        <v>3.0699999999999998E-3</v>
      </c>
      <c r="G55" s="257">
        <v>3.3410000000000002E-2</v>
      </c>
      <c r="H55" s="257">
        <v>-5.1999999999999995E-4</v>
      </c>
      <c r="I55" s="257">
        <v>0.15036000000000002</v>
      </c>
      <c r="J55" s="294"/>
      <c r="K55" s="294"/>
      <c r="L55" s="294"/>
      <c r="M55" s="294"/>
      <c r="N55" s="294"/>
    </row>
    <row r="56" spans="1:14" x14ac:dyDescent="0.25">
      <c r="A56" t="s">
        <v>151</v>
      </c>
      <c r="B56" t="str">
        <f t="shared" si="0"/>
        <v>SouthShoreCCVineyardG-5(88)</v>
      </c>
      <c r="C56" s="199" t="s">
        <v>291</v>
      </c>
      <c r="D56" t="s">
        <v>288</v>
      </c>
      <c r="E56" s="257">
        <v>0.1144</v>
      </c>
      <c r="F56" s="257">
        <v>2.5360000000000001E-2</v>
      </c>
      <c r="G56" s="257">
        <v>5.2589999999999998E-2</v>
      </c>
      <c r="H56" s="257">
        <v>-5.1999999999999995E-4</v>
      </c>
      <c r="I56" s="257">
        <v>0.19183</v>
      </c>
      <c r="J56" s="294"/>
      <c r="K56" s="294"/>
      <c r="L56" s="294"/>
      <c r="M56" s="294"/>
      <c r="N56" s="294"/>
    </row>
    <row r="57" spans="1:14" s="199" customFormat="1" x14ac:dyDescent="0.25">
      <c r="A57" s="199" t="s">
        <v>151</v>
      </c>
      <c r="B57" s="199" t="str">
        <f t="shared" si="0"/>
        <v>SouthShoreCCVineyardG-6(22)</v>
      </c>
      <c r="C57" s="199" t="s">
        <v>291</v>
      </c>
      <c r="D57" s="199" t="s">
        <v>289</v>
      </c>
      <c r="E57" s="257">
        <v>0.1144</v>
      </c>
      <c r="F57" s="257">
        <v>2.477E-2</v>
      </c>
      <c r="G57" s="257">
        <v>2.5219999999999999E-2</v>
      </c>
      <c r="H57" s="257">
        <v>-5.1999999999999995E-4</v>
      </c>
      <c r="I57" s="257">
        <v>0.16387000000000002</v>
      </c>
      <c r="J57" s="294"/>
      <c r="K57" s="294"/>
      <c r="L57" s="294"/>
      <c r="M57" s="294"/>
      <c r="N57" s="294"/>
    </row>
    <row r="58" spans="1:14" s="199" customFormat="1" x14ac:dyDescent="0.25">
      <c r="A58" s="199" t="s">
        <v>151</v>
      </c>
      <c r="B58" s="199" t="str">
        <f t="shared" si="0"/>
        <v>SouthShoreCCVineyardG-7 (55)</v>
      </c>
      <c r="C58" s="199" t="s">
        <v>291</v>
      </c>
      <c r="D58" s="199" t="s">
        <v>270</v>
      </c>
      <c r="E58" s="257">
        <v>0.1144</v>
      </c>
      <c r="F58" s="257">
        <v>0</v>
      </c>
      <c r="G58" s="257">
        <v>3.1109999999999999E-2</v>
      </c>
      <c r="H58" s="257">
        <v>-5.1999999999999995E-4</v>
      </c>
      <c r="I58" s="257">
        <v>0.14499000000000001</v>
      </c>
      <c r="J58" s="294"/>
      <c r="K58" s="294"/>
      <c r="L58" s="294"/>
      <c r="M58" s="294"/>
      <c r="N58" s="294"/>
    </row>
    <row r="59" spans="1:14" s="199" customFormat="1" x14ac:dyDescent="0.25">
      <c r="A59" s="199" t="s">
        <v>151</v>
      </c>
      <c r="B59" s="199" t="str">
        <f t="shared" si="0"/>
        <v>SouthShoreCCVineyardG-7S(31)</v>
      </c>
      <c r="C59" s="199" t="s">
        <v>291</v>
      </c>
      <c r="D59" s="199" t="s">
        <v>290</v>
      </c>
      <c r="E59" s="257">
        <v>0.1144</v>
      </c>
      <c r="F59" s="257">
        <v>0</v>
      </c>
      <c r="G59" s="257">
        <v>5.3190000000000001E-2</v>
      </c>
      <c r="H59" s="257">
        <v>-5.1999999999999995E-4</v>
      </c>
      <c r="I59" s="257">
        <v>0.16707000000000002</v>
      </c>
      <c r="J59" s="294"/>
      <c r="K59" s="294"/>
      <c r="L59" s="294"/>
      <c r="M59" s="294"/>
      <c r="N59" s="294"/>
    </row>
    <row r="60" spans="1:14" x14ac:dyDescent="0.25">
      <c r="A60" t="s">
        <v>151</v>
      </c>
      <c r="B60" t="str">
        <f t="shared" si="0"/>
        <v>WesternMassR-1</v>
      </c>
      <c r="C60" t="s">
        <v>156</v>
      </c>
      <c r="D60" t="s">
        <v>5</v>
      </c>
      <c r="E60" s="257">
        <v>9.9529999999999993E-2</v>
      </c>
      <c r="F60" s="257">
        <v>2.5850000000000001E-2</v>
      </c>
      <c r="G60" s="257">
        <v>6.4519999999999994E-2</v>
      </c>
      <c r="H60" s="257">
        <v>-5.1999999999999995E-4</v>
      </c>
      <c r="I60" s="257">
        <v>0.18937999999999999</v>
      </c>
      <c r="J60" s="294"/>
      <c r="K60" s="294"/>
      <c r="L60" s="294"/>
      <c r="M60" s="294"/>
      <c r="N60" s="294"/>
    </row>
    <row r="61" spans="1:14" x14ac:dyDescent="0.25">
      <c r="A61" t="s">
        <v>151</v>
      </c>
      <c r="B61" t="str">
        <f t="shared" si="0"/>
        <v>WesternMassR-2</v>
      </c>
      <c r="C61" t="s">
        <v>156</v>
      </c>
      <c r="D61" t="s">
        <v>8</v>
      </c>
      <c r="E61" s="257">
        <v>9.9529999999999993E-2</v>
      </c>
      <c r="F61" s="257">
        <v>2.5850000000000001E-2</v>
      </c>
      <c r="G61" s="257">
        <v>6.4519999999999994E-2</v>
      </c>
      <c r="H61" s="257">
        <v>-5.1999999999999995E-4</v>
      </c>
      <c r="I61" s="257">
        <v>0.18937999999999999</v>
      </c>
      <c r="J61" s="294"/>
      <c r="K61" s="294"/>
      <c r="L61" s="294"/>
      <c r="M61" s="294"/>
      <c r="N61" s="294"/>
    </row>
    <row r="62" spans="1:14" x14ac:dyDescent="0.25">
      <c r="A62" t="s">
        <v>151</v>
      </c>
      <c r="B62" t="str">
        <f t="shared" si="0"/>
        <v>WesternMassR-3</v>
      </c>
      <c r="C62" t="s">
        <v>156</v>
      </c>
      <c r="D62" t="s">
        <v>46</v>
      </c>
      <c r="E62" s="257">
        <v>9.9529999999999993E-2</v>
      </c>
      <c r="F62" s="257">
        <v>2.504E-2</v>
      </c>
      <c r="G62" s="257">
        <v>5.6410000000000002E-2</v>
      </c>
      <c r="H62" s="257">
        <v>-5.1999999999999995E-4</v>
      </c>
      <c r="I62" s="257">
        <v>0.18045999999999998</v>
      </c>
      <c r="J62" s="294"/>
      <c r="K62" s="294"/>
      <c r="L62" s="294"/>
      <c r="M62" s="294"/>
      <c r="N62" s="294"/>
    </row>
    <row r="63" spans="1:14" x14ac:dyDescent="0.25">
      <c r="A63" t="s">
        <v>151</v>
      </c>
      <c r="B63" t="str">
        <f t="shared" si="0"/>
        <v>WesternMassR-4</v>
      </c>
      <c r="C63" t="s">
        <v>156</v>
      </c>
      <c r="D63" t="s">
        <v>12</v>
      </c>
      <c r="E63" s="257">
        <v>9.9529999999999993E-2</v>
      </c>
      <c r="F63" s="257">
        <v>2.504E-2</v>
      </c>
      <c r="G63" s="257">
        <v>5.6410000000000002E-2</v>
      </c>
      <c r="H63" s="257">
        <v>-5.1999999999999995E-4</v>
      </c>
      <c r="I63" s="257">
        <v>0.18045999999999998</v>
      </c>
      <c r="J63" s="294"/>
      <c r="K63" s="294"/>
      <c r="L63" s="294"/>
      <c r="M63" s="294"/>
      <c r="N63" s="294"/>
    </row>
    <row r="64" spans="1:14" x14ac:dyDescent="0.25">
      <c r="A64" t="s">
        <v>151</v>
      </c>
      <c r="B64" t="str">
        <f t="shared" si="0"/>
        <v>WesternMass23</v>
      </c>
      <c r="C64" t="s">
        <v>156</v>
      </c>
      <c r="D64" s="256">
        <v>23</v>
      </c>
      <c r="E64" s="257">
        <v>0.10569000000000001</v>
      </c>
      <c r="F64" s="257">
        <v>1.9359999999999999E-2</v>
      </c>
      <c r="G64" s="257">
        <v>4.0329999999999998E-2</v>
      </c>
      <c r="H64" s="257">
        <v>-5.1999999999999995E-4</v>
      </c>
      <c r="I64" s="257">
        <v>0.16486000000000001</v>
      </c>
      <c r="J64" s="294"/>
      <c r="K64" s="294"/>
      <c r="L64" s="294"/>
      <c r="M64" s="294"/>
      <c r="N64" s="294"/>
    </row>
    <row r="65" spans="1:14" x14ac:dyDescent="0.25">
      <c r="A65" t="s">
        <v>151</v>
      </c>
      <c r="B65" t="str">
        <f t="shared" si="0"/>
        <v>WesternMass24</v>
      </c>
      <c r="C65" t="s">
        <v>156</v>
      </c>
      <c r="D65" s="256">
        <v>24</v>
      </c>
      <c r="E65" s="257">
        <v>0.10569000000000001</v>
      </c>
      <c r="F65" s="257">
        <v>0</v>
      </c>
      <c r="G65" s="257">
        <v>1.9800000000000002E-2</v>
      </c>
      <c r="H65" s="257">
        <v>-5.1999999999999995E-4</v>
      </c>
      <c r="I65" s="257">
        <v>0.12497000000000001</v>
      </c>
      <c r="J65" s="294"/>
      <c r="K65" s="294"/>
      <c r="L65" s="294"/>
      <c r="M65" s="294"/>
      <c r="N65" s="294"/>
    </row>
    <row r="66" spans="1:14" x14ac:dyDescent="0.25">
      <c r="A66" t="s">
        <v>151</v>
      </c>
      <c r="B66" t="str">
        <f t="shared" ref="B66:B71" si="4">C66&amp;D66</f>
        <v>WesternMassG-0</v>
      </c>
      <c r="C66" t="s">
        <v>156</v>
      </c>
      <c r="D66" t="s">
        <v>47</v>
      </c>
      <c r="E66" s="257">
        <v>0.10569000000000001</v>
      </c>
      <c r="F66" s="257">
        <v>0</v>
      </c>
      <c r="G66" s="257">
        <v>1.6449999999999999E-2</v>
      </c>
      <c r="H66" s="257">
        <v>-5.1999999999999995E-4</v>
      </c>
      <c r="I66" s="257">
        <v>0.12161999999999999</v>
      </c>
      <c r="J66" s="294"/>
      <c r="K66" s="294"/>
      <c r="L66" s="294"/>
      <c r="M66" s="294"/>
      <c r="N66" s="294"/>
    </row>
    <row r="67" spans="1:14" x14ac:dyDescent="0.25">
      <c r="A67" t="s">
        <v>151</v>
      </c>
      <c r="B67" t="str">
        <f t="shared" si="4"/>
        <v>WesternMassT-0</v>
      </c>
      <c r="C67" t="s">
        <v>156</v>
      </c>
      <c r="D67" t="s">
        <v>49</v>
      </c>
      <c r="E67" s="257">
        <v>0.10569000000000001</v>
      </c>
      <c r="F67" s="257">
        <v>0</v>
      </c>
      <c r="G67" s="257">
        <v>1.5879999999999998E-2</v>
      </c>
      <c r="H67" s="257">
        <v>-5.1999999999999995E-4</v>
      </c>
      <c r="I67" s="257">
        <v>0.12105</v>
      </c>
      <c r="J67" s="294"/>
      <c r="K67" s="294"/>
      <c r="L67" s="294"/>
      <c r="M67" s="294"/>
      <c r="N67" s="294"/>
    </row>
    <row r="68" spans="1:14" x14ac:dyDescent="0.25">
      <c r="A68" t="s">
        <v>151</v>
      </c>
      <c r="B68" t="str">
        <f t="shared" si="4"/>
        <v>WesternMassG-2</v>
      </c>
      <c r="C68" t="s">
        <v>156</v>
      </c>
      <c r="D68" t="s">
        <v>7</v>
      </c>
      <c r="E68" s="257">
        <v>0.10115</v>
      </c>
      <c r="F68" s="257">
        <v>0</v>
      </c>
      <c r="G68" s="257">
        <v>1.163E-2</v>
      </c>
      <c r="H68" s="257">
        <v>-5.1999999999999995E-4</v>
      </c>
      <c r="I68" s="257">
        <v>0.11226</v>
      </c>
      <c r="J68" s="294"/>
      <c r="K68" s="294"/>
      <c r="L68" s="294"/>
      <c r="M68" s="294"/>
      <c r="N68" s="294"/>
    </row>
    <row r="69" spans="1:14" x14ac:dyDescent="0.25">
      <c r="A69" t="s">
        <v>151</v>
      </c>
      <c r="B69" t="str">
        <f t="shared" si="4"/>
        <v>WesternMassT-4</v>
      </c>
      <c r="C69" t="s">
        <v>156</v>
      </c>
      <c r="D69" t="s">
        <v>50</v>
      </c>
      <c r="E69" s="257">
        <v>0.10115</v>
      </c>
      <c r="F69" s="257">
        <v>0</v>
      </c>
      <c r="G69" s="257">
        <v>1.1089999999999999E-2</v>
      </c>
      <c r="H69" s="257">
        <v>-5.1999999999999995E-4</v>
      </c>
      <c r="I69" s="257">
        <v>0.11172</v>
      </c>
      <c r="J69" s="294"/>
      <c r="K69" s="294"/>
      <c r="L69" s="294"/>
      <c r="M69" s="294"/>
      <c r="N69" s="294"/>
    </row>
    <row r="70" spans="1:14" x14ac:dyDescent="0.25">
      <c r="A70" t="s">
        <v>151</v>
      </c>
      <c r="B70" t="str">
        <f t="shared" si="4"/>
        <v>WesternMassT-2</v>
      </c>
      <c r="C70" t="s">
        <v>156</v>
      </c>
      <c r="D70" t="s">
        <v>51</v>
      </c>
      <c r="E70" s="257">
        <v>0.10115</v>
      </c>
      <c r="F70" s="257">
        <v>0</v>
      </c>
      <c r="G70" s="257">
        <v>9.1000000000000004E-3</v>
      </c>
      <c r="H70" s="257">
        <v>-5.1999999999999995E-4</v>
      </c>
      <c r="I70" s="257">
        <v>0.10972999999999999</v>
      </c>
      <c r="J70" s="294"/>
      <c r="K70" s="294"/>
      <c r="L70" s="294"/>
      <c r="M70" s="294"/>
      <c r="N70" s="294"/>
    </row>
    <row r="71" spans="1:14" x14ac:dyDescent="0.25">
      <c r="A71" t="s">
        <v>151</v>
      </c>
      <c r="B71" t="str">
        <f t="shared" si="4"/>
        <v>WesternMassT-5</v>
      </c>
      <c r="C71" t="s">
        <v>156</v>
      </c>
      <c r="D71" t="s">
        <v>52</v>
      </c>
      <c r="E71" s="257">
        <v>0.10115</v>
      </c>
      <c r="F71" s="257">
        <v>0</v>
      </c>
      <c r="G71" s="257">
        <v>6.4200000000000004E-3</v>
      </c>
      <c r="H71" s="257">
        <v>-5.1999999999999995E-4</v>
      </c>
      <c r="I71" s="257">
        <v>0.10704999999999999</v>
      </c>
      <c r="J71" s="294"/>
      <c r="K71" s="294"/>
      <c r="L71" s="294"/>
      <c r="M71" s="294"/>
      <c r="N71" s="294"/>
    </row>
    <row r="72" spans="1:14" x14ac:dyDescent="0.25">
      <c r="J72" s="294"/>
      <c r="K72" s="294"/>
      <c r="L72" s="294"/>
      <c r="M72" s="294"/>
      <c r="N72" s="294"/>
    </row>
    <row r="73" spans="1:14" x14ac:dyDescent="0.25">
      <c r="J73" s="294"/>
      <c r="K73" s="294"/>
      <c r="L73" s="294"/>
      <c r="M73" s="294"/>
      <c r="N73" s="294"/>
    </row>
    <row r="74" spans="1:14" x14ac:dyDescent="0.25">
      <c r="J74" s="294"/>
      <c r="K74" s="294"/>
      <c r="L74" s="294"/>
      <c r="M74" s="294"/>
      <c r="N74" s="294"/>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J31"/>
  <sheetViews>
    <sheetView workbookViewId="0">
      <selection activeCell="B79" sqref="B79"/>
    </sheetView>
  </sheetViews>
  <sheetFormatPr defaultRowHeight="15" x14ac:dyDescent="0.25"/>
  <cols>
    <col min="1" max="1" width="27.7109375" customWidth="1"/>
    <col min="2" max="2" width="40.5703125" customWidth="1"/>
  </cols>
  <sheetData>
    <row r="1" spans="1:10" x14ac:dyDescent="0.25">
      <c r="A1" s="14" t="s">
        <v>96</v>
      </c>
      <c r="B1" s="14" t="s">
        <v>95</v>
      </c>
      <c r="C1" s="14">
        <v>1</v>
      </c>
      <c r="D1" s="14">
        <v>2</v>
      </c>
      <c r="E1" s="14">
        <v>3</v>
      </c>
      <c r="F1" s="14">
        <v>4</v>
      </c>
      <c r="G1" s="14">
        <v>5</v>
      </c>
      <c r="H1" s="14">
        <v>6</v>
      </c>
      <c r="I1" s="14">
        <v>7</v>
      </c>
      <c r="J1" s="14">
        <v>8</v>
      </c>
    </row>
    <row r="2" spans="1:10" x14ac:dyDescent="0.25">
      <c r="A2" t="s">
        <v>154</v>
      </c>
      <c r="B2" t="s">
        <v>137</v>
      </c>
      <c r="C2">
        <v>0.35794899999999996</v>
      </c>
      <c r="D2">
        <v>0.32644948799999995</v>
      </c>
      <c r="E2">
        <v>0.29772193305599998</v>
      </c>
      <c r="F2">
        <v>0.27152240294707197</v>
      </c>
      <c r="G2">
        <v>0</v>
      </c>
      <c r="H2">
        <v>0</v>
      </c>
      <c r="I2">
        <v>0</v>
      </c>
      <c r="J2">
        <v>0</v>
      </c>
    </row>
    <row r="3" spans="1:10" x14ac:dyDescent="0.25">
      <c r="A3" t="s">
        <v>154</v>
      </c>
      <c r="B3" t="s">
        <v>136</v>
      </c>
      <c r="C3">
        <v>0.31125999999999998</v>
      </c>
      <c r="D3">
        <v>0.28386911999999997</v>
      </c>
      <c r="E3">
        <v>0.25888863744000001</v>
      </c>
      <c r="F3">
        <v>0.23610643734528003</v>
      </c>
      <c r="G3">
        <v>0</v>
      </c>
      <c r="H3">
        <v>0</v>
      </c>
      <c r="I3">
        <v>0</v>
      </c>
      <c r="J3">
        <v>0</v>
      </c>
    </row>
    <row r="4" spans="1:10" x14ac:dyDescent="0.25">
      <c r="A4" t="s">
        <v>154</v>
      </c>
      <c r="B4" t="s">
        <v>138</v>
      </c>
      <c r="C4">
        <v>0.23344499999999999</v>
      </c>
      <c r="D4">
        <v>0.21290183999999998</v>
      </c>
      <c r="E4">
        <v>0.19416647807999998</v>
      </c>
      <c r="F4">
        <v>0.17707982800895999</v>
      </c>
      <c r="G4">
        <v>0</v>
      </c>
      <c r="H4">
        <v>0</v>
      </c>
      <c r="I4">
        <v>0</v>
      </c>
      <c r="J4">
        <v>0</v>
      </c>
    </row>
    <row r="5" spans="1:10" x14ac:dyDescent="0.25">
      <c r="A5" t="s">
        <v>154</v>
      </c>
      <c r="B5" t="s">
        <v>139</v>
      </c>
      <c r="C5">
        <v>0.19453749999999997</v>
      </c>
      <c r="D5">
        <v>0.17741819999999997</v>
      </c>
      <c r="E5">
        <v>0.16180539839999997</v>
      </c>
      <c r="F5">
        <v>0.14756652334079998</v>
      </c>
      <c r="G5">
        <v>0</v>
      </c>
      <c r="H5">
        <v>0</v>
      </c>
      <c r="I5">
        <v>0</v>
      </c>
      <c r="J5">
        <v>0</v>
      </c>
    </row>
    <row r="6" spans="1:10" x14ac:dyDescent="0.25">
      <c r="A6" t="s">
        <v>154</v>
      </c>
      <c r="B6" t="s">
        <v>140</v>
      </c>
      <c r="C6">
        <v>0.17119300000000001</v>
      </c>
      <c r="D6">
        <v>0.15612801600000001</v>
      </c>
      <c r="E6">
        <v>0.14238875059200001</v>
      </c>
      <c r="F6">
        <v>0.129858540539904</v>
      </c>
      <c r="G6">
        <v>0</v>
      </c>
      <c r="H6">
        <v>0</v>
      </c>
      <c r="I6">
        <v>0</v>
      </c>
      <c r="J6">
        <v>0</v>
      </c>
    </row>
    <row r="7" spans="1:10" x14ac:dyDescent="0.25">
      <c r="A7" t="s">
        <v>154</v>
      </c>
      <c r="B7" t="s">
        <v>158</v>
      </c>
      <c r="C7">
        <v>0.15562999999999999</v>
      </c>
      <c r="D7">
        <v>0.14193455999999999</v>
      </c>
      <c r="E7">
        <v>0.12944431872000001</v>
      </c>
      <c r="F7">
        <v>0.11805321867264001</v>
      </c>
      <c r="G7">
        <v>0</v>
      </c>
      <c r="H7">
        <v>0</v>
      </c>
      <c r="I7">
        <v>0</v>
      </c>
      <c r="J7">
        <v>0</v>
      </c>
    </row>
    <row r="8" spans="1:10" x14ac:dyDescent="0.25">
      <c r="A8" t="s">
        <v>152</v>
      </c>
      <c r="B8" t="s">
        <v>137</v>
      </c>
      <c r="C8">
        <v>0.35794899999999996</v>
      </c>
      <c r="D8">
        <v>0.34363103999999994</v>
      </c>
      <c r="E8">
        <v>0.32988579839999993</v>
      </c>
      <c r="F8">
        <v>0.31669036646399989</v>
      </c>
      <c r="G8">
        <v>0.30402275180543986</v>
      </c>
      <c r="H8">
        <v>0.29186184173322227</v>
      </c>
      <c r="I8">
        <v>0.28018736806389338</v>
      </c>
      <c r="J8">
        <v>0.26897987334133766</v>
      </c>
    </row>
    <row r="9" spans="1:10" x14ac:dyDescent="0.25">
      <c r="A9" t="s">
        <v>152</v>
      </c>
      <c r="B9" t="s">
        <v>136</v>
      </c>
      <c r="C9">
        <v>0.31125999999999998</v>
      </c>
      <c r="D9">
        <v>0.29880959999999995</v>
      </c>
      <c r="E9">
        <v>0.28685721599999997</v>
      </c>
      <c r="F9">
        <v>0.27538292735999997</v>
      </c>
      <c r="G9">
        <v>0.26436761026559996</v>
      </c>
      <c r="H9">
        <v>0.25379290585497594</v>
      </c>
      <c r="I9">
        <v>0.24364118962077688</v>
      </c>
      <c r="J9">
        <v>0.23389554203594579</v>
      </c>
    </row>
    <row r="10" spans="1:10" x14ac:dyDescent="0.25">
      <c r="A10" t="s">
        <v>152</v>
      </c>
      <c r="B10" t="s">
        <v>138</v>
      </c>
      <c r="C10">
        <v>0.23344499999999999</v>
      </c>
      <c r="D10">
        <v>0.22410719999999998</v>
      </c>
      <c r="E10">
        <v>0.21514291199999996</v>
      </c>
      <c r="F10">
        <v>0.20653719551999997</v>
      </c>
      <c r="G10">
        <v>0.19827570769919997</v>
      </c>
      <c r="H10">
        <v>0.19034467939123195</v>
      </c>
      <c r="I10">
        <v>0.18273089221558267</v>
      </c>
      <c r="J10">
        <v>0.17542165652695935</v>
      </c>
    </row>
    <row r="11" spans="1:10" x14ac:dyDescent="0.25">
      <c r="A11" t="s">
        <v>152</v>
      </c>
      <c r="B11" t="s">
        <v>139</v>
      </c>
      <c r="C11">
        <v>0.19453749999999997</v>
      </c>
      <c r="D11">
        <v>0.18675599999999998</v>
      </c>
      <c r="E11">
        <v>0.17928575999999996</v>
      </c>
      <c r="F11">
        <v>0.17211432959999995</v>
      </c>
      <c r="G11">
        <v>0.16522975641599993</v>
      </c>
      <c r="H11">
        <v>0.15862056615935993</v>
      </c>
      <c r="I11">
        <v>0.15227574351298553</v>
      </c>
      <c r="J11">
        <v>0.14618471377246611</v>
      </c>
    </row>
    <row r="12" spans="1:10" x14ac:dyDescent="0.25">
      <c r="A12" t="s">
        <v>152</v>
      </c>
      <c r="B12" t="s">
        <v>140</v>
      </c>
      <c r="C12">
        <v>0.17119300000000001</v>
      </c>
      <c r="D12">
        <v>0.16434528000000001</v>
      </c>
      <c r="E12">
        <v>0.15777146880000001</v>
      </c>
      <c r="F12">
        <v>0.15146061004800002</v>
      </c>
      <c r="G12">
        <v>0.14540218564608001</v>
      </c>
      <c r="H12">
        <v>0.13958609822023679</v>
      </c>
      <c r="I12">
        <v>0.13400265429142733</v>
      </c>
      <c r="J12">
        <v>0.12864254811977022</v>
      </c>
    </row>
    <row r="13" spans="1:10" x14ac:dyDescent="0.25">
      <c r="A13" t="s">
        <v>152</v>
      </c>
      <c r="B13" t="s">
        <v>158</v>
      </c>
      <c r="C13">
        <v>0.15562999999999999</v>
      </c>
      <c r="D13">
        <v>0.14940479999999998</v>
      </c>
      <c r="E13">
        <v>0.14342860799999999</v>
      </c>
      <c r="F13">
        <v>0.13769146367999999</v>
      </c>
      <c r="G13">
        <v>0.13218380513279998</v>
      </c>
      <c r="H13">
        <v>0.12689645292748797</v>
      </c>
      <c r="I13">
        <v>0.12182059481038844</v>
      </c>
      <c r="J13">
        <v>0.11694777101797289</v>
      </c>
    </row>
    <row r="14" spans="1:10" x14ac:dyDescent="0.25">
      <c r="A14" t="s">
        <v>153</v>
      </c>
      <c r="B14" t="s">
        <v>137</v>
      </c>
      <c r="C14">
        <v>0.39100000000000001</v>
      </c>
      <c r="D14">
        <v>0.32844000000000001</v>
      </c>
      <c r="E14">
        <v>0</v>
      </c>
      <c r="F14">
        <v>0</v>
      </c>
      <c r="G14">
        <v>0</v>
      </c>
      <c r="H14">
        <v>0</v>
      </c>
      <c r="I14">
        <v>0</v>
      </c>
      <c r="J14">
        <v>0</v>
      </c>
    </row>
    <row r="15" spans="1:10" x14ac:dyDescent="0.25">
      <c r="A15" t="s">
        <v>153</v>
      </c>
      <c r="B15" t="s">
        <v>136</v>
      </c>
      <c r="C15">
        <v>0.34</v>
      </c>
      <c r="D15">
        <v>0.28560000000000002</v>
      </c>
      <c r="E15">
        <v>0</v>
      </c>
      <c r="F15">
        <v>0</v>
      </c>
      <c r="G15">
        <v>0</v>
      </c>
      <c r="H15">
        <v>0</v>
      </c>
      <c r="I15">
        <v>0</v>
      </c>
      <c r="J15">
        <v>0</v>
      </c>
    </row>
    <row r="16" spans="1:10" x14ac:dyDescent="0.25">
      <c r="A16" t="s">
        <v>153</v>
      </c>
      <c r="B16" t="s">
        <v>138</v>
      </c>
      <c r="C16">
        <v>0.255</v>
      </c>
      <c r="D16">
        <v>0.2142</v>
      </c>
      <c r="E16">
        <v>0</v>
      </c>
      <c r="F16">
        <v>0</v>
      </c>
      <c r="G16">
        <v>0</v>
      </c>
      <c r="H16">
        <v>0</v>
      </c>
      <c r="I16">
        <v>0</v>
      </c>
      <c r="J16">
        <v>0</v>
      </c>
    </row>
    <row r="17" spans="1:10" x14ac:dyDescent="0.25">
      <c r="A17" t="s">
        <v>153</v>
      </c>
      <c r="B17" t="s">
        <v>139</v>
      </c>
      <c r="C17">
        <v>0.21250000000000002</v>
      </c>
      <c r="D17">
        <v>0.17850000000000002</v>
      </c>
      <c r="E17">
        <v>0</v>
      </c>
      <c r="F17">
        <v>0</v>
      </c>
      <c r="G17">
        <v>0</v>
      </c>
      <c r="H17">
        <v>0</v>
      </c>
      <c r="I17">
        <v>0</v>
      </c>
      <c r="J17">
        <v>0</v>
      </c>
    </row>
    <row r="18" spans="1:10" x14ac:dyDescent="0.25">
      <c r="A18" t="s">
        <v>153</v>
      </c>
      <c r="B18" t="s">
        <v>140</v>
      </c>
      <c r="C18">
        <v>0.18700000000000003</v>
      </c>
      <c r="D18">
        <v>0.15708000000000003</v>
      </c>
      <c r="E18">
        <v>0</v>
      </c>
      <c r="F18">
        <v>0</v>
      </c>
      <c r="G18">
        <v>0</v>
      </c>
      <c r="H18">
        <v>0</v>
      </c>
      <c r="I18">
        <v>0</v>
      </c>
      <c r="J18">
        <v>0</v>
      </c>
    </row>
    <row r="19" spans="1:10" x14ac:dyDescent="0.25">
      <c r="A19" t="s">
        <v>153</v>
      </c>
      <c r="B19" t="s">
        <v>158</v>
      </c>
      <c r="C19">
        <v>0.17</v>
      </c>
      <c r="D19">
        <v>0.14280000000000001</v>
      </c>
      <c r="E19">
        <v>0</v>
      </c>
      <c r="F19">
        <v>0</v>
      </c>
      <c r="G19">
        <v>0</v>
      </c>
      <c r="H19">
        <v>0</v>
      </c>
      <c r="I19">
        <v>0</v>
      </c>
      <c r="J19">
        <v>0</v>
      </c>
    </row>
    <row r="20" spans="1:10" x14ac:dyDescent="0.25">
      <c r="A20" t="s">
        <v>157</v>
      </c>
      <c r="B20" t="s">
        <v>137</v>
      </c>
      <c r="C20">
        <v>0.39100000000000001</v>
      </c>
      <c r="D20">
        <v>0.37536000000000003</v>
      </c>
      <c r="E20">
        <v>0.36034559999999999</v>
      </c>
      <c r="F20">
        <v>0.34593177599999997</v>
      </c>
      <c r="G20">
        <v>0.33209450495999998</v>
      </c>
      <c r="H20">
        <v>0.3188107247616</v>
      </c>
      <c r="I20">
        <v>0.30605829577113597</v>
      </c>
      <c r="J20">
        <v>0.29381596394029053</v>
      </c>
    </row>
    <row r="21" spans="1:10" x14ac:dyDescent="0.25">
      <c r="A21" t="s">
        <v>157</v>
      </c>
      <c r="B21" t="s">
        <v>136</v>
      </c>
      <c r="C21">
        <v>0.34</v>
      </c>
      <c r="D21">
        <v>0.32640000000000002</v>
      </c>
      <c r="E21">
        <v>0.31334400000000001</v>
      </c>
      <c r="F21">
        <v>0.30081024000000001</v>
      </c>
      <c r="G21">
        <v>0.28877783039999999</v>
      </c>
      <c r="H21">
        <v>0.27722671718399999</v>
      </c>
      <c r="I21">
        <v>0.26613764849664001</v>
      </c>
      <c r="J21">
        <v>0.25549214255677438</v>
      </c>
    </row>
    <row r="22" spans="1:10" x14ac:dyDescent="0.25">
      <c r="A22" t="s">
        <v>157</v>
      </c>
      <c r="B22" t="s">
        <v>138</v>
      </c>
      <c r="C22">
        <v>0.255</v>
      </c>
      <c r="D22">
        <v>0.24479999999999999</v>
      </c>
      <c r="E22">
        <v>0.23500799999999999</v>
      </c>
      <c r="F22">
        <v>0.22560767999999998</v>
      </c>
      <c r="G22">
        <v>0.21658337279999998</v>
      </c>
      <c r="H22">
        <v>0.20792003788799998</v>
      </c>
      <c r="I22">
        <v>0.19960323637247998</v>
      </c>
      <c r="J22">
        <v>0.19161910691758077</v>
      </c>
    </row>
    <row r="23" spans="1:10" x14ac:dyDescent="0.25">
      <c r="A23" t="s">
        <v>157</v>
      </c>
      <c r="B23" t="s">
        <v>139</v>
      </c>
      <c r="C23">
        <v>0.21250000000000002</v>
      </c>
      <c r="D23">
        <v>0.20400000000000001</v>
      </c>
      <c r="E23">
        <v>0.19584000000000001</v>
      </c>
      <c r="F23">
        <v>0.18800640000000002</v>
      </c>
      <c r="G23">
        <v>0.18048614400000002</v>
      </c>
      <c r="H23">
        <v>0.17326669824000002</v>
      </c>
      <c r="I23">
        <v>0.16633603031040001</v>
      </c>
      <c r="J23">
        <v>0.159682589097984</v>
      </c>
    </row>
    <row r="24" spans="1:10" x14ac:dyDescent="0.25">
      <c r="A24" t="s">
        <v>157</v>
      </c>
      <c r="B24" t="s">
        <v>140</v>
      </c>
      <c r="C24">
        <v>0.18700000000000003</v>
      </c>
      <c r="D24">
        <v>0.17952000000000001</v>
      </c>
      <c r="E24">
        <v>0.1723392</v>
      </c>
      <c r="F24">
        <v>0.16544563199999998</v>
      </c>
      <c r="G24">
        <v>0.15882780671999996</v>
      </c>
      <c r="H24">
        <v>0.15247469445119996</v>
      </c>
      <c r="I24">
        <v>0.14637570667315195</v>
      </c>
      <c r="J24">
        <v>0.14052067840622587</v>
      </c>
    </row>
    <row r="25" spans="1:10" x14ac:dyDescent="0.25">
      <c r="A25" t="s">
        <v>157</v>
      </c>
      <c r="B25" t="s">
        <v>158</v>
      </c>
      <c r="C25">
        <v>0.17</v>
      </c>
      <c r="D25">
        <v>0.16320000000000001</v>
      </c>
      <c r="E25">
        <v>0.15667200000000001</v>
      </c>
      <c r="F25">
        <v>0.15040512</v>
      </c>
      <c r="G25">
        <v>0.1443889152</v>
      </c>
      <c r="H25">
        <v>0.138613358592</v>
      </c>
      <c r="I25">
        <v>0.13306882424832001</v>
      </c>
      <c r="J25">
        <v>0.12774607127838719</v>
      </c>
    </row>
    <row r="26" spans="1:10" x14ac:dyDescent="0.25">
      <c r="A26" t="s">
        <v>156</v>
      </c>
      <c r="B26" t="s">
        <v>137</v>
      </c>
      <c r="C26">
        <v>0.32862399999999997</v>
      </c>
      <c r="D26">
        <v>0.31547903999999999</v>
      </c>
      <c r="E26">
        <v>0.3028598784</v>
      </c>
      <c r="F26">
        <v>0.29074548326400002</v>
      </c>
      <c r="G26">
        <v>0.27911566393344001</v>
      </c>
      <c r="H26">
        <v>0.26795103737610237</v>
      </c>
      <c r="I26">
        <v>0.25723299588105825</v>
      </c>
      <c r="J26">
        <v>0.24694367604581591</v>
      </c>
    </row>
    <row r="27" spans="1:10" x14ac:dyDescent="0.25">
      <c r="A27" t="s">
        <v>156</v>
      </c>
      <c r="B27" t="s">
        <v>136</v>
      </c>
      <c r="C27">
        <v>0.28576000000000001</v>
      </c>
      <c r="D27">
        <v>0.27432960000000001</v>
      </c>
      <c r="E27">
        <v>0.26335641599999998</v>
      </c>
      <c r="F27">
        <v>0.25282215935999997</v>
      </c>
      <c r="G27">
        <v>0.24270927298559997</v>
      </c>
      <c r="H27">
        <v>0.23300090206617596</v>
      </c>
      <c r="I27">
        <v>0.2236808659835289</v>
      </c>
      <c r="J27">
        <v>0.21473363134418774</v>
      </c>
    </row>
    <row r="28" spans="1:10" x14ac:dyDescent="0.25">
      <c r="A28" t="s">
        <v>156</v>
      </c>
      <c r="B28" t="s">
        <v>138</v>
      </c>
      <c r="C28">
        <v>0.21432000000000001</v>
      </c>
      <c r="D28">
        <v>0.20574719999999999</v>
      </c>
      <c r="E28">
        <v>0.19751731199999997</v>
      </c>
      <c r="F28">
        <v>0.18961661951999997</v>
      </c>
      <c r="G28">
        <v>0.18203195473919997</v>
      </c>
      <c r="H28">
        <v>0.17475067654963197</v>
      </c>
      <c r="I28">
        <v>0.16776064948764668</v>
      </c>
      <c r="J28">
        <v>0.1610502235081408</v>
      </c>
    </row>
    <row r="29" spans="1:10" x14ac:dyDescent="0.25">
      <c r="A29" t="s">
        <v>156</v>
      </c>
      <c r="B29" t="s">
        <v>139</v>
      </c>
      <c r="C29">
        <v>0.17860000000000001</v>
      </c>
      <c r="D29">
        <v>0.171456</v>
      </c>
      <c r="E29">
        <v>0.16459775999999998</v>
      </c>
      <c r="F29">
        <v>0.15801384959999998</v>
      </c>
      <c r="G29">
        <v>0.15169329561599998</v>
      </c>
      <c r="H29">
        <v>0.14562556379135996</v>
      </c>
      <c r="I29">
        <v>0.13980054123970556</v>
      </c>
      <c r="J29">
        <v>0.13420851959011734</v>
      </c>
    </row>
    <row r="30" spans="1:10" x14ac:dyDescent="0.25">
      <c r="A30" t="s">
        <v>156</v>
      </c>
      <c r="B30" t="s">
        <v>140</v>
      </c>
      <c r="C30">
        <v>0.15716800000000003</v>
      </c>
      <c r="D30">
        <v>0.15088128000000003</v>
      </c>
      <c r="E30">
        <v>0.14484602880000003</v>
      </c>
      <c r="F30">
        <v>0.13905218764800001</v>
      </c>
      <c r="G30">
        <v>0.13349010014208001</v>
      </c>
      <c r="H30">
        <v>0.12815049613639681</v>
      </c>
      <c r="I30">
        <v>0.12302447629094093</v>
      </c>
      <c r="J30">
        <v>0.11810349723930329</v>
      </c>
    </row>
    <row r="31" spans="1:10" x14ac:dyDescent="0.25">
      <c r="A31" t="s">
        <v>156</v>
      </c>
      <c r="B31" t="s">
        <v>158</v>
      </c>
      <c r="C31">
        <v>0.14288000000000001</v>
      </c>
      <c r="D31">
        <v>0.1371648</v>
      </c>
      <c r="E31">
        <v>0.13167820799999999</v>
      </c>
      <c r="F31">
        <v>0.12641107967999998</v>
      </c>
      <c r="G31">
        <v>0.12135463649279998</v>
      </c>
      <c r="H31">
        <v>0.11650045103308798</v>
      </c>
      <c r="I31">
        <v>0.11184043299176445</v>
      </c>
      <c r="J31">
        <v>0.10736681567209387</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M18"/>
  <sheetViews>
    <sheetView workbookViewId="0">
      <selection activeCell="M10" sqref="M10"/>
    </sheetView>
  </sheetViews>
  <sheetFormatPr defaultRowHeight="15" x14ac:dyDescent="0.25"/>
  <cols>
    <col min="1" max="1" width="18.140625" customWidth="1"/>
    <col min="2" max="2" width="27.85546875" customWidth="1"/>
  </cols>
  <sheetData>
    <row r="1" spans="1:13" x14ac:dyDescent="0.25">
      <c r="A1" t="s">
        <v>159</v>
      </c>
      <c r="B1" t="s">
        <v>127</v>
      </c>
      <c r="C1" t="s">
        <v>160</v>
      </c>
    </row>
    <row r="2" spans="1:13" x14ac:dyDescent="0.25">
      <c r="C2" s="14">
        <v>1</v>
      </c>
      <c r="D2" s="14">
        <v>2</v>
      </c>
      <c r="E2" s="14">
        <v>3</v>
      </c>
      <c r="F2" s="14">
        <v>4</v>
      </c>
      <c r="G2" s="14">
        <v>5</v>
      </c>
      <c r="H2" s="14">
        <v>6</v>
      </c>
      <c r="I2" s="14">
        <v>7</v>
      </c>
      <c r="J2" s="14">
        <v>8</v>
      </c>
      <c r="K2" s="14">
        <v>9</v>
      </c>
      <c r="L2" s="14">
        <v>10</v>
      </c>
      <c r="M2" s="14">
        <v>11</v>
      </c>
    </row>
    <row r="3" spans="1:13" x14ac:dyDescent="0.25">
      <c r="A3" t="s">
        <v>117</v>
      </c>
      <c r="B3" t="s">
        <v>141</v>
      </c>
      <c r="C3">
        <v>0.02</v>
      </c>
      <c r="D3">
        <v>1.9199999999999998E-2</v>
      </c>
      <c r="E3">
        <v>1.8431999999999997E-2</v>
      </c>
      <c r="F3">
        <v>1.7694719999999997E-2</v>
      </c>
      <c r="G3">
        <v>1.6986931199999996E-2</v>
      </c>
      <c r="H3">
        <v>1.6307453951999996E-2</v>
      </c>
      <c r="I3">
        <v>1.5655155793919996E-2</v>
      </c>
      <c r="J3">
        <v>1.5028949562163196E-2</v>
      </c>
    </row>
    <row r="4" spans="1:13" x14ac:dyDescent="0.25">
      <c r="B4" t="s">
        <v>142</v>
      </c>
      <c r="C4">
        <v>0.03</v>
      </c>
      <c r="D4">
        <v>2.8799999999999999E-2</v>
      </c>
      <c r="E4">
        <v>2.7647999999999999E-2</v>
      </c>
      <c r="F4">
        <v>2.6542079999999999E-2</v>
      </c>
      <c r="G4">
        <v>2.5480396799999999E-2</v>
      </c>
      <c r="H4">
        <v>2.4461180927999999E-2</v>
      </c>
      <c r="I4">
        <v>2.3482733690879998E-2</v>
      </c>
      <c r="J4">
        <v>2.2543424343244797E-2</v>
      </c>
    </row>
    <row r="5" spans="1:13" x14ac:dyDescent="0.25">
      <c r="B5" t="s">
        <v>143</v>
      </c>
      <c r="C5">
        <v>0.03</v>
      </c>
      <c r="D5">
        <v>2.8799999999999999E-2</v>
      </c>
      <c r="E5">
        <v>2.7647999999999999E-2</v>
      </c>
      <c r="F5">
        <v>2.6542079999999999E-2</v>
      </c>
      <c r="G5">
        <v>2.5480396799999999E-2</v>
      </c>
      <c r="H5">
        <v>2.4461180927999999E-2</v>
      </c>
      <c r="I5">
        <v>2.3482733690879998E-2</v>
      </c>
      <c r="J5">
        <v>2.2543424343244797E-2</v>
      </c>
    </row>
    <row r="6" spans="1:13" x14ac:dyDescent="0.25">
      <c r="B6" t="s">
        <v>144</v>
      </c>
      <c r="C6">
        <v>0.04</v>
      </c>
      <c r="D6">
        <v>3.8399999999999997E-2</v>
      </c>
      <c r="E6">
        <v>3.6863999999999994E-2</v>
      </c>
      <c r="F6">
        <v>3.5389439999999994E-2</v>
      </c>
      <c r="G6">
        <v>3.3973862399999992E-2</v>
      </c>
      <c r="H6">
        <v>3.2614907903999991E-2</v>
      </c>
      <c r="I6">
        <v>3.1310311587839992E-2</v>
      </c>
      <c r="J6">
        <v>3.0057899124326392E-2</v>
      </c>
    </row>
    <row r="7" spans="1:13" x14ac:dyDescent="0.25">
      <c r="B7" t="s">
        <v>145</v>
      </c>
      <c r="C7">
        <v>0.06</v>
      </c>
      <c r="D7">
        <v>5.7599999999999998E-2</v>
      </c>
      <c r="E7">
        <v>5.5295999999999998E-2</v>
      </c>
      <c r="F7">
        <v>5.3084159999999998E-2</v>
      </c>
      <c r="G7">
        <v>5.0960793599999998E-2</v>
      </c>
      <c r="H7">
        <v>4.8922361855999998E-2</v>
      </c>
      <c r="I7">
        <v>4.6965467381759995E-2</v>
      </c>
      <c r="J7">
        <v>4.5086848686489593E-2</v>
      </c>
    </row>
    <row r="8" spans="1:13" x14ac:dyDescent="0.25">
      <c r="B8" t="s">
        <v>146</v>
      </c>
      <c r="C8">
        <v>0.06</v>
      </c>
      <c r="D8">
        <v>5.7599999999999998E-2</v>
      </c>
      <c r="E8">
        <v>5.5295999999999998E-2</v>
      </c>
      <c r="F8">
        <v>5.3084159999999998E-2</v>
      </c>
      <c r="G8">
        <v>5.0960793599999998E-2</v>
      </c>
      <c r="H8">
        <v>4.8922361855999998E-2</v>
      </c>
      <c r="I8">
        <v>4.6965467381759995E-2</v>
      </c>
      <c r="J8">
        <v>4.5086848686489593E-2</v>
      </c>
    </row>
    <row r="9" spans="1:13" x14ac:dyDescent="0.25">
      <c r="B9" t="s">
        <v>223</v>
      </c>
      <c r="C9">
        <v>0</v>
      </c>
      <c r="D9">
        <v>0</v>
      </c>
      <c r="E9">
        <v>0</v>
      </c>
      <c r="F9">
        <v>0</v>
      </c>
      <c r="G9">
        <v>0</v>
      </c>
      <c r="H9">
        <v>0</v>
      </c>
      <c r="I9">
        <v>0</v>
      </c>
      <c r="J9">
        <v>0</v>
      </c>
    </row>
    <row r="10" spans="1:13" x14ac:dyDescent="0.25">
      <c r="A10" t="s">
        <v>110</v>
      </c>
      <c r="B10" t="s">
        <v>161</v>
      </c>
      <c r="C10">
        <v>0.05</v>
      </c>
      <c r="D10">
        <v>4.8000000000000001E-2</v>
      </c>
      <c r="E10" s="300">
        <v>4.6079999999999996E-2</v>
      </c>
      <c r="F10" s="300">
        <v>4.4236799999999993E-2</v>
      </c>
      <c r="G10" s="300">
        <v>4.2467327999999992E-2</v>
      </c>
      <c r="H10" s="300">
        <v>4.0768634879999988E-2</v>
      </c>
      <c r="I10" s="300">
        <v>3.9137889484799987E-2</v>
      </c>
      <c r="J10" s="300">
        <v>3.7572373905407984E-2</v>
      </c>
      <c r="K10" s="300">
        <v>3.6069478949191665E-2</v>
      </c>
      <c r="L10" s="300">
        <v>3.4626699791224E-2</v>
      </c>
      <c r="M10" s="300">
        <v>3.3241631799575039E-2</v>
      </c>
    </row>
    <row r="11" spans="1:13" x14ac:dyDescent="0.25">
      <c r="B11" t="s">
        <v>162</v>
      </c>
      <c r="C11">
        <v>0.03</v>
      </c>
      <c r="D11">
        <v>2.8799999999999999E-2</v>
      </c>
      <c r="E11">
        <v>2.7647999999999999E-2</v>
      </c>
      <c r="F11">
        <v>2.6542079999999999E-2</v>
      </c>
      <c r="G11">
        <v>2.5480396799999999E-2</v>
      </c>
      <c r="H11">
        <v>2.4461180927999999E-2</v>
      </c>
      <c r="I11">
        <v>2.3482733690879998E-2</v>
      </c>
      <c r="J11">
        <v>2.2543424343244797E-2</v>
      </c>
    </row>
    <row r="12" spans="1:13" x14ac:dyDescent="0.25">
      <c r="B12" t="s">
        <v>163</v>
      </c>
      <c r="C12">
        <v>0.06</v>
      </c>
      <c r="D12">
        <v>5.7599999999999998E-2</v>
      </c>
      <c r="E12">
        <v>5.5295999999999998E-2</v>
      </c>
      <c r="F12">
        <v>5.3084159999999998E-2</v>
      </c>
      <c r="G12">
        <v>5.0960793599999998E-2</v>
      </c>
      <c r="H12">
        <v>4.8922361855999998E-2</v>
      </c>
      <c r="I12">
        <v>4.6965467381759995E-2</v>
      </c>
      <c r="J12">
        <v>4.5086848686489593E-2</v>
      </c>
    </row>
    <row r="13" spans="1:13" x14ac:dyDescent="0.25">
      <c r="B13" t="s">
        <v>147</v>
      </c>
      <c r="C13">
        <v>0.02</v>
      </c>
      <c r="D13">
        <v>1.9199999999999998E-2</v>
      </c>
      <c r="E13">
        <v>1.8431999999999997E-2</v>
      </c>
      <c r="F13">
        <v>1.7694719999999997E-2</v>
      </c>
      <c r="G13">
        <v>1.6986931199999996E-2</v>
      </c>
      <c r="H13">
        <v>1.6307453951999996E-2</v>
      </c>
      <c r="I13">
        <v>1.5655155793919996E-2</v>
      </c>
      <c r="J13">
        <v>1.5028949562163196E-2</v>
      </c>
    </row>
    <row r="14" spans="1:13" x14ac:dyDescent="0.25">
      <c r="B14" t="s">
        <v>223</v>
      </c>
      <c r="C14">
        <v>0</v>
      </c>
      <c r="D14">
        <v>0</v>
      </c>
      <c r="E14">
        <v>0</v>
      </c>
      <c r="F14">
        <v>0</v>
      </c>
      <c r="G14">
        <v>0</v>
      </c>
      <c r="H14">
        <v>0</v>
      </c>
      <c r="I14">
        <v>0</v>
      </c>
      <c r="J14">
        <v>0</v>
      </c>
    </row>
    <row r="15" spans="1:13" x14ac:dyDescent="0.25">
      <c r="A15" t="s">
        <v>102</v>
      </c>
      <c r="B15" t="s">
        <v>149</v>
      </c>
      <c r="C15">
        <v>0.01</v>
      </c>
      <c r="D15">
        <v>9.5999999999999992E-3</v>
      </c>
      <c r="E15">
        <v>9.2159999999999985E-3</v>
      </c>
      <c r="F15">
        <v>8.8473599999999986E-3</v>
      </c>
      <c r="G15">
        <v>8.493465599999998E-3</v>
      </c>
      <c r="H15">
        <v>8.1537269759999979E-3</v>
      </c>
      <c r="I15">
        <v>7.8275778969599981E-3</v>
      </c>
      <c r="J15">
        <v>7.514474781081598E-3</v>
      </c>
    </row>
    <row r="16" spans="1:13" x14ac:dyDescent="0.25">
      <c r="B16" t="s">
        <v>223</v>
      </c>
      <c r="C16">
        <v>0</v>
      </c>
      <c r="D16">
        <v>0</v>
      </c>
      <c r="E16">
        <v>0</v>
      </c>
      <c r="F16">
        <v>0</v>
      </c>
      <c r="G16">
        <v>0</v>
      </c>
      <c r="H16">
        <v>0</v>
      </c>
      <c r="I16">
        <v>0</v>
      </c>
      <c r="J16">
        <v>0</v>
      </c>
    </row>
    <row r="17" spans="4:10" x14ac:dyDescent="0.25">
      <c r="D17" s="300"/>
      <c r="E17" s="300"/>
      <c r="F17" s="300"/>
      <c r="G17" s="300"/>
      <c r="H17" s="300"/>
      <c r="I17" s="300"/>
      <c r="J17" s="300"/>
    </row>
    <row r="18" spans="4:10" x14ac:dyDescent="0.25">
      <c r="D18" s="300"/>
      <c r="E18" s="300"/>
      <c r="F18" s="300"/>
      <c r="G18" s="300"/>
      <c r="H18" s="300"/>
      <c r="I18" s="300"/>
      <c r="J18" s="300"/>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16"/>
  <sheetViews>
    <sheetView workbookViewId="0">
      <selection sqref="A1:F1"/>
    </sheetView>
  </sheetViews>
  <sheetFormatPr defaultRowHeight="15" x14ac:dyDescent="0.25"/>
  <cols>
    <col min="1" max="1" width="9.85546875" bestFit="1" customWidth="1"/>
    <col min="2" max="2" width="13" customWidth="1"/>
    <col min="3" max="3" width="12.5703125" bestFit="1" customWidth="1"/>
    <col min="4" max="4" width="11.5703125" bestFit="1" customWidth="1"/>
    <col min="5" max="5" width="11.5703125" customWidth="1"/>
    <col min="6" max="6" width="14.85546875" customWidth="1"/>
    <col min="7" max="7" width="9.140625" customWidth="1"/>
  </cols>
  <sheetData>
    <row r="1" spans="1:6" x14ac:dyDescent="0.25">
      <c r="A1" s="311" t="s">
        <v>323</v>
      </c>
      <c r="B1" s="312"/>
      <c r="C1" s="312"/>
      <c r="D1" s="312"/>
      <c r="E1" s="312"/>
      <c r="F1" s="312"/>
    </row>
    <row r="2" spans="1:6" ht="15" customHeight="1" x14ac:dyDescent="0.25">
      <c r="A2" s="313" t="s">
        <v>4</v>
      </c>
      <c r="B2" s="314" t="s">
        <v>0</v>
      </c>
      <c r="C2" s="315" t="s">
        <v>10</v>
      </c>
      <c r="D2" s="315"/>
      <c r="E2" s="315"/>
      <c r="F2" s="314" t="s">
        <v>55</v>
      </c>
    </row>
    <row r="3" spans="1:6" x14ac:dyDescent="0.25">
      <c r="A3" s="313"/>
      <c r="B3" s="314"/>
      <c r="C3" s="5" t="s">
        <v>1</v>
      </c>
      <c r="D3" s="5" t="s">
        <v>2</v>
      </c>
      <c r="E3" s="5" t="s">
        <v>3</v>
      </c>
      <c r="F3" s="314"/>
    </row>
    <row r="4" spans="1:6" x14ac:dyDescent="0.25">
      <c r="A4" s="1" t="s">
        <v>21</v>
      </c>
      <c r="B4" s="4">
        <v>0.10979388888888894</v>
      </c>
      <c r="C4" s="170">
        <v>2.401E-2</v>
      </c>
      <c r="D4" s="170">
        <v>9.7199999999999995E-2</v>
      </c>
      <c r="E4" s="170">
        <v>-1.9E-3</v>
      </c>
      <c r="F4" s="15">
        <v>0.2291</v>
      </c>
    </row>
    <row r="5" spans="1:6" ht="14.45" customHeight="1" x14ac:dyDescent="0.25">
      <c r="A5" s="1" t="s">
        <v>22</v>
      </c>
      <c r="B5" s="2">
        <v>0.10979388888888894</v>
      </c>
      <c r="C5" s="170">
        <v>2.401E-2</v>
      </c>
      <c r="D5" s="170">
        <v>9.7199999999999995E-2</v>
      </c>
      <c r="E5" s="170">
        <v>-1.9E-3</v>
      </c>
      <c r="F5" s="15">
        <v>0.2291</v>
      </c>
    </row>
    <row r="6" spans="1:6" ht="14.45" customHeight="1" x14ac:dyDescent="0.25">
      <c r="A6" s="1" t="s">
        <v>23</v>
      </c>
      <c r="B6" s="4">
        <v>0.10979388888888894</v>
      </c>
      <c r="C6" s="170">
        <v>1.9800000000000002E-2</v>
      </c>
      <c r="D6" s="170">
        <v>9.1439999999999994E-2</v>
      </c>
      <c r="E6" s="170">
        <v>-1.5499999999999999E-3</v>
      </c>
      <c r="F6" s="15">
        <v>0.21948000000000001</v>
      </c>
    </row>
    <row r="7" spans="1:6" x14ac:dyDescent="0.25">
      <c r="A7" s="1" t="s">
        <v>24</v>
      </c>
      <c r="B7" s="288">
        <v>9.8820000000000005E-2</v>
      </c>
      <c r="C7" s="170">
        <v>1.9800000000000002E-2</v>
      </c>
      <c r="D7" s="170">
        <v>3.9300000000000002E-2</v>
      </c>
      <c r="E7" s="170">
        <v>-1.5499999999999999E-3</v>
      </c>
      <c r="F7" s="15">
        <v>0.15637000000000004</v>
      </c>
    </row>
    <row r="8" spans="1:6" ht="14.45" customHeight="1" x14ac:dyDescent="0.25">
      <c r="A8" s="1" t="s">
        <v>25</v>
      </c>
      <c r="B8" s="4">
        <v>9.0901111111111141E-2</v>
      </c>
      <c r="C8" s="170">
        <v>1.7610000000000001E-2</v>
      </c>
      <c r="D8" s="170">
        <v>1.7139999999999999E-2</v>
      </c>
      <c r="E8" s="170">
        <v>-1.0499999999999999E-3</v>
      </c>
      <c r="F8" s="15">
        <v>0.12459999999999999</v>
      </c>
    </row>
    <row r="9" spans="1:6" x14ac:dyDescent="0.25">
      <c r="A9" s="1" t="s">
        <v>26</v>
      </c>
      <c r="B9" s="288">
        <v>9.8820000000000005E-2</v>
      </c>
      <c r="C9" s="170">
        <v>1.9800000000000002E-2</v>
      </c>
      <c r="D9" s="170">
        <v>2.001E-2</v>
      </c>
      <c r="E9" s="170">
        <v>-1.5499999999999999E-3</v>
      </c>
      <c r="F9" s="15">
        <v>0.13708000000000001</v>
      </c>
    </row>
    <row r="10" spans="1:6" x14ac:dyDescent="0.25">
      <c r="A10" s="7"/>
      <c r="B10" s="18"/>
      <c r="C10" s="18"/>
      <c r="D10" s="11"/>
      <c r="E10" s="18"/>
      <c r="F10" s="18"/>
    </row>
    <row r="11" spans="1:6" x14ac:dyDescent="0.25">
      <c r="A11" s="9" t="s">
        <v>53</v>
      </c>
      <c r="B11" s="18"/>
      <c r="C11" s="18"/>
      <c r="D11" s="11"/>
      <c r="E11" s="18"/>
      <c r="F11" s="18"/>
    </row>
    <row r="12" spans="1:6" x14ac:dyDescent="0.25">
      <c r="A12" s="20" t="s">
        <v>324</v>
      </c>
      <c r="B12" s="18"/>
      <c r="C12" s="18"/>
      <c r="D12" s="11"/>
      <c r="E12" s="18"/>
      <c r="F12" s="18"/>
    </row>
    <row r="14" spans="1:6" ht="14.45" x14ac:dyDescent="0.3">
      <c r="A14" s="9" t="s">
        <v>14</v>
      </c>
    </row>
    <row r="15" spans="1:6" ht="14.45" x14ac:dyDescent="0.3">
      <c r="A15" s="16" t="s">
        <v>27</v>
      </c>
      <c r="C15" t="s">
        <v>32</v>
      </c>
    </row>
    <row r="16" spans="1:6" ht="14.45" x14ac:dyDescent="0.3">
      <c r="A16" s="16" t="s">
        <v>30</v>
      </c>
      <c r="C16" s="10" t="s">
        <v>31</v>
      </c>
    </row>
  </sheetData>
  <sheetProtection algorithmName="SHA-512" hashValue="wUVSx1BD97SNi/zmktMe2vn6qJTjp3gkFKKk5aZxa2l3WvSNmMd/FOZ8t7FG2Vetb2BAOk1B8fg2DAptsELnOg==" saltValue="Yn10/Ak+E8Cjk8ohVf/gqQ==" spinCount="100000" sheet="1" objects="1" scenarios="1"/>
  <mergeCells count="5">
    <mergeCell ref="A1:F1"/>
    <mergeCell ref="A2:A3"/>
    <mergeCell ref="B2:B3"/>
    <mergeCell ref="C2:E2"/>
    <mergeCell ref="F2:F3"/>
  </mergeCells>
  <hyperlinks>
    <hyperlink ref="C16"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36"/>
  <sheetViews>
    <sheetView zoomScaleNormal="100" workbookViewId="0">
      <selection sqref="A1:F1"/>
    </sheetView>
  </sheetViews>
  <sheetFormatPr defaultRowHeight="15" x14ac:dyDescent="0.25"/>
  <cols>
    <col min="1" max="1" width="20.5703125" bestFit="1" customWidth="1"/>
    <col min="2" max="2" width="16.85546875" customWidth="1"/>
    <col min="3" max="3" width="12.5703125" bestFit="1" customWidth="1"/>
    <col min="4" max="5" width="12.5703125" customWidth="1"/>
    <col min="6" max="6" width="16" customWidth="1"/>
    <col min="7" max="7" width="2.7109375" customWidth="1"/>
    <col min="8" max="8" width="53.140625" hidden="1" customWidth="1"/>
    <col min="9" max="9" width="9.140625" hidden="1" customWidth="1"/>
  </cols>
  <sheetData>
    <row r="1" spans="1:11" x14ac:dyDescent="0.25">
      <c r="A1" s="316" t="s">
        <v>13</v>
      </c>
      <c r="B1" s="317"/>
      <c r="C1" s="317"/>
      <c r="D1" s="317"/>
      <c r="E1" s="317"/>
      <c r="F1" s="318"/>
      <c r="G1" s="199"/>
      <c r="H1" s="199"/>
      <c r="I1" s="199"/>
      <c r="J1" s="199"/>
      <c r="K1" s="199"/>
    </row>
    <row r="2" spans="1:11" ht="15" customHeight="1" x14ac:dyDescent="0.25">
      <c r="A2" s="319" t="s">
        <v>4</v>
      </c>
      <c r="B2" s="321" t="s">
        <v>0</v>
      </c>
      <c r="C2" s="323" t="s">
        <v>10</v>
      </c>
      <c r="D2" s="324"/>
      <c r="E2" s="325"/>
      <c r="F2" s="321" t="s">
        <v>194</v>
      </c>
      <c r="G2" s="199"/>
      <c r="H2" s="199"/>
      <c r="I2" s="199"/>
      <c r="J2" s="199"/>
      <c r="K2" s="199"/>
    </row>
    <row r="3" spans="1:11" x14ac:dyDescent="0.25">
      <c r="A3" s="320"/>
      <c r="B3" s="322"/>
      <c r="C3" s="204" t="s">
        <v>1</v>
      </c>
      <c r="D3" s="204" t="s">
        <v>2</v>
      </c>
      <c r="E3" s="204" t="s">
        <v>3</v>
      </c>
      <c r="F3" s="322"/>
      <c r="G3" s="199"/>
      <c r="H3" s="199"/>
      <c r="I3" s="199"/>
      <c r="J3" s="199"/>
      <c r="K3" s="199"/>
    </row>
    <row r="4" spans="1:11" x14ac:dyDescent="0.25">
      <c r="A4" s="246" t="s">
        <v>5</v>
      </c>
      <c r="B4" s="166">
        <v>0.11443</v>
      </c>
      <c r="C4" s="166">
        <v>3.1739999999999997E-2</v>
      </c>
      <c r="D4" s="166">
        <v>6.5100000000000005E-2</v>
      </c>
      <c r="E4" s="186">
        <v>-9.6000000000000002E-4</v>
      </c>
      <c r="F4" s="166">
        <v>0.21031000000000002</v>
      </c>
      <c r="G4" s="199"/>
      <c r="H4" s="199"/>
      <c r="I4" s="199"/>
      <c r="J4" s="199"/>
    </row>
    <row r="5" spans="1:11" x14ac:dyDescent="0.25">
      <c r="A5" s="246" t="s">
        <v>8</v>
      </c>
      <c r="B5" s="166">
        <v>0.11443</v>
      </c>
      <c r="C5" s="166">
        <v>3.1739999999999997E-2</v>
      </c>
      <c r="D5" s="166">
        <v>6.5100000000000005E-2</v>
      </c>
      <c r="E5" s="186">
        <v>-9.6000000000000002E-4</v>
      </c>
      <c r="F5" s="166">
        <v>0.21031000000000002</v>
      </c>
      <c r="G5" s="199"/>
      <c r="H5" s="6" t="s">
        <v>218</v>
      </c>
      <c r="I5" s="199" t="s">
        <v>219</v>
      </c>
      <c r="J5" s="199"/>
    </row>
    <row r="6" spans="1:11" x14ac:dyDescent="0.25">
      <c r="A6" s="246" t="s">
        <v>6</v>
      </c>
      <c r="B6" s="166">
        <v>0.10639999999999999</v>
      </c>
      <c r="C6" s="166">
        <v>2.3210000000000001E-2</v>
      </c>
      <c r="D6" s="166">
        <v>5.4719999999999998E-2</v>
      </c>
      <c r="E6" s="186">
        <v>-9.6000000000000002E-4</v>
      </c>
      <c r="F6" s="166">
        <v>0.18337000000000001</v>
      </c>
      <c r="G6" s="199"/>
      <c r="H6" s="6"/>
      <c r="I6" s="199"/>
      <c r="J6" s="199"/>
    </row>
    <row r="7" spans="1:11" x14ac:dyDescent="0.25">
      <c r="A7" s="246" t="s">
        <v>195</v>
      </c>
      <c r="B7" s="166">
        <v>0.11076</v>
      </c>
      <c r="C7" s="166">
        <v>2.1569999999999999E-2</v>
      </c>
      <c r="D7" s="166">
        <v>1.8120000000000001E-2</v>
      </c>
      <c r="E7" s="186">
        <v>-9.3999999999999997E-4</v>
      </c>
      <c r="F7" s="166">
        <v>0.14951</v>
      </c>
      <c r="G7" s="3"/>
      <c r="H7" s="6"/>
    </row>
    <row r="8" spans="1:11" x14ac:dyDescent="0.25">
      <c r="A8" s="246" t="s">
        <v>301</v>
      </c>
      <c r="B8" s="166">
        <v>0.10022</v>
      </c>
      <c r="C8" s="166">
        <v>2.1569999999999999E-2</v>
      </c>
      <c r="D8" s="166">
        <v>1.8120000000000001E-2</v>
      </c>
      <c r="E8" s="186">
        <v>-9.3999999999999997E-4</v>
      </c>
      <c r="F8" s="166">
        <v>0.13897000000000001</v>
      </c>
      <c r="G8" s="3"/>
      <c r="H8" s="6"/>
    </row>
    <row r="9" spans="1:11" x14ac:dyDescent="0.25">
      <c r="A9" s="246" t="s">
        <v>196</v>
      </c>
      <c r="B9" s="166">
        <v>0.10775</v>
      </c>
      <c r="C9" s="166">
        <v>2.1569999999999999E-2</v>
      </c>
      <c r="D9" s="166">
        <v>1.8120000000000001E-2</v>
      </c>
      <c r="E9" s="186">
        <v>-9.3999999999999997E-4</v>
      </c>
      <c r="F9" s="166">
        <v>0.14649999999999999</v>
      </c>
      <c r="G9" s="3"/>
      <c r="H9" s="6"/>
    </row>
    <row r="10" spans="1:11" x14ac:dyDescent="0.25">
      <c r="A10" s="246" t="s">
        <v>197</v>
      </c>
      <c r="B10" s="166">
        <v>0.11076</v>
      </c>
      <c r="C10" s="166">
        <v>2.104E-2</v>
      </c>
      <c r="D10" s="166">
        <v>1.2460000000000001E-2</v>
      </c>
      <c r="E10" s="186">
        <v>-8.8000000000000003E-4</v>
      </c>
      <c r="F10" s="166">
        <v>0.14338000000000001</v>
      </c>
      <c r="G10" s="3"/>
      <c r="H10" s="6" t="s">
        <v>220</v>
      </c>
      <c r="I10" t="s">
        <v>221</v>
      </c>
    </row>
    <row r="11" spans="1:11" x14ac:dyDescent="0.25">
      <c r="A11" s="246" t="s">
        <v>198</v>
      </c>
      <c r="B11" s="166">
        <v>0.10022</v>
      </c>
      <c r="C11" s="166">
        <v>2.104E-2</v>
      </c>
      <c r="D11" s="166">
        <v>1.2460000000000001E-2</v>
      </c>
      <c r="E11" s="186">
        <v>-8.8000000000000003E-4</v>
      </c>
      <c r="F11" s="166">
        <v>0.13284000000000001</v>
      </c>
      <c r="G11" s="3"/>
      <c r="H11" s="6"/>
    </row>
    <row r="12" spans="1:11" x14ac:dyDescent="0.25">
      <c r="A12" s="246" t="s">
        <v>199</v>
      </c>
      <c r="B12" s="166">
        <v>0.10775</v>
      </c>
      <c r="C12" s="166">
        <v>2.104E-2</v>
      </c>
      <c r="D12" s="166">
        <v>1.2460000000000001E-2</v>
      </c>
      <c r="E12" s="186">
        <v>-8.8000000000000003E-4</v>
      </c>
      <c r="F12" s="166">
        <v>0.14036999999999999</v>
      </c>
      <c r="G12" s="3"/>
      <c r="H12" s="6"/>
    </row>
    <row r="13" spans="1:11" x14ac:dyDescent="0.25">
      <c r="A13" s="203"/>
      <c r="K13" s="199"/>
    </row>
    <row r="14" spans="1:11" x14ac:dyDescent="0.25">
      <c r="A14" s="312" t="s">
        <v>11</v>
      </c>
      <c r="B14" s="312"/>
      <c r="C14" s="312"/>
      <c r="D14" s="312"/>
      <c r="E14" s="312"/>
      <c r="F14" s="312"/>
      <c r="K14" s="199"/>
    </row>
    <row r="15" spans="1:11" ht="15" customHeight="1" x14ac:dyDescent="0.25">
      <c r="A15" s="313" t="s">
        <v>4</v>
      </c>
      <c r="B15" s="314" t="s">
        <v>0</v>
      </c>
      <c r="C15" s="315" t="s">
        <v>10</v>
      </c>
      <c r="D15" s="315"/>
      <c r="E15" s="315"/>
      <c r="F15" s="314" t="s">
        <v>194</v>
      </c>
      <c r="K15" s="199"/>
    </row>
    <row r="16" spans="1:11" x14ac:dyDescent="0.25">
      <c r="A16" s="313"/>
      <c r="B16" s="314"/>
      <c r="C16" s="92" t="s">
        <v>1</v>
      </c>
      <c r="D16" s="92" t="s">
        <v>2</v>
      </c>
      <c r="E16" s="92" t="s">
        <v>3</v>
      </c>
      <c r="F16" s="314"/>
      <c r="K16" s="199"/>
    </row>
    <row r="17" spans="1:11" x14ac:dyDescent="0.25">
      <c r="A17" s="246" t="s">
        <v>5</v>
      </c>
      <c r="B17" s="186">
        <v>0.11443</v>
      </c>
      <c r="C17" s="166">
        <v>3.1739999999999997E-2</v>
      </c>
      <c r="D17" s="166">
        <v>6.5100000000000005E-2</v>
      </c>
      <c r="E17" s="186">
        <v>-9.6000000000000002E-4</v>
      </c>
      <c r="F17" s="186">
        <v>0.21031</v>
      </c>
      <c r="H17" s="6"/>
      <c r="K17" s="199"/>
    </row>
    <row r="18" spans="1:11" x14ac:dyDescent="0.25">
      <c r="A18" s="246" t="s">
        <v>8</v>
      </c>
      <c r="B18" s="186">
        <v>0.11443</v>
      </c>
      <c r="C18" s="166">
        <v>3.1739999999999997E-2</v>
      </c>
      <c r="D18" s="166">
        <v>6.5100000000000005E-2</v>
      </c>
      <c r="E18" s="186">
        <v>-9.6000000000000002E-4</v>
      </c>
      <c r="F18" s="186">
        <v>0.21031000000000002</v>
      </c>
      <c r="H18" s="6" t="str">
        <f>H5</f>
        <v>29% discount applied to overall rate, no discount</v>
      </c>
      <c r="I18" t="s">
        <v>219</v>
      </c>
      <c r="K18" s="199"/>
    </row>
    <row r="19" spans="1:11" x14ac:dyDescent="0.25">
      <c r="A19" s="200" t="s">
        <v>6</v>
      </c>
      <c r="B19" s="2">
        <v>0.10639999999999999</v>
      </c>
      <c r="C19" s="166">
        <v>2.3210000000000001E-2</v>
      </c>
      <c r="D19" s="166">
        <v>5.4719999999999998E-2</v>
      </c>
      <c r="E19" s="186">
        <v>-9.6000000000000002E-4</v>
      </c>
      <c r="F19" s="2">
        <v>0.18337000000000001</v>
      </c>
      <c r="H19" s="6"/>
      <c r="K19" s="199"/>
    </row>
    <row r="20" spans="1:11" x14ac:dyDescent="0.25">
      <c r="A20" s="200" t="s">
        <v>7</v>
      </c>
      <c r="B20" s="2">
        <v>0.10775</v>
      </c>
      <c r="C20" s="166">
        <v>2.1569999999999999E-2</v>
      </c>
      <c r="D20" s="166">
        <v>1.8120000000000001E-2</v>
      </c>
      <c r="E20" s="186">
        <v>-9.3999999999999997E-4</v>
      </c>
      <c r="F20" s="2">
        <v>0.14649999999999999</v>
      </c>
      <c r="H20" s="6"/>
      <c r="K20" s="199"/>
    </row>
    <row r="21" spans="1:11" x14ac:dyDescent="0.25">
      <c r="A21" s="200" t="s">
        <v>9</v>
      </c>
      <c r="B21" s="2">
        <v>0.10775</v>
      </c>
      <c r="C21" s="166">
        <v>2.104E-2</v>
      </c>
      <c r="D21" s="166">
        <v>1.2460000000000001E-2</v>
      </c>
      <c r="E21" s="186">
        <v>-8.8000000000000003E-4</v>
      </c>
      <c r="F21" s="2">
        <v>0.14036999999999999</v>
      </c>
      <c r="H21" s="6" t="e">
        <f>#REF!</f>
        <v>#REF!</v>
      </c>
      <c r="I21" t="s">
        <v>222</v>
      </c>
      <c r="K21" s="199"/>
    </row>
    <row r="22" spans="1:11" x14ac:dyDescent="0.25">
      <c r="A22" s="7"/>
      <c r="B22" s="11"/>
      <c r="C22" s="8"/>
      <c r="D22" s="12"/>
      <c r="E22" s="11"/>
      <c r="F22" s="12"/>
      <c r="G22" s="6"/>
      <c r="H22" s="6"/>
    </row>
    <row r="23" spans="1:11" x14ac:dyDescent="0.25">
      <c r="A23" s="156" t="s">
        <v>53</v>
      </c>
      <c r="B23" s="199"/>
      <c r="C23" s="199"/>
      <c r="D23" s="199"/>
      <c r="E23" s="199"/>
      <c r="F23" s="199"/>
      <c r="G23" s="153"/>
      <c r="H23" s="151"/>
      <c r="I23" s="151"/>
    </row>
    <row r="24" spans="1:11" x14ac:dyDescent="0.25">
      <c r="A24" s="249" t="s">
        <v>305</v>
      </c>
      <c r="B24" s="199"/>
      <c r="C24" s="199"/>
      <c r="D24" s="199"/>
      <c r="E24" s="199"/>
      <c r="F24" s="199"/>
      <c r="G24" s="153"/>
      <c r="H24" s="151"/>
      <c r="I24" s="151"/>
    </row>
    <row r="25" spans="1:11" x14ac:dyDescent="0.25">
      <c r="A25" s="249" t="s">
        <v>306</v>
      </c>
      <c r="B25" s="199"/>
      <c r="C25" s="199"/>
      <c r="D25" s="199"/>
      <c r="E25" s="199"/>
      <c r="F25" s="199"/>
      <c r="G25" s="153"/>
      <c r="H25" s="151"/>
      <c r="I25" s="151"/>
    </row>
    <row r="26" spans="1:11" x14ac:dyDescent="0.25">
      <c r="A26" s="249"/>
      <c r="B26" s="199"/>
      <c r="C26" s="199"/>
      <c r="D26" s="199"/>
      <c r="E26" s="199"/>
      <c r="F26" s="199"/>
      <c r="G26" s="153"/>
      <c r="H26" s="151"/>
      <c r="I26" s="151"/>
    </row>
    <row r="27" spans="1:11" x14ac:dyDescent="0.25">
      <c r="A27" s="249" t="s">
        <v>307</v>
      </c>
      <c r="B27" s="199"/>
      <c r="C27" s="199"/>
      <c r="D27" s="199"/>
      <c r="E27" s="199"/>
      <c r="F27" s="199"/>
      <c r="G27" s="151"/>
      <c r="H27" s="151"/>
      <c r="I27" s="151"/>
    </row>
    <row r="28" spans="1:11" s="199" customFormat="1" x14ac:dyDescent="0.25">
      <c r="A28" s="249" t="s">
        <v>308</v>
      </c>
    </row>
    <row r="29" spans="1:11" s="199" customFormat="1" x14ac:dyDescent="0.25">
      <c r="A29" s="247"/>
    </row>
    <row r="30" spans="1:11" x14ac:dyDescent="0.25">
      <c r="A30" s="156" t="s">
        <v>14</v>
      </c>
      <c r="B30" s="199"/>
      <c r="C30" s="251"/>
      <c r="D30" s="199"/>
      <c r="E30" s="199"/>
      <c r="F30" s="199"/>
      <c r="G30" s="153"/>
      <c r="H30" s="151"/>
      <c r="I30" s="151"/>
    </row>
    <row r="31" spans="1:11" x14ac:dyDescent="0.25">
      <c r="A31" s="250" t="s">
        <v>200</v>
      </c>
      <c r="B31" s="248"/>
      <c r="C31" s="252" t="s">
        <v>234</v>
      </c>
      <c r="D31" s="199"/>
      <c r="E31" s="199"/>
      <c r="F31" s="199"/>
      <c r="G31" s="153"/>
      <c r="H31" s="151"/>
      <c r="I31" s="151"/>
    </row>
    <row r="32" spans="1:11" x14ac:dyDescent="0.25">
      <c r="A32" s="250" t="s">
        <v>201</v>
      </c>
      <c r="B32" s="248"/>
      <c r="C32" s="252" t="s">
        <v>235</v>
      </c>
      <c r="D32" s="154"/>
      <c r="E32" s="199"/>
      <c r="F32" s="199"/>
      <c r="G32" s="153"/>
      <c r="H32" s="151"/>
      <c r="I32" s="151"/>
    </row>
    <row r="33" spans="1:11" x14ac:dyDescent="0.25">
      <c r="A33" s="250" t="s">
        <v>202</v>
      </c>
      <c r="B33" s="248"/>
      <c r="C33" s="252" t="s">
        <v>309</v>
      </c>
      <c r="D33" s="154"/>
      <c r="E33" s="199"/>
      <c r="F33" s="199"/>
      <c r="G33" s="153"/>
      <c r="H33" s="153"/>
      <c r="I33" s="153"/>
    </row>
    <row r="34" spans="1:11" x14ac:dyDescent="0.25">
      <c r="A34" s="250" t="s">
        <v>310</v>
      </c>
      <c r="B34" s="248"/>
      <c r="C34" s="252" t="s">
        <v>311</v>
      </c>
      <c r="D34" s="199"/>
      <c r="E34" s="199"/>
      <c r="F34" s="199"/>
      <c r="G34" s="153"/>
      <c r="H34" s="153"/>
      <c r="I34" s="153" t="s">
        <v>236</v>
      </c>
      <c r="K34" s="157"/>
    </row>
    <row r="35" spans="1:11" x14ac:dyDescent="0.25">
      <c r="A35" s="155"/>
      <c r="B35" s="155"/>
      <c r="C35" s="252"/>
      <c r="D35" s="199"/>
      <c r="E35" s="199"/>
      <c r="F35" s="199"/>
      <c r="G35" s="153"/>
      <c r="H35" s="153"/>
      <c r="I35" s="153" t="s">
        <v>236</v>
      </c>
      <c r="K35" s="157"/>
    </row>
    <row r="36" spans="1:11" x14ac:dyDescent="0.25">
      <c r="A36" s="14"/>
      <c r="B36" s="199"/>
      <c r="C36" s="199"/>
      <c r="D36" s="199"/>
      <c r="E36" s="199"/>
      <c r="F36" s="199"/>
    </row>
  </sheetData>
  <sheetProtection algorithmName="SHA-512" hashValue="4Y4Wmno1zE3Uzf/WB3YwV/ulrfK+QjpNm3pYIuYmEOTUj3R8tKYE+a9yddTIsZk1drW0LIoUm1XgZxbWSge9qw==" saltValue="Q079fqPDgZEyyIR11jtRpw==" spinCount="100000" sheet="1" objects="1" scenarios="1"/>
  <mergeCells count="10">
    <mergeCell ref="A15:A16"/>
    <mergeCell ref="B15:B16"/>
    <mergeCell ref="C15:E15"/>
    <mergeCell ref="F15:F16"/>
    <mergeCell ref="A14:F14"/>
    <mergeCell ref="A1:F1"/>
    <mergeCell ref="A2:A3"/>
    <mergeCell ref="B2:B3"/>
    <mergeCell ref="C2:E2"/>
    <mergeCell ref="F2:F3"/>
  </mergeCells>
  <hyperlinks>
    <hyperlink ref="C31" r:id="rId1" xr:uid="{1C5BD4DF-88D0-453C-8728-CFD31C797317}"/>
    <hyperlink ref="C32" r:id="rId2" xr:uid="{CF960F5F-8CA2-4736-959D-2433BF0932A2}"/>
    <hyperlink ref="C33" r:id="rId3" xr:uid="{9E015604-39C4-43A2-8FFC-DE422B81E709}"/>
  </hyperlinks>
  <pageMargins left="0.7" right="0.7" top="0.75" bottom="0.75" header="0.3" footer="0.3"/>
  <pageSetup scale="36"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T56"/>
  <sheetViews>
    <sheetView workbookViewId="0">
      <selection sqref="A1:G1"/>
    </sheetView>
  </sheetViews>
  <sheetFormatPr defaultRowHeight="15" x14ac:dyDescent="0.25"/>
  <cols>
    <col min="1" max="1" width="13.5703125" customWidth="1"/>
    <col min="2" max="2" width="11.42578125" customWidth="1"/>
    <col min="3" max="3" width="16.85546875" customWidth="1"/>
    <col min="4" max="4" width="12.5703125" bestFit="1" customWidth="1"/>
    <col min="5" max="6" width="12.5703125" customWidth="1"/>
    <col min="7" max="7" width="14.7109375" customWidth="1"/>
    <col min="9" max="11" width="9.140625" style="160" customWidth="1"/>
    <col min="12" max="12" width="10.5703125" style="160" customWidth="1"/>
    <col min="13" max="13" width="9.140625" customWidth="1"/>
  </cols>
  <sheetData>
    <row r="1" spans="1:20" ht="15" customHeight="1" thickBot="1" x14ac:dyDescent="0.3">
      <c r="A1" s="333" t="s">
        <v>48</v>
      </c>
      <c r="B1" s="333"/>
      <c r="C1" s="333"/>
      <c r="D1" s="333"/>
      <c r="E1" s="333"/>
      <c r="F1" s="333"/>
      <c r="G1" s="334"/>
      <c r="H1" s="169"/>
    </row>
    <row r="2" spans="1:20" ht="15" customHeight="1" x14ac:dyDescent="0.25">
      <c r="A2" s="335" t="s">
        <v>45</v>
      </c>
      <c r="B2" s="337" t="s">
        <v>4</v>
      </c>
      <c r="C2" s="338" t="s">
        <v>0</v>
      </c>
      <c r="D2" s="339" t="s">
        <v>10</v>
      </c>
      <c r="E2" s="339"/>
      <c r="F2" s="339"/>
      <c r="G2" s="340" t="s">
        <v>55</v>
      </c>
      <c r="H2" s="169"/>
      <c r="I2" s="326"/>
      <c r="J2" s="328"/>
      <c r="K2" s="326"/>
      <c r="L2" s="329"/>
      <c r="M2" s="329"/>
      <c r="N2" s="329"/>
      <c r="O2" s="326"/>
      <c r="P2" s="295"/>
      <c r="Q2" s="295"/>
      <c r="R2" s="295"/>
      <c r="S2" s="295"/>
      <c r="T2" s="295"/>
    </row>
    <row r="3" spans="1:20" ht="17.25" customHeight="1" thickBot="1" x14ac:dyDescent="0.3">
      <c r="A3" s="336"/>
      <c r="B3" s="319"/>
      <c r="C3" s="321"/>
      <c r="D3" s="207" t="s">
        <v>1</v>
      </c>
      <c r="E3" s="207" t="s">
        <v>2</v>
      </c>
      <c r="F3" s="207" t="s">
        <v>3</v>
      </c>
      <c r="G3" s="341"/>
      <c r="H3" s="169"/>
      <c r="I3" s="326"/>
      <c r="J3" s="328"/>
      <c r="K3" s="326"/>
      <c r="L3" s="172"/>
      <c r="M3" s="172"/>
      <c r="N3" s="172"/>
      <c r="O3" s="326"/>
      <c r="P3" s="295"/>
      <c r="Q3" s="295"/>
      <c r="R3" s="295"/>
      <c r="S3" s="295"/>
      <c r="T3" s="295"/>
    </row>
    <row r="4" spans="1:20" s="145" customFormat="1" ht="17.25" customHeight="1" x14ac:dyDescent="0.25">
      <c r="A4" s="330" t="s">
        <v>237</v>
      </c>
      <c r="B4" s="193" t="s">
        <v>238</v>
      </c>
      <c r="C4" s="208">
        <v>0.1163</v>
      </c>
      <c r="D4" s="208">
        <v>2.5850000000000001E-2</v>
      </c>
      <c r="E4" s="208">
        <v>6.4500000000000002E-2</v>
      </c>
      <c r="F4" s="208">
        <v>-5.1999999999999995E-4</v>
      </c>
      <c r="G4" s="209">
        <v>0.20613000000000001</v>
      </c>
      <c r="H4" s="169"/>
      <c r="I4" s="327"/>
      <c r="J4" s="290"/>
      <c r="K4" s="177"/>
      <c r="L4" s="177"/>
      <c r="M4" s="177"/>
      <c r="N4" s="177"/>
      <c r="O4" s="175"/>
      <c r="P4" s="295"/>
      <c r="Q4" s="295"/>
      <c r="R4" s="295"/>
      <c r="S4" s="295"/>
      <c r="T4" s="295"/>
    </row>
    <row r="5" spans="1:20" s="145" customFormat="1" ht="17.25" x14ac:dyDescent="0.25">
      <c r="A5" s="331"/>
      <c r="B5" s="183" t="s">
        <v>239</v>
      </c>
      <c r="C5" s="184">
        <v>0.1163</v>
      </c>
      <c r="D5" s="184">
        <v>2.5850000000000001E-2</v>
      </c>
      <c r="E5" s="184">
        <v>6.4500000000000002E-2</v>
      </c>
      <c r="F5" s="184">
        <v>-5.1999999999999995E-4</v>
      </c>
      <c r="G5" s="209">
        <v>0.20613000000000001</v>
      </c>
      <c r="H5" s="169"/>
      <c r="I5" s="327"/>
      <c r="J5" s="290"/>
      <c r="K5" s="177"/>
      <c r="L5" s="177"/>
      <c r="M5" s="177"/>
      <c r="N5" s="177"/>
      <c r="O5" s="175"/>
      <c r="P5" s="295"/>
      <c r="Q5" s="295"/>
      <c r="R5" s="295"/>
      <c r="S5" s="295"/>
      <c r="T5" s="295"/>
    </row>
    <row r="6" spans="1:20" s="145" customFormat="1" ht="17.25" x14ac:dyDescent="0.25">
      <c r="A6" s="331"/>
      <c r="B6" s="183" t="s">
        <v>240</v>
      </c>
      <c r="C6" s="184">
        <v>0.1163</v>
      </c>
      <c r="D6" s="184">
        <v>2.504E-2</v>
      </c>
      <c r="E6" s="184">
        <v>5.6410000000000002E-2</v>
      </c>
      <c r="F6" s="184">
        <v>-5.1999999999999995E-4</v>
      </c>
      <c r="G6" s="209">
        <v>0.19722999999999999</v>
      </c>
      <c r="H6" s="169"/>
      <c r="I6" s="327"/>
      <c r="J6" s="290"/>
      <c r="K6" s="177"/>
      <c r="L6" s="177"/>
      <c r="M6" s="177"/>
      <c r="N6" s="177"/>
      <c r="O6" s="175"/>
      <c r="P6" s="295"/>
      <c r="Q6" s="295"/>
      <c r="R6" s="295"/>
      <c r="S6" s="295"/>
      <c r="T6" s="295"/>
    </row>
    <row r="7" spans="1:20" s="145" customFormat="1" ht="18" thickBot="1" x14ac:dyDescent="0.3">
      <c r="A7" s="332"/>
      <c r="B7" s="210" t="s">
        <v>241</v>
      </c>
      <c r="C7" s="211">
        <v>0.1163</v>
      </c>
      <c r="D7" s="211">
        <v>2.504E-2</v>
      </c>
      <c r="E7" s="211">
        <v>5.6410000000000002E-2</v>
      </c>
      <c r="F7" s="211">
        <v>-5.1999999999999995E-4</v>
      </c>
      <c r="G7" s="212">
        <v>0.19722999999999999</v>
      </c>
      <c r="H7" s="169"/>
      <c r="I7" s="327"/>
      <c r="J7" s="290"/>
      <c r="K7" s="177"/>
      <c r="L7" s="177"/>
      <c r="M7" s="177"/>
      <c r="N7" s="177"/>
      <c r="O7" s="175"/>
      <c r="P7" s="295"/>
      <c r="Q7" s="295"/>
      <c r="R7" s="295"/>
      <c r="S7" s="295"/>
      <c r="T7" s="295"/>
    </row>
    <row r="8" spans="1:20" x14ac:dyDescent="0.25">
      <c r="A8" s="213"/>
      <c r="B8" s="189" t="s">
        <v>256</v>
      </c>
      <c r="C8" s="214">
        <v>0.1144</v>
      </c>
      <c r="D8" s="215">
        <v>2.3279999999999999E-2</v>
      </c>
      <c r="E8" s="215">
        <v>4.5909999999999999E-2</v>
      </c>
      <c r="F8" s="215">
        <v>-5.1999999999999995E-4</v>
      </c>
      <c r="G8" s="209">
        <v>0.18307000000000001</v>
      </c>
      <c r="H8" s="169"/>
      <c r="I8" s="292"/>
      <c r="J8" s="290"/>
      <c r="K8" s="176"/>
      <c r="L8" s="177"/>
      <c r="M8" s="177"/>
      <c r="N8" s="177"/>
      <c r="O8" s="175"/>
      <c r="P8" s="295"/>
      <c r="Q8" s="295"/>
      <c r="R8" s="295"/>
      <c r="S8" s="295"/>
      <c r="T8" s="295"/>
    </row>
    <row r="9" spans="1:20" x14ac:dyDescent="0.25">
      <c r="A9" s="213"/>
      <c r="B9" s="190" t="s">
        <v>257</v>
      </c>
      <c r="C9" s="185">
        <v>0.1144</v>
      </c>
      <c r="D9" s="184">
        <v>0</v>
      </c>
      <c r="E9" s="184">
        <v>2.3189999999999999E-2</v>
      </c>
      <c r="F9" s="184">
        <v>-5.1999999999999995E-4</v>
      </c>
      <c r="G9" s="216">
        <v>0.13707</v>
      </c>
      <c r="H9" s="169"/>
      <c r="I9" s="292"/>
      <c r="J9" s="291"/>
      <c r="K9" s="176"/>
      <c r="L9" s="177"/>
      <c r="M9" s="177"/>
      <c r="N9" s="177"/>
      <c r="O9" s="175"/>
      <c r="P9" s="295"/>
      <c r="Q9" s="295"/>
      <c r="R9" s="295"/>
      <c r="S9" s="295"/>
      <c r="T9" s="295"/>
    </row>
    <row r="10" spans="1:20" x14ac:dyDescent="0.25">
      <c r="A10" s="217" t="s">
        <v>18</v>
      </c>
      <c r="B10" s="200" t="s">
        <v>258</v>
      </c>
      <c r="C10" s="185">
        <v>0.11864</v>
      </c>
      <c r="D10" s="184">
        <v>0</v>
      </c>
      <c r="E10" s="184">
        <v>1.839E-2</v>
      </c>
      <c r="F10" s="184">
        <v>-5.1999999999999995E-4</v>
      </c>
      <c r="G10" s="218">
        <v>0.13650999999999999</v>
      </c>
      <c r="H10" s="169"/>
      <c r="I10" s="136"/>
      <c r="J10" s="7"/>
      <c r="K10" s="176"/>
      <c r="L10" s="177"/>
      <c r="M10" s="177"/>
      <c r="N10" s="177"/>
      <c r="O10" s="176"/>
      <c r="P10" s="295"/>
      <c r="Q10" s="295"/>
      <c r="R10" s="295"/>
      <c r="S10" s="295"/>
      <c r="T10" s="295"/>
    </row>
    <row r="11" spans="1:20" x14ac:dyDescent="0.25">
      <c r="A11" s="219"/>
      <c r="B11" s="192" t="s">
        <v>259</v>
      </c>
      <c r="C11" s="185">
        <v>0.11864</v>
      </c>
      <c r="D11" s="184">
        <v>0</v>
      </c>
      <c r="E11" s="184">
        <v>9.1199999999999996E-3</v>
      </c>
      <c r="F11" s="184">
        <v>-5.1999999999999995E-4</v>
      </c>
      <c r="G11" s="216">
        <v>0.12723999999999999</v>
      </c>
      <c r="I11" s="12"/>
      <c r="J11" s="7"/>
      <c r="K11" s="176"/>
      <c r="L11" s="177"/>
      <c r="M11" s="177"/>
      <c r="N11" s="177"/>
      <c r="O11" s="175"/>
      <c r="P11" s="295"/>
      <c r="Q11" s="295"/>
      <c r="R11" s="295"/>
      <c r="S11" s="295"/>
      <c r="T11" s="295"/>
    </row>
    <row r="12" spans="1:20" x14ac:dyDescent="0.25">
      <c r="A12" s="213"/>
      <c r="B12" s="200" t="s">
        <v>260</v>
      </c>
      <c r="C12" s="185">
        <v>0.1144</v>
      </c>
      <c r="D12" s="184">
        <v>0</v>
      </c>
      <c r="E12" s="184">
        <v>1.9800000000000002E-2</v>
      </c>
      <c r="F12" s="184">
        <v>-5.1999999999999995E-4</v>
      </c>
      <c r="G12" s="216">
        <v>0.13368000000000002</v>
      </c>
      <c r="I12" s="292"/>
      <c r="J12" s="7"/>
      <c r="K12" s="176"/>
      <c r="L12" s="177"/>
      <c r="M12" s="177"/>
      <c r="N12" s="177"/>
      <c r="O12" s="175"/>
      <c r="P12" s="295"/>
      <c r="Q12" s="295"/>
      <c r="R12" s="295"/>
      <c r="S12" s="295"/>
      <c r="T12" s="295"/>
    </row>
    <row r="13" spans="1:20" x14ac:dyDescent="0.25">
      <c r="A13" s="213"/>
      <c r="B13" s="192" t="s">
        <v>261</v>
      </c>
      <c r="C13" s="220">
        <v>0.1144</v>
      </c>
      <c r="D13" s="221">
        <v>2.6409999999999999E-2</v>
      </c>
      <c r="E13" s="221">
        <v>3.2840000000000001E-2</v>
      </c>
      <c r="F13" s="184">
        <v>-5.1999999999999995E-4</v>
      </c>
      <c r="G13" s="216">
        <v>0.17313000000000001</v>
      </c>
      <c r="I13" s="292"/>
      <c r="J13" s="7"/>
      <c r="K13" s="176"/>
      <c r="L13" s="177"/>
      <c r="M13" s="177"/>
      <c r="N13" s="177"/>
      <c r="O13" s="175"/>
      <c r="P13" s="295"/>
      <c r="Q13" s="295"/>
      <c r="R13" s="295"/>
      <c r="S13" s="295"/>
      <c r="T13" s="295"/>
    </row>
    <row r="14" spans="1:20" s="182" customFormat="1" ht="15.75" thickBot="1" x14ac:dyDescent="0.3">
      <c r="A14" s="222"/>
      <c r="B14" s="201" t="s">
        <v>262</v>
      </c>
      <c r="C14" s="223">
        <v>0.1144</v>
      </c>
      <c r="D14" s="211">
        <v>2.3279999999999999E-2</v>
      </c>
      <c r="E14" s="211">
        <v>7.4990000000000001E-2</v>
      </c>
      <c r="F14" s="211">
        <v>-5.1999999999999995E-4</v>
      </c>
      <c r="G14" s="212">
        <v>0.21215000000000001</v>
      </c>
      <c r="I14" s="292"/>
      <c r="J14" s="7"/>
      <c r="K14" s="176"/>
      <c r="L14" s="177"/>
      <c r="M14" s="177"/>
      <c r="N14" s="177"/>
      <c r="O14" s="175"/>
      <c r="P14" s="295"/>
      <c r="Q14" s="295"/>
      <c r="R14" s="295"/>
      <c r="S14" s="295"/>
      <c r="T14" s="295"/>
    </row>
    <row r="15" spans="1:20" ht="15" customHeight="1" x14ac:dyDescent="0.25">
      <c r="A15" s="224"/>
      <c r="B15" s="193" t="s">
        <v>252</v>
      </c>
      <c r="C15" s="225">
        <v>0.1144</v>
      </c>
      <c r="D15" s="225">
        <v>2.2780000000000002E-2</v>
      </c>
      <c r="E15" s="225">
        <v>7.5870000000000007E-2</v>
      </c>
      <c r="F15" s="208">
        <v>-5.1999999999999995E-4</v>
      </c>
      <c r="G15" s="226">
        <v>0.21253000000000002</v>
      </c>
      <c r="I15" s="296"/>
      <c r="J15" s="290"/>
      <c r="K15" s="176"/>
      <c r="L15" s="176"/>
      <c r="M15" s="176"/>
      <c r="N15" s="177"/>
      <c r="O15" s="175"/>
      <c r="P15" s="295"/>
      <c r="Q15" s="295"/>
      <c r="R15" s="295"/>
      <c r="S15" s="295"/>
      <c r="T15" s="295"/>
    </row>
    <row r="16" spans="1:20" x14ac:dyDescent="0.25">
      <c r="A16" s="227"/>
      <c r="B16" s="200" t="s">
        <v>253</v>
      </c>
      <c r="C16" s="185">
        <v>0.1144</v>
      </c>
      <c r="D16" s="185">
        <v>1.6140000000000002E-2</v>
      </c>
      <c r="E16" s="185">
        <v>6.9769999999999999E-2</v>
      </c>
      <c r="F16" s="184">
        <v>-5.1999999999999995E-4</v>
      </c>
      <c r="G16" s="216">
        <v>0.19979</v>
      </c>
      <c r="I16" s="296"/>
      <c r="J16" s="7"/>
      <c r="K16" s="176"/>
      <c r="L16" s="176"/>
      <c r="M16" s="176"/>
      <c r="N16" s="177"/>
      <c r="O16" s="175"/>
      <c r="P16" s="295"/>
      <c r="Q16" s="295"/>
      <c r="R16" s="295"/>
      <c r="S16" s="295"/>
      <c r="T16" s="295"/>
    </row>
    <row r="17" spans="1:20" x14ac:dyDescent="0.25">
      <c r="A17" s="219"/>
      <c r="B17" s="200" t="s">
        <v>254</v>
      </c>
      <c r="C17" s="185">
        <v>0.1144</v>
      </c>
      <c r="D17" s="185">
        <v>0</v>
      </c>
      <c r="E17" s="185">
        <v>2.826E-2</v>
      </c>
      <c r="F17" s="184">
        <v>-5.1999999999999995E-4</v>
      </c>
      <c r="G17" s="216">
        <v>0.14214000000000002</v>
      </c>
      <c r="I17" s="12"/>
      <c r="J17" s="7"/>
      <c r="K17" s="176"/>
      <c r="L17" s="176"/>
      <c r="M17" s="176"/>
      <c r="N17" s="177"/>
      <c r="O17" s="175"/>
      <c r="P17" s="295"/>
      <c r="Q17" s="295"/>
      <c r="R17" s="295"/>
      <c r="S17" s="295"/>
      <c r="T17" s="295"/>
    </row>
    <row r="18" spans="1:20" x14ac:dyDescent="0.25">
      <c r="A18" s="227" t="s">
        <v>293</v>
      </c>
      <c r="B18" s="200" t="s">
        <v>208</v>
      </c>
      <c r="C18" s="185">
        <v>0.11864</v>
      </c>
      <c r="D18" s="184">
        <v>0</v>
      </c>
      <c r="E18" s="184">
        <v>8.6999999999999994E-3</v>
      </c>
      <c r="F18" s="184">
        <v>-5.1999999999999995E-4</v>
      </c>
      <c r="G18" s="216">
        <v>0.12682000000000002</v>
      </c>
      <c r="I18" s="296"/>
      <c r="J18" s="7"/>
      <c r="K18" s="176"/>
      <c r="L18" s="177"/>
      <c r="M18" s="177"/>
      <c r="N18" s="177"/>
      <c r="O18" s="175"/>
      <c r="P18" s="295"/>
      <c r="Q18" s="295"/>
      <c r="R18" s="295"/>
      <c r="S18" s="295"/>
      <c r="T18" s="295"/>
    </row>
    <row r="19" spans="1:20" x14ac:dyDescent="0.25">
      <c r="A19" s="227" t="s">
        <v>294</v>
      </c>
      <c r="B19" s="200" t="s">
        <v>209</v>
      </c>
      <c r="C19" s="185">
        <v>0.10451000000000001</v>
      </c>
      <c r="D19" s="184">
        <v>0</v>
      </c>
      <c r="E19" s="184">
        <v>8.6999999999999994E-3</v>
      </c>
      <c r="F19" s="184">
        <v>-5.1999999999999995E-4</v>
      </c>
      <c r="G19" s="216">
        <v>0.11269</v>
      </c>
      <c r="I19" s="296"/>
      <c r="J19" s="7"/>
      <c r="K19" s="176"/>
      <c r="L19" s="177"/>
      <c r="M19" s="177"/>
      <c r="N19" s="177"/>
      <c r="O19" s="175"/>
      <c r="P19" s="295"/>
      <c r="Q19" s="295"/>
      <c r="R19" s="295"/>
      <c r="S19" s="295"/>
      <c r="T19" s="295"/>
    </row>
    <row r="20" spans="1:20" x14ac:dyDescent="0.25">
      <c r="A20" s="227"/>
      <c r="B20" s="200" t="s">
        <v>255</v>
      </c>
      <c r="C20" s="185">
        <v>0.1144</v>
      </c>
      <c r="D20" s="185">
        <v>2.1420000000000002E-2</v>
      </c>
      <c r="E20" s="185">
        <v>5.9580000000000001E-2</v>
      </c>
      <c r="F20" s="184">
        <v>-5.1999999999999995E-4</v>
      </c>
      <c r="G20" s="216">
        <v>0.19488</v>
      </c>
      <c r="I20" s="296"/>
      <c r="J20" s="7"/>
      <c r="K20" s="176"/>
      <c r="L20" s="176"/>
      <c r="M20" s="176"/>
      <c r="N20" s="177"/>
      <c r="O20" s="175"/>
      <c r="P20" s="295"/>
      <c r="Q20" s="295"/>
      <c r="R20" s="295"/>
      <c r="S20" s="295"/>
      <c r="T20" s="295"/>
    </row>
    <row r="21" spans="1:20" x14ac:dyDescent="0.25">
      <c r="A21" s="227"/>
      <c r="B21" s="200" t="s">
        <v>210</v>
      </c>
      <c r="C21" s="185">
        <v>0.11864</v>
      </c>
      <c r="D21" s="184">
        <v>0</v>
      </c>
      <c r="E21" s="184">
        <v>1.353E-2</v>
      </c>
      <c r="F21" s="184">
        <v>-5.1999999999999995E-4</v>
      </c>
      <c r="G21" s="216">
        <v>0.13164999999999999</v>
      </c>
      <c r="I21" s="296"/>
      <c r="J21" s="7"/>
      <c r="K21" s="176"/>
      <c r="L21" s="177"/>
      <c r="M21" s="177"/>
      <c r="N21" s="177"/>
      <c r="O21" s="175"/>
      <c r="P21" s="295"/>
      <c r="Q21" s="295"/>
      <c r="R21" s="295"/>
      <c r="S21" s="295"/>
      <c r="T21" s="295"/>
    </row>
    <row r="22" spans="1:20" ht="15.75" thickBot="1" x14ac:dyDescent="0.3">
      <c r="A22" s="227"/>
      <c r="B22" s="192" t="s">
        <v>229</v>
      </c>
      <c r="C22" s="220">
        <v>0.10451000000000001</v>
      </c>
      <c r="D22" s="221">
        <v>0</v>
      </c>
      <c r="E22" s="221">
        <v>1.353E-2</v>
      </c>
      <c r="F22" s="221">
        <v>-5.1999999999999995E-4</v>
      </c>
      <c r="G22" s="228">
        <v>0.11752</v>
      </c>
      <c r="I22" s="296"/>
      <c r="J22" s="7"/>
      <c r="K22" s="176"/>
      <c r="L22" s="177"/>
      <c r="M22" s="177"/>
      <c r="N22" s="177"/>
      <c r="O22" s="175"/>
      <c r="P22" s="295"/>
      <c r="Q22" s="295"/>
      <c r="R22" s="295"/>
      <c r="S22" s="295"/>
      <c r="T22" s="295"/>
    </row>
    <row r="23" spans="1:20" ht="15" customHeight="1" x14ac:dyDescent="0.25">
      <c r="A23" s="229"/>
      <c r="B23" s="202" t="s">
        <v>263</v>
      </c>
      <c r="C23" s="280">
        <v>0.1144</v>
      </c>
      <c r="D23" s="208">
        <v>2.2849999999999999E-2</v>
      </c>
      <c r="E23" s="208">
        <v>3.6569999999999998E-2</v>
      </c>
      <c r="F23" s="208">
        <v>-5.1999999999999995E-4</v>
      </c>
      <c r="G23" s="226">
        <v>0.17330000000000001</v>
      </c>
      <c r="I23" s="296"/>
      <c r="J23" s="7"/>
      <c r="K23" s="176"/>
      <c r="L23" s="177"/>
      <c r="M23" s="177"/>
      <c r="N23" s="177"/>
      <c r="O23" s="175"/>
      <c r="P23" s="295"/>
      <c r="Q23" s="295"/>
      <c r="R23" s="295"/>
      <c r="S23" s="295"/>
      <c r="T23" s="295"/>
    </row>
    <row r="24" spans="1:20" x14ac:dyDescent="0.25">
      <c r="A24" s="230"/>
      <c r="B24" s="200" t="s">
        <v>264</v>
      </c>
      <c r="C24" s="281">
        <v>0.1144</v>
      </c>
      <c r="D24" s="184">
        <v>2.2849999999999999E-2</v>
      </c>
      <c r="E24" s="184">
        <v>6.5640000000000004E-2</v>
      </c>
      <c r="F24" s="184">
        <v>-5.1999999999999995E-4</v>
      </c>
      <c r="G24" s="216">
        <v>0.20237000000000002</v>
      </c>
      <c r="I24" s="12"/>
      <c r="J24" s="7"/>
      <c r="K24" s="176"/>
      <c r="L24" s="177"/>
      <c r="M24" s="177"/>
      <c r="N24" s="177"/>
      <c r="O24" s="175"/>
      <c r="P24" s="295"/>
      <c r="Q24" s="295"/>
      <c r="R24" s="295"/>
      <c r="S24" s="295"/>
      <c r="T24" s="295"/>
    </row>
    <row r="25" spans="1:20" x14ac:dyDescent="0.25">
      <c r="A25" s="231" t="s">
        <v>295</v>
      </c>
      <c r="B25" s="200" t="s">
        <v>265</v>
      </c>
      <c r="C25" s="281">
        <v>0.10451000000000001</v>
      </c>
      <c r="D25" s="185">
        <v>2.3600000000000001E-3</v>
      </c>
      <c r="E25" s="185">
        <v>2.222E-2</v>
      </c>
      <c r="F25" s="184">
        <v>-5.1999999999999995E-4</v>
      </c>
      <c r="G25" s="216">
        <v>0.12857000000000002</v>
      </c>
      <c r="I25" s="296"/>
      <c r="J25" s="7"/>
      <c r="K25" s="176"/>
      <c r="L25" s="176"/>
      <c r="M25" s="176"/>
      <c r="N25" s="177"/>
      <c r="O25" s="175"/>
      <c r="P25" s="295"/>
      <c r="Q25" s="295"/>
      <c r="R25" s="295"/>
      <c r="S25" s="295"/>
      <c r="T25" s="295"/>
    </row>
    <row r="26" spans="1:20" x14ac:dyDescent="0.25">
      <c r="A26" s="232" t="s">
        <v>296</v>
      </c>
      <c r="B26" s="198" t="s">
        <v>266</v>
      </c>
      <c r="C26" s="282">
        <v>0.10451000000000001</v>
      </c>
      <c r="D26" s="185">
        <v>0</v>
      </c>
      <c r="E26" s="185">
        <v>1.6789999999999999E-2</v>
      </c>
      <c r="F26" s="215">
        <v>-5.1999999999999995E-4</v>
      </c>
      <c r="G26" s="209">
        <v>0.12078</v>
      </c>
      <c r="I26" s="136"/>
      <c r="J26" s="7"/>
      <c r="K26" s="176"/>
      <c r="L26" s="176"/>
      <c r="M26" s="176"/>
      <c r="N26" s="177"/>
      <c r="O26" s="175"/>
      <c r="P26" s="295"/>
      <c r="Q26" s="295"/>
      <c r="R26" s="295"/>
      <c r="S26" s="295"/>
      <c r="T26" s="295"/>
    </row>
    <row r="27" spans="1:20" s="182" customFormat="1" x14ac:dyDescent="0.25">
      <c r="A27" s="231" t="s">
        <v>297</v>
      </c>
      <c r="B27" s="198" t="s">
        <v>267</v>
      </c>
      <c r="C27" s="281">
        <v>0.1144</v>
      </c>
      <c r="D27" s="184">
        <v>3.0699999999999998E-3</v>
      </c>
      <c r="E27" s="184">
        <v>3.3410000000000002E-2</v>
      </c>
      <c r="F27" s="215">
        <v>-5.1999999999999995E-4</v>
      </c>
      <c r="G27" s="209">
        <v>0.15036000000000002</v>
      </c>
      <c r="I27" s="296"/>
      <c r="J27" s="7"/>
      <c r="K27" s="176"/>
      <c r="L27" s="177"/>
      <c r="M27" s="177"/>
      <c r="N27" s="177"/>
      <c r="O27" s="175"/>
      <c r="P27" s="295"/>
      <c r="Q27" s="295"/>
      <c r="R27" s="295"/>
      <c r="S27" s="295"/>
      <c r="T27" s="295"/>
    </row>
    <row r="28" spans="1:20" s="182" customFormat="1" x14ac:dyDescent="0.25">
      <c r="A28" s="231" t="s">
        <v>298</v>
      </c>
      <c r="B28" s="198" t="s">
        <v>268</v>
      </c>
      <c r="C28" s="281">
        <v>0.1144</v>
      </c>
      <c r="D28" s="184">
        <v>2.5360000000000001E-2</v>
      </c>
      <c r="E28" s="184">
        <v>5.2589999999999998E-2</v>
      </c>
      <c r="F28" s="215">
        <v>-5.1999999999999995E-4</v>
      </c>
      <c r="G28" s="209">
        <v>0.19183</v>
      </c>
      <c r="I28" s="296"/>
      <c r="J28" s="7"/>
      <c r="K28" s="176"/>
      <c r="L28" s="177"/>
      <c r="M28" s="177"/>
      <c r="N28" s="177"/>
      <c r="O28" s="175"/>
      <c r="P28" s="295"/>
      <c r="Q28" s="295"/>
      <c r="R28" s="295"/>
      <c r="S28" s="295"/>
      <c r="T28" s="295"/>
    </row>
    <row r="29" spans="1:20" s="182" customFormat="1" x14ac:dyDescent="0.25">
      <c r="A29" s="231"/>
      <c r="B29" s="198" t="s">
        <v>269</v>
      </c>
      <c r="C29" s="281">
        <v>0.1144</v>
      </c>
      <c r="D29" s="184">
        <v>2.477E-2</v>
      </c>
      <c r="E29" s="184">
        <v>2.5219999999999999E-2</v>
      </c>
      <c r="F29" s="215">
        <v>-5.1999999999999995E-4</v>
      </c>
      <c r="G29" s="209">
        <v>0.16387000000000002</v>
      </c>
      <c r="I29" s="296"/>
      <c r="J29" s="7"/>
      <c r="K29" s="176"/>
      <c r="L29" s="177"/>
      <c r="M29" s="177"/>
      <c r="N29" s="177"/>
      <c r="O29" s="175"/>
      <c r="P29" s="295"/>
      <c r="Q29" s="295"/>
      <c r="R29" s="295"/>
      <c r="S29" s="295"/>
      <c r="T29" s="295"/>
    </row>
    <row r="30" spans="1:20" x14ac:dyDescent="0.25">
      <c r="A30" s="230"/>
      <c r="B30" s="200" t="s">
        <v>270</v>
      </c>
      <c r="C30" s="281">
        <v>0.1144</v>
      </c>
      <c r="D30" s="184">
        <v>0</v>
      </c>
      <c r="E30" s="184">
        <v>3.1109999999999999E-2</v>
      </c>
      <c r="F30" s="184">
        <v>-5.1999999999999995E-4</v>
      </c>
      <c r="G30" s="216">
        <v>0.14499000000000001</v>
      </c>
      <c r="I30" s="12"/>
      <c r="J30" s="7"/>
      <c r="K30" s="176"/>
      <c r="L30" s="177"/>
      <c r="M30" s="177"/>
      <c r="N30" s="177"/>
      <c r="O30" s="175"/>
      <c r="P30" s="295"/>
      <c r="Q30" s="295"/>
      <c r="R30" s="295"/>
      <c r="S30" s="295"/>
      <c r="T30" s="295"/>
    </row>
    <row r="31" spans="1:20" ht="15.75" thickBot="1" x14ac:dyDescent="0.3">
      <c r="A31" s="233"/>
      <c r="B31" s="201" t="s">
        <v>271</v>
      </c>
      <c r="C31" s="283">
        <v>0.1144</v>
      </c>
      <c r="D31" s="211">
        <v>0</v>
      </c>
      <c r="E31" s="211">
        <v>5.3190000000000001E-2</v>
      </c>
      <c r="F31" s="211">
        <v>-5.1999999999999995E-4</v>
      </c>
      <c r="G31" s="212">
        <v>0.16707000000000002</v>
      </c>
      <c r="I31" s="296"/>
      <c r="J31" s="7"/>
      <c r="K31" s="176"/>
      <c r="L31" s="177"/>
      <c r="M31" s="177"/>
      <c r="N31" s="177"/>
      <c r="O31" s="175"/>
      <c r="P31" s="295"/>
      <c r="Q31" s="295"/>
      <c r="R31" s="295"/>
      <c r="S31" s="295"/>
      <c r="T31" s="295"/>
    </row>
    <row r="32" spans="1:20" ht="15" customHeight="1" x14ac:dyDescent="0.25">
      <c r="A32" s="227"/>
      <c r="B32" s="198" t="s">
        <v>5</v>
      </c>
      <c r="C32" s="214">
        <v>9.9529999999999993E-2</v>
      </c>
      <c r="D32" s="234">
        <v>2.5850000000000001E-2</v>
      </c>
      <c r="E32" s="234">
        <v>6.4519999999999994E-2</v>
      </c>
      <c r="F32" s="234">
        <v>-5.1999999999999995E-4</v>
      </c>
      <c r="G32" s="235">
        <v>0.18937999999999999</v>
      </c>
      <c r="I32" s="296"/>
      <c r="J32" s="7"/>
      <c r="K32" s="176"/>
      <c r="L32" s="177"/>
      <c r="M32" s="177"/>
      <c r="N32" s="177"/>
      <c r="O32" s="175"/>
      <c r="P32" s="295"/>
      <c r="Q32" s="295"/>
      <c r="R32" s="295"/>
      <c r="S32" s="295"/>
      <c r="T32" s="295"/>
    </row>
    <row r="33" spans="1:20" x14ac:dyDescent="0.25">
      <c r="A33" s="227"/>
      <c r="B33" s="200" t="s">
        <v>8</v>
      </c>
      <c r="C33" s="185">
        <v>9.9529999999999993E-2</v>
      </c>
      <c r="D33" s="234">
        <v>2.5850000000000001E-2</v>
      </c>
      <c r="E33" s="234">
        <v>6.4519999999999994E-2</v>
      </c>
      <c r="F33" s="234">
        <v>-5.1999999999999995E-4</v>
      </c>
      <c r="G33" s="235">
        <v>0.18937999999999999</v>
      </c>
      <c r="I33" s="296"/>
      <c r="J33" s="7"/>
      <c r="K33" s="176"/>
      <c r="L33" s="177"/>
      <c r="M33" s="177"/>
      <c r="N33" s="177"/>
      <c r="O33" s="175"/>
      <c r="P33" s="295"/>
      <c r="Q33" s="295"/>
      <c r="R33" s="295"/>
      <c r="S33" s="295"/>
      <c r="T33" s="295"/>
    </row>
    <row r="34" spans="1:20" x14ac:dyDescent="0.25">
      <c r="A34" s="227"/>
      <c r="B34" s="200" t="s">
        <v>46</v>
      </c>
      <c r="C34" s="185">
        <v>9.9529999999999993E-2</v>
      </c>
      <c r="D34" s="234">
        <v>2.504E-2</v>
      </c>
      <c r="E34" s="234">
        <v>5.6410000000000002E-2</v>
      </c>
      <c r="F34" s="234">
        <v>-5.1999999999999995E-4</v>
      </c>
      <c r="G34" s="235">
        <v>0.18045999999999998</v>
      </c>
      <c r="I34" s="296"/>
      <c r="J34" s="7"/>
      <c r="K34" s="176"/>
      <c r="L34" s="177"/>
      <c r="M34" s="177"/>
      <c r="N34" s="177"/>
      <c r="O34" s="175"/>
      <c r="P34" s="295"/>
      <c r="Q34" s="295"/>
      <c r="R34" s="295"/>
      <c r="S34" s="295"/>
      <c r="T34" s="295"/>
    </row>
    <row r="35" spans="1:20" ht="15.75" thickBot="1" x14ac:dyDescent="0.3">
      <c r="A35" s="227"/>
      <c r="B35" s="200" t="s">
        <v>12</v>
      </c>
      <c r="C35" s="223">
        <v>9.9529999999999993E-2</v>
      </c>
      <c r="D35" s="234">
        <v>2.504E-2</v>
      </c>
      <c r="E35" s="234">
        <v>5.6410000000000002E-2</v>
      </c>
      <c r="F35" s="234">
        <v>-5.1999999999999995E-4</v>
      </c>
      <c r="G35" s="235">
        <v>0.18045999999999998</v>
      </c>
      <c r="I35" s="296"/>
      <c r="J35" s="7"/>
      <c r="K35" s="176"/>
      <c r="L35" s="177"/>
      <c r="M35" s="177"/>
      <c r="N35" s="177"/>
      <c r="O35" s="175"/>
      <c r="P35" s="295"/>
      <c r="Q35" s="295"/>
      <c r="R35" s="295"/>
      <c r="S35" s="295"/>
      <c r="T35" s="295"/>
    </row>
    <row r="36" spans="1:20" x14ac:dyDescent="0.25">
      <c r="A36" s="227"/>
      <c r="B36" s="200">
        <v>23</v>
      </c>
      <c r="C36" s="214">
        <v>0.10569000000000001</v>
      </c>
      <c r="D36" s="208">
        <v>1.9359999999999999E-2</v>
      </c>
      <c r="E36" s="208">
        <v>4.0329999999999998E-2</v>
      </c>
      <c r="F36" s="236">
        <v>-5.1999999999999995E-4</v>
      </c>
      <c r="G36" s="226">
        <v>0.16486000000000001</v>
      </c>
      <c r="I36" s="296"/>
      <c r="J36" s="7"/>
      <c r="K36" s="176"/>
      <c r="L36" s="177"/>
      <c r="M36" s="177"/>
      <c r="N36" s="175"/>
      <c r="O36" s="175"/>
      <c r="P36" s="295"/>
      <c r="Q36" s="295"/>
      <c r="R36" s="295"/>
      <c r="S36" s="295"/>
      <c r="T36" s="295"/>
    </row>
    <row r="37" spans="1:20" x14ac:dyDescent="0.25">
      <c r="A37" s="217" t="s">
        <v>299</v>
      </c>
      <c r="B37" s="200">
        <v>24</v>
      </c>
      <c r="C37" s="185">
        <v>0.10569000000000001</v>
      </c>
      <c r="D37" s="184">
        <v>0</v>
      </c>
      <c r="E37" s="184">
        <v>1.9800000000000002E-2</v>
      </c>
      <c r="F37" s="186">
        <v>-5.1999999999999995E-4</v>
      </c>
      <c r="G37" s="216">
        <v>0.12497000000000001</v>
      </c>
      <c r="I37" s="136"/>
      <c r="J37" s="7"/>
      <c r="K37" s="176"/>
      <c r="L37" s="177"/>
      <c r="M37" s="177"/>
      <c r="N37" s="175"/>
      <c r="O37" s="175"/>
      <c r="P37" s="295"/>
      <c r="Q37" s="295"/>
      <c r="R37" s="295"/>
      <c r="S37" s="295"/>
      <c r="T37" s="295"/>
    </row>
    <row r="38" spans="1:20" x14ac:dyDescent="0.25">
      <c r="A38" s="213" t="s">
        <v>300</v>
      </c>
      <c r="B38" s="200" t="s">
        <v>47</v>
      </c>
      <c r="C38" s="185">
        <v>0.10569000000000001</v>
      </c>
      <c r="D38" s="184">
        <v>0</v>
      </c>
      <c r="E38" s="184">
        <v>1.6449999999999999E-2</v>
      </c>
      <c r="F38" s="186">
        <v>-5.1999999999999995E-4</v>
      </c>
      <c r="G38" s="216">
        <v>0.12161999999999999</v>
      </c>
      <c r="I38" s="292"/>
      <c r="J38" s="7"/>
      <c r="K38" s="176"/>
      <c r="L38" s="177"/>
      <c r="M38" s="177"/>
      <c r="N38" s="175"/>
      <c r="O38" s="175"/>
      <c r="P38" s="295"/>
      <c r="Q38" s="295"/>
      <c r="R38" s="295"/>
      <c r="S38" s="295"/>
      <c r="T38" s="295"/>
    </row>
    <row r="39" spans="1:20" x14ac:dyDescent="0.25">
      <c r="A39" s="237"/>
      <c r="B39" s="200" t="s">
        <v>49</v>
      </c>
      <c r="C39" s="185">
        <v>0.10569000000000001</v>
      </c>
      <c r="D39" s="184">
        <v>0</v>
      </c>
      <c r="E39" s="184">
        <v>1.5879999999999998E-2</v>
      </c>
      <c r="F39" s="186">
        <v>-5.1999999999999995E-4</v>
      </c>
      <c r="G39" s="216">
        <v>0.12105</v>
      </c>
      <c r="I39" s="293"/>
      <c r="J39" s="7"/>
      <c r="K39" s="176"/>
      <c r="L39" s="177"/>
      <c r="M39" s="177"/>
      <c r="N39" s="175"/>
      <c r="O39" s="175"/>
      <c r="P39" s="295"/>
      <c r="Q39" s="295"/>
      <c r="R39" s="295"/>
      <c r="S39" s="295"/>
      <c r="T39" s="295"/>
    </row>
    <row r="40" spans="1:20" x14ac:dyDescent="0.25">
      <c r="A40" s="237"/>
      <c r="B40" s="200" t="s">
        <v>7</v>
      </c>
      <c r="C40" s="185">
        <v>0.10115</v>
      </c>
      <c r="D40" s="184">
        <v>0</v>
      </c>
      <c r="E40" s="184">
        <v>1.163E-2</v>
      </c>
      <c r="F40" s="186">
        <v>-5.1999999999999995E-4</v>
      </c>
      <c r="G40" s="216">
        <v>0.11226</v>
      </c>
      <c r="I40" s="293"/>
      <c r="J40" s="7"/>
      <c r="K40" s="176"/>
      <c r="L40" s="177"/>
      <c r="M40" s="177"/>
      <c r="N40" s="175"/>
      <c r="O40" s="175"/>
      <c r="P40" s="295"/>
      <c r="Q40" s="295"/>
      <c r="R40" s="295"/>
      <c r="S40" s="295"/>
      <c r="T40" s="295"/>
    </row>
    <row r="41" spans="1:20" x14ac:dyDescent="0.25">
      <c r="A41" s="237"/>
      <c r="B41" s="200" t="s">
        <v>50</v>
      </c>
      <c r="C41" s="185">
        <v>0.10115</v>
      </c>
      <c r="D41" s="184">
        <v>0</v>
      </c>
      <c r="E41" s="184">
        <v>1.1089999999999999E-2</v>
      </c>
      <c r="F41" s="186">
        <v>-5.1999999999999995E-4</v>
      </c>
      <c r="G41" s="216">
        <v>0.11172</v>
      </c>
      <c r="I41" s="293"/>
      <c r="J41" s="7"/>
      <c r="K41" s="176"/>
      <c r="L41" s="177"/>
      <c r="M41" s="177"/>
      <c r="N41" s="175"/>
      <c r="O41" s="175"/>
      <c r="P41" s="295"/>
      <c r="Q41" s="295"/>
      <c r="R41" s="295"/>
      <c r="S41" s="295"/>
      <c r="T41" s="295"/>
    </row>
    <row r="42" spans="1:20" x14ac:dyDescent="0.25">
      <c r="A42" s="237"/>
      <c r="B42" s="200" t="s">
        <v>51</v>
      </c>
      <c r="C42" s="185">
        <v>0.10115</v>
      </c>
      <c r="D42" s="184">
        <v>0</v>
      </c>
      <c r="E42" s="184">
        <v>9.1000000000000004E-3</v>
      </c>
      <c r="F42" s="186">
        <v>-5.1999999999999995E-4</v>
      </c>
      <c r="G42" s="216">
        <v>0.10972999999999999</v>
      </c>
      <c r="I42" s="293"/>
      <c r="J42" s="7"/>
      <c r="K42" s="176"/>
      <c r="L42" s="177"/>
      <c r="M42" s="177"/>
      <c r="N42" s="175"/>
      <c r="O42" s="175"/>
      <c r="P42" s="295"/>
      <c r="Q42" s="295"/>
      <c r="R42" s="295"/>
      <c r="S42" s="295"/>
      <c r="T42" s="295"/>
    </row>
    <row r="43" spans="1:20" ht="15.75" thickBot="1" x14ac:dyDescent="0.3">
      <c r="A43" s="238"/>
      <c r="B43" s="201" t="s">
        <v>52</v>
      </c>
      <c r="C43" s="223">
        <v>0.10115</v>
      </c>
      <c r="D43" s="211">
        <v>0</v>
      </c>
      <c r="E43" s="211">
        <v>6.4200000000000004E-3</v>
      </c>
      <c r="F43" s="239">
        <v>-5.1999999999999995E-4</v>
      </c>
      <c r="G43" s="212">
        <v>0.10704999999999999</v>
      </c>
      <c r="I43" s="293"/>
      <c r="J43" s="7"/>
      <c r="K43" s="176"/>
      <c r="L43" s="177"/>
      <c r="M43" s="177"/>
      <c r="N43" s="175"/>
      <c r="O43" s="175"/>
      <c r="P43" s="295"/>
      <c r="Q43" s="295"/>
      <c r="R43" s="295"/>
      <c r="S43" s="295"/>
      <c r="T43" s="295"/>
    </row>
    <row r="44" spans="1:20" x14ac:dyDescent="0.25">
      <c r="A44" s="22"/>
      <c r="N44" s="149"/>
    </row>
    <row r="45" spans="1:20" x14ac:dyDescent="0.25">
      <c r="A45" s="240" t="s">
        <v>53</v>
      </c>
      <c r="B45" s="6"/>
      <c r="C45" s="6"/>
      <c r="D45" s="6"/>
      <c r="E45" s="6"/>
      <c r="F45" s="6"/>
      <c r="G45" s="6"/>
    </row>
    <row r="46" spans="1:20" ht="17.25" x14ac:dyDescent="0.25">
      <c r="A46" s="241" t="s">
        <v>242</v>
      </c>
      <c r="B46" s="6"/>
      <c r="C46" s="6"/>
      <c r="D46" s="6"/>
      <c r="E46" s="6"/>
      <c r="F46" s="6"/>
      <c r="G46" s="6"/>
    </row>
    <row r="47" spans="1:20" ht="17.25" x14ac:dyDescent="0.25">
      <c r="A47" s="241" t="s">
        <v>243</v>
      </c>
      <c r="B47" s="6"/>
      <c r="C47" s="6"/>
      <c r="D47" s="6"/>
      <c r="E47" s="6"/>
      <c r="F47" s="6"/>
      <c r="G47" s="6"/>
    </row>
    <row r="48" spans="1:20" ht="17.25" x14ac:dyDescent="0.25">
      <c r="A48" s="241" t="s">
        <v>244</v>
      </c>
      <c r="B48" s="6"/>
      <c r="C48" s="6"/>
      <c r="D48" s="6"/>
      <c r="E48" s="6"/>
      <c r="F48" s="6"/>
      <c r="G48" s="6"/>
    </row>
    <row r="49" spans="1:12" ht="17.25" x14ac:dyDescent="0.25">
      <c r="A49" s="241" t="s">
        <v>245</v>
      </c>
      <c r="B49" s="6"/>
      <c r="C49" s="6"/>
      <c r="D49" s="6"/>
      <c r="E49" s="6"/>
      <c r="F49" s="6"/>
      <c r="G49" s="6"/>
    </row>
    <row r="50" spans="1:12" x14ac:dyDescent="0.25">
      <c r="A50" s="241" t="s">
        <v>246</v>
      </c>
      <c r="B50" s="6"/>
      <c r="C50" s="6"/>
      <c r="D50" s="6"/>
      <c r="E50" s="6"/>
      <c r="F50" s="6"/>
      <c r="G50" s="6"/>
    </row>
    <row r="51" spans="1:12" s="199" customFormat="1" x14ac:dyDescent="0.25">
      <c r="A51" s="241"/>
      <c r="B51" s="6"/>
      <c r="C51" s="6"/>
      <c r="D51" s="6"/>
      <c r="E51" s="6"/>
      <c r="F51" s="6"/>
      <c r="G51" s="6"/>
      <c r="I51" s="160"/>
      <c r="J51" s="160"/>
      <c r="K51" s="160"/>
      <c r="L51" s="160"/>
    </row>
    <row r="52" spans="1:12" x14ac:dyDescent="0.25">
      <c r="A52" s="240" t="s">
        <v>14</v>
      </c>
      <c r="B52" s="6"/>
      <c r="C52" s="6"/>
      <c r="D52" s="6"/>
      <c r="E52" s="6"/>
      <c r="F52" s="6"/>
      <c r="G52" s="6"/>
    </row>
    <row r="53" spans="1:12" x14ac:dyDescent="0.25">
      <c r="A53" s="241" t="s">
        <v>62</v>
      </c>
      <c r="B53" s="6"/>
      <c r="C53" s="6"/>
      <c r="D53" s="242" t="s">
        <v>61</v>
      </c>
      <c r="E53" s="6"/>
      <c r="F53" s="6"/>
      <c r="G53" s="6"/>
    </row>
    <row r="54" spans="1:12" x14ac:dyDescent="0.25">
      <c r="A54" s="241" t="s">
        <v>63</v>
      </c>
      <c r="B54" s="6"/>
      <c r="C54" s="6"/>
      <c r="D54" s="242" t="s">
        <v>64</v>
      </c>
      <c r="E54" s="6"/>
      <c r="F54" s="6"/>
      <c r="G54" s="6"/>
    </row>
    <row r="55" spans="1:12" x14ac:dyDescent="0.25">
      <c r="A55" s="16" t="s">
        <v>30</v>
      </c>
      <c r="B55" s="6"/>
      <c r="C55" s="6"/>
      <c r="D55" s="242" t="s">
        <v>31</v>
      </c>
      <c r="E55" s="6"/>
      <c r="F55" s="6"/>
      <c r="G55" s="6"/>
    </row>
    <row r="56" spans="1:12" x14ac:dyDescent="0.25">
      <c r="A56" s="16"/>
      <c r="B56" s="145"/>
      <c r="C56" s="145"/>
      <c r="D56" s="144"/>
      <c r="E56" s="145"/>
      <c r="F56" s="145"/>
      <c r="G56" s="145"/>
    </row>
  </sheetData>
  <sheetProtection algorithmName="SHA-512" hashValue="KOXCX9RyHp8hyeL124uA6gY30dotqGD9boPSgw9vtsbP5OOeoCbvIGrHFrdb6T6RMT2j9GrdOKhp1nfOSrHh5w==" saltValue="5YvKxdq4sM37fnOkr0IBWQ==" spinCount="100000" sheet="1" objects="1" scenarios="1"/>
  <mergeCells count="13">
    <mergeCell ref="A4:A7"/>
    <mergeCell ref="A1:G1"/>
    <mergeCell ref="A2:A3"/>
    <mergeCell ref="B2:B3"/>
    <mergeCell ref="C2:C3"/>
    <mergeCell ref="D2:F2"/>
    <mergeCell ref="G2:G3"/>
    <mergeCell ref="O2:O3"/>
    <mergeCell ref="I4:I7"/>
    <mergeCell ref="I2:I3"/>
    <mergeCell ref="J2:J3"/>
    <mergeCell ref="K2:K3"/>
    <mergeCell ref="L2:N2"/>
  </mergeCells>
  <hyperlinks>
    <hyperlink ref="D53" r:id="rId1" xr:uid="{E1820789-D54E-4BB2-B1B7-C649979B0A57}"/>
    <hyperlink ref="D54" r:id="rId2" xr:uid="{EEA3D642-2557-4B5E-9608-2E07DBC5CC54}"/>
    <hyperlink ref="D55" r:id="rId3" xr:uid="{62C1DAD1-6F4B-4917-AE4A-E55584B4477A}"/>
  </hyperlinks>
  <pageMargins left="0.7" right="0.7" top="0.75" bottom="0.75" header="0.3" footer="0.3"/>
  <pageSetup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BE109"/>
  <sheetViews>
    <sheetView zoomScale="80" zoomScaleNormal="80" workbookViewId="0">
      <selection sqref="A1:A38"/>
    </sheetView>
  </sheetViews>
  <sheetFormatPr defaultRowHeight="15" x14ac:dyDescent="0.25"/>
  <cols>
    <col min="2" max="2" width="23.7109375" customWidth="1"/>
    <col min="3" max="3" width="20.140625" customWidth="1"/>
    <col min="4" max="4" width="22" customWidth="1"/>
    <col min="5" max="5" width="22.140625" customWidth="1"/>
    <col min="6" max="6" width="12.85546875" customWidth="1"/>
    <col min="7" max="7" width="11.5703125" customWidth="1"/>
    <col min="8" max="8" width="14.28515625" bestFit="1" customWidth="1"/>
    <col min="9" max="9" width="14.5703125" bestFit="1" customWidth="1"/>
    <col min="10" max="10" width="11" bestFit="1" customWidth="1"/>
    <col min="11" max="11" width="11.5703125" bestFit="1" customWidth="1"/>
    <col min="12" max="12" width="11.28515625" customWidth="1"/>
    <col min="13" max="13" width="12.85546875" bestFit="1" customWidth="1"/>
    <col min="14" max="14" width="11" bestFit="1" customWidth="1"/>
    <col min="15" max="15" width="14.5703125" bestFit="1" customWidth="1"/>
    <col min="16" max="16" width="16.140625" customWidth="1"/>
    <col min="18" max="57" width="9.140625" style="301"/>
  </cols>
  <sheetData>
    <row r="1" spans="1:15" ht="15" customHeight="1" x14ac:dyDescent="0.25">
      <c r="A1" s="362" t="s">
        <v>28</v>
      </c>
      <c r="B1" s="355" t="s">
        <v>54</v>
      </c>
      <c r="C1" s="351" t="s">
        <v>231</v>
      </c>
      <c r="D1" s="351" t="s">
        <v>232</v>
      </c>
      <c r="E1" s="353" t="s">
        <v>233</v>
      </c>
      <c r="F1" s="133"/>
      <c r="G1" s="133"/>
      <c r="H1" s="133"/>
      <c r="I1" s="133"/>
      <c r="J1" s="17"/>
      <c r="K1" s="23"/>
      <c r="L1" s="23"/>
      <c r="M1" s="23"/>
      <c r="N1" s="23"/>
      <c r="O1" s="23"/>
    </row>
    <row r="2" spans="1:15" x14ac:dyDescent="0.25">
      <c r="A2" s="363"/>
      <c r="B2" s="356"/>
      <c r="C2" s="352"/>
      <c r="D2" s="352"/>
      <c r="E2" s="354"/>
      <c r="F2" s="134"/>
      <c r="G2" s="134"/>
      <c r="H2" s="134"/>
      <c r="I2" s="134"/>
      <c r="J2" s="17"/>
      <c r="K2" s="135"/>
      <c r="L2" s="135"/>
      <c r="M2" s="135"/>
      <c r="N2" s="135"/>
      <c r="O2" s="136"/>
    </row>
    <row r="3" spans="1:15" x14ac:dyDescent="0.25">
      <c r="A3" s="363"/>
      <c r="B3" s="140" t="s">
        <v>312</v>
      </c>
      <c r="C3" s="139">
        <v>0.12388</v>
      </c>
      <c r="D3" s="139">
        <v>0.12275999999999999</v>
      </c>
      <c r="E3" s="167">
        <v>0.10069</v>
      </c>
      <c r="F3" s="17"/>
      <c r="G3" s="17"/>
      <c r="H3" s="17"/>
      <c r="I3" s="17"/>
      <c r="J3" s="17"/>
      <c r="K3" s="135"/>
      <c r="L3" s="137"/>
      <c r="M3" s="137"/>
      <c r="N3" s="137"/>
      <c r="O3" s="134"/>
    </row>
    <row r="4" spans="1:15" x14ac:dyDescent="0.25">
      <c r="A4" s="363"/>
      <c r="B4" s="141">
        <v>43770</v>
      </c>
      <c r="C4" s="139">
        <v>9.98E-2</v>
      </c>
      <c r="D4" s="139">
        <v>9.7229999999999997E-2</v>
      </c>
      <c r="E4" s="142">
        <v>8.294E-2</v>
      </c>
      <c r="F4" s="17"/>
      <c r="G4" s="17"/>
      <c r="H4" s="17"/>
      <c r="I4" s="17"/>
      <c r="J4" s="17"/>
      <c r="K4" s="135"/>
      <c r="L4" s="137"/>
      <c r="M4" s="137"/>
      <c r="N4" s="137"/>
      <c r="O4" s="134"/>
    </row>
    <row r="5" spans="1:15" x14ac:dyDescent="0.25">
      <c r="A5" s="363"/>
      <c r="B5" s="140">
        <v>43739</v>
      </c>
      <c r="C5" s="139">
        <v>9.98E-2</v>
      </c>
      <c r="D5" s="139">
        <v>8.9979999999999991E-2</v>
      </c>
      <c r="E5" s="142">
        <v>6.5549999999999997E-2</v>
      </c>
      <c r="F5" s="17"/>
      <c r="G5" s="17"/>
      <c r="H5" s="17"/>
      <c r="I5" s="17"/>
      <c r="J5" s="17"/>
      <c r="K5" s="135"/>
      <c r="L5" s="137"/>
      <c r="M5" s="137"/>
      <c r="N5" s="137"/>
      <c r="O5" s="134"/>
    </row>
    <row r="6" spans="1:15" x14ac:dyDescent="0.25">
      <c r="A6" s="363"/>
      <c r="B6" s="141">
        <v>43709</v>
      </c>
      <c r="C6" s="139">
        <v>9.98E-2</v>
      </c>
      <c r="D6" s="139">
        <v>9.0129999999999988E-2</v>
      </c>
      <c r="E6" s="142">
        <v>6.4369999999999997E-2</v>
      </c>
      <c r="F6" s="17"/>
      <c r="G6" s="17"/>
      <c r="H6" s="17"/>
      <c r="I6" s="17"/>
      <c r="J6" s="17"/>
      <c r="K6" s="135"/>
      <c r="L6" s="137"/>
      <c r="M6" s="137"/>
      <c r="N6" s="137"/>
      <c r="O6" s="134"/>
    </row>
    <row r="7" spans="1:15" x14ac:dyDescent="0.25">
      <c r="A7" s="363"/>
      <c r="B7" s="140">
        <v>43678</v>
      </c>
      <c r="C7" s="139">
        <v>9.98E-2</v>
      </c>
      <c r="D7" s="139">
        <v>9.0859999999999996E-2</v>
      </c>
      <c r="E7" s="142">
        <v>6.8739999999999996E-2</v>
      </c>
      <c r="F7" s="17"/>
      <c r="G7" s="17"/>
      <c r="H7" s="17"/>
      <c r="I7" s="17"/>
      <c r="J7" s="17"/>
      <c r="K7" s="135"/>
      <c r="L7" s="137"/>
      <c r="M7" s="137"/>
      <c r="N7" s="137"/>
      <c r="O7" s="134"/>
    </row>
    <row r="8" spans="1:15" x14ac:dyDescent="0.25">
      <c r="A8" s="363"/>
      <c r="B8" s="141">
        <v>43647</v>
      </c>
      <c r="C8" s="139">
        <v>9.98E-2</v>
      </c>
      <c r="D8" s="139">
        <v>9.3159999999999993E-2</v>
      </c>
      <c r="E8" s="142">
        <v>7.0290000000000005E-2</v>
      </c>
      <c r="F8" s="17"/>
      <c r="G8" s="17"/>
      <c r="H8" s="17"/>
      <c r="I8" s="17"/>
      <c r="J8" s="17"/>
      <c r="K8" s="135"/>
      <c r="L8" s="137"/>
      <c r="M8" s="137"/>
      <c r="N8" s="137"/>
      <c r="O8" s="134"/>
    </row>
    <row r="9" spans="1:15" x14ac:dyDescent="0.25">
      <c r="A9" s="363"/>
      <c r="B9" s="140">
        <v>43617</v>
      </c>
      <c r="C9" s="139">
        <v>9.98E-2</v>
      </c>
      <c r="D9" s="139">
        <v>8.8849999999999998E-2</v>
      </c>
      <c r="E9" s="142">
        <v>7.2779999999999997E-2</v>
      </c>
      <c r="F9" s="17"/>
      <c r="G9" s="17"/>
      <c r="H9" s="17"/>
      <c r="I9" s="17"/>
      <c r="J9" s="17"/>
      <c r="K9" s="135"/>
      <c r="L9" s="137"/>
      <c r="M9" s="137"/>
      <c r="N9" s="137"/>
      <c r="O9" s="134"/>
    </row>
    <row r="10" spans="1:15" x14ac:dyDescent="0.25">
      <c r="A10" s="363"/>
      <c r="B10" s="141">
        <v>43586</v>
      </c>
      <c r="C10" s="139">
        <v>0.12914999999999999</v>
      </c>
      <c r="D10" s="139">
        <v>9.2409999999999992E-2</v>
      </c>
      <c r="E10" s="142">
        <v>8.2699999999999996E-2</v>
      </c>
      <c r="F10" s="17"/>
      <c r="G10" s="17"/>
      <c r="H10" s="17"/>
      <c r="I10" s="17"/>
      <c r="J10" s="17"/>
      <c r="K10" s="135"/>
      <c r="L10" s="137"/>
      <c r="M10" s="137"/>
      <c r="N10" s="137"/>
      <c r="O10" s="134"/>
    </row>
    <row r="11" spans="1:15" x14ac:dyDescent="0.25">
      <c r="A11" s="363"/>
      <c r="B11" s="140">
        <v>43556</v>
      </c>
      <c r="C11" s="139">
        <v>0.12914999999999999</v>
      </c>
      <c r="D11" s="139">
        <v>9.7309999999999994E-2</v>
      </c>
      <c r="E11" s="142">
        <v>8.9880000000000002E-2</v>
      </c>
      <c r="F11" s="17"/>
      <c r="G11" s="17"/>
      <c r="H11" s="17"/>
      <c r="I11" s="17"/>
      <c r="J11" s="17"/>
      <c r="K11" s="135"/>
      <c r="L11" s="137"/>
      <c r="M11" s="137"/>
      <c r="N11" s="137"/>
      <c r="O11" s="134"/>
    </row>
    <row r="12" spans="1:15" x14ac:dyDescent="0.25">
      <c r="A12" s="363"/>
      <c r="B12" s="141">
        <v>43525</v>
      </c>
      <c r="C12" s="139">
        <v>0.12914999999999999</v>
      </c>
      <c r="D12" s="139">
        <v>0.11387</v>
      </c>
      <c r="E12" s="142">
        <v>0.10773000000000001</v>
      </c>
      <c r="F12" s="17"/>
      <c r="G12" s="17"/>
      <c r="H12" s="17"/>
      <c r="I12" s="17"/>
      <c r="J12" s="17"/>
      <c r="K12" s="135"/>
      <c r="L12" s="137"/>
      <c r="M12" s="137"/>
      <c r="N12" s="137"/>
      <c r="O12" s="134"/>
    </row>
    <row r="13" spans="1:15" x14ac:dyDescent="0.25">
      <c r="A13" s="363"/>
      <c r="B13" s="140">
        <v>43497</v>
      </c>
      <c r="C13" s="139">
        <v>0.12914999999999999</v>
      </c>
      <c r="D13" s="139">
        <v>0.14964</v>
      </c>
      <c r="E13" s="142">
        <v>0.11262999999999999</v>
      </c>
      <c r="F13" s="17"/>
      <c r="G13" s="17"/>
      <c r="H13" s="17"/>
      <c r="I13" s="17"/>
      <c r="J13" s="17"/>
      <c r="K13" s="135"/>
      <c r="L13" s="137"/>
      <c r="M13" s="137"/>
      <c r="N13" s="137"/>
      <c r="O13" s="134"/>
    </row>
    <row r="14" spans="1:15" x14ac:dyDescent="0.25">
      <c r="A14" s="363"/>
      <c r="B14" s="141">
        <v>43466</v>
      </c>
      <c r="C14" s="139">
        <v>0.12914999999999999</v>
      </c>
      <c r="D14" s="139">
        <v>0.14829000000000001</v>
      </c>
      <c r="E14" s="142">
        <v>0.12311999999999999</v>
      </c>
      <c r="F14" s="17"/>
      <c r="G14" s="17"/>
      <c r="H14" s="17"/>
      <c r="I14" s="17"/>
      <c r="J14" s="17"/>
      <c r="K14" s="135"/>
      <c r="L14" s="137"/>
      <c r="M14" s="137"/>
      <c r="N14" s="137"/>
      <c r="O14" s="134"/>
    </row>
    <row r="15" spans="1:15" x14ac:dyDescent="0.25">
      <c r="A15" s="363"/>
      <c r="B15" s="140" t="s">
        <v>248</v>
      </c>
      <c r="C15" s="139">
        <v>0.12914999999999999</v>
      </c>
      <c r="D15" s="139">
        <v>0.12169000000000001</v>
      </c>
      <c r="E15" s="142">
        <v>0.11137</v>
      </c>
      <c r="F15" s="17"/>
      <c r="G15" s="17"/>
      <c r="H15" s="17"/>
      <c r="I15" s="17"/>
      <c r="J15" s="17"/>
      <c r="K15" s="135"/>
      <c r="L15" s="137"/>
      <c r="M15" s="137"/>
      <c r="N15" s="137"/>
      <c r="O15" s="134"/>
    </row>
    <row r="16" spans="1:15" x14ac:dyDescent="0.25">
      <c r="A16" s="363"/>
      <c r="B16" s="141">
        <v>43405</v>
      </c>
      <c r="C16" s="139">
        <v>0.10556</v>
      </c>
      <c r="D16" s="139">
        <v>9.5390000000000003E-2</v>
      </c>
      <c r="E16" s="142">
        <v>0.11446000000000001</v>
      </c>
      <c r="F16" s="138"/>
      <c r="G16" s="138"/>
      <c r="H16" s="138"/>
      <c r="I16" s="138"/>
      <c r="J16" s="17"/>
      <c r="K16" s="135"/>
      <c r="L16" s="137"/>
      <c r="M16" s="137"/>
      <c r="N16" s="137"/>
      <c r="O16" s="18"/>
    </row>
    <row r="17" spans="1:57" x14ac:dyDescent="0.25">
      <c r="A17" s="363"/>
      <c r="B17" s="140">
        <v>43374</v>
      </c>
      <c r="C17" s="139">
        <v>0.10556</v>
      </c>
      <c r="D17" s="139">
        <v>9.1749999999999998E-2</v>
      </c>
      <c r="E17" s="142">
        <v>0.10141</v>
      </c>
      <c r="F17" s="133"/>
      <c r="G17" s="133"/>
      <c r="H17" s="133"/>
      <c r="I17" s="133"/>
      <c r="J17" s="17"/>
      <c r="K17" s="135"/>
      <c r="L17" s="137"/>
      <c r="M17" s="137"/>
      <c r="N17" s="137"/>
      <c r="O17" s="18"/>
    </row>
    <row r="18" spans="1:57" x14ac:dyDescent="0.25">
      <c r="A18" s="363"/>
      <c r="B18" s="141">
        <v>43344</v>
      </c>
      <c r="C18" s="139">
        <v>0.10556</v>
      </c>
      <c r="D18" s="139">
        <v>9.1139999999999999E-2</v>
      </c>
      <c r="E18" s="142">
        <v>0.10904999999999999</v>
      </c>
      <c r="F18" s="134"/>
      <c r="G18" s="134"/>
      <c r="H18" s="134"/>
      <c r="I18" s="134"/>
      <c r="J18" s="17"/>
      <c r="K18" s="135"/>
      <c r="L18" s="137"/>
      <c r="M18" s="137"/>
      <c r="N18" s="137"/>
      <c r="O18" s="18"/>
    </row>
    <row r="19" spans="1:57" s="6" customFormat="1" x14ac:dyDescent="0.25">
      <c r="A19" s="363"/>
      <c r="B19" s="140">
        <v>43313</v>
      </c>
      <c r="C19" s="139">
        <v>0.10556</v>
      </c>
      <c r="D19" s="139">
        <v>9.257E-2</v>
      </c>
      <c r="E19" s="142">
        <v>9.5600000000000004E-2</v>
      </c>
      <c r="F19" s="18"/>
      <c r="G19" s="18"/>
      <c r="H19" s="18"/>
      <c r="I19" s="18"/>
      <c r="J19" s="17"/>
      <c r="K19" s="135"/>
      <c r="L19" s="137"/>
      <c r="M19" s="137"/>
      <c r="N19" s="137"/>
      <c r="O19" s="18"/>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row>
    <row r="20" spans="1:57" s="6" customFormat="1" x14ac:dyDescent="0.25">
      <c r="A20" s="363"/>
      <c r="B20" s="141">
        <v>43282</v>
      </c>
      <c r="C20" s="139">
        <v>0.10556</v>
      </c>
      <c r="D20" s="139">
        <v>9.4229999999999994E-2</v>
      </c>
      <c r="E20" s="142">
        <v>9.5579999999999998E-2</v>
      </c>
      <c r="F20" s="18"/>
      <c r="G20" s="18"/>
      <c r="H20" s="18"/>
      <c r="I20" s="18"/>
      <c r="J20" s="17"/>
      <c r="K20" s="135"/>
      <c r="L20" s="137"/>
      <c r="M20" s="137"/>
      <c r="N20" s="137"/>
      <c r="O20" s="18"/>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row>
    <row r="21" spans="1:57" s="6" customFormat="1" x14ac:dyDescent="0.25">
      <c r="A21" s="363"/>
      <c r="B21" s="140">
        <v>43252</v>
      </c>
      <c r="C21" s="139">
        <v>0.10556</v>
      </c>
      <c r="D21" s="139">
        <v>9.0689999999999993E-2</v>
      </c>
      <c r="E21" s="142">
        <v>8.1820000000000004E-2</v>
      </c>
      <c r="F21" s="18"/>
      <c r="G21" s="18"/>
      <c r="H21" s="18"/>
      <c r="I21" s="18"/>
      <c r="J21" s="17"/>
      <c r="K21" s="135"/>
      <c r="L21" s="137"/>
      <c r="M21" s="137"/>
      <c r="N21" s="137"/>
      <c r="O21" s="18"/>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row>
    <row r="22" spans="1:57" s="6" customFormat="1" x14ac:dyDescent="0.25">
      <c r="A22" s="363"/>
      <c r="B22" s="141">
        <v>43221</v>
      </c>
      <c r="C22" s="139">
        <v>0.1234</v>
      </c>
      <c r="D22" s="139">
        <v>8.4690000000000001E-2</v>
      </c>
      <c r="E22" s="142">
        <v>7.5370000000000006E-2</v>
      </c>
      <c r="F22" s="18"/>
      <c r="G22" s="18"/>
      <c r="H22" s="18"/>
      <c r="I22" s="18"/>
      <c r="J22" s="17"/>
      <c r="K22" s="135"/>
      <c r="L22" s="137"/>
      <c r="M22" s="137"/>
      <c r="N22" s="137"/>
      <c r="O22" s="18"/>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row>
    <row r="23" spans="1:57" s="6" customFormat="1" x14ac:dyDescent="0.25">
      <c r="A23" s="363"/>
      <c r="B23" s="140">
        <v>43191</v>
      </c>
      <c r="C23" s="139">
        <v>0.1234</v>
      </c>
      <c r="D23" s="139">
        <v>8.9539999999999995E-2</v>
      </c>
      <c r="E23" s="142">
        <v>0.10056</v>
      </c>
      <c r="F23" s="18"/>
      <c r="G23" s="18"/>
      <c r="H23" s="18"/>
      <c r="I23" s="18"/>
      <c r="J23" s="17"/>
      <c r="K23" s="135"/>
      <c r="L23" s="137"/>
      <c r="M23" s="137"/>
      <c r="N23" s="137"/>
      <c r="O23" s="18"/>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row>
    <row r="24" spans="1:57" s="6" customFormat="1" x14ac:dyDescent="0.25">
      <c r="A24" s="363"/>
      <c r="B24" s="141">
        <v>43160</v>
      </c>
      <c r="C24" s="139">
        <v>0.1234</v>
      </c>
      <c r="D24" s="139">
        <v>0.10371</v>
      </c>
      <c r="E24" s="142">
        <v>8.8550000000000004E-2</v>
      </c>
      <c r="F24" s="18"/>
      <c r="G24" s="18"/>
      <c r="H24" s="18"/>
      <c r="I24" s="18"/>
      <c r="J24" s="17"/>
      <c r="K24" s="135"/>
      <c r="L24" s="137"/>
      <c r="M24" s="137"/>
      <c r="N24" s="137"/>
      <c r="O24" s="18"/>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row>
    <row r="25" spans="1:57" s="6" customFormat="1" x14ac:dyDescent="0.25">
      <c r="A25" s="363"/>
      <c r="B25" s="140">
        <v>43132</v>
      </c>
      <c r="C25" s="139">
        <v>0.1234</v>
      </c>
      <c r="D25" s="139">
        <v>0.13277</v>
      </c>
      <c r="E25" s="142">
        <v>9.8280000000000006E-2</v>
      </c>
      <c r="F25" s="18"/>
      <c r="G25" s="18"/>
      <c r="H25" s="18"/>
      <c r="I25" s="18"/>
      <c r="J25" s="17"/>
      <c r="K25" s="135"/>
      <c r="L25" s="137"/>
      <c r="M25" s="137"/>
      <c r="N25" s="137"/>
      <c r="O25" s="18"/>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row>
    <row r="26" spans="1:57" s="6" customFormat="1" x14ac:dyDescent="0.25">
      <c r="A26" s="363"/>
      <c r="B26" s="141">
        <v>43101</v>
      </c>
      <c r="C26" s="139">
        <v>0.1234</v>
      </c>
      <c r="D26" s="139">
        <v>0.13066</v>
      </c>
      <c r="E26" s="142">
        <v>0.19253000000000001</v>
      </c>
      <c r="F26" s="18"/>
      <c r="G26" s="18"/>
      <c r="H26" s="18"/>
      <c r="I26" s="18"/>
      <c r="J26" s="17"/>
      <c r="K26" s="135"/>
      <c r="L26" s="137"/>
      <c r="M26" s="137"/>
      <c r="N26" s="137"/>
      <c r="O26" s="18"/>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row>
    <row r="27" spans="1:57" s="6" customFormat="1" x14ac:dyDescent="0.25">
      <c r="A27" s="363"/>
      <c r="B27" s="140">
        <v>43070</v>
      </c>
      <c r="C27" s="139">
        <v>0.1234</v>
      </c>
      <c r="D27" s="139">
        <v>0.10414999999999999</v>
      </c>
      <c r="E27" s="142">
        <v>0.11926</v>
      </c>
      <c r="F27" s="138"/>
      <c r="G27" s="138"/>
      <c r="H27" s="138"/>
      <c r="I27" s="138"/>
      <c r="J27" s="17"/>
      <c r="K27" s="135"/>
      <c r="L27" s="137"/>
      <c r="M27" s="137"/>
      <c r="N27" s="137"/>
      <c r="O27" s="18"/>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row>
    <row r="28" spans="1:57" s="6" customFormat="1" x14ac:dyDescent="0.25">
      <c r="A28" s="363"/>
      <c r="B28" s="141">
        <v>43040</v>
      </c>
      <c r="C28" s="139">
        <v>9.9339999999999998E-2</v>
      </c>
      <c r="D28" s="139">
        <v>8.9080000000000006E-2</v>
      </c>
      <c r="E28" s="142">
        <v>8.4489999999999996E-2</v>
      </c>
      <c r="F28" s="138"/>
      <c r="G28" s="138"/>
      <c r="H28" s="138"/>
      <c r="I28" s="138"/>
      <c r="J28" s="17"/>
      <c r="K28" s="135"/>
      <c r="L28" s="137"/>
      <c r="M28" s="137"/>
      <c r="N28" s="137"/>
      <c r="O28" s="18"/>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row>
    <row r="29" spans="1:57" s="6" customFormat="1" x14ac:dyDescent="0.25">
      <c r="A29" s="363"/>
      <c r="B29" s="140">
        <v>43009</v>
      </c>
      <c r="C29" s="139">
        <v>9.9339999999999998E-2</v>
      </c>
      <c r="D29" s="139">
        <v>8.3600000000000008E-2</v>
      </c>
      <c r="E29" s="142">
        <v>8.5580000000000003E-2</v>
      </c>
      <c r="F29" s="138"/>
      <c r="G29" s="138"/>
      <c r="H29" s="138"/>
      <c r="I29" s="138"/>
      <c r="J29" s="17"/>
      <c r="K29" s="135"/>
      <c r="L29" s="137"/>
      <c r="M29" s="137"/>
      <c r="N29" s="137"/>
      <c r="O29" s="18"/>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row>
    <row r="30" spans="1:57" s="6" customFormat="1" x14ac:dyDescent="0.25">
      <c r="A30" s="363"/>
      <c r="B30" s="141">
        <v>42979</v>
      </c>
      <c r="C30" s="139">
        <v>9.9339999999999998E-2</v>
      </c>
      <c r="D30" s="139">
        <v>8.5150000000000003E-2</v>
      </c>
      <c r="E30" s="142">
        <v>6.2030000000000002E-2</v>
      </c>
      <c r="F30" s="138"/>
      <c r="G30" s="138"/>
      <c r="H30" s="138"/>
      <c r="I30" s="138"/>
      <c r="J30" s="17"/>
      <c r="K30" s="135"/>
      <c r="L30" s="137"/>
      <c r="M30" s="137"/>
      <c r="N30" s="137"/>
      <c r="O30" s="18"/>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row>
    <row r="31" spans="1:57" s="6" customFormat="1" x14ac:dyDescent="0.25">
      <c r="A31" s="363"/>
      <c r="B31" s="140">
        <v>42948</v>
      </c>
      <c r="C31" s="139">
        <v>9.9339999999999998E-2</v>
      </c>
      <c r="D31" s="139">
        <v>8.7520000000000001E-2</v>
      </c>
      <c r="E31" s="142">
        <v>6.2379999999999998E-2</v>
      </c>
      <c r="F31" s="138"/>
      <c r="G31" s="138"/>
      <c r="H31" s="138"/>
      <c r="I31" s="138"/>
      <c r="J31" s="17"/>
      <c r="K31" s="135"/>
      <c r="L31" s="137"/>
      <c r="M31" s="137"/>
      <c r="N31" s="137"/>
      <c r="O31" s="18"/>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row>
    <row r="32" spans="1:57" s="6" customFormat="1" x14ac:dyDescent="0.25">
      <c r="A32" s="363"/>
      <c r="B32" s="141">
        <v>42917</v>
      </c>
      <c r="C32" s="139">
        <v>9.9339999999999998E-2</v>
      </c>
      <c r="D32" s="139">
        <v>8.993000000000001E-2</v>
      </c>
      <c r="E32" s="142">
        <v>6.2390000000000001E-2</v>
      </c>
      <c r="F32" s="138"/>
      <c r="G32" s="138"/>
      <c r="H32" s="138"/>
      <c r="I32" s="138"/>
      <c r="J32" s="17"/>
      <c r="K32" s="135"/>
      <c r="L32" s="137"/>
      <c r="M32" s="137"/>
      <c r="N32" s="137"/>
      <c r="O32" s="18"/>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row>
    <row r="33" spans="1:57" s="6" customFormat="1" x14ac:dyDescent="0.25">
      <c r="A33" s="363"/>
      <c r="B33" s="140">
        <v>42887</v>
      </c>
      <c r="C33" s="139">
        <v>9.9339999999999998E-2</v>
      </c>
      <c r="D33" s="139">
        <v>8.5050000000000001E-2</v>
      </c>
      <c r="E33" s="142">
        <v>6.4799999999999996E-2</v>
      </c>
      <c r="F33" s="138"/>
      <c r="G33" s="138"/>
      <c r="H33" s="138"/>
      <c r="I33" s="138"/>
      <c r="J33" s="17"/>
      <c r="K33" s="135"/>
      <c r="L33" s="137"/>
      <c r="M33" s="137"/>
      <c r="N33" s="137"/>
      <c r="O33" s="18"/>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row>
    <row r="34" spans="1:57" s="6" customFormat="1" x14ac:dyDescent="0.25">
      <c r="A34" s="363"/>
      <c r="B34" s="141">
        <v>42856</v>
      </c>
      <c r="C34" s="139">
        <v>9.7040000000000001E-2</v>
      </c>
      <c r="D34" s="139">
        <v>6.8229999999999999E-2</v>
      </c>
      <c r="E34" s="142">
        <v>8.4570000000000006E-2</v>
      </c>
      <c r="F34" s="138"/>
      <c r="G34" s="138"/>
      <c r="H34" s="138"/>
      <c r="I34" s="138"/>
      <c r="J34" s="17"/>
      <c r="K34" s="135"/>
      <c r="L34" s="137"/>
      <c r="M34" s="137"/>
      <c r="N34" s="137"/>
      <c r="O34" s="18"/>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row>
    <row r="35" spans="1:57" s="6" customFormat="1" x14ac:dyDescent="0.25">
      <c r="A35" s="363"/>
      <c r="B35" s="140">
        <v>42826</v>
      </c>
      <c r="C35" s="139">
        <v>9.7040000000000001E-2</v>
      </c>
      <c r="D35" s="139">
        <v>7.2260000000000005E-2</v>
      </c>
      <c r="E35" s="142">
        <v>8.2290000000000002E-2</v>
      </c>
      <c r="F35" s="138"/>
      <c r="G35" s="138"/>
      <c r="H35" s="138"/>
      <c r="I35" s="138"/>
      <c r="J35" s="17"/>
      <c r="K35" s="135"/>
      <c r="L35" s="137"/>
      <c r="M35" s="137"/>
      <c r="N35" s="137"/>
      <c r="O35" s="18"/>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row>
    <row r="36" spans="1:57" s="6" customFormat="1" x14ac:dyDescent="0.25">
      <c r="A36" s="363"/>
      <c r="B36" s="141">
        <v>42795</v>
      </c>
      <c r="C36" s="139">
        <v>9.7040000000000001E-2</v>
      </c>
      <c r="D36" s="139">
        <v>8.5650000000000004E-2</v>
      </c>
      <c r="E36" s="142">
        <v>8.9160000000000003E-2</v>
      </c>
      <c r="F36" s="133"/>
      <c r="G36" s="133"/>
      <c r="H36" s="133"/>
      <c r="I36" s="133"/>
      <c r="J36" s="17"/>
      <c r="K36" s="135"/>
      <c r="L36" s="137"/>
      <c r="M36" s="137"/>
      <c r="N36" s="137"/>
      <c r="O36" s="18"/>
      <c r="P36" s="94"/>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row>
    <row r="37" spans="1:57" s="6" customFormat="1" x14ac:dyDescent="0.25">
      <c r="A37" s="363"/>
      <c r="B37" s="140">
        <v>42767</v>
      </c>
      <c r="C37" s="139">
        <v>9.7040000000000001E-2</v>
      </c>
      <c r="D37" s="139">
        <v>0.10632</v>
      </c>
      <c r="E37" s="142">
        <v>8.0399999999999999E-2</v>
      </c>
      <c r="F37" s="134"/>
      <c r="G37" s="134"/>
      <c r="H37" s="134"/>
      <c r="I37" s="134"/>
      <c r="J37" s="17"/>
      <c r="K37" s="135"/>
      <c r="L37" s="137"/>
      <c r="M37" s="137"/>
      <c r="N37" s="137"/>
      <c r="O37" s="18"/>
      <c r="P37" s="13"/>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row>
    <row r="38" spans="1:57" s="6" customFormat="1" ht="15.75" thickBot="1" x14ac:dyDescent="0.3">
      <c r="A38" s="364"/>
      <c r="B38" s="279">
        <v>42736</v>
      </c>
      <c r="C38" s="143">
        <v>9.7040000000000001E-2</v>
      </c>
      <c r="D38" s="143">
        <v>0.10759000000000001</v>
      </c>
      <c r="E38" s="168">
        <v>8.9090000000000003E-2</v>
      </c>
      <c r="F38" s="17"/>
      <c r="G38" s="17"/>
      <c r="H38" s="17"/>
      <c r="I38" s="17"/>
      <c r="J38" s="17"/>
      <c r="K38" s="135"/>
      <c r="L38" s="137"/>
      <c r="M38" s="137"/>
      <c r="N38" s="137"/>
      <c r="O38" s="18"/>
      <c r="P38" s="13"/>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row>
    <row r="40" spans="1:57" ht="15.75" thickBot="1" x14ac:dyDescent="0.3">
      <c r="A40" s="19"/>
      <c r="B40" s="17"/>
      <c r="C40" s="17"/>
      <c r="D40" s="17"/>
      <c r="E40" s="17"/>
      <c r="F40" s="17"/>
      <c r="G40" s="17"/>
      <c r="H40" s="17"/>
      <c r="I40" s="17"/>
      <c r="J40" s="17"/>
      <c r="K40" s="17"/>
      <c r="L40" s="17"/>
    </row>
    <row r="41" spans="1:57" ht="15" customHeight="1" x14ac:dyDescent="0.25">
      <c r="A41" s="357" t="s">
        <v>29</v>
      </c>
      <c r="B41" s="369" t="s">
        <v>321</v>
      </c>
      <c r="C41" s="367" t="s">
        <v>313</v>
      </c>
      <c r="D41" s="367" t="s">
        <v>314</v>
      </c>
      <c r="E41" s="359" t="s">
        <v>315</v>
      </c>
      <c r="F41" s="360"/>
      <c r="G41" s="361"/>
      <c r="H41" s="259"/>
      <c r="I41" s="259"/>
      <c r="J41" s="259"/>
      <c r="K41" s="259"/>
      <c r="L41" s="259"/>
    </row>
    <row r="42" spans="1:57" x14ac:dyDescent="0.25">
      <c r="A42" s="358"/>
      <c r="B42" s="370"/>
      <c r="C42" s="368"/>
      <c r="D42" s="368"/>
      <c r="E42" s="286" t="s">
        <v>316</v>
      </c>
      <c r="F42" s="286" t="s">
        <v>317</v>
      </c>
      <c r="G42" s="253" t="s">
        <v>318</v>
      </c>
      <c r="H42" s="138"/>
      <c r="I42" s="138"/>
      <c r="J42" s="138"/>
      <c r="K42" s="138"/>
      <c r="L42" s="138"/>
    </row>
    <row r="43" spans="1:57" x14ac:dyDescent="0.25">
      <c r="A43" s="358"/>
      <c r="B43" s="147">
        <v>2017</v>
      </c>
      <c r="C43" s="152">
        <v>0.1009</v>
      </c>
      <c r="D43" s="152">
        <v>9.4170000000000004E-2</v>
      </c>
      <c r="E43" s="152">
        <v>9.7939999999999999E-2</v>
      </c>
      <c r="F43" s="263">
        <v>8.8059999999999999E-2</v>
      </c>
      <c r="G43" s="264">
        <v>8.7809999999999999E-2</v>
      </c>
      <c r="H43" s="148"/>
      <c r="I43" s="258"/>
      <c r="J43" s="258"/>
      <c r="K43" s="258"/>
      <c r="L43" s="146"/>
      <c r="O43" s="199"/>
      <c r="P43" s="199"/>
      <c r="Q43" s="199"/>
    </row>
    <row r="44" spans="1:57" x14ac:dyDescent="0.25">
      <c r="A44" s="358"/>
      <c r="B44" s="147">
        <v>2018</v>
      </c>
      <c r="C44" s="152">
        <v>0.11945</v>
      </c>
      <c r="D44" s="152">
        <v>0.11267000000000001</v>
      </c>
      <c r="E44" s="152">
        <v>0.11663</v>
      </c>
      <c r="F44" s="263">
        <v>0.1118</v>
      </c>
      <c r="G44" s="264">
        <v>0.10374</v>
      </c>
      <c r="H44" s="148"/>
      <c r="I44" s="258"/>
      <c r="J44" s="258"/>
      <c r="K44" s="258"/>
      <c r="L44" s="148"/>
      <c r="N44" s="199"/>
      <c r="O44" s="199"/>
      <c r="P44" s="199"/>
      <c r="Q44" s="199"/>
    </row>
    <row r="45" spans="1:57" x14ac:dyDescent="0.25">
      <c r="A45" s="358"/>
      <c r="B45" s="147">
        <v>2019</v>
      </c>
      <c r="C45" s="152">
        <v>0.12295</v>
      </c>
      <c r="D45" s="152">
        <v>0.11237999999999999</v>
      </c>
      <c r="E45" s="152">
        <v>0.11771</v>
      </c>
      <c r="F45" s="263">
        <v>0.12341000000000001</v>
      </c>
      <c r="G45" s="264">
        <v>0.10913</v>
      </c>
      <c r="H45" s="148"/>
      <c r="I45" s="258"/>
      <c r="J45" s="258"/>
      <c r="K45" s="258"/>
      <c r="L45" s="148"/>
      <c r="N45" s="199"/>
      <c r="O45" s="199"/>
      <c r="P45" s="199"/>
      <c r="Q45" s="199"/>
    </row>
    <row r="46" spans="1:57" x14ac:dyDescent="0.25">
      <c r="A46" s="358"/>
      <c r="B46" s="24"/>
      <c r="C46" s="258"/>
      <c r="D46" s="258"/>
      <c r="E46" s="258"/>
      <c r="F46" s="148"/>
      <c r="G46" s="132"/>
      <c r="H46" s="148"/>
      <c r="I46" s="258"/>
      <c r="J46" s="258"/>
      <c r="K46" s="258"/>
      <c r="L46" s="148"/>
      <c r="N46" s="199"/>
      <c r="O46" s="199"/>
      <c r="P46" s="199"/>
      <c r="Q46" s="199"/>
    </row>
    <row r="47" spans="1:57" x14ac:dyDescent="0.25">
      <c r="A47" s="358"/>
      <c r="B47" s="287" t="s">
        <v>322</v>
      </c>
      <c r="C47" s="152">
        <v>0.11443</v>
      </c>
      <c r="D47" s="152">
        <v>0.10639999999999999</v>
      </c>
      <c r="E47" s="152">
        <v>0.11076</v>
      </c>
      <c r="F47" s="164">
        <v>0.10775</v>
      </c>
      <c r="G47" s="260">
        <v>0.10022</v>
      </c>
      <c r="H47" s="148"/>
      <c r="I47" s="258"/>
      <c r="J47" s="258"/>
      <c r="K47" s="258"/>
      <c r="L47" s="148"/>
      <c r="N47" s="199"/>
      <c r="O47" s="199"/>
      <c r="P47" s="199"/>
      <c r="Q47" s="199"/>
    </row>
    <row r="48" spans="1:57" x14ac:dyDescent="0.25">
      <c r="A48" s="358"/>
      <c r="B48" s="24"/>
      <c r="C48" s="258"/>
      <c r="D48" s="258"/>
      <c r="E48" s="258"/>
      <c r="F48" s="148"/>
      <c r="G48" s="132"/>
      <c r="H48" s="148"/>
      <c r="I48" s="258"/>
      <c r="J48" s="258"/>
      <c r="K48" s="258"/>
      <c r="L48" s="148"/>
      <c r="N48" s="199"/>
      <c r="O48" s="199"/>
      <c r="P48" s="199"/>
      <c r="Q48" s="199"/>
    </row>
    <row r="49" spans="1:17" x14ac:dyDescent="0.25">
      <c r="A49" s="358"/>
      <c r="B49" s="365"/>
      <c r="C49" s="262" t="s">
        <v>313</v>
      </c>
      <c r="D49" s="262" t="s">
        <v>314</v>
      </c>
      <c r="E49" s="262" t="s">
        <v>316</v>
      </c>
      <c r="F49" s="286" t="s">
        <v>317</v>
      </c>
      <c r="G49" s="253" t="s">
        <v>318</v>
      </c>
      <c r="H49" s="148"/>
      <c r="I49" s="258"/>
      <c r="J49" s="258"/>
      <c r="K49" s="258"/>
      <c r="L49" s="148"/>
      <c r="N49" s="199"/>
      <c r="O49" s="199"/>
      <c r="P49" s="199"/>
      <c r="Q49" s="199"/>
    </row>
    <row r="50" spans="1:17" x14ac:dyDescent="0.25">
      <c r="A50" s="358"/>
      <c r="B50" s="366"/>
      <c r="C50" s="262" t="s">
        <v>319</v>
      </c>
      <c r="D50" s="262" t="s">
        <v>319</v>
      </c>
      <c r="E50" s="262" t="s">
        <v>320</v>
      </c>
      <c r="F50" s="286" t="s">
        <v>320</v>
      </c>
      <c r="G50" s="253" t="s">
        <v>320</v>
      </c>
      <c r="H50" s="148"/>
      <c r="I50" s="258"/>
      <c r="J50" s="258"/>
      <c r="K50" s="258"/>
      <c r="L50" s="148"/>
      <c r="N50" s="199"/>
      <c r="O50" s="199"/>
      <c r="P50" s="199"/>
      <c r="Q50" s="199"/>
    </row>
    <row r="51" spans="1:17" x14ac:dyDescent="0.25">
      <c r="A51" s="358"/>
      <c r="B51" s="265">
        <v>42736</v>
      </c>
      <c r="C51" s="263">
        <v>9.7869999999999999E-2</v>
      </c>
      <c r="D51" s="263">
        <v>9.0939999999999993E-2</v>
      </c>
      <c r="E51" s="263">
        <v>0.11576</v>
      </c>
      <c r="F51" s="263">
        <v>0.11138000000000001</v>
      </c>
      <c r="G51" s="264">
        <v>0.11125</v>
      </c>
      <c r="H51" s="148"/>
      <c r="I51" s="258"/>
      <c r="J51" s="258"/>
      <c r="K51" s="258"/>
      <c r="L51" s="148"/>
      <c r="N51" s="199"/>
      <c r="O51" s="199"/>
      <c r="P51" s="199"/>
      <c r="Q51" s="199"/>
    </row>
    <row r="52" spans="1:17" x14ac:dyDescent="0.25">
      <c r="A52" s="358"/>
      <c r="B52" s="265">
        <f>+B51+28</f>
        <v>42764</v>
      </c>
      <c r="C52" s="263">
        <v>9.7869999999999999E-2</v>
      </c>
      <c r="D52" s="263">
        <v>9.0939999999999993E-2</v>
      </c>
      <c r="E52" s="263">
        <v>0.12064999999999999</v>
      </c>
      <c r="F52" s="263">
        <v>0.11103</v>
      </c>
      <c r="G52" s="264">
        <v>0.11194</v>
      </c>
      <c r="H52" s="148"/>
      <c r="I52" s="258"/>
      <c r="J52" s="258"/>
      <c r="K52" s="258"/>
      <c r="L52" s="148"/>
      <c r="N52" s="199"/>
      <c r="O52" s="199"/>
      <c r="P52" s="199"/>
      <c r="Q52" s="199"/>
    </row>
    <row r="53" spans="1:17" x14ac:dyDescent="0.25">
      <c r="A53" s="358"/>
      <c r="B53" s="265">
        <f>+B52+31</f>
        <v>42795</v>
      </c>
      <c r="C53" s="263">
        <v>9.7869999999999999E-2</v>
      </c>
      <c r="D53" s="263">
        <v>9.0939999999999993E-2</v>
      </c>
      <c r="E53" s="263">
        <v>9.8100000000000007E-2</v>
      </c>
      <c r="F53" s="263">
        <v>8.838E-2</v>
      </c>
      <c r="G53" s="264">
        <v>8.9289999999999994E-2</v>
      </c>
      <c r="H53" s="148"/>
      <c r="I53" s="258"/>
      <c r="J53" s="258"/>
      <c r="K53" s="258"/>
      <c r="L53" s="148"/>
      <c r="N53" s="199"/>
      <c r="O53" s="199"/>
      <c r="P53" s="199"/>
      <c r="Q53" s="199"/>
    </row>
    <row r="54" spans="1:17" x14ac:dyDescent="0.25">
      <c r="A54" s="358"/>
      <c r="B54" s="265">
        <f>+B53+30</f>
        <v>42825</v>
      </c>
      <c r="C54" s="266">
        <v>9.7869999999999999E-2</v>
      </c>
      <c r="D54" s="266">
        <v>9.0939999999999993E-2</v>
      </c>
      <c r="E54" s="266">
        <v>8.5019999999999998E-2</v>
      </c>
      <c r="F54" s="266">
        <v>7.3800000000000004E-2</v>
      </c>
      <c r="G54" s="264">
        <v>7.356E-2</v>
      </c>
      <c r="H54" s="148"/>
      <c r="I54" s="258"/>
      <c r="J54" s="258"/>
      <c r="K54" s="258"/>
      <c r="L54" s="148"/>
      <c r="N54" s="199"/>
      <c r="O54" s="199"/>
      <c r="P54" s="199"/>
      <c r="Q54" s="199"/>
    </row>
    <row r="55" spans="1:17" x14ac:dyDescent="0.25">
      <c r="A55" s="358"/>
      <c r="B55" s="265">
        <f>+B54+31</f>
        <v>42856</v>
      </c>
      <c r="C55" s="266">
        <v>9.4320000000000001E-2</v>
      </c>
      <c r="D55" s="266">
        <v>8.7910000000000002E-2</v>
      </c>
      <c r="E55" s="266">
        <v>7.1110000000000007E-2</v>
      </c>
      <c r="F55" s="266">
        <v>6.7119999999999999E-2</v>
      </c>
      <c r="G55" s="264">
        <v>6.3089999999999993E-2</v>
      </c>
      <c r="H55" s="148"/>
      <c r="I55" s="146"/>
      <c r="J55" s="146"/>
      <c r="K55" s="146"/>
      <c r="L55" s="146"/>
      <c r="N55" s="199"/>
      <c r="O55" s="199"/>
      <c r="P55" s="199"/>
      <c r="Q55" s="199"/>
    </row>
    <row r="56" spans="1:17" x14ac:dyDescent="0.25">
      <c r="A56" s="358"/>
      <c r="B56" s="265">
        <f>+B55+30</f>
        <v>42886</v>
      </c>
      <c r="C56" s="266">
        <v>9.4320000000000001E-2</v>
      </c>
      <c r="D56" s="266">
        <v>8.7910000000000002E-2</v>
      </c>
      <c r="E56" s="266">
        <v>9.3210000000000001E-2</v>
      </c>
      <c r="F56" s="266">
        <v>7.7399999999999997E-2</v>
      </c>
      <c r="G56" s="264">
        <v>7.9450000000000007E-2</v>
      </c>
      <c r="H56" s="148"/>
      <c r="I56" s="148"/>
      <c r="J56" s="148"/>
      <c r="K56" s="148"/>
      <c r="L56" s="148"/>
      <c r="N56" s="199"/>
      <c r="O56" s="199"/>
      <c r="P56" s="199"/>
      <c r="Q56" s="199"/>
    </row>
    <row r="57" spans="1:17" x14ac:dyDescent="0.25">
      <c r="A57" s="358"/>
      <c r="B57" s="265">
        <f>+B56+31</f>
        <v>42917</v>
      </c>
      <c r="C57" s="266">
        <v>9.4320000000000001E-2</v>
      </c>
      <c r="D57" s="266">
        <v>8.7910000000000002E-2</v>
      </c>
      <c r="E57" s="266">
        <v>9.8229999999999998E-2</v>
      </c>
      <c r="F57" s="266">
        <v>8.6489999999999997E-2</v>
      </c>
      <c r="G57" s="264">
        <v>8.6449999999999999E-2</v>
      </c>
      <c r="H57" s="259"/>
      <c r="I57" s="259"/>
      <c r="J57" s="259"/>
      <c r="K57" s="259"/>
      <c r="L57" s="259"/>
      <c r="N57" s="199"/>
      <c r="O57" s="199"/>
      <c r="P57" s="199"/>
      <c r="Q57" s="199"/>
    </row>
    <row r="58" spans="1:17" x14ac:dyDescent="0.25">
      <c r="A58" s="358"/>
      <c r="B58" s="265">
        <f>+B57+31</f>
        <v>42948</v>
      </c>
      <c r="C58" s="266">
        <v>9.4320000000000001E-2</v>
      </c>
      <c r="D58" s="266">
        <v>8.7910000000000002E-2</v>
      </c>
      <c r="E58" s="266">
        <v>9.5280000000000004E-2</v>
      </c>
      <c r="F58" s="266">
        <v>8.4790000000000004E-2</v>
      </c>
      <c r="G58" s="264">
        <v>8.5040000000000004E-2</v>
      </c>
      <c r="H58" s="138"/>
      <c r="I58" s="138"/>
      <c r="J58" s="138"/>
      <c r="K58" s="138"/>
      <c r="L58" s="138"/>
      <c r="N58" s="199"/>
      <c r="O58" s="199"/>
      <c r="P58" s="199"/>
      <c r="Q58" s="199"/>
    </row>
    <row r="59" spans="1:17" x14ac:dyDescent="0.25">
      <c r="A59" s="358"/>
      <c r="B59" s="265">
        <f>+B58+30</f>
        <v>42978</v>
      </c>
      <c r="C59" s="266">
        <v>9.4320000000000001E-2</v>
      </c>
      <c r="D59" s="266">
        <v>8.7910000000000002E-2</v>
      </c>
      <c r="E59" s="266">
        <v>9.6100000000000005E-2</v>
      </c>
      <c r="F59" s="266">
        <v>8.1769999999999995E-2</v>
      </c>
      <c r="G59" s="264">
        <v>8.2390000000000005E-2</v>
      </c>
      <c r="H59" s="148"/>
      <c r="I59" s="258"/>
      <c r="J59" s="258"/>
      <c r="K59" s="258"/>
      <c r="L59" s="146"/>
      <c r="N59" s="199"/>
      <c r="O59" s="199"/>
      <c r="P59" s="199"/>
      <c r="Q59" s="199"/>
    </row>
    <row r="60" spans="1:17" x14ac:dyDescent="0.25">
      <c r="A60" s="358"/>
      <c r="B60" s="265">
        <f>+B59+31</f>
        <v>43009</v>
      </c>
      <c r="C60" s="263">
        <v>9.4320000000000001E-2</v>
      </c>
      <c r="D60" s="263">
        <v>8.7910000000000002E-2</v>
      </c>
      <c r="E60" s="263">
        <v>9.2990000000000003E-2</v>
      </c>
      <c r="F60" s="263">
        <v>8.1299999999999997E-2</v>
      </c>
      <c r="G60" s="264">
        <v>8.1689999999999999E-2</v>
      </c>
      <c r="H60" s="148"/>
      <c r="I60" s="258"/>
      <c r="J60" s="258"/>
      <c r="K60" s="258"/>
      <c r="L60" s="148"/>
      <c r="N60" s="199"/>
      <c r="O60" s="199"/>
      <c r="P60" s="199"/>
      <c r="Q60" s="199"/>
    </row>
    <row r="61" spans="1:17" x14ac:dyDescent="0.25">
      <c r="A61" s="358"/>
      <c r="B61" s="265">
        <f>+B60+30</f>
        <v>43039</v>
      </c>
      <c r="C61" s="263">
        <v>0.12673000000000001</v>
      </c>
      <c r="D61" s="263">
        <v>0.11946</v>
      </c>
      <c r="E61" s="263">
        <v>9.5860000000000001E-2</v>
      </c>
      <c r="F61" s="263">
        <v>8.727E-2</v>
      </c>
      <c r="G61" s="264">
        <v>8.5500000000000007E-2</v>
      </c>
      <c r="H61" s="148"/>
      <c r="I61" s="258"/>
      <c r="J61" s="258"/>
      <c r="K61" s="258"/>
      <c r="L61" s="148"/>
      <c r="N61" s="199"/>
      <c r="O61" s="199"/>
      <c r="P61" s="199"/>
      <c r="Q61" s="199"/>
    </row>
    <row r="62" spans="1:17" ht="15" customHeight="1" x14ac:dyDescent="0.25">
      <c r="A62" s="358"/>
      <c r="B62" s="265">
        <f>+B61+31</f>
        <v>43070</v>
      </c>
      <c r="C62" s="263">
        <v>0.12673000000000001</v>
      </c>
      <c r="D62" s="263">
        <v>0.11946</v>
      </c>
      <c r="E62" s="263">
        <v>0.11298999999999999</v>
      </c>
      <c r="F62" s="263">
        <v>0.10607</v>
      </c>
      <c r="G62" s="264">
        <v>0.10414</v>
      </c>
      <c r="H62" s="148"/>
      <c r="I62" s="258"/>
      <c r="J62" s="258"/>
      <c r="K62" s="258"/>
      <c r="L62" s="148"/>
      <c r="N62" s="199"/>
      <c r="O62" s="199"/>
      <c r="P62" s="199"/>
      <c r="Q62" s="199"/>
    </row>
    <row r="63" spans="1:17" x14ac:dyDescent="0.25">
      <c r="A63" s="358"/>
      <c r="B63" s="265">
        <f t="shared" ref="B63:B86" si="0">+B62+31</f>
        <v>43101</v>
      </c>
      <c r="C63" s="263">
        <v>0.12673000000000001</v>
      </c>
      <c r="D63" s="263">
        <v>0.11946</v>
      </c>
      <c r="E63" s="263">
        <v>0.14032</v>
      </c>
      <c r="F63" s="263">
        <v>0.13400999999999999</v>
      </c>
      <c r="G63" s="264">
        <v>0.13236000000000001</v>
      </c>
      <c r="H63" s="148"/>
      <c r="I63" s="258"/>
      <c r="J63" s="258"/>
      <c r="K63" s="258"/>
      <c r="L63" s="148"/>
      <c r="N63" s="199"/>
      <c r="O63" s="199"/>
      <c r="P63" s="199"/>
      <c r="Q63" s="199"/>
    </row>
    <row r="64" spans="1:17" x14ac:dyDescent="0.25">
      <c r="A64" s="358"/>
      <c r="B64" s="265">
        <f>+B63+28</f>
        <v>43129</v>
      </c>
      <c r="C64" s="263">
        <v>0.12673000000000001</v>
      </c>
      <c r="D64" s="263">
        <v>0.11946</v>
      </c>
      <c r="E64" s="263">
        <v>0.15189</v>
      </c>
      <c r="F64" s="263">
        <v>0.13183</v>
      </c>
      <c r="G64" s="264">
        <v>0.13109000000000001</v>
      </c>
      <c r="H64" s="148"/>
      <c r="I64" s="258"/>
      <c r="J64" s="258"/>
      <c r="K64" s="258"/>
      <c r="L64" s="148"/>
      <c r="N64" s="199"/>
      <c r="O64" s="199"/>
      <c r="P64" s="199"/>
      <c r="Q64" s="199"/>
    </row>
    <row r="65" spans="1:17" x14ac:dyDescent="0.25">
      <c r="A65" s="358"/>
      <c r="B65" s="265">
        <f>+B64+31</f>
        <v>43160</v>
      </c>
      <c r="C65" s="263">
        <v>0.12673000000000001</v>
      </c>
      <c r="D65" s="263">
        <v>0.11946</v>
      </c>
      <c r="E65" s="263">
        <v>0.12470999999999999</v>
      </c>
      <c r="F65" s="263">
        <v>0.10747999999999999</v>
      </c>
      <c r="G65" s="264">
        <v>0.10785</v>
      </c>
      <c r="H65" s="148"/>
      <c r="I65" s="258"/>
      <c r="J65" s="258"/>
      <c r="K65" s="258"/>
      <c r="L65" s="148"/>
      <c r="N65" s="199"/>
      <c r="O65" s="199"/>
      <c r="P65" s="199"/>
      <c r="Q65" s="199"/>
    </row>
    <row r="66" spans="1:17" x14ac:dyDescent="0.25">
      <c r="A66" s="358"/>
      <c r="B66" s="265">
        <f t="shared" si="0"/>
        <v>43191</v>
      </c>
      <c r="C66" s="263">
        <v>0.12673000000000001</v>
      </c>
      <c r="D66" s="263">
        <v>0.11946</v>
      </c>
      <c r="E66" s="263">
        <v>0.11538999999999999</v>
      </c>
      <c r="F66" s="263">
        <v>9.3700000000000006E-2</v>
      </c>
      <c r="G66" s="264">
        <v>9.4009999999999982E-2</v>
      </c>
      <c r="H66" s="148"/>
      <c r="I66" s="258"/>
      <c r="J66" s="258"/>
      <c r="K66" s="258"/>
      <c r="L66" s="148"/>
      <c r="N66" s="199"/>
      <c r="O66" s="199"/>
      <c r="P66" s="199"/>
      <c r="Q66" s="199"/>
    </row>
    <row r="67" spans="1:17" x14ac:dyDescent="0.25">
      <c r="A67" s="358"/>
      <c r="B67" s="265">
        <f t="shared" si="0"/>
        <v>43222</v>
      </c>
      <c r="C67" s="263">
        <v>0.1087</v>
      </c>
      <c r="D67" s="263">
        <v>0.10181999999999999</v>
      </c>
      <c r="E67" s="263">
        <v>0.10709999999999999</v>
      </c>
      <c r="F67" s="263">
        <v>8.7719999999999979E-2</v>
      </c>
      <c r="G67" s="264">
        <v>8.9469999999999994E-2</v>
      </c>
      <c r="H67" s="148"/>
      <c r="I67" s="258"/>
      <c r="J67" s="258"/>
      <c r="K67" s="258"/>
      <c r="L67" s="148"/>
      <c r="N67" s="199"/>
      <c r="O67" s="199"/>
      <c r="P67" s="199"/>
      <c r="Q67" s="199"/>
    </row>
    <row r="68" spans="1:17" x14ac:dyDescent="0.25">
      <c r="A68" s="358"/>
      <c r="B68" s="265">
        <f t="shared" si="0"/>
        <v>43253</v>
      </c>
      <c r="C68" s="263">
        <v>0.1087</v>
      </c>
      <c r="D68" s="263">
        <v>0.10181999999999999</v>
      </c>
      <c r="E68" s="263">
        <v>0.10125999999999999</v>
      </c>
      <c r="F68" s="263">
        <v>0.10310999999999998</v>
      </c>
      <c r="G68" s="264">
        <v>9.3179999999999999E-2</v>
      </c>
      <c r="H68" s="148"/>
      <c r="I68" s="258"/>
      <c r="J68" s="258"/>
      <c r="K68" s="258"/>
      <c r="L68" s="148"/>
      <c r="N68" s="199"/>
      <c r="O68" s="199"/>
      <c r="P68" s="199"/>
      <c r="Q68" s="199"/>
    </row>
    <row r="69" spans="1:17" x14ac:dyDescent="0.25">
      <c r="A69" s="358"/>
      <c r="B69" s="265">
        <f t="shared" si="0"/>
        <v>43284</v>
      </c>
      <c r="C69" s="263">
        <v>0.1087</v>
      </c>
      <c r="D69" s="263">
        <v>0.10181999999999999</v>
      </c>
      <c r="E69" s="263">
        <v>0.10568</v>
      </c>
      <c r="F69" s="263">
        <v>0.10723999999999999</v>
      </c>
      <c r="G69" s="264">
        <v>9.7909999999999983E-2</v>
      </c>
      <c r="H69" s="148"/>
      <c r="I69" s="258"/>
      <c r="J69" s="258"/>
      <c r="K69" s="258"/>
      <c r="L69" s="148"/>
      <c r="N69" s="199"/>
      <c r="O69" s="199"/>
      <c r="P69" s="199"/>
      <c r="Q69" s="199"/>
    </row>
    <row r="70" spans="1:17" x14ac:dyDescent="0.25">
      <c r="A70" s="358"/>
      <c r="B70" s="265">
        <f t="shared" si="0"/>
        <v>43315</v>
      </c>
      <c r="C70" s="263">
        <v>0.1087</v>
      </c>
      <c r="D70" s="263">
        <v>0.10181999999999999</v>
      </c>
      <c r="E70" s="263">
        <v>0.10094999999999998</v>
      </c>
      <c r="F70" s="263">
        <v>0.10326999999999999</v>
      </c>
      <c r="G70" s="264">
        <v>8.9959999999999984E-2</v>
      </c>
      <c r="H70" s="148"/>
      <c r="I70" s="258"/>
      <c r="J70" s="258"/>
      <c r="K70" s="258"/>
      <c r="L70" s="148"/>
      <c r="N70" s="199"/>
      <c r="O70" s="199"/>
      <c r="P70" s="199"/>
      <c r="Q70" s="199"/>
    </row>
    <row r="71" spans="1:17" x14ac:dyDescent="0.25">
      <c r="A71" s="358"/>
      <c r="B71" s="265">
        <f t="shared" si="0"/>
        <v>43346</v>
      </c>
      <c r="C71" s="263">
        <v>0.1087</v>
      </c>
      <c r="D71" s="263">
        <v>0.10181999999999999</v>
      </c>
      <c r="E71" s="263">
        <v>0.10094999999999998</v>
      </c>
      <c r="F71" s="263">
        <v>0.10326999999999999</v>
      </c>
      <c r="G71" s="264">
        <v>8.9959999999999984E-2</v>
      </c>
      <c r="H71" s="148"/>
      <c r="I71" s="146"/>
      <c r="J71" s="146"/>
      <c r="K71" s="146"/>
      <c r="L71" s="146"/>
      <c r="N71" s="199"/>
      <c r="O71" s="199"/>
      <c r="P71" s="199"/>
      <c r="Q71" s="199"/>
    </row>
    <row r="72" spans="1:17" x14ac:dyDescent="0.25">
      <c r="A72" s="358"/>
      <c r="B72" s="265">
        <f t="shared" si="0"/>
        <v>43377</v>
      </c>
      <c r="C72" s="263">
        <v>0.1087</v>
      </c>
      <c r="D72" s="263">
        <v>0.10181999999999999</v>
      </c>
      <c r="E72" s="263">
        <v>0.10094999999999998</v>
      </c>
      <c r="F72" s="263">
        <v>0.10326999999999999</v>
      </c>
      <c r="G72" s="264">
        <v>8.9959999999999984E-2</v>
      </c>
      <c r="H72" s="148"/>
      <c r="I72" s="146"/>
      <c r="J72" s="146"/>
      <c r="K72" s="146"/>
      <c r="L72" s="146"/>
      <c r="N72" s="199"/>
      <c r="O72" s="199"/>
      <c r="P72" s="199"/>
      <c r="Q72" s="199"/>
    </row>
    <row r="73" spans="1:17" x14ac:dyDescent="0.25">
      <c r="A73" s="358"/>
      <c r="B73" s="265">
        <f t="shared" si="0"/>
        <v>43408</v>
      </c>
      <c r="C73" s="266">
        <v>0.13718</v>
      </c>
      <c r="D73" s="266">
        <v>0.13166</v>
      </c>
      <c r="E73" s="266">
        <v>0.11219</v>
      </c>
      <c r="F73" s="266">
        <v>0.11989999999999998</v>
      </c>
      <c r="G73" s="264">
        <v>0.10128999999999999</v>
      </c>
      <c r="H73" s="148"/>
      <c r="I73" s="148"/>
      <c r="J73" s="148"/>
      <c r="K73" s="148"/>
      <c r="L73" s="148"/>
      <c r="N73" s="199"/>
      <c r="O73" s="199"/>
      <c r="P73" s="199"/>
      <c r="Q73" s="199"/>
    </row>
    <row r="74" spans="1:17" x14ac:dyDescent="0.25">
      <c r="A74" s="358"/>
      <c r="B74" s="265">
        <f t="shared" si="0"/>
        <v>43439</v>
      </c>
      <c r="C74" s="266">
        <v>0.13718</v>
      </c>
      <c r="D74" s="266">
        <v>0.13166</v>
      </c>
      <c r="E74" s="266">
        <v>0.13827</v>
      </c>
      <c r="F74" s="266">
        <v>0.14680000000000001</v>
      </c>
      <c r="G74" s="264">
        <v>0.12787000000000001</v>
      </c>
      <c r="H74" s="148"/>
      <c r="I74" s="148"/>
      <c r="J74" s="148"/>
      <c r="K74" s="148"/>
      <c r="L74" s="148"/>
      <c r="N74" s="199"/>
      <c r="O74" s="199"/>
      <c r="P74" s="199"/>
      <c r="Q74" s="199"/>
    </row>
    <row r="75" spans="1:17" x14ac:dyDescent="0.25">
      <c r="A75" s="358"/>
      <c r="B75" s="265">
        <f t="shared" si="0"/>
        <v>43470</v>
      </c>
      <c r="C75" s="263">
        <v>0.13718</v>
      </c>
      <c r="D75" s="263">
        <v>0.13166</v>
      </c>
      <c r="E75" s="263">
        <v>0.16399</v>
      </c>
      <c r="F75" s="263">
        <v>0.17286000000000001</v>
      </c>
      <c r="G75" s="264">
        <v>0.15361</v>
      </c>
      <c r="H75" s="148"/>
      <c r="I75" s="148"/>
      <c r="J75" s="148"/>
      <c r="K75" s="148"/>
      <c r="L75" s="148"/>
      <c r="N75" s="199"/>
      <c r="O75" s="199"/>
      <c r="P75" s="199"/>
      <c r="Q75" s="199"/>
    </row>
    <row r="76" spans="1:17" x14ac:dyDescent="0.25">
      <c r="A76" s="358"/>
      <c r="B76" s="265">
        <f>+B75+28</f>
        <v>43498</v>
      </c>
      <c r="C76" s="263">
        <v>0.13718</v>
      </c>
      <c r="D76" s="263">
        <v>0.13166</v>
      </c>
      <c r="E76" s="263">
        <v>0.18135000000000001</v>
      </c>
      <c r="F76" s="263">
        <v>0.19392000000000001</v>
      </c>
      <c r="G76" s="264">
        <v>0.16746</v>
      </c>
      <c r="H76" s="148"/>
      <c r="I76" s="148"/>
      <c r="J76" s="148"/>
      <c r="K76" s="148"/>
      <c r="L76" s="148"/>
      <c r="N76" s="199"/>
      <c r="O76" s="199"/>
      <c r="P76" s="199"/>
      <c r="Q76" s="199"/>
    </row>
    <row r="77" spans="1:17" x14ac:dyDescent="0.25">
      <c r="A77" s="358"/>
      <c r="B77" s="265">
        <f>+B76+31</f>
        <v>43529</v>
      </c>
      <c r="C77" s="263">
        <v>0.13718</v>
      </c>
      <c r="D77" s="263">
        <v>0.13166</v>
      </c>
      <c r="E77" s="263">
        <v>0.14746999999999999</v>
      </c>
      <c r="F77" s="263">
        <v>0.16173999999999999</v>
      </c>
      <c r="G77" s="264">
        <v>0.13807</v>
      </c>
      <c r="H77" s="148"/>
      <c r="I77" s="148"/>
      <c r="J77" s="148"/>
      <c r="K77" s="148"/>
      <c r="L77" s="148"/>
      <c r="N77" s="199"/>
      <c r="O77" s="199"/>
      <c r="P77" s="199"/>
      <c r="Q77" s="199"/>
    </row>
    <row r="78" spans="1:17" x14ac:dyDescent="0.25">
      <c r="A78" s="358"/>
      <c r="B78" s="265">
        <f t="shared" si="0"/>
        <v>43560</v>
      </c>
      <c r="C78" s="263">
        <v>0.13718</v>
      </c>
      <c r="D78" s="263">
        <v>0.13166</v>
      </c>
      <c r="E78" s="263">
        <v>0.12048</v>
      </c>
      <c r="F78" s="263">
        <v>0.13877999999999999</v>
      </c>
      <c r="G78" s="264">
        <v>0.10867</v>
      </c>
      <c r="H78" s="148"/>
      <c r="I78" s="148"/>
      <c r="J78" s="148"/>
      <c r="K78" s="148"/>
      <c r="L78" s="148"/>
      <c r="N78" s="199"/>
      <c r="O78" s="199"/>
      <c r="P78" s="199"/>
      <c r="Q78" s="199"/>
    </row>
    <row r="79" spans="1:17" x14ac:dyDescent="0.25">
      <c r="A79" s="358"/>
      <c r="B79" s="265">
        <f t="shared" si="0"/>
        <v>43591</v>
      </c>
      <c r="C79" s="263">
        <v>0.10793</v>
      </c>
      <c r="D79" s="263">
        <v>9.6460000000000004E-2</v>
      </c>
      <c r="E79" s="263">
        <v>0.1142</v>
      </c>
      <c r="F79" s="263">
        <v>0.13134999999999999</v>
      </c>
      <c r="G79" s="264">
        <v>0.10283</v>
      </c>
      <c r="H79" s="148"/>
      <c r="I79" s="148"/>
      <c r="J79" s="148"/>
      <c r="K79" s="148"/>
      <c r="L79" s="148"/>
      <c r="N79" s="199"/>
      <c r="O79" s="199"/>
      <c r="P79" s="199"/>
      <c r="Q79" s="199"/>
    </row>
    <row r="80" spans="1:17" x14ac:dyDescent="0.25">
      <c r="A80" s="358"/>
      <c r="B80" s="265">
        <f t="shared" si="0"/>
        <v>43622</v>
      </c>
      <c r="C80" s="263">
        <v>0.10793</v>
      </c>
      <c r="D80" s="263">
        <v>9.6460000000000004E-2</v>
      </c>
      <c r="E80" s="263">
        <v>9.1480000000000006E-2</v>
      </c>
      <c r="F80" s="263">
        <v>9.1730000000000006E-2</v>
      </c>
      <c r="G80" s="264">
        <v>8.4769999999999998E-2</v>
      </c>
      <c r="H80" s="148"/>
      <c r="I80" s="148"/>
      <c r="J80" s="148"/>
      <c r="K80" s="148"/>
      <c r="L80" s="148"/>
      <c r="N80" s="199"/>
      <c r="O80" s="199"/>
      <c r="P80" s="199"/>
      <c r="Q80" s="199"/>
    </row>
    <row r="81" spans="1:25" x14ac:dyDescent="0.25">
      <c r="A81" s="358"/>
      <c r="B81" s="265">
        <f t="shared" si="0"/>
        <v>43653</v>
      </c>
      <c r="C81" s="263">
        <v>0.10793</v>
      </c>
      <c r="D81" s="263">
        <v>9.6460000000000004E-2</v>
      </c>
      <c r="E81" s="263">
        <v>9.6970000000000001E-2</v>
      </c>
      <c r="F81" s="263">
        <v>9.7600000000000006E-2</v>
      </c>
      <c r="G81" s="264">
        <v>9.1039999999999996E-2</v>
      </c>
      <c r="H81" s="148"/>
      <c r="I81" s="148"/>
      <c r="J81" s="148"/>
      <c r="K81" s="148"/>
      <c r="L81" s="148"/>
      <c r="N81" s="199"/>
      <c r="O81" s="199"/>
      <c r="P81" s="199"/>
      <c r="Q81" s="199"/>
    </row>
    <row r="82" spans="1:25" x14ac:dyDescent="0.25">
      <c r="A82" s="358"/>
      <c r="B82" s="265">
        <f t="shared" si="0"/>
        <v>43684</v>
      </c>
      <c r="C82" s="263">
        <v>0.10793</v>
      </c>
      <c r="D82" s="263">
        <v>9.6460000000000004E-2</v>
      </c>
      <c r="E82" s="263">
        <v>9.0310000000000001E-2</v>
      </c>
      <c r="F82" s="263">
        <v>9.0149999999999994E-2</v>
      </c>
      <c r="G82" s="264">
        <v>8.3540000000000003E-2</v>
      </c>
      <c r="H82" s="148"/>
      <c r="I82" s="148"/>
      <c r="J82" s="148"/>
      <c r="K82" s="148"/>
      <c r="L82" s="148"/>
      <c r="N82" s="199"/>
      <c r="O82" s="199"/>
      <c r="P82" s="199"/>
      <c r="Q82" s="199"/>
    </row>
    <row r="83" spans="1:25" x14ac:dyDescent="0.25">
      <c r="A83" s="358"/>
      <c r="B83" s="265">
        <f t="shared" si="0"/>
        <v>43715</v>
      </c>
      <c r="C83" s="263">
        <v>0.10793</v>
      </c>
      <c r="D83" s="263">
        <v>9.6460000000000004E-2</v>
      </c>
      <c r="E83" s="263">
        <v>9.2789999999999997E-2</v>
      </c>
      <c r="F83" s="263">
        <v>9.0300000000000005E-2</v>
      </c>
      <c r="G83" s="264">
        <v>8.1869999999999998E-2</v>
      </c>
      <c r="H83" s="148"/>
      <c r="I83" s="148"/>
      <c r="J83" s="148"/>
      <c r="K83" s="148"/>
      <c r="L83" s="148"/>
      <c r="N83" s="199"/>
      <c r="O83" s="199"/>
      <c r="P83" s="199"/>
      <c r="Q83" s="199"/>
    </row>
    <row r="84" spans="1:25" x14ac:dyDescent="0.25">
      <c r="A84" s="358"/>
      <c r="B84" s="265">
        <f t="shared" si="0"/>
        <v>43746</v>
      </c>
      <c r="C84" s="263">
        <v>0.10793</v>
      </c>
      <c r="D84" s="263">
        <v>9.6460000000000004E-2</v>
      </c>
      <c r="E84" s="263">
        <v>9.257E-2</v>
      </c>
      <c r="F84" s="263">
        <v>9.0520000000000003E-2</v>
      </c>
      <c r="G84" s="264">
        <v>8.2900000000000001E-2</v>
      </c>
      <c r="H84" s="148"/>
      <c r="I84" s="148"/>
      <c r="J84" s="148"/>
      <c r="K84" s="148"/>
      <c r="L84" s="148"/>
      <c r="N84" s="199"/>
      <c r="O84" s="199"/>
      <c r="P84" s="199"/>
      <c r="Q84" s="199"/>
    </row>
    <row r="85" spans="1:25" x14ac:dyDescent="0.25">
      <c r="A85" s="358"/>
      <c r="B85" s="265">
        <f t="shared" si="0"/>
        <v>43777</v>
      </c>
      <c r="C85" s="263">
        <v>0.13957</v>
      </c>
      <c r="D85" s="263">
        <v>0.1216</v>
      </c>
      <c r="E85" s="263">
        <v>0.10055</v>
      </c>
      <c r="F85" s="263">
        <v>0.10079</v>
      </c>
      <c r="G85" s="264">
        <v>9.7170000000000006E-2</v>
      </c>
      <c r="H85" s="148"/>
      <c r="I85" s="148"/>
      <c r="J85" s="148"/>
      <c r="K85" s="148"/>
      <c r="L85" s="148"/>
      <c r="N85" s="199"/>
      <c r="O85" s="199"/>
      <c r="P85" s="199"/>
      <c r="Q85" s="199"/>
    </row>
    <row r="86" spans="1:25" ht="15.75" thickBot="1" x14ac:dyDescent="0.3">
      <c r="A86" s="358"/>
      <c r="B86" s="289">
        <f t="shared" si="0"/>
        <v>43808</v>
      </c>
      <c r="C86" s="268">
        <v>0.13957</v>
      </c>
      <c r="D86" s="268">
        <v>0.1216</v>
      </c>
      <c r="E86" s="268">
        <v>0.12045</v>
      </c>
      <c r="F86" s="268">
        <v>0.12121999999999999</v>
      </c>
      <c r="G86" s="269">
        <v>0.11766</v>
      </c>
      <c r="H86" s="148"/>
      <c r="I86" s="148"/>
      <c r="J86" s="148"/>
      <c r="K86" s="148"/>
      <c r="L86" s="148"/>
      <c r="N86" s="199"/>
      <c r="O86" s="199"/>
      <c r="P86" s="199"/>
      <c r="Q86" s="199"/>
    </row>
    <row r="87" spans="1:25" customFormat="1" ht="15.75" thickBot="1" x14ac:dyDescent="0.3">
      <c r="R87" s="301"/>
      <c r="S87" s="301"/>
      <c r="T87" s="301"/>
      <c r="U87" s="301"/>
      <c r="V87" s="301"/>
      <c r="W87" s="301"/>
      <c r="X87" s="301"/>
      <c r="Y87" s="301"/>
    </row>
    <row r="88" spans="1:25" customFormat="1" ht="15" customHeight="1" x14ac:dyDescent="0.25">
      <c r="A88" s="343" t="s">
        <v>56</v>
      </c>
      <c r="B88" s="348" t="s">
        <v>19</v>
      </c>
      <c r="C88" s="349"/>
      <c r="D88" s="349"/>
      <c r="E88" s="349"/>
      <c r="F88" s="349"/>
      <c r="G88" s="349"/>
      <c r="H88" s="349"/>
      <c r="I88" s="349"/>
      <c r="J88" s="158"/>
      <c r="K88" s="158"/>
      <c r="L88" s="158"/>
      <c r="M88" s="158"/>
      <c r="N88" s="158"/>
      <c r="O88" s="158"/>
      <c r="P88" s="159"/>
      <c r="R88" s="342"/>
      <c r="S88" s="342"/>
      <c r="T88" s="342"/>
      <c r="U88" s="342"/>
      <c r="V88" s="342"/>
      <c r="W88" s="342"/>
      <c r="X88" s="342"/>
      <c r="Y88" s="342"/>
    </row>
    <row r="89" spans="1:25" customFormat="1" x14ac:dyDescent="0.25">
      <c r="A89" s="344"/>
      <c r="B89" s="206" t="s">
        <v>58</v>
      </c>
      <c r="C89" s="205" t="s">
        <v>302</v>
      </c>
      <c r="D89" s="205" t="s">
        <v>303</v>
      </c>
      <c r="E89" s="205" t="s">
        <v>249</v>
      </c>
      <c r="F89" s="205" t="s">
        <v>250</v>
      </c>
      <c r="G89" s="205" t="s">
        <v>211</v>
      </c>
      <c r="H89" s="205" t="s">
        <v>212</v>
      </c>
      <c r="I89" s="205" t="s">
        <v>17</v>
      </c>
      <c r="J89" s="160"/>
      <c r="K89" s="160"/>
      <c r="L89" s="160"/>
      <c r="M89" s="160"/>
      <c r="N89" s="160"/>
      <c r="O89" s="199"/>
      <c r="P89" s="162"/>
      <c r="R89" s="138"/>
      <c r="S89" s="135"/>
      <c r="T89" s="135"/>
      <c r="U89" s="135"/>
      <c r="V89" s="135"/>
      <c r="W89" s="135"/>
      <c r="X89" s="135"/>
      <c r="Y89" s="135"/>
    </row>
    <row r="90" spans="1:25" customFormat="1" ht="15.75" thickBot="1" x14ac:dyDescent="0.3">
      <c r="A90" s="344"/>
      <c r="B90" s="163" t="s">
        <v>60</v>
      </c>
      <c r="C90" s="274">
        <v>0.10836</v>
      </c>
      <c r="D90" s="274">
        <v>0.13588</v>
      </c>
      <c r="E90" s="274">
        <v>0.11397</v>
      </c>
      <c r="F90" s="274">
        <v>0.12887000000000001</v>
      </c>
      <c r="G90" s="274">
        <v>0.10759000000000001</v>
      </c>
      <c r="H90" s="274">
        <v>0.10317999999999999</v>
      </c>
      <c r="I90" s="274">
        <f>TRUNC(AVERAGE(C90:H90),5)</f>
        <v>0.1163</v>
      </c>
      <c r="J90" s="160"/>
      <c r="K90" s="160"/>
      <c r="L90" s="160"/>
      <c r="M90" s="160"/>
      <c r="N90" s="160"/>
      <c r="O90" s="199"/>
      <c r="P90" s="162"/>
      <c r="R90" s="135"/>
      <c r="S90" s="148"/>
      <c r="T90" s="148"/>
      <c r="U90" s="148"/>
      <c r="V90" s="148"/>
      <c r="W90" s="148"/>
      <c r="X90" s="148"/>
      <c r="Y90" s="146"/>
    </row>
    <row r="91" spans="1:25" customFormat="1" ht="15.75" thickBot="1" x14ac:dyDescent="0.3">
      <c r="A91" s="344"/>
      <c r="B91" s="163" t="s">
        <v>59</v>
      </c>
      <c r="C91" s="274">
        <v>9.851E-2</v>
      </c>
      <c r="D91" s="274">
        <v>0.11677999999999999</v>
      </c>
      <c r="E91" s="274">
        <v>0.10002999999999999</v>
      </c>
      <c r="F91" s="274">
        <v>0.105</v>
      </c>
      <c r="G91" s="274">
        <v>8.5629999999999998E-2</v>
      </c>
      <c r="H91" s="274">
        <v>9.1259999999999994E-2</v>
      </c>
      <c r="I91" s="274">
        <f>TRUNC(AVERAGE(C91:H91),5)</f>
        <v>9.9529999999999993E-2</v>
      </c>
      <c r="J91" s="160"/>
      <c r="K91" s="160"/>
      <c r="L91" s="160"/>
      <c r="M91" s="160"/>
      <c r="N91" s="160"/>
      <c r="O91" s="199"/>
      <c r="P91" s="162"/>
      <c r="R91" s="135"/>
      <c r="S91" s="148"/>
      <c r="T91" s="146"/>
      <c r="U91" s="148"/>
      <c r="V91" s="146"/>
      <c r="W91" s="148"/>
      <c r="X91" s="148"/>
      <c r="Y91" s="146"/>
    </row>
    <row r="92" spans="1:25" customFormat="1" x14ac:dyDescent="0.25">
      <c r="A92" s="344"/>
      <c r="B92" s="161"/>
      <c r="C92" s="160"/>
      <c r="D92" s="160"/>
      <c r="E92" s="160"/>
      <c r="F92" s="160"/>
      <c r="G92" s="160"/>
      <c r="H92" s="160"/>
      <c r="I92" s="160"/>
      <c r="J92" s="160"/>
      <c r="K92" s="160"/>
      <c r="L92" s="160"/>
      <c r="M92" s="160"/>
      <c r="N92" s="160"/>
      <c r="O92" s="199"/>
      <c r="P92" s="162"/>
      <c r="R92" s="301"/>
      <c r="S92" s="301"/>
      <c r="T92" s="301"/>
      <c r="U92" s="301"/>
      <c r="V92" s="301"/>
      <c r="W92" s="301"/>
      <c r="X92" s="301"/>
      <c r="Y92" s="301"/>
    </row>
    <row r="93" spans="1:25" customFormat="1" x14ac:dyDescent="0.25">
      <c r="A93" s="344"/>
      <c r="B93" s="350" t="s">
        <v>20</v>
      </c>
      <c r="C93" s="312"/>
      <c r="D93" s="312"/>
      <c r="E93" s="312"/>
      <c r="F93" s="312"/>
      <c r="G93" s="312"/>
      <c r="H93" s="312"/>
      <c r="I93" s="312"/>
      <c r="J93" s="160"/>
      <c r="K93" s="160"/>
      <c r="L93" s="160"/>
      <c r="M93" s="160"/>
      <c r="N93" s="160"/>
      <c r="O93" s="199"/>
      <c r="P93" s="162"/>
      <c r="R93" s="342"/>
      <c r="S93" s="342"/>
      <c r="T93" s="342"/>
      <c r="U93" s="342"/>
      <c r="V93" s="342"/>
      <c r="W93" s="342"/>
      <c r="X93" s="342"/>
      <c r="Y93" s="342"/>
    </row>
    <row r="94" spans="1:25" customFormat="1" x14ac:dyDescent="0.25">
      <c r="A94" s="344"/>
      <c r="B94" s="206"/>
      <c r="C94" s="205" t="s">
        <v>302</v>
      </c>
      <c r="D94" s="205" t="s">
        <v>303</v>
      </c>
      <c r="E94" s="205" t="s">
        <v>249</v>
      </c>
      <c r="F94" s="205" t="s">
        <v>250</v>
      </c>
      <c r="G94" s="205" t="s">
        <v>211</v>
      </c>
      <c r="H94" s="205" t="s">
        <v>212</v>
      </c>
      <c r="I94" s="205" t="s">
        <v>17</v>
      </c>
      <c r="J94" s="160"/>
      <c r="K94" s="160"/>
      <c r="L94" s="160"/>
      <c r="M94" s="160"/>
      <c r="N94" s="160"/>
      <c r="O94" s="199"/>
      <c r="P94" s="162"/>
      <c r="R94" s="138"/>
      <c r="S94" s="135"/>
      <c r="T94" s="135"/>
      <c r="U94" s="135"/>
      <c r="V94" s="135"/>
      <c r="W94" s="135"/>
      <c r="X94" s="135"/>
      <c r="Y94" s="135"/>
    </row>
    <row r="95" spans="1:25" customFormat="1" ht="15.75" thickBot="1" x14ac:dyDescent="0.3">
      <c r="A95" s="344"/>
      <c r="B95" s="163" t="s">
        <v>60</v>
      </c>
      <c r="C95" s="274">
        <v>0.10569000000000001</v>
      </c>
      <c r="D95" s="274">
        <v>0.13184999999999999</v>
      </c>
      <c r="E95" s="274">
        <v>0.11403000000000001</v>
      </c>
      <c r="F95" s="274">
        <v>0.12691</v>
      </c>
      <c r="G95" s="274">
        <v>0.10764</v>
      </c>
      <c r="H95" s="274">
        <v>0.10032999999999999</v>
      </c>
      <c r="I95" s="274">
        <f>TRUNC(AVERAGE(C95:H95),5)</f>
        <v>0.1144</v>
      </c>
      <c r="J95" s="160"/>
      <c r="K95" s="160"/>
      <c r="L95" s="160"/>
      <c r="M95" s="160"/>
      <c r="N95" s="160" t="s">
        <v>304</v>
      </c>
      <c r="O95" s="199"/>
      <c r="P95" s="162"/>
      <c r="R95" s="135"/>
      <c r="S95" s="148"/>
      <c r="T95" s="148"/>
      <c r="U95" s="148"/>
      <c r="V95" s="148"/>
      <c r="W95" s="148"/>
      <c r="X95" s="146"/>
      <c r="Y95" s="146"/>
    </row>
    <row r="96" spans="1:25" customFormat="1" ht="15.75" thickBot="1" x14ac:dyDescent="0.3">
      <c r="A96" s="344"/>
      <c r="B96" s="163" t="s">
        <v>59</v>
      </c>
      <c r="C96" s="274">
        <v>0.10145</v>
      </c>
      <c r="D96" s="274">
        <v>0.12354999999999999</v>
      </c>
      <c r="E96" s="274">
        <v>0.10859000000000001</v>
      </c>
      <c r="F96" s="274">
        <v>0.11418</v>
      </c>
      <c r="G96" s="274">
        <v>9.3090000000000006E-2</v>
      </c>
      <c r="H96" s="274">
        <v>9.3310000000000004E-2</v>
      </c>
      <c r="I96" s="274">
        <f>TRUNC(AVERAGE(C96:H96),5)</f>
        <v>0.10569000000000001</v>
      </c>
      <c r="J96" s="160"/>
      <c r="K96" s="160"/>
      <c r="L96" s="160"/>
      <c r="M96" s="160"/>
      <c r="N96" s="160"/>
      <c r="O96" s="199"/>
      <c r="P96" s="162"/>
      <c r="R96" s="135"/>
      <c r="S96" s="148"/>
      <c r="T96" s="148"/>
      <c r="U96" s="148"/>
      <c r="V96" s="148"/>
      <c r="W96" s="146"/>
      <c r="X96" s="148"/>
      <c r="Y96" s="146"/>
    </row>
    <row r="97" spans="1:32" customFormat="1" x14ac:dyDescent="0.25">
      <c r="A97" s="344"/>
      <c r="B97" s="161"/>
      <c r="C97" s="160"/>
      <c r="D97" s="160"/>
      <c r="E97" s="160"/>
      <c r="F97" s="160"/>
      <c r="G97" s="160"/>
      <c r="H97" s="160"/>
      <c r="I97" s="160"/>
      <c r="J97" s="160"/>
      <c r="K97" s="160"/>
      <c r="L97" s="160"/>
      <c r="M97" s="160"/>
      <c r="N97" s="160"/>
      <c r="O97" s="199"/>
      <c r="P97" s="162"/>
      <c r="R97" s="301"/>
      <c r="S97" s="301"/>
      <c r="T97" s="301"/>
      <c r="U97" s="301"/>
      <c r="V97" s="301"/>
      <c r="W97" s="301"/>
      <c r="X97" s="301"/>
      <c r="Y97" s="301"/>
      <c r="Z97" s="301"/>
      <c r="AA97" s="301"/>
      <c r="AB97" s="301"/>
      <c r="AC97" s="301"/>
      <c r="AD97" s="301"/>
      <c r="AE97" s="301"/>
      <c r="AF97" s="301"/>
    </row>
    <row r="98" spans="1:32" customFormat="1" x14ac:dyDescent="0.25">
      <c r="A98" s="344"/>
      <c r="B98" s="371" t="s">
        <v>57</v>
      </c>
      <c r="C98" s="372"/>
      <c r="D98" s="372"/>
      <c r="E98" s="372"/>
      <c r="F98" s="372"/>
      <c r="G98" s="372"/>
      <c r="H98" s="372"/>
      <c r="I98" s="372"/>
      <c r="J98" s="372"/>
      <c r="K98" s="372"/>
      <c r="L98" s="372"/>
      <c r="M98" s="372"/>
      <c r="N98" s="372"/>
      <c r="O98" s="372"/>
      <c r="P98" s="373"/>
      <c r="R98" s="301"/>
      <c r="S98" s="299"/>
      <c r="T98" s="299"/>
      <c r="U98" s="299"/>
      <c r="V98" s="299"/>
      <c r="W98" s="299"/>
      <c r="X98" s="299"/>
      <c r="Y98" s="302"/>
      <c r="Z98" s="299"/>
      <c r="AA98" s="299"/>
      <c r="AB98" s="299"/>
      <c r="AC98" s="299"/>
      <c r="AD98" s="299"/>
      <c r="AE98" s="299"/>
      <c r="AF98" s="301"/>
    </row>
    <row r="99" spans="1:32" customFormat="1" ht="15.75" thickBot="1" x14ac:dyDescent="0.3">
      <c r="A99" s="345"/>
      <c r="B99" s="261"/>
      <c r="C99" s="267" t="s">
        <v>247</v>
      </c>
      <c r="D99" s="179" t="s">
        <v>33</v>
      </c>
      <c r="E99" s="179" t="s">
        <v>34</v>
      </c>
      <c r="F99" s="179" t="s">
        <v>35</v>
      </c>
      <c r="G99" s="179" t="s">
        <v>36</v>
      </c>
      <c r="H99" s="179" t="s">
        <v>37</v>
      </c>
      <c r="I99" s="179" t="s">
        <v>38</v>
      </c>
      <c r="J99" s="179" t="s">
        <v>39</v>
      </c>
      <c r="K99" s="179" t="s">
        <v>40</v>
      </c>
      <c r="L99" s="179" t="s">
        <v>41</v>
      </c>
      <c r="M99" s="179" t="s">
        <v>42</v>
      </c>
      <c r="N99" s="179" t="s">
        <v>43</v>
      </c>
      <c r="O99" s="179" t="s">
        <v>44</v>
      </c>
      <c r="P99" s="178" t="s">
        <v>17</v>
      </c>
      <c r="R99" s="302"/>
      <c r="S99" s="302"/>
      <c r="T99" s="136"/>
      <c r="U99" s="136"/>
      <c r="V99" s="136"/>
      <c r="W99" s="136"/>
      <c r="X99" s="136"/>
      <c r="Y99" s="136"/>
      <c r="Z99" s="136"/>
      <c r="AA99" s="136"/>
      <c r="AB99" s="136"/>
      <c r="AC99" s="136"/>
      <c r="AD99" s="136"/>
      <c r="AE99" s="136"/>
      <c r="AF99" s="136"/>
    </row>
    <row r="100" spans="1:32" customFormat="1" x14ac:dyDescent="0.25">
      <c r="A100" s="345"/>
      <c r="B100" s="243" t="s">
        <v>16</v>
      </c>
      <c r="C100" s="180">
        <v>2019</v>
      </c>
      <c r="D100" s="270">
        <v>0.18482999999999999</v>
      </c>
      <c r="E100" s="270">
        <v>0.18864</v>
      </c>
      <c r="F100" s="270">
        <v>0.14352000000000001</v>
      </c>
      <c r="G100" s="270">
        <v>0.12654000000000001</v>
      </c>
      <c r="H100" s="270">
        <v>0.11625000000000001</v>
      </c>
      <c r="I100" s="270">
        <v>9.7610000000000002E-2</v>
      </c>
      <c r="J100" s="270">
        <v>9.8210000000000006E-2</v>
      </c>
      <c r="K100" s="270">
        <v>9.7640000000000005E-2</v>
      </c>
      <c r="L100" s="270">
        <v>9.8919999999999994E-2</v>
      </c>
      <c r="M100" s="270">
        <v>9.783E-2</v>
      </c>
      <c r="N100" s="270">
        <v>0.10686</v>
      </c>
      <c r="O100" s="270">
        <v>0.1226</v>
      </c>
      <c r="P100" s="271">
        <f>TRUNC(AVERAGE(D100:O102),5)</f>
        <v>0.11864</v>
      </c>
      <c r="R100" s="298"/>
      <c r="S100" s="298"/>
      <c r="T100" s="298"/>
      <c r="U100" s="298"/>
      <c r="V100" s="298"/>
      <c r="W100" s="298"/>
      <c r="X100" s="298"/>
      <c r="Y100" s="298"/>
      <c r="Z100" s="298"/>
      <c r="AA100" s="298"/>
      <c r="AB100" s="298"/>
      <c r="AC100" s="298"/>
      <c r="AD100" s="298"/>
      <c r="AE100" s="298"/>
      <c r="AF100" s="146"/>
    </row>
    <row r="101" spans="1:32" customFormat="1" x14ac:dyDescent="0.25">
      <c r="A101" s="345"/>
      <c r="B101" s="244"/>
      <c r="C101" s="165">
        <v>2018</v>
      </c>
      <c r="D101" s="272">
        <v>0.15154999999999999</v>
      </c>
      <c r="E101" s="272">
        <v>0.15692</v>
      </c>
      <c r="F101" s="272">
        <v>0.13014000000000001</v>
      </c>
      <c r="G101" s="272">
        <v>0.12720000000000001</v>
      </c>
      <c r="H101" s="272">
        <v>0.1186</v>
      </c>
      <c r="I101" s="272">
        <v>9.9919999999999995E-2</v>
      </c>
      <c r="J101" s="272">
        <v>0.11475999999999999</v>
      </c>
      <c r="K101" s="272">
        <v>0.11248</v>
      </c>
      <c r="L101" s="272">
        <v>0.11811999999999999</v>
      </c>
      <c r="M101" s="272">
        <v>0.1229</v>
      </c>
      <c r="N101" s="272">
        <v>0.12523000000000001</v>
      </c>
      <c r="O101" s="272">
        <v>0.14783000000000002</v>
      </c>
      <c r="P101" s="273"/>
      <c r="R101" s="298"/>
      <c r="S101" s="298"/>
      <c r="T101" s="298"/>
      <c r="U101" s="298"/>
      <c r="V101" s="298"/>
      <c r="W101" s="298"/>
      <c r="X101" s="298"/>
      <c r="Y101" s="297"/>
      <c r="Z101" s="298"/>
      <c r="AA101" s="298"/>
      <c r="AB101" s="297"/>
      <c r="AC101" s="298"/>
      <c r="AD101" s="298"/>
      <c r="AE101" s="298"/>
      <c r="AF101" s="146"/>
    </row>
    <row r="102" spans="1:32" customFormat="1" ht="15.75" thickBot="1" x14ac:dyDescent="0.3">
      <c r="A102" s="345"/>
      <c r="B102" s="245"/>
      <c r="C102" s="181">
        <v>2017</v>
      </c>
      <c r="D102" s="274">
        <v>0.11688999999999999</v>
      </c>
      <c r="E102" s="274">
        <v>0.11973999999999999</v>
      </c>
      <c r="F102" s="274">
        <v>9.1939999999999994E-2</v>
      </c>
      <c r="G102" s="274">
        <v>8.3330000000000001E-2</v>
      </c>
      <c r="H102" s="274">
        <v>7.6770000000000005E-2</v>
      </c>
      <c r="I102" s="274">
        <v>9.9989999999999996E-2</v>
      </c>
      <c r="J102" s="274">
        <v>0.10793</v>
      </c>
      <c r="K102" s="274">
        <v>0.10775999999999999</v>
      </c>
      <c r="L102" s="274">
        <v>0.10946</v>
      </c>
      <c r="M102" s="274">
        <v>0.10803000000000001</v>
      </c>
      <c r="N102" s="274">
        <v>0.11474000000000001</v>
      </c>
      <c r="O102" s="274">
        <v>0.12947</v>
      </c>
      <c r="P102" s="275"/>
      <c r="R102" s="298"/>
      <c r="S102" s="298"/>
      <c r="T102" s="298"/>
      <c r="U102" s="298"/>
      <c r="V102" s="298"/>
      <c r="W102" s="298"/>
      <c r="X102" s="298"/>
      <c r="Y102" s="297"/>
      <c r="Z102" s="298"/>
      <c r="AA102" s="298"/>
      <c r="AB102" s="297"/>
      <c r="AC102" s="298"/>
      <c r="AD102" s="298"/>
      <c r="AE102" s="298"/>
      <c r="AF102" s="146"/>
    </row>
    <row r="103" spans="1:32" customFormat="1" x14ac:dyDescent="0.25">
      <c r="A103" s="345"/>
      <c r="B103" s="243" t="s">
        <v>15</v>
      </c>
      <c r="C103" s="180">
        <v>2019</v>
      </c>
      <c r="D103" s="270">
        <v>0.17901</v>
      </c>
      <c r="E103" s="270">
        <v>0.17730000000000001</v>
      </c>
      <c r="F103" s="270">
        <v>0.12908</v>
      </c>
      <c r="G103" s="270">
        <v>0.11903999999999999</v>
      </c>
      <c r="H103" s="270">
        <v>0.11266999999999999</v>
      </c>
      <c r="I103" s="270">
        <v>8.7569999999999995E-2</v>
      </c>
      <c r="J103" s="270">
        <v>9.6540000000000001E-2</v>
      </c>
      <c r="K103" s="270">
        <v>9.5509999999999998E-2</v>
      </c>
      <c r="L103" s="270">
        <v>9.8470000000000002E-2</v>
      </c>
      <c r="M103" s="270">
        <v>8.9560000000000001E-2</v>
      </c>
      <c r="N103" s="270">
        <v>9.8269999999999996E-2</v>
      </c>
      <c r="O103" s="270">
        <v>0.11591</v>
      </c>
      <c r="P103" s="271">
        <f>TRUNC(AVERAGE(D103:O105),5)</f>
        <v>0.10451000000000001</v>
      </c>
      <c r="R103" s="298"/>
      <c r="S103" s="298"/>
      <c r="T103" s="298"/>
      <c r="U103" s="298"/>
      <c r="V103" s="298"/>
      <c r="W103" s="298"/>
      <c r="X103" s="298"/>
      <c r="Y103" s="298"/>
      <c r="Z103" s="298"/>
      <c r="AA103" s="298"/>
      <c r="AB103" s="298"/>
      <c r="AC103" s="298"/>
      <c r="AD103" s="298"/>
      <c r="AE103" s="298"/>
      <c r="AF103" s="146"/>
    </row>
    <row r="104" spans="1:32" customFormat="1" x14ac:dyDescent="0.25">
      <c r="A104" s="346"/>
      <c r="B104" s="244"/>
      <c r="C104" s="165">
        <v>2018</v>
      </c>
      <c r="D104" s="272">
        <v>0.12772</v>
      </c>
      <c r="E104" s="272">
        <v>0.12891</v>
      </c>
      <c r="F104" s="272">
        <v>0.10170999999999999</v>
      </c>
      <c r="G104" s="272">
        <v>8.7819999999999995E-2</v>
      </c>
      <c r="H104" s="272">
        <v>8.131999999999999E-2</v>
      </c>
      <c r="I104" s="272">
        <v>0.10196</v>
      </c>
      <c r="J104" s="272">
        <v>0.10404999999999999</v>
      </c>
      <c r="K104" s="272">
        <v>0.10276999999999999</v>
      </c>
      <c r="L104" s="272">
        <v>0.10522000000000001</v>
      </c>
      <c r="M104" s="272">
        <v>0.11362</v>
      </c>
      <c r="N104" s="272">
        <v>0.11649</v>
      </c>
      <c r="O104" s="272">
        <v>0.13722000000000001</v>
      </c>
      <c r="P104" s="273"/>
      <c r="R104" s="298"/>
      <c r="S104" s="298"/>
      <c r="T104" s="298"/>
      <c r="U104" s="298"/>
      <c r="V104" s="298"/>
      <c r="W104" s="298"/>
      <c r="X104" s="298"/>
      <c r="Y104" s="298"/>
      <c r="Z104" s="298"/>
      <c r="AA104" s="298"/>
      <c r="AB104" s="298"/>
      <c r="AC104" s="298"/>
      <c r="AD104" s="298"/>
      <c r="AE104" s="298"/>
      <c r="AF104" s="146"/>
    </row>
    <row r="105" spans="1:32" customFormat="1" ht="15.75" thickBot="1" x14ac:dyDescent="0.3">
      <c r="A105" s="346"/>
      <c r="B105" s="245"/>
      <c r="C105" s="181">
        <v>2017</v>
      </c>
      <c r="D105" s="274">
        <v>0.10894</v>
      </c>
      <c r="E105" s="274">
        <v>0.11012999999999999</v>
      </c>
      <c r="F105" s="274">
        <v>8.4439999999999987E-2</v>
      </c>
      <c r="G105" s="274">
        <v>7.689E-2</v>
      </c>
      <c r="H105" s="274">
        <v>7.1889999999999996E-2</v>
      </c>
      <c r="I105" s="274">
        <v>7.9829999999999998E-2</v>
      </c>
      <c r="J105" s="274">
        <v>8.6529999999999996E-2</v>
      </c>
      <c r="K105" s="274">
        <v>8.3989999999999995E-2</v>
      </c>
      <c r="L105" s="274">
        <v>8.269E-2</v>
      </c>
      <c r="M105" s="274">
        <v>7.8760000000000011E-2</v>
      </c>
      <c r="N105" s="274">
        <v>8.6400000000000005E-2</v>
      </c>
      <c r="O105" s="274">
        <v>0.10421000000000001</v>
      </c>
      <c r="P105" s="275"/>
      <c r="R105" s="298"/>
      <c r="S105" s="298"/>
      <c r="T105" s="298"/>
      <c r="U105" s="298"/>
      <c r="V105" s="298"/>
      <c r="W105" s="298"/>
      <c r="X105" s="298"/>
      <c r="Y105" s="298"/>
      <c r="Z105" s="298"/>
      <c r="AA105" s="298"/>
      <c r="AB105" s="298"/>
      <c r="AC105" s="298"/>
      <c r="AD105" s="298"/>
      <c r="AE105" s="298"/>
      <c r="AF105" s="146"/>
    </row>
    <row r="106" spans="1:32" customFormat="1" x14ac:dyDescent="0.25">
      <c r="A106" s="346"/>
      <c r="B106" s="243" t="s">
        <v>59</v>
      </c>
      <c r="C106" s="180">
        <v>2019</v>
      </c>
      <c r="D106" s="270">
        <v>0.15894</v>
      </c>
      <c r="E106" s="270">
        <v>0.16188</v>
      </c>
      <c r="F106" s="270">
        <v>0.12239999999999999</v>
      </c>
      <c r="G106" s="270">
        <v>0.11215</v>
      </c>
      <c r="H106" s="270">
        <v>9.4570000000000001E-2</v>
      </c>
      <c r="I106" s="270">
        <v>9.0939999999999993E-2</v>
      </c>
      <c r="J106" s="270">
        <v>9.1869999999999993E-2</v>
      </c>
      <c r="K106" s="270">
        <v>8.9569999999999997E-2</v>
      </c>
      <c r="L106" s="270">
        <v>9.0190000000000006E-2</v>
      </c>
      <c r="M106" s="270">
        <v>8.6220000000000005E-2</v>
      </c>
      <c r="N106" s="270">
        <v>9.6939999999999998E-2</v>
      </c>
      <c r="O106" s="270">
        <v>0.11549</v>
      </c>
      <c r="P106" s="271">
        <f>TRUNC(AVERAGE(D106:O108),5)</f>
        <v>0.10115</v>
      </c>
      <c r="R106" s="298"/>
      <c r="S106" s="298"/>
      <c r="T106" s="298"/>
      <c r="U106" s="298"/>
      <c r="V106" s="298"/>
      <c r="W106" s="298"/>
      <c r="X106" s="298"/>
      <c r="Y106" s="298"/>
      <c r="Z106" s="298"/>
      <c r="AA106" s="298"/>
      <c r="AB106" s="298"/>
      <c r="AC106" s="298"/>
      <c r="AD106" s="298"/>
      <c r="AE106" s="298"/>
      <c r="AF106" s="146"/>
    </row>
    <row r="107" spans="1:32" customFormat="1" x14ac:dyDescent="0.25">
      <c r="A107" s="346"/>
      <c r="B107" s="244"/>
      <c r="C107" s="165">
        <v>2018</v>
      </c>
      <c r="D107" s="272">
        <v>0.12988</v>
      </c>
      <c r="E107" s="272">
        <v>0.13145000000000001</v>
      </c>
      <c r="F107" s="272">
        <v>0.10499</v>
      </c>
      <c r="G107" s="272">
        <v>9.6950000000000008E-2</v>
      </c>
      <c r="H107" s="272">
        <v>8.8710000000000011E-2</v>
      </c>
      <c r="I107" s="272">
        <v>8.7330000000000005E-2</v>
      </c>
      <c r="J107" s="272">
        <v>9.9450000000000011E-2</v>
      </c>
      <c r="K107" s="272">
        <v>9.7910000000000011E-2</v>
      </c>
      <c r="L107" s="272">
        <v>9.8210000000000006E-2</v>
      </c>
      <c r="M107" s="272">
        <v>0.10335999999999999</v>
      </c>
      <c r="N107" s="272">
        <v>0.10384</v>
      </c>
      <c r="O107" s="263">
        <v>0.12984999999999999</v>
      </c>
      <c r="P107" s="273"/>
      <c r="R107" s="298"/>
      <c r="S107" s="298"/>
      <c r="T107" s="298"/>
      <c r="U107" s="298"/>
      <c r="V107" s="298"/>
      <c r="W107" s="298"/>
      <c r="X107" s="298"/>
      <c r="Y107" s="298"/>
      <c r="Z107" s="298"/>
      <c r="AA107" s="298"/>
      <c r="AB107" s="298"/>
      <c r="AC107" s="298"/>
      <c r="AD107" s="298"/>
      <c r="AE107" s="146"/>
      <c r="AF107" s="146"/>
    </row>
    <row r="108" spans="1:32" customFormat="1" ht="15.75" thickBot="1" x14ac:dyDescent="0.3">
      <c r="A108" s="347"/>
      <c r="B108" s="150"/>
      <c r="C108" s="181">
        <v>2017</v>
      </c>
      <c r="D108" s="274">
        <v>0.10954999999999999</v>
      </c>
      <c r="E108" s="274">
        <v>0.11011</v>
      </c>
      <c r="F108" s="274">
        <v>8.3330000000000001E-2</v>
      </c>
      <c r="G108" s="274">
        <v>7.3539999999999994E-2</v>
      </c>
      <c r="H108" s="274">
        <v>6.5210000000000004E-2</v>
      </c>
      <c r="I108" s="274">
        <v>7.9990000000000006E-2</v>
      </c>
      <c r="J108" s="274">
        <v>8.6290000000000006E-2</v>
      </c>
      <c r="K108" s="274">
        <v>8.4599999999999995E-2</v>
      </c>
      <c r="L108" s="274">
        <v>8.0920000000000006E-2</v>
      </c>
      <c r="M108" s="274">
        <v>8.2839999999999997E-2</v>
      </c>
      <c r="N108" s="274">
        <v>9.0969999999999995E-2</v>
      </c>
      <c r="O108" s="268">
        <v>0.11101</v>
      </c>
      <c r="P108" s="275"/>
      <c r="R108" s="301"/>
      <c r="S108" s="298"/>
      <c r="T108" s="298"/>
      <c r="U108" s="298"/>
      <c r="V108" s="298"/>
      <c r="W108" s="298"/>
      <c r="X108" s="298"/>
      <c r="Y108" s="298"/>
      <c r="Z108" s="298"/>
      <c r="AA108" s="298"/>
      <c r="AB108" s="298"/>
      <c r="AC108" s="298"/>
      <c r="AD108" s="298"/>
      <c r="AE108" s="146"/>
      <c r="AF108" s="146"/>
    </row>
    <row r="109" spans="1:32" customFormat="1" x14ac:dyDescent="0.25">
      <c r="B109" s="171" t="s">
        <v>251</v>
      </c>
      <c r="R109" s="301"/>
      <c r="S109" s="301"/>
      <c r="T109" s="301"/>
      <c r="U109" s="301"/>
      <c r="V109" s="301"/>
      <c r="W109" s="301"/>
      <c r="X109" s="301"/>
      <c r="Y109" s="301"/>
      <c r="Z109" s="301"/>
      <c r="AA109" s="301"/>
      <c r="AB109" s="301"/>
      <c r="AC109" s="301"/>
      <c r="AD109" s="301"/>
      <c r="AE109" s="301"/>
      <c r="AF109" s="301"/>
    </row>
  </sheetData>
  <sheetProtection algorithmName="SHA-512" hashValue="SwoWIGdy+YU5JLOeClYs5ovgEpKyzG+A/JtZYCbwtwm83VF0f0HWkiXHXmYL9GQiVyDmZmaAcaIOsbTHPIx/Bw==" saltValue="Rgvp1uvEOT/oS66s2TLm0g==" spinCount="100000" sheet="1" objects="1" scenarios="1"/>
  <mergeCells count="17">
    <mergeCell ref="C1:C2"/>
    <mergeCell ref="D1:D2"/>
    <mergeCell ref="E1:E2"/>
    <mergeCell ref="B1:B2"/>
    <mergeCell ref="A41:A86"/>
    <mergeCell ref="E41:G41"/>
    <mergeCell ref="A1:A38"/>
    <mergeCell ref="B49:B50"/>
    <mergeCell ref="D41:D42"/>
    <mergeCell ref="C41:C42"/>
    <mergeCell ref="B41:B42"/>
    <mergeCell ref="R88:Y88"/>
    <mergeCell ref="R93:Y93"/>
    <mergeCell ref="A88:A108"/>
    <mergeCell ref="B88:I88"/>
    <mergeCell ref="B93:I93"/>
    <mergeCell ref="B98:P98"/>
  </mergeCells>
  <pageMargins left="0.7" right="0.7" top="0.75" bottom="0.75" header="0.3" footer="0.3"/>
  <pageSetup orientation="portrait" r:id="rId1"/>
  <ignoredErrors>
    <ignoredError sqref="B76 B54 B56 B59 B61 B6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L41"/>
  <sheetViews>
    <sheetView workbookViewId="0">
      <selection sqref="A1:L2"/>
    </sheetView>
  </sheetViews>
  <sheetFormatPr defaultRowHeight="15" x14ac:dyDescent="0.25"/>
  <cols>
    <col min="1" max="1" width="21.85546875" style="25" customWidth="1"/>
    <col min="2" max="2" width="39.42578125" style="25" bestFit="1" customWidth="1"/>
    <col min="3" max="3" width="14.42578125" style="25" bestFit="1" customWidth="1"/>
    <col min="4" max="4" width="7.5703125" style="25" bestFit="1" customWidth="1"/>
    <col min="5" max="12" width="8.5703125" style="25" bestFit="1" customWidth="1"/>
    <col min="13" max="16384" width="9.140625" style="25"/>
  </cols>
  <sheetData>
    <row r="1" spans="1:12" x14ac:dyDescent="0.25">
      <c r="A1" s="376" t="s">
        <v>97</v>
      </c>
      <c r="B1" s="376"/>
      <c r="C1" s="376"/>
      <c r="D1" s="376"/>
      <c r="E1" s="376"/>
      <c r="F1" s="376"/>
      <c r="G1" s="376"/>
      <c r="H1" s="376"/>
      <c r="I1" s="376"/>
      <c r="J1" s="376"/>
      <c r="K1" s="376"/>
      <c r="L1" s="376"/>
    </row>
    <row r="2" spans="1:12" ht="15.75" thickBot="1" x14ac:dyDescent="0.3">
      <c r="A2" s="376"/>
      <c r="B2" s="376"/>
      <c r="C2" s="376"/>
      <c r="D2" s="376"/>
      <c r="E2" s="376"/>
      <c r="F2" s="376"/>
      <c r="G2" s="376"/>
      <c r="H2" s="376"/>
      <c r="I2" s="376"/>
      <c r="J2" s="376"/>
      <c r="K2" s="376"/>
      <c r="L2" s="376"/>
    </row>
    <row r="3" spans="1:12" ht="45.75" thickBot="1" x14ac:dyDescent="0.3">
      <c r="A3" s="62" t="s">
        <v>96</v>
      </c>
      <c r="B3" s="61" t="s">
        <v>95</v>
      </c>
      <c r="C3" s="61" t="s">
        <v>94</v>
      </c>
      <c r="D3" s="61" t="s">
        <v>93</v>
      </c>
      <c r="E3" s="60" t="s">
        <v>92</v>
      </c>
      <c r="F3" s="60" t="s">
        <v>91</v>
      </c>
      <c r="G3" s="60" t="s">
        <v>90</v>
      </c>
      <c r="H3" s="60" t="s">
        <v>89</v>
      </c>
      <c r="I3" s="60" t="s">
        <v>88</v>
      </c>
      <c r="J3" s="60" t="s">
        <v>87</v>
      </c>
      <c r="K3" s="60" t="s">
        <v>86</v>
      </c>
      <c r="L3" s="59" t="s">
        <v>85</v>
      </c>
    </row>
    <row r="4" spans="1:12" x14ac:dyDescent="0.25">
      <c r="A4" s="377" t="s">
        <v>84</v>
      </c>
      <c r="B4" s="42" t="s">
        <v>78</v>
      </c>
      <c r="C4" s="41">
        <v>2.2999999999999998</v>
      </c>
      <c r="D4" s="40" t="s">
        <v>76</v>
      </c>
      <c r="E4" s="33">
        <f>$E$9*C4</f>
        <v>0.35794899999999996</v>
      </c>
      <c r="F4" s="39">
        <f t="shared" ref="F4:H9" si="0">E4*0.912</f>
        <v>0.32644948799999995</v>
      </c>
      <c r="G4" s="39">
        <f t="shared" si="0"/>
        <v>0.29772193305599998</v>
      </c>
      <c r="H4" s="39">
        <f t="shared" si="0"/>
        <v>0.27152240294707197</v>
      </c>
      <c r="I4" s="380" t="s">
        <v>81</v>
      </c>
      <c r="J4" s="381"/>
      <c r="K4" s="381"/>
      <c r="L4" s="382"/>
    </row>
    <row r="5" spans="1:12" x14ac:dyDescent="0.25">
      <c r="A5" s="378"/>
      <c r="B5" s="37" t="s">
        <v>77</v>
      </c>
      <c r="C5" s="36">
        <v>2</v>
      </c>
      <c r="D5" s="35" t="s">
        <v>76</v>
      </c>
      <c r="E5" s="33">
        <f>$E$9*C5</f>
        <v>0.31125999999999998</v>
      </c>
      <c r="F5" s="33">
        <f t="shared" si="0"/>
        <v>0.28386911999999997</v>
      </c>
      <c r="G5" s="33">
        <f t="shared" si="0"/>
        <v>0.25888863744000001</v>
      </c>
      <c r="H5" s="33">
        <f t="shared" si="0"/>
        <v>0.23610643734528003</v>
      </c>
      <c r="I5" s="383"/>
      <c r="J5" s="384"/>
      <c r="K5" s="384"/>
      <c r="L5" s="385"/>
    </row>
    <row r="6" spans="1:12" x14ac:dyDescent="0.25">
      <c r="A6" s="378"/>
      <c r="B6" s="37" t="s">
        <v>75</v>
      </c>
      <c r="C6" s="36">
        <v>1.5</v>
      </c>
      <c r="D6" s="35" t="s">
        <v>71</v>
      </c>
      <c r="E6" s="33">
        <f>$E$9*C6</f>
        <v>0.23344499999999999</v>
      </c>
      <c r="F6" s="33">
        <f t="shared" si="0"/>
        <v>0.21290183999999998</v>
      </c>
      <c r="G6" s="33">
        <f t="shared" si="0"/>
        <v>0.19416647807999998</v>
      </c>
      <c r="H6" s="33">
        <f t="shared" si="0"/>
        <v>0.17707982800895999</v>
      </c>
      <c r="I6" s="383"/>
      <c r="J6" s="384"/>
      <c r="K6" s="384"/>
      <c r="L6" s="385"/>
    </row>
    <row r="7" spans="1:12" x14ac:dyDescent="0.25">
      <c r="A7" s="378"/>
      <c r="B7" s="37" t="s">
        <v>74</v>
      </c>
      <c r="C7" s="36">
        <v>1.25</v>
      </c>
      <c r="D7" s="35" t="s">
        <v>71</v>
      </c>
      <c r="E7" s="33">
        <f>$E$9*C7</f>
        <v>0.19453749999999997</v>
      </c>
      <c r="F7" s="33">
        <f t="shared" si="0"/>
        <v>0.17741819999999997</v>
      </c>
      <c r="G7" s="33">
        <f t="shared" si="0"/>
        <v>0.16180539839999997</v>
      </c>
      <c r="H7" s="33">
        <f t="shared" si="0"/>
        <v>0.14756652334079998</v>
      </c>
      <c r="I7" s="383"/>
      <c r="J7" s="384"/>
      <c r="K7" s="384"/>
      <c r="L7" s="385"/>
    </row>
    <row r="8" spans="1:12" x14ac:dyDescent="0.25">
      <c r="A8" s="378"/>
      <c r="B8" s="37" t="s">
        <v>73</v>
      </c>
      <c r="C8" s="36">
        <v>1.1000000000000001</v>
      </c>
      <c r="D8" s="35" t="s">
        <v>71</v>
      </c>
      <c r="E8" s="33">
        <f>$E$9*C8</f>
        <v>0.17119300000000001</v>
      </c>
      <c r="F8" s="33">
        <f t="shared" si="0"/>
        <v>0.15612801600000001</v>
      </c>
      <c r="G8" s="33">
        <f t="shared" si="0"/>
        <v>0.14238875059200001</v>
      </c>
      <c r="H8" s="33">
        <f t="shared" si="0"/>
        <v>0.129858540539904</v>
      </c>
      <c r="I8" s="383"/>
      <c r="J8" s="384"/>
      <c r="K8" s="384"/>
      <c r="L8" s="385"/>
    </row>
    <row r="9" spans="1:12" ht="15.75" thickBot="1" x14ac:dyDescent="0.3">
      <c r="A9" s="379"/>
      <c r="B9" s="31" t="s">
        <v>72</v>
      </c>
      <c r="C9" s="30">
        <v>1</v>
      </c>
      <c r="D9" s="29" t="s">
        <v>71</v>
      </c>
      <c r="E9" s="28">
        <v>0.15562999999999999</v>
      </c>
      <c r="F9" s="28">
        <f t="shared" si="0"/>
        <v>0.14193455999999999</v>
      </c>
      <c r="G9" s="28">
        <f t="shared" si="0"/>
        <v>0.12944431872000001</v>
      </c>
      <c r="H9" s="28">
        <f t="shared" si="0"/>
        <v>0.11805321867264001</v>
      </c>
      <c r="I9" s="386"/>
      <c r="J9" s="387"/>
      <c r="K9" s="387"/>
      <c r="L9" s="388"/>
    </row>
    <row r="10" spans="1:12" x14ac:dyDescent="0.25">
      <c r="A10" s="377" t="s">
        <v>83</v>
      </c>
      <c r="B10" s="42" t="s">
        <v>78</v>
      </c>
      <c r="C10" s="41">
        <v>2.2999999999999998</v>
      </c>
      <c r="D10" s="40" t="s">
        <v>76</v>
      </c>
      <c r="E10" s="33">
        <f>$E$15*C10</f>
        <v>0.35794899999999996</v>
      </c>
      <c r="F10" s="39">
        <f t="shared" ref="F10:L15" si="1">E10*0.96</f>
        <v>0.34363103999999994</v>
      </c>
      <c r="G10" s="39">
        <f t="shared" si="1"/>
        <v>0.32988579839999993</v>
      </c>
      <c r="H10" s="39">
        <f t="shared" si="1"/>
        <v>0.31669036646399989</v>
      </c>
      <c r="I10" s="44">
        <f t="shared" si="1"/>
        <v>0.30402275180543986</v>
      </c>
      <c r="J10" s="44">
        <f t="shared" si="1"/>
        <v>0.29186184173322227</v>
      </c>
      <c r="K10" s="44">
        <f t="shared" si="1"/>
        <v>0.28018736806389338</v>
      </c>
      <c r="L10" s="43">
        <f t="shared" si="1"/>
        <v>0.26897987334133766</v>
      </c>
    </row>
    <row r="11" spans="1:12" x14ac:dyDescent="0.25">
      <c r="A11" s="378"/>
      <c r="B11" s="37" t="s">
        <v>77</v>
      </c>
      <c r="C11" s="36">
        <v>2</v>
      </c>
      <c r="D11" s="35" t="s">
        <v>76</v>
      </c>
      <c r="E11" s="33">
        <f>$E$15*C11</f>
        <v>0.31125999999999998</v>
      </c>
      <c r="F11" s="33">
        <f t="shared" si="1"/>
        <v>0.29880959999999995</v>
      </c>
      <c r="G11" s="33">
        <f t="shared" si="1"/>
        <v>0.28685721599999997</v>
      </c>
      <c r="H11" s="33">
        <f t="shared" si="1"/>
        <v>0.27538292735999997</v>
      </c>
      <c r="I11" s="33">
        <f t="shared" si="1"/>
        <v>0.26436761026559996</v>
      </c>
      <c r="J11" s="33">
        <f t="shared" si="1"/>
        <v>0.25379290585497594</v>
      </c>
      <c r="K11" s="33">
        <f t="shared" si="1"/>
        <v>0.24364118962077688</v>
      </c>
      <c r="L11" s="32">
        <f t="shared" si="1"/>
        <v>0.23389554203594579</v>
      </c>
    </row>
    <row r="12" spans="1:12" x14ac:dyDescent="0.25">
      <c r="A12" s="378"/>
      <c r="B12" s="37" t="s">
        <v>75</v>
      </c>
      <c r="C12" s="36">
        <v>1.5</v>
      </c>
      <c r="D12" s="35" t="s">
        <v>71</v>
      </c>
      <c r="E12" s="33">
        <f>$E$15*C12</f>
        <v>0.23344499999999999</v>
      </c>
      <c r="F12" s="33">
        <f t="shared" si="1"/>
        <v>0.22410719999999998</v>
      </c>
      <c r="G12" s="33">
        <f t="shared" si="1"/>
        <v>0.21514291199999996</v>
      </c>
      <c r="H12" s="33">
        <f t="shared" si="1"/>
        <v>0.20653719551999997</v>
      </c>
      <c r="I12" s="33">
        <f t="shared" si="1"/>
        <v>0.19827570769919997</v>
      </c>
      <c r="J12" s="33">
        <f t="shared" si="1"/>
        <v>0.19034467939123195</v>
      </c>
      <c r="K12" s="33">
        <f t="shared" si="1"/>
        <v>0.18273089221558267</v>
      </c>
      <c r="L12" s="32">
        <f t="shared" si="1"/>
        <v>0.17542165652695935</v>
      </c>
    </row>
    <row r="13" spans="1:12" x14ac:dyDescent="0.25">
      <c r="A13" s="378"/>
      <c r="B13" s="37" t="s">
        <v>74</v>
      </c>
      <c r="C13" s="36">
        <v>1.25</v>
      </c>
      <c r="D13" s="35" t="s">
        <v>71</v>
      </c>
      <c r="E13" s="33">
        <f>$E$15*C13</f>
        <v>0.19453749999999997</v>
      </c>
      <c r="F13" s="33">
        <f t="shared" si="1"/>
        <v>0.18675599999999998</v>
      </c>
      <c r="G13" s="33">
        <f t="shared" si="1"/>
        <v>0.17928575999999996</v>
      </c>
      <c r="H13" s="33">
        <f t="shared" si="1"/>
        <v>0.17211432959999995</v>
      </c>
      <c r="I13" s="33">
        <f t="shared" si="1"/>
        <v>0.16522975641599993</v>
      </c>
      <c r="J13" s="33">
        <f t="shared" si="1"/>
        <v>0.15862056615935993</v>
      </c>
      <c r="K13" s="33">
        <f t="shared" si="1"/>
        <v>0.15227574351298553</v>
      </c>
      <c r="L13" s="32">
        <f t="shared" si="1"/>
        <v>0.14618471377246611</v>
      </c>
    </row>
    <row r="14" spans="1:12" x14ac:dyDescent="0.25">
      <c r="A14" s="378"/>
      <c r="B14" s="37" t="s">
        <v>73</v>
      </c>
      <c r="C14" s="36">
        <v>1.1000000000000001</v>
      </c>
      <c r="D14" s="35" t="s">
        <v>71</v>
      </c>
      <c r="E14" s="33">
        <f>$E$15*C14</f>
        <v>0.17119300000000001</v>
      </c>
      <c r="F14" s="33">
        <f t="shared" si="1"/>
        <v>0.16434528000000001</v>
      </c>
      <c r="G14" s="33">
        <f t="shared" si="1"/>
        <v>0.15777146880000001</v>
      </c>
      <c r="H14" s="33">
        <f t="shared" si="1"/>
        <v>0.15146061004800002</v>
      </c>
      <c r="I14" s="33">
        <f t="shared" si="1"/>
        <v>0.14540218564608001</v>
      </c>
      <c r="J14" s="33">
        <f t="shared" si="1"/>
        <v>0.13958609822023679</v>
      </c>
      <c r="K14" s="33">
        <f t="shared" si="1"/>
        <v>0.13400265429142733</v>
      </c>
      <c r="L14" s="32">
        <f t="shared" si="1"/>
        <v>0.12864254811977022</v>
      </c>
    </row>
    <row r="15" spans="1:12" ht="15.75" thickBot="1" x14ac:dyDescent="0.3">
      <c r="A15" s="378"/>
      <c r="B15" s="58" t="s">
        <v>72</v>
      </c>
      <c r="C15" s="57">
        <v>1</v>
      </c>
      <c r="D15" s="56" t="s">
        <v>71</v>
      </c>
      <c r="E15" s="55">
        <v>0.15562999999999999</v>
      </c>
      <c r="F15" s="55">
        <f t="shared" si="1"/>
        <v>0.14940479999999998</v>
      </c>
      <c r="G15" s="55">
        <f t="shared" si="1"/>
        <v>0.14342860799999999</v>
      </c>
      <c r="H15" s="55">
        <f t="shared" si="1"/>
        <v>0.13769146367999999</v>
      </c>
      <c r="I15" s="55">
        <f t="shared" si="1"/>
        <v>0.13218380513279998</v>
      </c>
      <c r="J15" s="55">
        <f t="shared" si="1"/>
        <v>0.12689645292748797</v>
      </c>
      <c r="K15" s="55">
        <f t="shared" si="1"/>
        <v>0.12182059481038844</v>
      </c>
      <c r="L15" s="54">
        <f t="shared" si="1"/>
        <v>0.11694777101797289</v>
      </c>
    </row>
    <row r="16" spans="1:12" x14ac:dyDescent="0.25">
      <c r="A16" s="377" t="s">
        <v>82</v>
      </c>
      <c r="B16" s="42" t="s">
        <v>78</v>
      </c>
      <c r="C16" s="41">
        <v>2.2999999999999998</v>
      </c>
      <c r="D16" s="53" t="s">
        <v>76</v>
      </c>
      <c r="E16" s="39">
        <f>$E$21*C16</f>
        <v>0.39100000000000001</v>
      </c>
      <c r="F16" s="52">
        <f t="shared" ref="F16:F21" si="2">E16*0.84</f>
        <v>0.32844000000000001</v>
      </c>
      <c r="G16" s="380" t="s">
        <v>81</v>
      </c>
      <c r="H16" s="381"/>
      <c r="I16" s="381"/>
      <c r="J16" s="381"/>
      <c r="K16" s="381"/>
      <c r="L16" s="382"/>
    </row>
    <row r="17" spans="1:12" x14ac:dyDescent="0.25">
      <c r="A17" s="378"/>
      <c r="B17" s="37" t="s">
        <v>77</v>
      </c>
      <c r="C17" s="36">
        <v>2</v>
      </c>
      <c r="D17" s="51" t="s">
        <v>76</v>
      </c>
      <c r="E17" s="33">
        <f>$E$21*C17</f>
        <v>0.34</v>
      </c>
      <c r="F17" s="50">
        <f t="shared" si="2"/>
        <v>0.28560000000000002</v>
      </c>
      <c r="G17" s="383"/>
      <c r="H17" s="384"/>
      <c r="I17" s="384"/>
      <c r="J17" s="384"/>
      <c r="K17" s="384"/>
      <c r="L17" s="385"/>
    </row>
    <row r="18" spans="1:12" x14ac:dyDescent="0.25">
      <c r="A18" s="378"/>
      <c r="B18" s="37" t="s">
        <v>75</v>
      </c>
      <c r="C18" s="36">
        <v>1.5</v>
      </c>
      <c r="D18" s="51" t="s">
        <v>71</v>
      </c>
      <c r="E18" s="33">
        <f>$E$21*C18</f>
        <v>0.255</v>
      </c>
      <c r="F18" s="50">
        <f t="shared" si="2"/>
        <v>0.2142</v>
      </c>
      <c r="G18" s="383"/>
      <c r="H18" s="384"/>
      <c r="I18" s="384"/>
      <c r="J18" s="384"/>
      <c r="K18" s="384"/>
      <c r="L18" s="385"/>
    </row>
    <row r="19" spans="1:12" x14ac:dyDescent="0.25">
      <c r="A19" s="378"/>
      <c r="B19" s="37" t="s">
        <v>74</v>
      </c>
      <c r="C19" s="36">
        <v>1.25</v>
      </c>
      <c r="D19" s="51" t="s">
        <v>71</v>
      </c>
      <c r="E19" s="33">
        <f>$E$21*C19</f>
        <v>0.21250000000000002</v>
      </c>
      <c r="F19" s="50">
        <f t="shared" si="2"/>
        <v>0.17850000000000002</v>
      </c>
      <c r="G19" s="383"/>
      <c r="H19" s="384"/>
      <c r="I19" s="384"/>
      <c r="J19" s="384"/>
      <c r="K19" s="384"/>
      <c r="L19" s="385"/>
    </row>
    <row r="20" spans="1:12" x14ac:dyDescent="0.25">
      <c r="A20" s="378"/>
      <c r="B20" s="37" t="s">
        <v>73</v>
      </c>
      <c r="C20" s="36">
        <v>1.1000000000000001</v>
      </c>
      <c r="D20" s="51" t="s">
        <v>71</v>
      </c>
      <c r="E20" s="33">
        <f>$E$21*C20</f>
        <v>0.18700000000000003</v>
      </c>
      <c r="F20" s="50">
        <f t="shared" si="2"/>
        <v>0.15708000000000003</v>
      </c>
      <c r="G20" s="383"/>
      <c r="H20" s="384"/>
      <c r="I20" s="384"/>
      <c r="J20" s="384"/>
      <c r="K20" s="384"/>
      <c r="L20" s="385"/>
    </row>
    <row r="21" spans="1:12" ht="15.75" thickBot="1" x14ac:dyDescent="0.3">
      <c r="A21" s="379"/>
      <c r="B21" s="31" t="s">
        <v>72</v>
      </c>
      <c r="C21" s="30">
        <v>1</v>
      </c>
      <c r="D21" s="49" t="s">
        <v>71</v>
      </c>
      <c r="E21" s="28">
        <v>0.17</v>
      </c>
      <c r="F21" s="48">
        <f t="shared" si="2"/>
        <v>0.14280000000000001</v>
      </c>
      <c r="G21" s="386"/>
      <c r="H21" s="387"/>
      <c r="I21" s="387"/>
      <c r="J21" s="387"/>
      <c r="K21" s="387"/>
      <c r="L21" s="388"/>
    </row>
    <row r="22" spans="1:12" x14ac:dyDescent="0.25">
      <c r="A22" s="378" t="s">
        <v>80</v>
      </c>
      <c r="B22" s="47" t="s">
        <v>78</v>
      </c>
      <c r="C22" s="46">
        <v>2.2999999999999998</v>
      </c>
      <c r="D22" s="45" t="s">
        <v>76</v>
      </c>
      <c r="E22" s="33">
        <f>$E$27*C22</f>
        <v>0.39100000000000001</v>
      </c>
      <c r="F22" s="44">
        <f t="shared" ref="F22:L33" si="3">E22*0.96</f>
        <v>0.37536000000000003</v>
      </c>
      <c r="G22" s="44">
        <f t="shared" si="3"/>
        <v>0.36034559999999999</v>
      </c>
      <c r="H22" s="44">
        <f t="shared" si="3"/>
        <v>0.34593177599999997</v>
      </c>
      <c r="I22" s="44">
        <f t="shared" si="3"/>
        <v>0.33209450495999998</v>
      </c>
      <c r="J22" s="44">
        <f t="shared" si="3"/>
        <v>0.3188107247616</v>
      </c>
      <c r="K22" s="44">
        <f t="shared" si="3"/>
        <v>0.30605829577113597</v>
      </c>
      <c r="L22" s="43">
        <f t="shared" si="3"/>
        <v>0.29381596394029053</v>
      </c>
    </row>
    <row r="23" spans="1:12" x14ac:dyDescent="0.25">
      <c r="A23" s="378"/>
      <c r="B23" s="37" t="s">
        <v>77</v>
      </c>
      <c r="C23" s="36">
        <v>2</v>
      </c>
      <c r="D23" s="35" t="s">
        <v>76</v>
      </c>
      <c r="E23" s="33">
        <f>$E$27*C23</f>
        <v>0.34</v>
      </c>
      <c r="F23" s="33">
        <f t="shared" si="3"/>
        <v>0.32640000000000002</v>
      </c>
      <c r="G23" s="33">
        <f t="shared" si="3"/>
        <v>0.31334400000000001</v>
      </c>
      <c r="H23" s="33">
        <f t="shared" si="3"/>
        <v>0.30081024000000001</v>
      </c>
      <c r="I23" s="33">
        <f t="shared" si="3"/>
        <v>0.28877783039999999</v>
      </c>
      <c r="J23" s="33">
        <f t="shared" si="3"/>
        <v>0.27722671718399999</v>
      </c>
      <c r="K23" s="33">
        <f t="shared" si="3"/>
        <v>0.26613764849664001</v>
      </c>
      <c r="L23" s="32">
        <f t="shared" si="3"/>
        <v>0.25549214255677438</v>
      </c>
    </row>
    <row r="24" spans="1:12" x14ac:dyDescent="0.25">
      <c r="A24" s="378"/>
      <c r="B24" s="37" t="s">
        <v>75</v>
      </c>
      <c r="C24" s="36">
        <v>1.5</v>
      </c>
      <c r="D24" s="35" t="s">
        <v>71</v>
      </c>
      <c r="E24" s="33">
        <f>$E$27*C24</f>
        <v>0.255</v>
      </c>
      <c r="F24" s="33">
        <f t="shared" si="3"/>
        <v>0.24479999999999999</v>
      </c>
      <c r="G24" s="33">
        <f t="shared" si="3"/>
        <v>0.23500799999999999</v>
      </c>
      <c r="H24" s="33">
        <f t="shared" si="3"/>
        <v>0.22560767999999998</v>
      </c>
      <c r="I24" s="33">
        <f t="shared" si="3"/>
        <v>0.21658337279999998</v>
      </c>
      <c r="J24" s="33">
        <f t="shared" si="3"/>
        <v>0.20792003788799998</v>
      </c>
      <c r="K24" s="33">
        <f t="shared" si="3"/>
        <v>0.19960323637247998</v>
      </c>
      <c r="L24" s="32">
        <f t="shared" si="3"/>
        <v>0.19161910691758077</v>
      </c>
    </row>
    <row r="25" spans="1:12" x14ac:dyDescent="0.25">
      <c r="A25" s="378"/>
      <c r="B25" s="37" t="s">
        <v>74</v>
      </c>
      <c r="C25" s="36">
        <v>1.25</v>
      </c>
      <c r="D25" s="35" t="s">
        <v>71</v>
      </c>
      <c r="E25" s="33">
        <f>$E$27*C25</f>
        <v>0.21250000000000002</v>
      </c>
      <c r="F25" s="33">
        <f t="shared" si="3"/>
        <v>0.20400000000000001</v>
      </c>
      <c r="G25" s="33">
        <f t="shared" si="3"/>
        <v>0.19584000000000001</v>
      </c>
      <c r="H25" s="33">
        <f t="shared" si="3"/>
        <v>0.18800640000000002</v>
      </c>
      <c r="I25" s="33">
        <f t="shared" si="3"/>
        <v>0.18048614400000002</v>
      </c>
      <c r="J25" s="33">
        <f t="shared" si="3"/>
        <v>0.17326669824000002</v>
      </c>
      <c r="K25" s="33">
        <f t="shared" si="3"/>
        <v>0.16633603031040001</v>
      </c>
      <c r="L25" s="32">
        <f t="shared" si="3"/>
        <v>0.159682589097984</v>
      </c>
    </row>
    <row r="26" spans="1:12" x14ac:dyDescent="0.25">
      <c r="A26" s="378"/>
      <c r="B26" s="37" t="s">
        <v>73</v>
      </c>
      <c r="C26" s="36">
        <v>1.1000000000000001</v>
      </c>
      <c r="D26" s="35" t="s">
        <v>71</v>
      </c>
      <c r="E26" s="33">
        <f>$E$27*C26</f>
        <v>0.18700000000000003</v>
      </c>
      <c r="F26" s="33">
        <f t="shared" si="3"/>
        <v>0.17952000000000001</v>
      </c>
      <c r="G26" s="33">
        <f t="shared" si="3"/>
        <v>0.1723392</v>
      </c>
      <c r="H26" s="33">
        <f t="shared" si="3"/>
        <v>0.16544563199999998</v>
      </c>
      <c r="I26" s="33">
        <f t="shared" si="3"/>
        <v>0.15882780671999996</v>
      </c>
      <c r="J26" s="33">
        <f t="shared" si="3"/>
        <v>0.15247469445119996</v>
      </c>
      <c r="K26" s="33">
        <f t="shared" si="3"/>
        <v>0.14637570667315195</v>
      </c>
      <c r="L26" s="32">
        <f t="shared" si="3"/>
        <v>0.14052067840622587</v>
      </c>
    </row>
    <row r="27" spans="1:12" ht="15.75" thickBot="1" x14ac:dyDescent="0.3">
      <c r="A27" s="379"/>
      <c r="B27" s="31" t="s">
        <v>72</v>
      </c>
      <c r="C27" s="30">
        <v>1</v>
      </c>
      <c r="D27" s="29" t="s">
        <v>71</v>
      </c>
      <c r="E27" s="28">
        <v>0.17</v>
      </c>
      <c r="F27" s="28">
        <f t="shared" si="3"/>
        <v>0.16320000000000001</v>
      </c>
      <c r="G27" s="28">
        <f t="shared" si="3"/>
        <v>0.15667200000000001</v>
      </c>
      <c r="H27" s="28">
        <f t="shared" si="3"/>
        <v>0.15040512</v>
      </c>
      <c r="I27" s="28">
        <f t="shared" si="3"/>
        <v>0.1443889152</v>
      </c>
      <c r="J27" s="28">
        <f t="shared" si="3"/>
        <v>0.138613358592</v>
      </c>
      <c r="K27" s="28">
        <f t="shared" si="3"/>
        <v>0.13306882424832001</v>
      </c>
      <c r="L27" s="27">
        <f t="shared" si="3"/>
        <v>0.12774607127838719</v>
      </c>
    </row>
    <row r="28" spans="1:12" x14ac:dyDescent="0.25">
      <c r="A28" s="377" t="s">
        <v>79</v>
      </c>
      <c r="B28" s="42" t="s">
        <v>78</v>
      </c>
      <c r="C28" s="41">
        <v>2.2999999999999998</v>
      </c>
      <c r="D28" s="40" t="s">
        <v>76</v>
      </c>
      <c r="E28" s="34">
        <f>$E$33*C28</f>
        <v>0.32862399999999997</v>
      </c>
      <c r="F28" s="39">
        <f t="shared" si="3"/>
        <v>0.31547903999999999</v>
      </c>
      <c r="G28" s="39">
        <f t="shared" si="3"/>
        <v>0.3028598784</v>
      </c>
      <c r="H28" s="39">
        <f t="shared" si="3"/>
        <v>0.29074548326400002</v>
      </c>
      <c r="I28" s="39">
        <f t="shared" si="3"/>
        <v>0.27911566393344001</v>
      </c>
      <c r="J28" s="39">
        <f t="shared" si="3"/>
        <v>0.26795103737610237</v>
      </c>
      <c r="K28" s="39">
        <f t="shared" si="3"/>
        <v>0.25723299588105825</v>
      </c>
      <c r="L28" s="38">
        <f t="shared" si="3"/>
        <v>0.24694367604581591</v>
      </c>
    </row>
    <row r="29" spans="1:12" x14ac:dyDescent="0.25">
      <c r="A29" s="378"/>
      <c r="B29" s="37" t="s">
        <v>77</v>
      </c>
      <c r="C29" s="36">
        <v>2</v>
      </c>
      <c r="D29" s="35" t="s">
        <v>76</v>
      </c>
      <c r="E29" s="34">
        <f>$E$33*C29</f>
        <v>0.28576000000000001</v>
      </c>
      <c r="F29" s="33">
        <f t="shared" si="3"/>
        <v>0.27432960000000001</v>
      </c>
      <c r="G29" s="33">
        <f t="shared" si="3"/>
        <v>0.26335641599999998</v>
      </c>
      <c r="H29" s="33">
        <f t="shared" si="3"/>
        <v>0.25282215935999997</v>
      </c>
      <c r="I29" s="33">
        <f t="shared" si="3"/>
        <v>0.24270927298559997</v>
      </c>
      <c r="J29" s="33">
        <f t="shared" si="3"/>
        <v>0.23300090206617596</v>
      </c>
      <c r="K29" s="33">
        <f t="shared" si="3"/>
        <v>0.2236808659835289</v>
      </c>
      <c r="L29" s="32">
        <f t="shared" si="3"/>
        <v>0.21473363134418774</v>
      </c>
    </row>
    <row r="30" spans="1:12" x14ac:dyDescent="0.25">
      <c r="A30" s="378"/>
      <c r="B30" s="37" t="s">
        <v>75</v>
      </c>
      <c r="C30" s="36">
        <v>1.5</v>
      </c>
      <c r="D30" s="35" t="s">
        <v>71</v>
      </c>
      <c r="E30" s="34">
        <f>$E$33*C30</f>
        <v>0.21432000000000001</v>
      </c>
      <c r="F30" s="33">
        <f t="shared" si="3"/>
        <v>0.20574719999999999</v>
      </c>
      <c r="G30" s="33">
        <f t="shared" si="3"/>
        <v>0.19751731199999997</v>
      </c>
      <c r="H30" s="33">
        <f t="shared" si="3"/>
        <v>0.18961661951999997</v>
      </c>
      <c r="I30" s="33">
        <f t="shared" si="3"/>
        <v>0.18203195473919997</v>
      </c>
      <c r="J30" s="33">
        <f t="shared" si="3"/>
        <v>0.17475067654963197</v>
      </c>
      <c r="K30" s="33">
        <f t="shared" si="3"/>
        <v>0.16776064948764668</v>
      </c>
      <c r="L30" s="32">
        <f t="shared" si="3"/>
        <v>0.1610502235081408</v>
      </c>
    </row>
    <row r="31" spans="1:12" x14ac:dyDescent="0.25">
      <c r="A31" s="378"/>
      <c r="B31" s="37" t="s">
        <v>74</v>
      </c>
      <c r="C31" s="36">
        <v>1.25</v>
      </c>
      <c r="D31" s="35" t="s">
        <v>71</v>
      </c>
      <c r="E31" s="34">
        <f>$E$33*C31</f>
        <v>0.17860000000000001</v>
      </c>
      <c r="F31" s="33">
        <f t="shared" si="3"/>
        <v>0.171456</v>
      </c>
      <c r="G31" s="33">
        <f t="shared" si="3"/>
        <v>0.16459775999999998</v>
      </c>
      <c r="H31" s="33">
        <f t="shared" si="3"/>
        <v>0.15801384959999998</v>
      </c>
      <c r="I31" s="33">
        <f t="shared" si="3"/>
        <v>0.15169329561599998</v>
      </c>
      <c r="J31" s="33">
        <f t="shared" si="3"/>
        <v>0.14562556379135996</v>
      </c>
      <c r="K31" s="33">
        <f t="shared" si="3"/>
        <v>0.13980054123970556</v>
      </c>
      <c r="L31" s="32">
        <f t="shared" si="3"/>
        <v>0.13420851959011734</v>
      </c>
    </row>
    <row r="32" spans="1:12" x14ac:dyDescent="0.25">
      <c r="A32" s="378"/>
      <c r="B32" s="37" t="s">
        <v>73</v>
      </c>
      <c r="C32" s="36">
        <v>1.1000000000000001</v>
      </c>
      <c r="D32" s="35" t="s">
        <v>71</v>
      </c>
      <c r="E32" s="34">
        <f>$E$33*C32</f>
        <v>0.15716800000000003</v>
      </c>
      <c r="F32" s="33">
        <f t="shared" si="3"/>
        <v>0.15088128000000003</v>
      </c>
      <c r="G32" s="33">
        <f t="shared" si="3"/>
        <v>0.14484602880000003</v>
      </c>
      <c r="H32" s="33">
        <f t="shared" si="3"/>
        <v>0.13905218764800001</v>
      </c>
      <c r="I32" s="33">
        <f t="shared" si="3"/>
        <v>0.13349010014208001</v>
      </c>
      <c r="J32" s="33">
        <f t="shared" si="3"/>
        <v>0.12815049613639681</v>
      </c>
      <c r="K32" s="33">
        <f t="shared" si="3"/>
        <v>0.12302447629094093</v>
      </c>
      <c r="L32" s="32">
        <f t="shared" si="3"/>
        <v>0.11810349723930329</v>
      </c>
    </row>
    <row r="33" spans="1:12" ht="15.75" thickBot="1" x14ac:dyDescent="0.3">
      <c r="A33" s="379"/>
      <c r="B33" s="31" t="s">
        <v>72</v>
      </c>
      <c r="C33" s="30">
        <v>1</v>
      </c>
      <c r="D33" s="29" t="s">
        <v>71</v>
      </c>
      <c r="E33" s="28">
        <v>0.14288000000000001</v>
      </c>
      <c r="F33" s="28">
        <f t="shared" si="3"/>
        <v>0.1371648</v>
      </c>
      <c r="G33" s="28">
        <f t="shared" si="3"/>
        <v>0.13167820799999999</v>
      </c>
      <c r="H33" s="28">
        <f t="shared" si="3"/>
        <v>0.12641107967999998</v>
      </c>
      <c r="I33" s="28">
        <f t="shared" si="3"/>
        <v>0.12135463649279998</v>
      </c>
      <c r="J33" s="28">
        <f t="shared" si="3"/>
        <v>0.11650045103308798</v>
      </c>
      <c r="K33" s="28">
        <f t="shared" si="3"/>
        <v>0.11184043299176445</v>
      </c>
      <c r="L33" s="27">
        <f t="shared" si="3"/>
        <v>0.10736681567209387</v>
      </c>
    </row>
    <row r="34" spans="1:12" x14ac:dyDescent="0.25">
      <c r="A34" s="26" t="s">
        <v>53</v>
      </c>
    </row>
    <row r="35" spans="1:12" ht="111" customHeight="1" x14ac:dyDescent="0.25">
      <c r="A35" s="375" t="s">
        <v>70</v>
      </c>
      <c r="B35" s="375"/>
      <c r="C35" s="375"/>
      <c r="D35" s="375"/>
      <c r="E35" s="375"/>
      <c r="F35" s="375"/>
      <c r="G35" s="375"/>
      <c r="H35" s="375"/>
      <c r="I35" s="375"/>
      <c r="J35" s="375"/>
      <c r="K35" s="375"/>
      <c r="L35" s="375"/>
    </row>
    <row r="36" spans="1:12" ht="31.5" customHeight="1" x14ac:dyDescent="0.25">
      <c r="A36" s="375" t="s">
        <v>69</v>
      </c>
      <c r="B36" s="375"/>
      <c r="C36" s="375"/>
      <c r="D36" s="375"/>
      <c r="E36" s="375"/>
      <c r="F36" s="375"/>
      <c r="G36" s="375"/>
      <c r="H36" s="375"/>
      <c r="I36" s="375"/>
      <c r="J36" s="375"/>
      <c r="K36" s="375"/>
      <c r="L36" s="375"/>
    </row>
    <row r="37" spans="1:12" ht="31.5" customHeight="1" x14ac:dyDescent="0.25">
      <c r="A37" s="375" t="s">
        <v>68</v>
      </c>
      <c r="B37" s="375"/>
      <c r="C37" s="375"/>
      <c r="D37" s="375"/>
      <c r="E37" s="375"/>
      <c r="F37" s="375"/>
      <c r="G37" s="375"/>
      <c r="H37" s="375"/>
      <c r="I37" s="375"/>
      <c r="J37" s="375"/>
      <c r="K37" s="375"/>
      <c r="L37" s="375"/>
    </row>
    <row r="38" spans="1:12" ht="75.75" customHeight="1" x14ac:dyDescent="0.25">
      <c r="A38" s="375" t="s">
        <v>67</v>
      </c>
      <c r="B38" s="375"/>
      <c r="C38" s="375"/>
      <c r="D38" s="375"/>
      <c r="E38" s="375"/>
      <c r="F38" s="375"/>
      <c r="G38" s="375"/>
      <c r="H38" s="375"/>
      <c r="I38" s="375"/>
      <c r="J38" s="375"/>
      <c r="K38" s="375"/>
      <c r="L38" s="375"/>
    </row>
    <row r="39" spans="1:12" ht="30" customHeight="1" x14ac:dyDescent="0.25">
      <c r="A39" s="375" t="s">
        <v>66</v>
      </c>
      <c r="B39" s="375"/>
      <c r="C39" s="375"/>
      <c r="D39" s="375"/>
      <c r="E39" s="375"/>
      <c r="F39" s="375"/>
      <c r="G39" s="375"/>
      <c r="H39" s="375"/>
      <c r="I39" s="375"/>
      <c r="J39" s="375"/>
      <c r="K39" s="375"/>
      <c r="L39" s="375"/>
    </row>
    <row r="40" spans="1:12" ht="75.75" customHeight="1" x14ac:dyDescent="0.25">
      <c r="A40" s="374" t="s">
        <v>227</v>
      </c>
      <c r="B40" s="374"/>
      <c r="C40" s="374"/>
      <c r="D40" s="374"/>
      <c r="E40" s="374"/>
      <c r="F40" s="374"/>
      <c r="G40" s="374"/>
      <c r="H40" s="374"/>
      <c r="I40" s="374"/>
      <c r="J40" s="374"/>
      <c r="K40" s="374"/>
      <c r="L40" s="374"/>
    </row>
    <row r="41" spans="1:12" ht="30.75" customHeight="1" x14ac:dyDescent="0.25">
      <c r="A41" s="374" t="s">
        <v>65</v>
      </c>
      <c r="B41" s="374"/>
      <c r="C41" s="374"/>
      <c r="D41" s="374"/>
      <c r="E41" s="374"/>
      <c r="F41" s="374"/>
      <c r="G41" s="374"/>
      <c r="H41" s="374"/>
      <c r="I41" s="374"/>
      <c r="J41" s="374"/>
      <c r="K41" s="374"/>
      <c r="L41" s="374"/>
    </row>
  </sheetData>
  <sheetProtection password="C274" sheet="1" objects="1" scenarios="1"/>
  <mergeCells count="15">
    <mergeCell ref="A41:L41"/>
    <mergeCell ref="A40:L40"/>
    <mergeCell ref="A39:L39"/>
    <mergeCell ref="A1:L2"/>
    <mergeCell ref="A10:A15"/>
    <mergeCell ref="A22:A27"/>
    <mergeCell ref="A28:A33"/>
    <mergeCell ref="A4:A9"/>
    <mergeCell ref="A16:A21"/>
    <mergeCell ref="G16:L21"/>
    <mergeCell ref="I4:L9"/>
    <mergeCell ref="A35:L35"/>
    <mergeCell ref="A36:L36"/>
    <mergeCell ref="A38:L38"/>
    <mergeCell ref="A37:L37"/>
  </mergeCells>
  <pageMargins left="0.7" right="0.7" top="0.75" bottom="0.75" header="0.3" footer="0.3"/>
  <pageSetup scale="5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L20"/>
  <sheetViews>
    <sheetView workbookViewId="0">
      <selection sqref="A1:J2"/>
    </sheetView>
  </sheetViews>
  <sheetFormatPr defaultRowHeight="15" x14ac:dyDescent="0.25"/>
  <cols>
    <col min="1" max="1" width="13.5703125" style="25" bestFit="1" customWidth="1"/>
    <col min="2" max="2" width="48.7109375" style="25" bestFit="1" customWidth="1"/>
    <col min="3" max="10" width="14" style="25" customWidth="1"/>
    <col min="11" max="16384" width="9.140625" style="25"/>
  </cols>
  <sheetData>
    <row r="1" spans="1:12" ht="15" customHeight="1" x14ac:dyDescent="0.25">
      <c r="A1" s="376" t="s">
        <v>129</v>
      </c>
      <c r="B1" s="376"/>
      <c r="C1" s="376"/>
      <c r="D1" s="376"/>
      <c r="E1" s="376"/>
      <c r="F1" s="376"/>
      <c r="G1" s="376"/>
      <c r="H1" s="376"/>
      <c r="I1" s="376"/>
      <c r="J1" s="376"/>
      <c r="K1" s="88"/>
      <c r="L1" s="88"/>
    </row>
    <row r="2" spans="1:12" ht="15.75" customHeight="1" thickBot="1" x14ac:dyDescent="0.3">
      <c r="A2" s="376"/>
      <c r="B2" s="376"/>
      <c r="C2" s="376"/>
      <c r="D2" s="376"/>
      <c r="E2" s="376"/>
      <c r="F2" s="376"/>
      <c r="G2" s="376"/>
      <c r="H2" s="376"/>
      <c r="I2" s="376"/>
      <c r="J2" s="376"/>
      <c r="K2" s="88"/>
      <c r="L2" s="88"/>
    </row>
    <row r="3" spans="1:12" x14ac:dyDescent="0.25">
      <c r="A3" s="398" t="s">
        <v>128</v>
      </c>
      <c r="B3" s="391" t="s">
        <v>127</v>
      </c>
      <c r="C3" s="391" t="s">
        <v>126</v>
      </c>
      <c r="D3" s="392"/>
      <c r="E3" s="392"/>
      <c r="F3" s="392"/>
      <c r="G3" s="392"/>
      <c r="H3" s="392"/>
      <c r="I3" s="392"/>
      <c r="J3" s="393"/>
    </row>
    <row r="4" spans="1:12" ht="26.25" thickBot="1" x14ac:dyDescent="0.3">
      <c r="A4" s="399"/>
      <c r="B4" s="397"/>
      <c r="C4" s="87" t="s">
        <v>125</v>
      </c>
      <c r="D4" s="86" t="s">
        <v>124</v>
      </c>
      <c r="E4" s="86" t="s">
        <v>123</v>
      </c>
      <c r="F4" s="86" t="s">
        <v>122</v>
      </c>
      <c r="G4" s="86" t="s">
        <v>121</v>
      </c>
      <c r="H4" s="86" t="s">
        <v>120</v>
      </c>
      <c r="I4" s="86" t="s">
        <v>119</v>
      </c>
      <c r="J4" s="85" t="s">
        <v>118</v>
      </c>
    </row>
    <row r="5" spans="1:12" x14ac:dyDescent="0.25">
      <c r="A5" s="394" t="s">
        <v>117</v>
      </c>
      <c r="B5" s="84" t="s">
        <v>116</v>
      </c>
      <c r="C5" s="83">
        <v>0.02</v>
      </c>
      <c r="D5" s="82">
        <f t="shared" ref="D5:J14" si="0">C5*0.96</f>
        <v>1.9199999999999998E-2</v>
      </c>
      <c r="E5" s="81">
        <f t="shared" si="0"/>
        <v>1.8431999999999997E-2</v>
      </c>
      <c r="F5" s="81">
        <f t="shared" si="0"/>
        <v>1.7694719999999997E-2</v>
      </c>
      <c r="G5" s="81">
        <f t="shared" si="0"/>
        <v>1.6986931199999996E-2</v>
      </c>
      <c r="H5" s="81">
        <f t="shared" si="0"/>
        <v>1.6307453951999996E-2</v>
      </c>
      <c r="I5" s="81">
        <f t="shared" si="0"/>
        <v>1.5655155793919996E-2</v>
      </c>
      <c r="J5" s="80">
        <f t="shared" si="0"/>
        <v>1.5028949562163196E-2</v>
      </c>
    </row>
    <row r="6" spans="1:12" x14ac:dyDescent="0.25">
      <c r="A6" s="395"/>
      <c r="B6" s="79" t="s">
        <v>115</v>
      </c>
      <c r="C6" s="78">
        <v>0.03</v>
      </c>
      <c r="D6" s="77">
        <f t="shared" si="0"/>
        <v>2.8799999999999999E-2</v>
      </c>
      <c r="E6" s="76">
        <f t="shared" si="0"/>
        <v>2.7647999999999999E-2</v>
      </c>
      <c r="F6" s="76">
        <f t="shared" si="0"/>
        <v>2.6542079999999999E-2</v>
      </c>
      <c r="G6" s="76">
        <f t="shared" si="0"/>
        <v>2.5480396799999999E-2</v>
      </c>
      <c r="H6" s="76">
        <f t="shared" si="0"/>
        <v>2.4461180927999999E-2</v>
      </c>
      <c r="I6" s="76">
        <f t="shared" si="0"/>
        <v>2.3482733690879998E-2</v>
      </c>
      <c r="J6" s="75">
        <f t="shared" si="0"/>
        <v>2.2543424343244797E-2</v>
      </c>
    </row>
    <row r="7" spans="1:12" x14ac:dyDescent="0.25">
      <c r="A7" s="395"/>
      <c r="B7" s="79" t="s">
        <v>114</v>
      </c>
      <c r="C7" s="78">
        <v>0.03</v>
      </c>
      <c r="D7" s="77">
        <f t="shared" si="0"/>
        <v>2.8799999999999999E-2</v>
      </c>
      <c r="E7" s="76">
        <f t="shared" si="0"/>
        <v>2.7647999999999999E-2</v>
      </c>
      <c r="F7" s="76">
        <f t="shared" si="0"/>
        <v>2.6542079999999999E-2</v>
      </c>
      <c r="G7" s="76">
        <f t="shared" si="0"/>
        <v>2.5480396799999999E-2</v>
      </c>
      <c r="H7" s="76">
        <f t="shared" si="0"/>
        <v>2.4461180927999999E-2</v>
      </c>
      <c r="I7" s="76">
        <f t="shared" si="0"/>
        <v>2.3482733690879998E-2</v>
      </c>
      <c r="J7" s="75">
        <f t="shared" si="0"/>
        <v>2.2543424343244797E-2</v>
      </c>
    </row>
    <row r="8" spans="1:12" x14ac:dyDescent="0.25">
      <c r="A8" s="395"/>
      <c r="B8" s="79" t="s">
        <v>113</v>
      </c>
      <c r="C8" s="78">
        <v>0.04</v>
      </c>
      <c r="D8" s="77">
        <f t="shared" si="0"/>
        <v>3.8399999999999997E-2</v>
      </c>
      <c r="E8" s="76">
        <f t="shared" si="0"/>
        <v>3.6863999999999994E-2</v>
      </c>
      <c r="F8" s="76">
        <f t="shared" si="0"/>
        <v>3.5389439999999994E-2</v>
      </c>
      <c r="G8" s="76">
        <f t="shared" si="0"/>
        <v>3.3973862399999992E-2</v>
      </c>
      <c r="H8" s="76">
        <f t="shared" si="0"/>
        <v>3.2614907903999991E-2</v>
      </c>
      <c r="I8" s="76">
        <f t="shared" si="0"/>
        <v>3.1310311587839992E-2</v>
      </c>
      <c r="J8" s="75">
        <f t="shared" si="0"/>
        <v>3.0057899124326392E-2</v>
      </c>
    </row>
    <row r="9" spans="1:12" x14ac:dyDescent="0.25">
      <c r="A9" s="395"/>
      <c r="B9" s="79" t="s">
        <v>112</v>
      </c>
      <c r="C9" s="78">
        <v>0.06</v>
      </c>
      <c r="D9" s="77">
        <f t="shared" si="0"/>
        <v>5.7599999999999998E-2</v>
      </c>
      <c r="E9" s="76">
        <f t="shared" si="0"/>
        <v>5.5295999999999998E-2</v>
      </c>
      <c r="F9" s="76">
        <f t="shared" si="0"/>
        <v>5.3084159999999998E-2</v>
      </c>
      <c r="G9" s="76">
        <f t="shared" si="0"/>
        <v>5.0960793599999998E-2</v>
      </c>
      <c r="H9" s="76">
        <f t="shared" si="0"/>
        <v>4.8922361855999998E-2</v>
      </c>
      <c r="I9" s="76">
        <f t="shared" si="0"/>
        <v>4.6965467381759995E-2</v>
      </c>
      <c r="J9" s="75">
        <f t="shared" si="0"/>
        <v>4.5086848686489593E-2</v>
      </c>
    </row>
    <row r="10" spans="1:12" ht="15.75" thickBot="1" x14ac:dyDescent="0.3">
      <c r="A10" s="396"/>
      <c r="B10" s="74" t="s">
        <v>111</v>
      </c>
      <c r="C10" s="73">
        <v>0.06</v>
      </c>
      <c r="D10" s="72">
        <f t="shared" si="0"/>
        <v>5.7599999999999998E-2</v>
      </c>
      <c r="E10" s="71">
        <f t="shared" si="0"/>
        <v>5.5295999999999998E-2</v>
      </c>
      <c r="F10" s="71">
        <f t="shared" si="0"/>
        <v>5.3084159999999998E-2</v>
      </c>
      <c r="G10" s="71">
        <f t="shared" si="0"/>
        <v>5.0960793599999998E-2</v>
      </c>
      <c r="H10" s="71">
        <f t="shared" si="0"/>
        <v>4.8922361855999998E-2</v>
      </c>
      <c r="I10" s="71">
        <f t="shared" si="0"/>
        <v>4.6965467381759995E-2</v>
      </c>
      <c r="J10" s="70">
        <f t="shared" si="0"/>
        <v>4.5086848686489593E-2</v>
      </c>
    </row>
    <row r="11" spans="1:12" x14ac:dyDescent="0.25">
      <c r="A11" s="394" t="s">
        <v>110</v>
      </c>
      <c r="B11" s="84" t="s">
        <v>109</v>
      </c>
      <c r="C11" s="83">
        <v>0.05</v>
      </c>
      <c r="D11" s="82">
        <f t="shared" si="0"/>
        <v>4.8000000000000001E-2</v>
      </c>
      <c r="E11" s="81">
        <f t="shared" si="0"/>
        <v>4.6079999999999996E-2</v>
      </c>
      <c r="F11" s="81">
        <f t="shared" si="0"/>
        <v>4.4236799999999993E-2</v>
      </c>
      <c r="G11" s="81">
        <f t="shared" si="0"/>
        <v>4.2467327999999992E-2</v>
      </c>
      <c r="H11" s="81">
        <f t="shared" si="0"/>
        <v>4.0768634879999988E-2</v>
      </c>
      <c r="I11" s="81">
        <f t="shared" si="0"/>
        <v>3.9137889484799987E-2</v>
      </c>
      <c r="J11" s="80">
        <f t="shared" si="0"/>
        <v>3.7572373905407984E-2</v>
      </c>
    </row>
    <row r="12" spans="1:12" x14ac:dyDescent="0.25">
      <c r="A12" s="395"/>
      <c r="B12" s="79" t="s">
        <v>108</v>
      </c>
      <c r="C12" s="78">
        <v>0.03</v>
      </c>
      <c r="D12" s="77">
        <f t="shared" si="0"/>
        <v>2.8799999999999999E-2</v>
      </c>
      <c r="E12" s="76">
        <f t="shared" si="0"/>
        <v>2.7647999999999999E-2</v>
      </c>
      <c r="F12" s="76">
        <f t="shared" si="0"/>
        <v>2.6542079999999999E-2</v>
      </c>
      <c r="G12" s="76">
        <f t="shared" si="0"/>
        <v>2.5480396799999999E-2</v>
      </c>
      <c r="H12" s="76">
        <f t="shared" si="0"/>
        <v>2.4461180927999999E-2</v>
      </c>
      <c r="I12" s="76">
        <f t="shared" si="0"/>
        <v>2.3482733690879998E-2</v>
      </c>
      <c r="J12" s="75">
        <f t="shared" si="0"/>
        <v>2.2543424343244797E-2</v>
      </c>
    </row>
    <row r="13" spans="1:12" x14ac:dyDescent="0.25">
      <c r="A13" s="395"/>
      <c r="B13" s="79" t="s">
        <v>107</v>
      </c>
      <c r="C13" s="78">
        <v>0.06</v>
      </c>
      <c r="D13" s="77">
        <f t="shared" si="0"/>
        <v>5.7599999999999998E-2</v>
      </c>
      <c r="E13" s="76">
        <f t="shared" si="0"/>
        <v>5.5295999999999998E-2</v>
      </c>
      <c r="F13" s="76">
        <f t="shared" si="0"/>
        <v>5.3084159999999998E-2</v>
      </c>
      <c r="G13" s="76">
        <f t="shared" si="0"/>
        <v>5.0960793599999998E-2</v>
      </c>
      <c r="H13" s="76">
        <f t="shared" si="0"/>
        <v>4.8922361855999998E-2</v>
      </c>
      <c r="I13" s="76">
        <f t="shared" si="0"/>
        <v>4.6965467381759995E-2</v>
      </c>
      <c r="J13" s="75">
        <f t="shared" si="0"/>
        <v>4.5086848686489593E-2</v>
      </c>
    </row>
    <row r="14" spans="1:12" ht="15.75" thickBot="1" x14ac:dyDescent="0.3">
      <c r="A14" s="396"/>
      <c r="B14" s="74" t="s">
        <v>106</v>
      </c>
      <c r="C14" s="73">
        <v>0.02</v>
      </c>
      <c r="D14" s="72">
        <f t="shared" si="0"/>
        <v>1.9199999999999998E-2</v>
      </c>
      <c r="E14" s="71">
        <f t="shared" si="0"/>
        <v>1.8431999999999997E-2</v>
      </c>
      <c r="F14" s="71">
        <f t="shared" si="0"/>
        <v>1.7694719999999997E-2</v>
      </c>
      <c r="G14" s="71">
        <f t="shared" si="0"/>
        <v>1.6986931199999996E-2</v>
      </c>
      <c r="H14" s="71">
        <f t="shared" si="0"/>
        <v>1.6307453951999996E-2</v>
      </c>
      <c r="I14" s="71">
        <f t="shared" si="0"/>
        <v>1.5655155793919996E-2</v>
      </c>
      <c r="J14" s="70">
        <f t="shared" si="0"/>
        <v>1.5028949562163196E-2</v>
      </c>
    </row>
    <row r="15" spans="1:12" ht="15.75" thickBot="1" x14ac:dyDescent="0.3">
      <c r="A15" s="69" t="s">
        <v>105</v>
      </c>
      <c r="B15" s="68" t="s">
        <v>104</v>
      </c>
      <c r="C15" s="67" t="s">
        <v>103</v>
      </c>
      <c r="D15" s="66" t="s">
        <v>103</v>
      </c>
      <c r="E15" s="65" t="s">
        <v>103</v>
      </c>
      <c r="F15" s="65" t="s">
        <v>103</v>
      </c>
      <c r="G15" s="65" t="s">
        <v>103</v>
      </c>
      <c r="H15" s="65" t="s">
        <v>103</v>
      </c>
      <c r="I15" s="65" t="s">
        <v>103</v>
      </c>
      <c r="J15" s="64" t="s">
        <v>103</v>
      </c>
    </row>
    <row r="16" spans="1:12" ht="15.75" thickBot="1" x14ac:dyDescent="0.3">
      <c r="A16" s="69" t="s">
        <v>102</v>
      </c>
      <c r="B16" s="68" t="s">
        <v>101</v>
      </c>
      <c r="C16" s="67">
        <v>0.01</v>
      </c>
      <c r="D16" s="66">
        <f t="shared" ref="D16:J16" si="1">C16*0.96</f>
        <v>9.5999999999999992E-3</v>
      </c>
      <c r="E16" s="65">
        <f t="shared" si="1"/>
        <v>9.2159999999999985E-3</v>
      </c>
      <c r="F16" s="65">
        <f t="shared" si="1"/>
        <v>8.8473599999999986E-3</v>
      </c>
      <c r="G16" s="65">
        <f t="shared" si="1"/>
        <v>8.493465599999998E-3</v>
      </c>
      <c r="H16" s="65">
        <f t="shared" si="1"/>
        <v>8.1537269759999979E-3</v>
      </c>
      <c r="I16" s="65">
        <f t="shared" si="1"/>
        <v>7.8275778969599981E-3</v>
      </c>
      <c r="J16" s="64">
        <f t="shared" si="1"/>
        <v>7.514474781081598E-3</v>
      </c>
    </row>
    <row r="17" spans="1:10" x14ac:dyDescent="0.25">
      <c r="A17" s="63" t="s">
        <v>53</v>
      </c>
    </row>
    <row r="18" spans="1:10" ht="48" customHeight="1" x14ac:dyDescent="0.25">
      <c r="A18" s="374" t="s">
        <v>100</v>
      </c>
      <c r="B18" s="374"/>
      <c r="C18" s="374"/>
      <c r="D18" s="374"/>
      <c r="E18" s="374"/>
      <c r="F18" s="374"/>
      <c r="G18" s="374"/>
      <c r="H18" s="374"/>
      <c r="I18" s="374"/>
      <c r="J18" s="374"/>
    </row>
    <row r="19" spans="1:10" ht="33" customHeight="1" x14ac:dyDescent="0.25">
      <c r="A19" s="389" t="s">
        <v>99</v>
      </c>
      <c r="B19" s="389"/>
      <c r="C19" s="389"/>
      <c r="D19" s="389"/>
      <c r="E19" s="389"/>
      <c r="F19" s="389"/>
      <c r="G19" s="389"/>
      <c r="H19" s="389"/>
      <c r="I19" s="389"/>
      <c r="J19" s="389"/>
    </row>
    <row r="20" spans="1:10" ht="34.5" customHeight="1" x14ac:dyDescent="0.25">
      <c r="A20" s="390" t="s">
        <v>98</v>
      </c>
      <c r="B20" s="390"/>
      <c r="C20" s="390"/>
      <c r="D20" s="390"/>
      <c r="E20" s="390"/>
      <c r="F20" s="390"/>
      <c r="G20" s="390"/>
      <c r="H20" s="390"/>
      <c r="I20" s="390"/>
      <c r="J20" s="390"/>
    </row>
  </sheetData>
  <sheetProtection password="C274" sheet="1" objects="1" scenarios="1"/>
  <mergeCells count="9">
    <mergeCell ref="A19:J19"/>
    <mergeCell ref="A20:J20"/>
    <mergeCell ref="C3:J3"/>
    <mergeCell ref="A1:J2"/>
    <mergeCell ref="A18:J18"/>
    <mergeCell ref="A5:A10"/>
    <mergeCell ref="A11:A14"/>
    <mergeCell ref="B3:B4"/>
    <mergeCell ref="A3:A4"/>
  </mergeCells>
  <pageMargins left="0.7" right="0.7" top="0.75" bottom="0.75" header="0.3" footer="0.3"/>
  <pageSetup scale="7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
  <sheetViews>
    <sheetView workbookViewId="0"/>
  </sheetViews>
  <sheetFormatPr defaultRowHeight="15" x14ac:dyDescent="0.25"/>
  <sheetData>
    <row r="2" spans="1:1" x14ac:dyDescent="0.25">
      <c r="A2" t="s">
        <v>325</v>
      </c>
    </row>
  </sheetData>
  <sheetProtection algorithmName="SHA-512" hashValue="5Irr+P22CbEAv3Hkr4hJtTIh3qtFgxhoh64eCN+D02GTVRDarYKY6NcZNzCkgfbcjehP+V/2W1zK4Ikw4uf+6g==" saltValue="fvvfwNwaTDRQLLlr6d0otw=="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128"/>
  <sheetViews>
    <sheetView workbookViewId="0">
      <selection activeCell="B79" sqref="B79"/>
    </sheetView>
  </sheetViews>
  <sheetFormatPr defaultRowHeight="15" x14ac:dyDescent="0.25"/>
  <cols>
    <col min="1" max="1" width="30.28515625" customWidth="1"/>
    <col min="2" max="2" width="18.42578125" customWidth="1"/>
    <col min="3" max="3" width="23.28515625" customWidth="1"/>
    <col min="4" max="4" width="23.85546875" customWidth="1"/>
    <col min="5" max="5" width="17.140625" customWidth="1"/>
    <col min="6" max="6" width="23.7109375" customWidth="1"/>
    <col min="7" max="7" width="25.7109375" customWidth="1"/>
    <col min="8" max="8" width="33.42578125" customWidth="1"/>
    <col min="9" max="9" width="24.85546875" customWidth="1"/>
  </cols>
  <sheetData>
    <row r="1" spans="1:8" x14ac:dyDescent="0.25">
      <c r="A1" t="s">
        <v>96</v>
      </c>
    </row>
    <row r="2" spans="1:8" x14ac:dyDescent="0.25">
      <c r="A2" t="s">
        <v>180</v>
      </c>
    </row>
    <row r="3" spans="1:8" x14ac:dyDescent="0.25">
      <c r="A3" t="s">
        <v>135</v>
      </c>
    </row>
    <row r="4" spans="1:8" x14ac:dyDescent="0.25">
      <c r="A4" t="s">
        <v>151</v>
      </c>
    </row>
    <row r="6" spans="1:8" x14ac:dyDescent="0.25">
      <c r="A6" t="s">
        <v>180</v>
      </c>
      <c r="B6" t="s">
        <v>135</v>
      </c>
      <c r="C6" t="s">
        <v>151</v>
      </c>
    </row>
    <row r="7" spans="1:8" x14ac:dyDescent="0.25">
      <c r="A7" t="s">
        <v>152</v>
      </c>
      <c r="B7" t="s">
        <v>154</v>
      </c>
      <c r="C7" s="199" t="s">
        <v>18</v>
      </c>
    </row>
    <row r="8" spans="1:8" x14ac:dyDescent="0.25">
      <c r="A8" t="s">
        <v>153</v>
      </c>
      <c r="C8" s="199" t="s">
        <v>155</v>
      </c>
    </row>
    <row r="9" spans="1:8" x14ac:dyDescent="0.25">
      <c r="C9" s="199" t="s">
        <v>291</v>
      </c>
    </row>
    <row r="10" spans="1:8" x14ac:dyDescent="0.25">
      <c r="C10" s="199" t="s">
        <v>156</v>
      </c>
    </row>
    <row r="11" spans="1:8" s="173" customFormat="1" x14ac:dyDescent="0.25"/>
    <row r="13" spans="1:8" x14ac:dyDescent="0.25">
      <c r="C13" t="s">
        <v>154</v>
      </c>
    </row>
    <row r="14" spans="1:8" ht="15.75" thickBot="1" x14ac:dyDescent="0.3">
      <c r="A14" t="s">
        <v>152</v>
      </c>
      <c r="B14" t="s">
        <v>153</v>
      </c>
      <c r="C14" s="7" t="s">
        <v>21</v>
      </c>
      <c r="D14" t="s">
        <v>18</v>
      </c>
      <c r="E14" t="s">
        <v>155</v>
      </c>
      <c r="F14" t="s">
        <v>291</v>
      </c>
      <c r="G14" t="s">
        <v>156</v>
      </c>
      <c r="H14" s="173" t="s">
        <v>157</v>
      </c>
    </row>
    <row r="15" spans="1:8" x14ac:dyDescent="0.25">
      <c r="A15" s="7" t="s">
        <v>5</v>
      </c>
      <c r="B15" s="7" t="s">
        <v>5</v>
      </c>
      <c r="C15" s="7" t="s">
        <v>22</v>
      </c>
      <c r="D15" s="203" t="s">
        <v>5</v>
      </c>
      <c r="E15" s="203" t="s">
        <v>5</v>
      </c>
      <c r="F15" s="203" t="s">
        <v>5</v>
      </c>
      <c r="G15" s="202" t="s">
        <v>5</v>
      </c>
      <c r="H15" s="173" t="s">
        <v>5</v>
      </c>
    </row>
    <row r="16" spans="1:8" x14ac:dyDescent="0.25">
      <c r="A16" s="254" t="s">
        <v>8</v>
      </c>
      <c r="B16" s="7" t="s">
        <v>8</v>
      </c>
      <c r="C16" s="7" t="s">
        <v>23</v>
      </c>
      <c r="D16" s="203" t="s">
        <v>8</v>
      </c>
      <c r="E16" s="203" t="s">
        <v>8</v>
      </c>
      <c r="F16" s="203" t="s">
        <v>8</v>
      </c>
      <c r="G16" s="200" t="s">
        <v>8</v>
      </c>
      <c r="H16" s="173" t="s">
        <v>8</v>
      </c>
    </row>
    <row r="17" spans="1:8" x14ac:dyDescent="0.25">
      <c r="A17" s="254" t="s">
        <v>6</v>
      </c>
      <c r="B17" s="7" t="s">
        <v>12</v>
      </c>
      <c r="C17" s="7" t="s">
        <v>24</v>
      </c>
      <c r="D17" s="203" t="s">
        <v>46</v>
      </c>
      <c r="E17" s="203" t="s">
        <v>46</v>
      </c>
      <c r="F17" s="203" t="s">
        <v>46</v>
      </c>
      <c r="G17" s="200" t="s">
        <v>46</v>
      </c>
      <c r="H17" s="173" t="s">
        <v>46</v>
      </c>
    </row>
    <row r="18" spans="1:8" ht="15.75" thickBot="1" x14ac:dyDescent="0.3">
      <c r="A18" s="254" t="s">
        <v>195</v>
      </c>
      <c r="B18" s="7" t="s">
        <v>6</v>
      </c>
      <c r="C18" s="7" t="s">
        <v>25</v>
      </c>
      <c r="D18" s="203" t="s">
        <v>12</v>
      </c>
      <c r="E18" s="203" t="s">
        <v>12</v>
      </c>
      <c r="F18" s="203" t="s">
        <v>12</v>
      </c>
      <c r="G18" s="200" t="s">
        <v>12</v>
      </c>
      <c r="H18" s="173" t="s">
        <v>12</v>
      </c>
    </row>
    <row r="19" spans="1:8" x14ac:dyDescent="0.25">
      <c r="A19" s="254" t="s">
        <v>216</v>
      </c>
      <c r="B19" s="7" t="s">
        <v>7</v>
      </c>
      <c r="C19" s="7" t="s">
        <v>26</v>
      </c>
      <c r="D19" s="189" t="s">
        <v>256</v>
      </c>
      <c r="E19" s="193" t="s">
        <v>252</v>
      </c>
      <c r="F19" s="197" t="s">
        <v>263</v>
      </c>
      <c r="G19" s="200">
        <v>23</v>
      </c>
    </row>
    <row r="20" spans="1:8" x14ac:dyDescent="0.25">
      <c r="A20" s="254" t="s">
        <v>196</v>
      </c>
      <c r="B20" s="7" t="s">
        <v>9</v>
      </c>
      <c r="D20" s="190" t="s">
        <v>257</v>
      </c>
      <c r="E20" s="194" t="s">
        <v>253</v>
      </c>
      <c r="F20" s="196" t="s">
        <v>264</v>
      </c>
      <c r="G20" s="200">
        <v>24</v>
      </c>
    </row>
    <row r="21" spans="1:8" x14ac:dyDescent="0.25">
      <c r="A21" s="255" t="s">
        <v>197</v>
      </c>
      <c r="B21" s="17"/>
      <c r="D21" s="191" t="s">
        <v>258</v>
      </c>
      <c r="E21" s="194" t="s">
        <v>254</v>
      </c>
      <c r="F21" s="196" t="s">
        <v>265</v>
      </c>
      <c r="G21" s="200" t="s">
        <v>47</v>
      </c>
    </row>
    <row r="22" spans="1:8" x14ac:dyDescent="0.25">
      <c r="A22" s="255" t="s">
        <v>198</v>
      </c>
      <c r="D22" s="192" t="s">
        <v>259</v>
      </c>
      <c r="E22" s="194" t="s">
        <v>208</v>
      </c>
      <c r="F22" s="198" t="s">
        <v>266</v>
      </c>
      <c r="G22" s="200" t="s">
        <v>49</v>
      </c>
    </row>
    <row r="23" spans="1:8" x14ac:dyDescent="0.25">
      <c r="A23" s="255" t="s">
        <v>199</v>
      </c>
      <c r="D23" s="191" t="s">
        <v>260</v>
      </c>
      <c r="E23" s="194" t="s">
        <v>209</v>
      </c>
      <c r="F23" s="198" t="s">
        <v>267</v>
      </c>
      <c r="G23" s="200" t="s">
        <v>7</v>
      </c>
    </row>
    <row r="24" spans="1:8" x14ac:dyDescent="0.25">
      <c r="D24" s="192" t="s">
        <v>261</v>
      </c>
      <c r="E24" s="194" t="s">
        <v>255</v>
      </c>
      <c r="F24" s="198" t="s">
        <v>268</v>
      </c>
      <c r="G24" s="200" t="s">
        <v>50</v>
      </c>
    </row>
    <row r="25" spans="1:8" x14ac:dyDescent="0.25">
      <c r="D25" s="188" t="s">
        <v>262</v>
      </c>
      <c r="E25" s="194" t="s">
        <v>210</v>
      </c>
      <c r="F25" s="187" t="s">
        <v>269</v>
      </c>
      <c r="G25" s="200" t="s">
        <v>51</v>
      </c>
    </row>
    <row r="26" spans="1:8" ht="15.75" thickBot="1" x14ac:dyDescent="0.3">
      <c r="A26" t="s">
        <v>130</v>
      </c>
      <c r="D26" s="21"/>
      <c r="E26" s="195" t="s">
        <v>229</v>
      </c>
      <c r="F26" s="187" t="s">
        <v>270</v>
      </c>
      <c r="G26" s="201" t="s">
        <v>52</v>
      </c>
    </row>
    <row r="27" spans="1:8" x14ac:dyDescent="0.25">
      <c r="A27" t="s">
        <v>136</v>
      </c>
      <c r="D27" s="1"/>
      <c r="E27" s="1"/>
      <c r="F27" s="187" t="s">
        <v>271</v>
      </c>
    </row>
    <row r="28" spans="1:8" x14ac:dyDescent="0.25">
      <c r="A28" t="s">
        <v>138</v>
      </c>
      <c r="D28" s="93"/>
      <c r="E28" s="1"/>
      <c r="F28" s="93"/>
    </row>
    <row r="29" spans="1:8" x14ac:dyDescent="0.25">
      <c r="A29" t="s">
        <v>139</v>
      </c>
      <c r="D29" s="7"/>
      <c r="E29" s="95"/>
      <c r="F29" s="7"/>
    </row>
    <row r="30" spans="1:8" x14ac:dyDescent="0.25">
      <c r="A30" t="s">
        <v>140</v>
      </c>
      <c r="D30" s="7"/>
      <c r="E30" s="96"/>
      <c r="F30" s="7"/>
    </row>
    <row r="31" spans="1:8" x14ac:dyDescent="0.25">
      <c r="A31" t="s">
        <v>158</v>
      </c>
      <c r="E31" s="7"/>
      <c r="F31" s="7"/>
    </row>
    <row r="32" spans="1:8" x14ac:dyDescent="0.25">
      <c r="F32" s="7"/>
    </row>
    <row r="33" spans="1:9" x14ac:dyDescent="0.25">
      <c r="F33" s="7"/>
    </row>
    <row r="34" spans="1:9" x14ac:dyDescent="0.25">
      <c r="A34" t="s">
        <v>130</v>
      </c>
      <c r="F34" s="7"/>
    </row>
    <row r="35" spans="1:9" x14ac:dyDescent="0.25">
      <c r="A35" t="s">
        <v>137</v>
      </c>
      <c r="C35" t="s">
        <v>174</v>
      </c>
      <c r="F35" s="7"/>
    </row>
    <row r="36" spans="1:9" x14ac:dyDescent="0.25">
      <c r="A36" s="89" t="s">
        <v>136</v>
      </c>
      <c r="C36">
        <v>1</v>
      </c>
      <c r="F36" s="7"/>
      <c r="G36" t="s">
        <v>178</v>
      </c>
      <c r="H36" t="s">
        <v>292</v>
      </c>
      <c r="I36" t="s">
        <v>179</v>
      </c>
    </row>
    <row r="37" spans="1:9" x14ac:dyDescent="0.25">
      <c r="A37" t="s">
        <v>138</v>
      </c>
      <c r="C37">
        <v>2</v>
      </c>
      <c r="F37" s="7"/>
      <c r="G37">
        <v>1</v>
      </c>
      <c r="H37">
        <v>1</v>
      </c>
      <c r="I37">
        <v>1</v>
      </c>
    </row>
    <row r="38" spans="1:9" x14ac:dyDescent="0.25">
      <c r="A38" t="s">
        <v>139</v>
      </c>
      <c r="C38">
        <v>3</v>
      </c>
      <c r="G38">
        <v>2</v>
      </c>
      <c r="H38">
        <v>2</v>
      </c>
      <c r="I38">
        <v>2</v>
      </c>
    </row>
    <row r="39" spans="1:9" x14ac:dyDescent="0.25">
      <c r="A39" t="s">
        <v>140</v>
      </c>
      <c r="C39">
        <v>4</v>
      </c>
      <c r="G39">
        <v>3</v>
      </c>
      <c r="H39">
        <v>3</v>
      </c>
      <c r="I39">
        <v>3</v>
      </c>
    </row>
    <row r="40" spans="1:9" x14ac:dyDescent="0.25">
      <c r="A40" t="s">
        <v>158</v>
      </c>
      <c r="C40">
        <v>5</v>
      </c>
      <c r="D40" t="s">
        <v>175</v>
      </c>
      <c r="E40" t="s">
        <v>176</v>
      </c>
      <c r="F40" t="s">
        <v>177</v>
      </c>
      <c r="G40">
        <v>4</v>
      </c>
      <c r="H40">
        <v>4</v>
      </c>
      <c r="I40">
        <v>4</v>
      </c>
    </row>
    <row r="41" spans="1:9" x14ac:dyDescent="0.25">
      <c r="C41">
        <v>6</v>
      </c>
      <c r="D41">
        <v>1</v>
      </c>
      <c r="E41">
        <v>1</v>
      </c>
      <c r="F41">
        <v>1</v>
      </c>
      <c r="G41">
        <v>5</v>
      </c>
      <c r="H41">
        <v>5</v>
      </c>
      <c r="I41">
        <v>5</v>
      </c>
    </row>
    <row r="42" spans="1:9" x14ac:dyDescent="0.25">
      <c r="A42" t="s">
        <v>131</v>
      </c>
      <c r="C42">
        <v>7</v>
      </c>
      <c r="D42">
        <v>2</v>
      </c>
      <c r="E42">
        <v>2</v>
      </c>
      <c r="F42">
        <v>2</v>
      </c>
      <c r="G42">
        <v>6</v>
      </c>
      <c r="H42">
        <v>6</v>
      </c>
      <c r="I42">
        <v>6</v>
      </c>
    </row>
    <row r="43" spans="1:9" x14ac:dyDescent="0.25">
      <c r="A43" t="s">
        <v>141</v>
      </c>
      <c r="C43">
        <v>8</v>
      </c>
      <c r="E43">
        <v>3</v>
      </c>
      <c r="F43">
        <v>3</v>
      </c>
      <c r="G43">
        <v>7</v>
      </c>
      <c r="H43">
        <v>7</v>
      </c>
      <c r="I43">
        <v>7</v>
      </c>
    </row>
    <row r="44" spans="1:9" x14ac:dyDescent="0.25">
      <c r="A44" t="s">
        <v>142</v>
      </c>
      <c r="E44">
        <v>4</v>
      </c>
      <c r="F44">
        <v>4</v>
      </c>
      <c r="G44">
        <v>8</v>
      </c>
      <c r="H44">
        <v>8</v>
      </c>
      <c r="I44">
        <v>8</v>
      </c>
    </row>
    <row r="45" spans="1:9" x14ac:dyDescent="0.25">
      <c r="A45" t="s">
        <v>143</v>
      </c>
      <c r="F45">
        <v>5</v>
      </c>
    </row>
    <row r="46" spans="1:9" x14ac:dyDescent="0.25">
      <c r="A46" t="s">
        <v>144</v>
      </c>
      <c r="F46">
        <v>6</v>
      </c>
    </row>
    <row r="47" spans="1:9" x14ac:dyDescent="0.25">
      <c r="A47" t="s">
        <v>145</v>
      </c>
      <c r="C47" t="s">
        <v>134</v>
      </c>
      <c r="F47">
        <v>7</v>
      </c>
    </row>
    <row r="48" spans="1:9" x14ac:dyDescent="0.25">
      <c r="A48" t="s">
        <v>146</v>
      </c>
      <c r="C48">
        <v>1</v>
      </c>
      <c r="F48">
        <v>8</v>
      </c>
    </row>
    <row r="49" spans="1:3" x14ac:dyDescent="0.25">
      <c r="A49" t="s">
        <v>223</v>
      </c>
      <c r="C49">
        <v>2</v>
      </c>
    </row>
    <row r="50" spans="1:3" x14ac:dyDescent="0.25">
      <c r="C50">
        <v>3</v>
      </c>
    </row>
    <row r="51" spans="1:3" x14ac:dyDescent="0.25">
      <c r="A51" t="s">
        <v>132</v>
      </c>
      <c r="C51">
        <v>4</v>
      </c>
    </row>
    <row r="52" spans="1:3" x14ac:dyDescent="0.25">
      <c r="A52" t="s">
        <v>161</v>
      </c>
      <c r="C52">
        <v>5</v>
      </c>
    </row>
    <row r="53" spans="1:3" x14ac:dyDescent="0.25">
      <c r="A53" t="s">
        <v>162</v>
      </c>
      <c r="C53">
        <v>6</v>
      </c>
    </row>
    <row r="54" spans="1:3" x14ac:dyDescent="0.25">
      <c r="A54" t="s">
        <v>163</v>
      </c>
      <c r="C54">
        <v>7</v>
      </c>
    </row>
    <row r="55" spans="1:3" x14ac:dyDescent="0.25">
      <c r="A55" t="s">
        <v>147</v>
      </c>
      <c r="C55">
        <v>8</v>
      </c>
    </row>
    <row r="56" spans="1:3" x14ac:dyDescent="0.25">
      <c r="A56" t="s">
        <v>223</v>
      </c>
    </row>
    <row r="58" spans="1:3" x14ac:dyDescent="0.25">
      <c r="A58" t="s">
        <v>148</v>
      </c>
    </row>
    <row r="59" spans="1:3" x14ac:dyDescent="0.25">
      <c r="A59" t="s">
        <v>149</v>
      </c>
    </row>
    <row r="60" spans="1:3" x14ac:dyDescent="0.25">
      <c r="A60" t="s">
        <v>223</v>
      </c>
    </row>
    <row r="62" spans="1:3" x14ac:dyDescent="0.25">
      <c r="A62" t="s">
        <v>188</v>
      </c>
      <c r="B62" t="s">
        <v>189</v>
      </c>
    </row>
    <row r="63" spans="1:3" x14ac:dyDescent="0.25">
      <c r="A63" t="s">
        <v>137</v>
      </c>
      <c r="B63" t="s">
        <v>223</v>
      </c>
    </row>
    <row r="64" spans="1:3" x14ac:dyDescent="0.25">
      <c r="A64" t="s">
        <v>136</v>
      </c>
      <c r="B64" t="s">
        <v>223</v>
      </c>
    </row>
    <row r="65" spans="1:6" x14ac:dyDescent="0.25">
      <c r="A65" s="91" t="s">
        <v>138</v>
      </c>
      <c r="B65" t="s">
        <v>141</v>
      </c>
    </row>
    <row r="66" spans="1:6" x14ac:dyDescent="0.25">
      <c r="A66" s="91" t="s">
        <v>138</v>
      </c>
      <c r="B66" t="s">
        <v>142</v>
      </c>
      <c r="F66" t="s">
        <v>188</v>
      </c>
    </row>
    <row r="67" spans="1:6" x14ac:dyDescent="0.25">
      <c r="A67" s="91" t="s">
        <v>138</v>
      </c>
      <c r="B67" t="s">
        <v>143</v>
      </c>
      <c r="F67" t="s">
        <v>137</v>
      </c>
    </row>
    <row r="68" spans="1:6" x14ac:dyDescent="0.25">
      <c r="A68" s="91" t="s">
        <v>138</v>
      </c>
      <c r="B68" t="s">
        <v>144</v>
      </c>
      <c r="F68" t="s">
        <v>136</v>
      </c>
    </row>
    <row r="69" spans="1:6" x14ac:dyDescent="0.25">
      <c r="A69" s="91" t="s">
        <v>138</v>
      </c>
      <c r="B69" t="s">
        <v>145</v>
      </c>
      <c r="F69" t="s">
        <v>138</v>
      </c>
    </row>
    <row r="70" spans="1:6" x14ac:dyDescent="0.25">
      <c r="A70" s="91" t="s">
        <v>138</v>
      </c>
      <c r="B70" t="s">
        <v>146</v>
      </c>
      <c r="F70" t="s">
        <v>139</v>
      </c>
    </row>
    <row r="71" spans="1:6" x14ac:dyDescent="0.25">
      <c r="A71" s="91" t="s">
        <v>138</v>
      </c>
      <c r="B71" t="s">
        <v>223</v>
      </c>
      <c r="F71" t="s">
        <v>140</v>
      </c>
    </row>
    <row r="72" spans="1:6" x14ac:dyDescent="0.25">
      <c r="A72" t="s">
        <v>139</v>
      </c>
      <c r="B72" t="s">
        <v>141</v>
      </c>
      <c r="F72" t="s">
        <v>158</v>
      </c>
    </row>
    <row r="73" spans="1:6" x14ac:dyDescent="0.25">
      <c r="A73" t="s">
        <v>139</v>
      </c>
      <c r="B73" t="s">
        <v>142</v>
      </c>
    </row>
    <row r="74" spans="1:6" x14ac:dyDescent="0.25">
      <c r="A74" t="s">
        <v>139</v>
      </c>
      <c r="B74" t="s">
        <v>143</v>
      </c>
    </row>
    <row r="75" spans="1:6" x14ac:dyDescent="0.25">
      <c r="A75" t="s">
        <v>139</v>
      </c>
      <c r="B75" t="s">
        <v>144</v>
      </c>
    </row>
    <row r="76" spans="1:6" x14ac:dyDescent="0.25">
      <c r="A76" t="s">
        <v>139</v>
      </c>
      <c r="B76" t="s">
        <v>145</v>
      </c>
    </row>
    <row r="77" spans="1:6" x14ac:dyDescent="0.25">
      <c r="A77" t="s">
        <v>139</v>
      </c>
      <c r="B77" t="s">
        <v>146</v>
      </c>
    </row>
    <row r="78" spans="1:6" x14ac:dyDescent="0.25">
      <c r="A78" t="s">
        <v>139</v>
      </c>
      <c r="B78" t="s">
        <v>223</v>
      </c>
    </row>
    <row r="79" spans="1:6" x14ac:dyDescent="0.25">
      <c r="A79" t="s">
        <v>140</v>
      </c>
      <c r="B79" t="s">
        <v>141</v>
      </c>
    </row>
    <row r="80" spans="1:6" x14ac:dyDescent="0.25">
      <c r="A80" t="s">
        <v>140</v>
      </c>
      <c r="B80" t="s">
        <v>142</v>
      </c>
    </row>
    <row r="81" spans="1:2" x14ac:dyDescent="0.25">
      <c r="A81" t="s">
        <v>140</v>
      </c>
      <c r="B81" t="s">
        <v>143</v>
      </c>
    </row>
    <row r="82" spans="1:2" x14ac:dyDescent="0.25">
      <c r="A82" t="s">
        <v>140</v>
      </c>
      <c r="B82" t="s">
        <v>144</v>
      </c>
    </row>
    <row r="83" spans="1:2" x14ac:dyDescent="0.25">
      <c r="A83" t="s">
        <v>140</v>
      </c>
      <c r="B83" t="s">
        <v>145</v>
      </c>
    </row>
    <row r="84" spans="1:2" x14ac:dyDescent="0.25">
      <c r="A84" t="s">
        <v>140</v>
      </c>
      <c r="B84" t="s">
        <v>146</v>
      </c>
    </row>
    <row r="85" spans="1:2" x14ac:dyDescent="0.25">
      <c r="A85" t="s">
        <v>140</v>
      </c>
      <c r="B85" t="s">
        <v>223</v>
      </c>
    </row>
    <row r="86" spans="1:2" x14ac:dyDescent="0.25">
      <c r="A86" t="s">
        <v>158</v>
      </c>
      <c r="B86" t="s">
        <v>141</v>
      </c>
    </row>
    <row r="87" spans="1:2" x14ac:dyDescent="0.25">
      <c r="A87" t="s">
        <v>158</v>
      </c>
      <c r="B87" t="s">
        <v>142</v>
      </c>
    </row>
    <row r="88" spans="1:2" x14ac:dyDescent="0.25">
      <c r="A88" t="s">
        <v>158</v>
      </c>
      <c r="B88" t="s">
        <v>143</v>
      </c>
    </row>
    <row r="89" spans="1:2" x14ac:dyDescent="0.25">
      <c r="A89" t="s">
        <v>158</v>
      </c>
      <c r="B89" t="s">
        <v>144</v>
      </c>
    </row>
    <row r="90" spans="1:2" x14ac:dyDescent="0.25">
      <c r="A90" t="s">
        <v>158</v>
      </c>
      <c r="B90" t="s">
        <v>145</v>
      </c>
    </row>
    <row r="91" spans="1:2" x14ac:dyDescent="0.25">
      <c r="A91" t="s">
        <v>158</v>
      </c>
      <c r="B91" t="s">
        <v>146</v>
      </c>
    </row>
    <row r="92" spans="1:2" x14ac:dyDescent="0.25">
      <c r="A92" t="s">
        <v>158</v>
      </c>
      <c r="B92" t="s">
        <v>223</v>
      </c>
    </row>
    <row r="94" spans="1:2" x14ac:dyDescent="0.25">
      <c r="A94" t="s">
        <v>192</v>
      </c>
      <c r="B94" t="s">
        <v>190</v>
      </c>
    </row>
    <row r="95" spans="1:2" x14ac:dyDescent="0.25">
      <c r="A95" t="s">
        <v>137</v>
      </c>
      <c r="B95" t="s">
        <v>223</v>
      </c>
    </row>
    <row r="96" spans="1:2" x14ac:dyDescent="0.25">
      <c r="A96" t="s">
        <v>136</v>
      </c>
      <c r="B96" t="s">
        <v>223</v>
      </c>
    </row>
    <row r="97" spans="1:2" x14ac:dyDescent="0.25">
      <c r="A97" t="s">
        <v>138</v>
      </c>
      <c r="B97" t="s">
        <v>161</v>
      </c>
    </row>
    <row r="98" spans="1:2" x14ac:dyDescent="0.25">
      <c r="A98" t="s">
        <v>138</v>
      </c>
      <c r="B98" t="s">
        <v>162</v>
      </c>
    </row>
    <row r="99" spans="1:2" x14ac:dyDescent="0.25">
      <c r="A99" t="s">
        <v>138</v>
      </c>
      <c r="B99" t="s">
        <v>163</v>
      </c>
    </row>
    <row r="100" spans="1:2" x14ac:dyDescent="0.25">
      <c r="A100" t="s">
        <v>138</v>
      </c>
      <c r="B100" t="s">
        <v>147</v>
      </c>
    </row>
    <row r="101" spans="1:2" x14ac:dyDescent="0.25">
      <c r="A101" t="s">
        <v>138</v>
      </c>
      <c r="B101" t="s">
        <v>223</v>
      </c>
    </row>
    <row r="102" spans="1:2" x14ac:dyDescent="0.25">
      <c r="A102" t="s">
        <v>139</v>
      </c>
      <c r="B102" t="s">
        <v>161</v>
      </c>
    </row>
    <row r="103" spans="1:2" x14ac:dyDescent="0.25">
      <c r="A103" t="s">
        <v>139</v>
      </c>
      <c r="B103" t="s">
        <v>162</v>
      </c>
    </row>
    <row r="104" spans="1:2" x14ac:dyDescent="0.25">
      <c r="A104" t="s">
        <v>139</v>
      </c>
      <c r="B104" t="s">
        <v>163</v>
      </c>
    </row>
    <row r="105" spans="1:2" x14ac:dyDescent="0.25">
      <c r="A105" t="s">
        <v>139</v>
      </c>
      <c r="B105" t="s">
        <v>147</v>
      </c>
    </row>
    <row r="106" spans="1:2" x14ac:dyDescent="0.25">
      <c r="A106" t="s">
        <v>139</v>
      </c>
      <c r="B106" t="s">
        <v>223</v>
      </c>
    </row>
    <row r="107" spans="1:2" x14ac:dyDescent="0.25">
      <c r="A107" t="s">
        <v>140</v>
      </c>
      <c r="B107" t="s">
        <v>161</v>
      </c>
    </row>
    <row r="108" spans="1:2" x14ac:dyDescent="0.25">
      <c r="A108" t="s">
        <v>140</v>
      </c>
      <c r="B108" t="s">
        <v>162</v>
      </c>
    </row>
    <row r="109" spans="1:2" x14ac:dyDescent="0.25">
      <c r="A109" t="s">
        <v>140</v>
      </c>
      <c r="B109" t="s">
        <v>163</v>
      </c>
    </row>
    <row r="110" spans="1:2" x14ac:dyDescent="0.25">
      <c r="A110" t="s">
        <v>140</v>
      </c>
      <c r="B110" t="s">
        <v>147</v>
      </c>
    </row>
    <row r="111" spans="1:2" x14ac:dyDescent="0.25">
      <c r="A111" t="s">
        <v>140</v>
      </c>
      <c r="B111" t="s">
        <v>223</v>
      </c>
    </row>
    <row r="112" spans="1:2" x14ac:dyDescent="0.25">
      <c r="A112" t="s">
        <v>158</v>
      </c>
      <c r="B112" t="s">
        <v>161</v>
      </c>
    </row>
    <row r="113" spans="1:2" x14ac:dyDescent="0.25">
      <c r="A113" t="s">
        <v>158</v>
      </c>
      <c r="B113" t="s">
        <v>162</v>
      </c>
    </row>
    <row r="114" spans="1:2" x14ac:dyDescent="0.25">
      <c r="A114" t="s">
        <v>158</v>
      </c>
      <c r="B114" t="s">
        <v>163</v>
      </c>
    </row>
    <row r="115" spans="1:2" x14ac:dyDescent="0.25">
      <c r="A115" t="s">
        <v>158</v>
      </c>
      <c r="B115" t="s">
        <v>147</v>
      </c>
    </row>
    <row r="116" spans="1:2" x14ac:dyDescent="0.25">
      <c r="A116" t="s">
        <v>158</v>
      </c>
      <c r="B116" t="s">
        <v>223</v>
      </c>
    </row>
    <row r="118" spans="1:2" x14ac:dyDescent="0.25">
      <c r="A118" t="s">
        <v>193</v>
      </c>
      <c r="B118" t="s">
        <v>191</v>
      </c>
    </row>
    <row r="119" spans="1:2" x14ac:dyDescent="0.25">
      <c r="A119" t="s">
        <v>137</v>
      </c>
      <c r="B119" t="s">
        <v>223</v>
      </c>
    </row>
    <row r="120" spans="1:2" x14ac:dyDescent="0.25">
      <c r="A120" t="s">
        <v>136</v>
      </c>
      <c r="B120" t="s">
        <v>223</v>
      </c>
    </row>
    <row r="121" spans="1:2" x14ac:dyDescent="0.25">
      <c r="A121" t="s">
        <v>138</v>
      </c>
      <c r="B121" t="s">
        <v>149</v>
      </c>
    </row>
    <row r="122" spans="1:2" x14ac:dyDescent="0.25">
      <c r="A122" t="s">
        <v>138</v>
      </c>
      <c r="B122" t="s">
        <v>223</v>
      </c>
    </row>
    <row r="123" spans="1:2" x14ac:dyDescent="0.25">
      <c r="A123" t="s">
        <v>139</v>
      </c>
      <c r="B123" t="s">
        <v>149</v>
      </c>
    </row>
    <row r="124" spans="1:2" x14ac:dyDescent="0.25">
      <c r="A124" t="s">
        <v>139</v>
      </c>
      <c r="B124" t="s">
        <v>223</v>
      </c>
    </row>
    <row r="125" spans="1:2" x14ac:dyDescent="0.25">
      <c r="A125" t="s">
        <v>140</v>
      </c>
      <c r="B125" t="s">
        <v>149</v>
      </c>
    </row>
    <row r="126" spans="1:2" x14ac:dyDescent="0.25">
      <c r="A126" t="s">
        <v>140</v>
      </c>
      <c r="B126" t="s">
        <v>223</v>
      </c>
    </row>
    <row r="127" spans="1:2" x14ac:dyDescent="0.25">
      <c r="A127" t="s">
        <v>158</v>
      </c>
      <c r="B127" t="s">
        <v>149</v>
      </c>
    </row>
    <row r="128" spans="1:2" x14ac:dyDescent="0.25">
      <c r="A128" t="s">
        <v>158</v>
      </c>
      <c r="B128" t="s">
        <v>223</v>
      </c>
    </row>
  </sheetData>
  <pageMargins left="0.7" right="0.7" top="0.75" bottom="0.75" header="0.3" footer="0.3"/>
  <pageSetup orientation="portrait" r:id="rId1"/>
  <tableParts count="29">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40</vt:i4>
      </vt:variant>
    </vt:vector>
  </HeadingPairs>
  <TitlesOfParts>
    <vt:vector size="52" baseType="lpstr">
      <vt:lpstr>Calculator</vt:lpstr>
      <vt:lpstr>Unitil</vt:lpstr>
      <vt:lpstr>National Grid</vt:lpstr>
      <vt:lpstr>Eversource</vt:lpstr>
      <vt:lpstr>Basic Service Rates</vt:lpstr>
      <vt:lpstr>Base Compensation Rates</vt:lpstr>
      <vt:lpstr>Compensation Rate Adders</vt:lpstr>
      <vt:lpstr>Last Updated</vt:lpstr>
      <vt:lpstr>Tables</vt:lpstr>
      <vt:lpstr>VOE</vt:lpstr>
      <vt:lpstr>Base rates</vt:lpstr>
      <vt:lpstr>Adders</vt:lpstr>
      <vt:lpstr>Cambridge</vt:lpstr>
      <vt:lpstr>CapacityBlock</vt:lpstr>
      <vt:lpstr>EasternMass</vt:lpstr>
      <vt:lpstr>EDC</vt:lpstr>
      <vt:lpstr>Eversource</vt:lpstr>
      <vt:lpstr>EversourceCambridge</vt:lpstr>
      <vt:lpstr>EversourceGreaterBoston</vt:lpstr>
      <vt:lpstr>EversourceSouthShoreCCVineyard</vt:lpstr>
      <vt:lpstr>EversourceSouthShoreCCVinyard</vt:lpstr>
      <vt:lpstr>EversourceWesternMass</vt:lpstr>
      <vt:lpstr>GreaterBoston</vt:lpstr>
      <vt:lpstr>LocationAdder</vt:lpstr>
      <vt:lpstr>LocationColumn</vt:lpstr>
      <vt:lpstr>Low</vt:lpstr>
      <vt:lpstr>MassElectric</vt:lpstr>
      <vt:lpstr>MENationalGrid</vt:lpstr>
      <vt:lpstr>MENG</vt:lpstr>
      <vt:lpstr>NantucketElectric</vt:lpstr>
      <vt:lpstr>NationalGrid</vt:lpstr>
      <vt:lpstr>NationalGridMassElectric</vt:lpstr>
      <vt:lpstr>NationalGridNantucketElectric</vt:lpstr>
      <vt:lpstr>NENationalGrid</vt:lpstr>
      <vt:lpstr>NENG</vt:lpstr>
      <vt:lpstr>NotLow</vt:lpstr>
      <vt:lpstr>OffTakerAdder</vt:lpstr>
      <vt:lpstr>ProjectSize</vt:lpstr>
      <vt:lpstr>Size2Column</vt:lpstr>
      <vt:lpstr>Size2Start</vt:lpstr>
      <vt:lpstr>Size3Column</vt:lpstr>
      <vt:lpstr>Size3Start</vt:lpstr>
      <vt:lpstr>SizeColumn</vt:lpstr>
      <vt:lpstr>SizeList</vt:lpstr>
      <vt:lpstr>SizeStart</vt:lpstr>
      <vt:lpstr>SouthShoreCCVineyard</vt:lpstr>
      <vt:lpstr>SouthShoreCCVinyard</vt:lpstr>
      <vt:lpstr>TrackingAdder</vt:lpstr>
      <vt:lpstr>Unitil</vt:lpstr>
      <vt:lpstr>UnitilFitch</vt:lpstr>
      <vt:lpstr>UnitilUnitilFitch</vt:lpstr>
      <vt:lpstr>WesternMass</vt:lpstr>
    </vt:vector>
  </TitlesOfParts>
  <Company>EOEEA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Judge</dc:creator>
  <cp:lastModifiedBy>Barnicle, Abby (ENE)</cp:lastModifiedBy>
  <dcterms:created xsi:type="dcterms:W3CDTF">2017-12-20T16:04:51Z</dcterms:created>
  <dcterms:modified xsi:type="dcterms:W3CDTF">2020-01-07T20:37:47Z</dcterms:modified>
</cp:coreProperties>
</file>