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comments12.xml" ContentType="application/vnd.openxmlformats-officedocument.spreadsheetml.comments+xml"/>
  <Override PartName="/xl/threadedComments/threadedComment12.xml" ContentType="application/vnd.ms-excel.threaded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.sharepoint.com/sites/ENE-Workgroup/Policy_Planning/Migration Electric &amp; Gas Data/Web posts/"/>
    </mc:Choice>
  </mc:AlternateContent>
  <xr:revisionPtr revIDLastSave="0" documentId="8_{8AE5EBF7-2588-404B-9D8C-A5A58340D2A8}" xr6:coauthVersionLast="47" xr6:coauthVersionMax="47" xr10:uidLastSave="{00000000-0000-0000-0000-000000000000}"/>
  <bookViews>
    <workbookView xWindow="28680" yWindow="-120" windowWidth="29040" windowHeight="15840" firstSheet="1" activeTab="13" xr2:uid="{CBD5C63F-6DFB-44DF-9049-74642C65790F}"/>
  </bookViews>
  <sheets>
    <sheet name="LAYOUT" sheetId="15" r:id="rId1"/>
    <sheet name="JAN" sheetId="1" r:id="rId2"/>
    <sheet name="FEB" sheetId="2" r:id="rId3"/>
    <sheet name="MAR" sheetId="3" r:id="rId4"/>
    <sheet name="APR" sheetId="4" r:id="rId5"/>
    <sheet name="MAY" sheetId="5" r:id="rId6"/>
    <sheet name="JUNE" sheetId="6" r:id="rId7"/>
    <sheet name="JULY" sheetId="7" r:id="rId8"/>
    <sheet name="AUG" sheetId="8" r:id="rId9"/>
    <sheet name="SEP" sheetId="12" r:id="rId10"/>
    <sheet name="OCT" sheetId="11" r:id="rId11"/>
    <sheet name="NOV" sheetId="13" r:id="rId12"/>
    <sheet name="DEC" sheetId="14" r:id="rId13"/>
    <sheet name="Annual" sheetId="18" r:id="rId14"/>
    <sheet name="MonthlyGraph_PL21" sheetId="16" r:id="rId15"/>
    <sheet name="ElectricRates" sheetId="9" r:id="rId16"/>
  </sheets>
  <externalReferences>
    <externalReference r:id="rId17"/>
    <externalReference r:id="rId18"/>
    <externalReference r:id="rId19"/>
    <externalReference r:id="rId20"/>
  </externalReferences>
  <definedNames>
    <definedName name="_xlnm._FilterDatabase" localSheetId="15" hidden="1">ElectricRates!$A$5:$Y$76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8" l="1"/>
  <c r="B12" i="18"/>
  <c r="C12" i="18"/>
  <c r="D12" i="18"/>
  <c r="E12" i="18"/>
  <c r="F12" i="18"/>
  <c r="G12" i="18"/>
  <c r="B13" i="18"/>
  <c r="C13" i="18"/>
  <c r="D13" i="18"/>
  <c r="E13" i="18"/>
  <c r="F13" i="18"/>
  <c r="G13" i="18"/>
  <c r="B14" i="18"/>
  <c r="C14" i="18"/>
  <c r="D14" i="18"/>
  <c r="E14" i="18"/>
  <c r="F14" i="18"/>
  <c r="G14" i="18"/>
  <c r="B15" i="18"/>
  <c r="C15" i="18"/>
  <c r="D15" i="18"/>
  <c r="E15" i="18"/>
  <c r="F15" i="18"/>
  <c r="G15" i="18"/>
  <c r="B16" i="18"/>
  <c r="C16" i="18"/>
  <c r="D16" i="18"/>
  <c r="E16" i="18"/>
  <c r="F16" i="18"/>
  <c r="G16" i="18"/>
  <c r="B17" i="18"/>
  <c r="C17" i="18"/>
  <c r="D17" i="18"/>
  <c r="E17" i="18"/>
  <c r="F17" i="18"/>
  <c r="G17" i="18"/>
  <c r="B18" i="18"/>
  <c r="C18" i="18"/>
  <c r="D18" i="18"/>
  <c r="E18" i="18"/>
  <c r="F18" i="18"/>
  <c r="G18" i="18"/>
  <c r="B19" i="18"/>
  <c r="C19" i="18"/>
  <c r="D19" i="18"/>
  <c r="E19" i="18"/>
  <c r="F19" i="18"/>
  <c r="G19" i="18"/>
  <c r="B20" i="18"/>
  <c r="C20" i="18"/>
  <c r="D20" i="18"/>
  <c r="E20" i="18"/>
  <c r="F20" i="18"/>
  <c r="G20" i="18"/>
  <c r="B21" i="18"/>
  <c r="C21" i="18"/>
  <c r="D21" i="18"/>
  <c r="E21" i="18"/>
  <c r="F21" i="18"/>
  <c r="G21" i="18"/>
  <c r="B22" i="18"/>
  <c r="C22" i="18"/>
  <c r="D22" i="18"/>
  <c r="E22" i="18"/>
  <c r="F22" i="18"/>
  <c r="G22" i="18"/>
  <c r="B23" i="18"/>
  <c r="C23" i="18"/>
  <c r="D23" i="18"/>
  <c r="E23" i="18"/>
  <c r="F23" i="18"/>
  <c r="G23" i="18"/>
  <c r="B24" i="18"/>
  <c r="C24" i="18"/>
  <c r="D24" i="18"/>
  <c r="E24" i="18"/>
  <c r="F24" i="18"/>
  <c r="G24" i="18"/>
  <c r="B25" i="18"/>
  <c r="C25" i="18"/>
  <c r="D25" i="18"/>
  <c r="E25" i="18"/>
  <c r="F25" i="18"/>
  <c r="G25" i="18"/>
  <c r="B26" i="18"/>
  <c r="C26" i="18"/>
  <c r="D26" i="18"/>
  <c r="E26" i="18"/>
  <c r="F26" i="18"/>
  <c r="G26" i="18"/>
  <c r="B27" i="18"/>
  <c r="C27" i="18"/>
  <c r="D27" i="18"/>
  <c r="E27" i="18"/>
  <c r="F27" i="18"/>
  <c r="G27" i="18"/>
  <c r="B28" i="18"/>
  <c r="C28" i="18"/>
  <c r="D28" i="18"/>
  <c r="E28" i="18"/>
  <c r="F28" i="18"/>
  <c r="G28" i="18"/>
  <c r="B29" i="18"/>
  <c r="C29" i="18"/>
  <c r="D29" i="18"/>
  <c r="E29" i="18"/>
  <c r="F29" i="18"/>
  <c r="G29" i="18"/>
  <c r="B30" i="18"/>
  <c r="C30" i="18"/>
  <c r="D30" i="18"/>
  <c r="E30" i="18"/>
  <c r="F30" i="18"/>
  <c r="G30" i="18"/>
  <c r="B31" i="18"/>
  <c r="C31" i="18"/>
  <c r="D31" i="18"/>
  <c r="E31" i="18"/>
  <c r="F31" i="18"/>
  <c r="G31" i="18"/>
  <c r="B32" i="18"/>
  <c r="C32" i="18"/>
  <c r="D32" i="18"/>
  <c r="E32" i="18"/>
  <c r="F32" i="18"/>
  <c r="G32" i="18"/>
  <c r="B33" i="18"/>
  <c r="C33" i="18"/>
  <c r="D33" i="18"/>
  <c r="E33" i="18"/>
  <c r="F33" i="18"/>
  <c r="G33" i="18"/>
  <c r="B34" i="18"/>
  <c r="C34" i="18"/>
  <c r="D34" i="18"/>
  <c r="E34" i="18"/>
  <c r="F34" i="18"/>
  <c r="G34" i="18"/>
  <c r="B35" i="18"/>
  <c r="C35" i="18"/>
  <c r="D35" i="18"/>
  <c r="E35" i="18"/>
  <c r="F35" i="18"/>
  <c r="G35" i="18"/>
  <c r="B36" i="18"/>
  <c r="C36" i="18"/>
  <c r="D36" i="18"/>
  <c r="E36" i="18"/>
  <c r="F36" i="18"/>
  <c r="G36" i="18"/>
  <c r="B37" i="18"/>
  <c r="C37" i="18"/>
  <c r="D37" i="18"/>
  <c r="E37" i="18"/>
  <c r="F37" i="18"/>
  <c r="G37" i="18"/>
  <c r="B38" i="18"/>
  <c r="C38" i="18"/>
  <c r="D38" i="18"/>
  <c r="E38" i="18"/>
  <c r="F38" i="18"/>
  <c r="G38" i="18"/>
  <c r="B39" i="18"/>
  <c r="C39" i="18"/>
  <c r="D39" i="18"/>
  <c r="E39" i="18"/>
  <c r="F39" i="18"/>
  <c r="G39" i="18"/>
  <c r="B40" i="18"/>
  <c r="C40" i="18"/>
  <c r="D40" i="18"/>
  <c r="E40" i="18"/>
  <c r="F40" i="18"/>
  <c r="G40" i="18"/>
  <c r="B41" i="18"/>
  <c r="C41" i="18"/>
  <c r="D41" i="18"/>
  <c r="E41" i="18"/>
  <c r="F41" i="18"/>
  <c r="G41" i="18"/>
  <c r="B42" i="18"/>
  <c r="C42" i="18"/>
  <c r="D42" i="18"/>
  <c r="E42" i="18"/>
  <c r="F42" i="18"/>
  <c r="G42" i="18"/>
  <c r="B43" i="18"/>
  <c r="C43" i="18"/>
  <c r="D43" i="18"/>
  <c r="E43" i="18"/>
  <c r="F43" i="18"/>
  <c r="G43" i="18"/>
  <c r="B44" i="18"/>
  <c r="C44" i="18"/>
  <c r="D44" i="18"/>
  <c r="E44" i="18"/>
  <c r="F44" i="18"/>
  <c r="G44" i="18"/>
  <c r="B45" i="18"/>
  <c r="C45" i="18"/>
  <c r="D45" i="18"/>
  <c r="E45" i="18"/>
  <c r="F45" i="18"/>
  <c r="G45" i="18"/>
  <c r="B46" i="18"/>
  <c r="C46" i="18"/>
  <c r="D46" i="18"/>
  <c r="E46" i="18"/>
  <c r="F46" i="18"/>
  <c r="G46" i="18"/>
  <c r="B47" i="18"/>
  <c r="C47" i="18"/>
  <c r="D47" i="18"/>
  <c r="E47" i="18"/>
  <c r="F47" i="18"/>
  <c r="G47" i="18"/>
  <c r="B48" i="18"/>
  <c r="C48" i="18"/>
  <c r="D48" i="18"/>
  <c r="H5" i="18" s="1"/>
  <c r="E48" i="18"/>
  <c r="I5" i="18" s="1"/>
  <c r="F48" i="18"/>
  <c r="J5" i="18" s="1"/>
  <c r="G48" i="18"/>
  <c r="K5" i="18" s="1"/>
  <c r="B49" i="18"/>
  <c r="C49" i="18"/>
  <c r="D49" i="18"/>
  <c r="E49" i="18"/>
  <c r="F49" i="18"/>
  <c r="G49" i="18"/>
  <c r="B50" i="18"/>
  <c r="C50" i="18"/>
  <c r="D50" i="18"/>
  <c r="E50" i="18"/>
  <c r="F50" i="18"/>
  <c r="G50" i="18"/>
  <c r="B51" i="18"/>
  <c r="C51" i="18"/>
  <c r="D51" i="18"/>
  <c r="E51" i="18"/>
  <c r="F51" i="18"/>
  <c r="G51" i="18"/>
  <c r="B52" i="18"/>
  <c r="C52" i="18"/>
  <c r="D52" i="18"/>
  <c r="E52" i="18"/>
  <c r="F52" i="18"/>
  <c r="G52" i="18"/>
  <c r="B53" i="18"/>
  <c r="C53" i="18"/>
  <c r="D53" i="18"/>
  <c r="E53" i="18"/>
  <c r="F53" i="18"/>
  <c r="G53" i="18"/>
  <c r="B54" i="18"/>
  <c r="C54" i="18"/>
  <c r="D54" i="18"/>
  <c r="E54" i="18"/>
  <c r="F54" i="18"/>
  <c r="G54" i="18"/>
  <c r="B55" i="18"/>
  <c r="C55" i="18"/>
  <c r="D55" i="18"/>
  <c r="E55" i="18"/>
  <c r="F55" i="18"/>
  <c r="G55" i="18"/>
  <c r="B56" i="18"/>
  <c r="C56" i="18"/>
  <c r="D56" i="18"/>
  <c r="E56" i="18"/>
  <c r="F56" i="18"/>
  <c r="G56" i="18"/>
  <c r="B57" i="18"/>
  <c r="C57" i="18"/>
  <c r="D57" i="18"/>
  <c r="H6" i="18" s="1"/>
  <c r="E57" i="18"/>
  <c r="I6" i="18" s="1"/>
  <c r="F57" i="18"/>
  <c r="J6" i="18" s="1"/>
  <c r="G57" i="18"/>
  <c r="K6" i="18" s="1"/>
  <c r="B58" i="18"/>
  <c r="C58" i="18"/>
  <c r="D58" i="18"/>
  <c r="E58" i="18"/>
  <c r="F58" i="18"/>
  <c r="G58" i="18"/>
  <c r="B59" i="18"/>
  <c r="C59" i="18"/>
  <c r="D59" i="18"/>
  <c r="E59" i="18"/>
  <c r="F59" i="18"/>
  <c r="G59" i="18"/>
  <c r="B60" i="18"/>
  <c r="C60" i="18"/>
  <c r="D60" i="18"/>
  <c r="E60" i="18"/>
  <c r="F60" i="18"/>
  <c r="G60" i="18"/>
  <c r="B61" i="18"/>
  <c r="C61" i="18"/>
  <c r="D61" i="18"/>
  <c r="E61" i="18"/>
  <c r="F61" i="18"/>
  <c r="G61" i="18"/>
  <c r="B62" i="18"/>
  <c r="C62" i="18"/>
  <c r="D62" i="18"/>
  <c r="E62" i="18"/>
  <c r="F62" i="18"/>
  <c r="G62" i="18"/>
  <c r="B63" i="18"/>
  <c r="C63" i="18"/>
  <c r="D63" i="18"/>
  <c r="E63" i="18"/>
  <c r="F63" i="18"/>
  <c r="G63" i="18"/>
  <c r="B64" i="18"/>
  <c r="C64" i="18"/>
  <c r="D64" i="18"/>
  <c r="E64" i="18"/>
  <c r="F64" i="18"/>
  <c r="G64" i="18"/>
  <c r="B65" i="18"/>
  <c r="C65" i="18"/>
  <c r="D65" i="18"/>
  <c r="E65" i="18"/>
  <c r="F65" i="18"/>
  <c r="G65" i="18"/>
  <c r="B66" i="18"/>
  <c r="C66" i="18"/>
  <c r="D66" i="18"/>
  <c r="E66" i="18"/>
  <c r="F66" i="18"/>
  <c r="G66" i="18"/>
  <c r="B67" i="18"/>
  <c r="C67" i="18"/>
  <c r="D67" i="18"/>
  <c r="E67" i="18"/>
  <c r="F67" i="18"/>
  <c r="G67" i="18"/>
  <c r="B68" i="18"/>
  <c r="C68" i="18"/>
  <c r="D68" i="18"/>
  <c r="E68" i="18"/>
  <c r="F68" i="18"/>
  <c r="G68" i="18"/>
  <c r="G11" i="18"/>
  <c r="E11" i="18"/>
  <c r="C11" i="18"/>
  <c r="D11" i="18"/>
  <c r="F11" i="18"/>
  <c r="B11" i="18"/>
  <c r="I30" i="18" l="1"/>
  <c r="K3" i="18"/>
  <c r="I39" i="18"/>
  <c r="I35" i="18"/>
  <c r="I31" i="18"/>
  <c r="I27" i="18"/>
  <c r="I23" i="18"/>
  <c r="I3" i="18"/>
  <c r="I7" i="18" s="1"/>
  <c r="H3" i="18"/>
  <c r="K4" i="18"/>
  <c r="K7" i="18" s="1"/>
  <c r="I11" i="18"/>
  <c r="J4" i="18"/>
  <c r="I4" i="18"/>
  <c r="H65" i="18"/>
  <c r="H61" i="18"/>
  <c r="H57" i="18"/>
  <c r="H53" i="18"/>
  <c r="H49" i="18"/>
  <c r="B5" i="18" s="1"/>
  <c r="H45" i="18"/>
  <c r="H41" i="18"/>
  <c r="H37" i="18"/>
  <c r="H33" i="18"/>
  <c r="H4" i="18"/>
  <c r="H7" i="18" s="1"/>
  <c r="H29" i="18"/>
  <c r="H25" i="18"/>
  <c r="H17" i="18"/>
  <c r="J3" i="18"/>
  <c r="I12" i="18"/>
  <c r="H20" i="18"/>
  <c r="H12" i="18"/>
  <c r="I57" i="18"/>
  <c r="I41" i="18"/>
  <c r="I25" i="18"/>
  <c r="H21" i="18"/>
  <c r="H13" i="18"/>
  <c r="I66" i="18"/>
  <c r="I62" i="18"/>
  <c r="E6" i="18" s="1"/>
  <c r="I58" i="18"/>
  <c r="C6" i="18" s="1"/>
  <c r="I54" i="18"/>
  <c r="I50" i="18"/>
  <c r="I46" i="18"/>
  <c r="I42" i="18"/>
  <c r="I38" i="18"/>
  <c r="I34" i="18"/>
  <c r="I26" i="18"/>
  <c r="I22" i="18"/>
  <c r="I18" i="18"/>
  <c r="I14" i="18"/>
  <c r="I67" i="18"/>
  <c r="I63" i="18"/>
  <c r="I59" i="18"/>
  <c r="I55" i="18"/>
  <c r="G5" i="18" s="1"/>
  <c r="I51" i="18"/>
  <c r="I47" i="18"/>
  <c r="I43" i="18"/>
  <c r="I19" i="18"/>
  <c r="I15" i="18"/>
  <c r="H67" i="18"/>
  <c r="H63" i="18"/>
  <c r="H59" i="18"/>
  <c r="H55" i="18"/>
  <c r="F5" i="18" s="1"/>
  <c r="H51" i="18"/>
  <c r="H47" i="18"/>
  <c r="H43" i="18"/>
  <c r="H39" i="18"/>
  <c r="H35" i="18"/>
  <c r="H31" i="18"/>
  <c r="H27" i="18"/>
  <c r="H23" i="18"/>
  <c r="H19" i="18"/>
  <c r="H15" i="18"/>
  <c r="I68" i="18"/>
  <c r="I64" i="18"/>
  <c r="G6" i="18" s="1"/>
  <c r="I60" i="18"/>
  <c r="I56" i="18"/>
  <c r="I52" i="18"/>
  <c r="E5" i="18" s="1"/>
  <c r="I48" i="18"/>
  <c r="I44" i="18"/>
  <c r="I40" i="18"/>
  <c r="C4" i="18" s="1"/>
  <c r="I36" i="18"/>
  <c r="I32" i="18"/>
  <c r="I28" i="18"/>
  <c r="I24" i="18"/>
  <c r="I20" i="18"/>
  <c r="I16" i="18"/>
  <c r="H68" i="18"/>
  <c r="H66" i="18"/>
  <c r="H64" i="18"/>
  <c r="F6" i="18" s="1"/>
  <c r="H62" i="18"/>
  <c r="D6" i="18" s="1"/>
  <c r="H60" i="18"/>
  <c r="H58" i="18"/>
  <c r="B6" i="18" s="1"/>
  <c r="H56" i="18"/>
  <c r="H54" i="18"/>
  <c r="H50" i="18"/>
  <c r="H48" i="18"/>
  <c r="H46" i="18"/>
  <c r="F4" i="18" s="1"/>
  <c r="H44" i="18"/>
  <c r="H42" i="18"/>
  <c r="H40" i="18"/>
  <c r="H38" i="18"/>
  <c r="H36" i="18"/>
  <c r="H34" i="18"/>
  <c r="H32" i="18"/>
  <c r="H30" i="18"/>
  <c r="H28" i="18"/>
  <c r="H26" i="18"/>
  <c r="H24" i="18"/>
  <c r="H22" i="18"/>
  <c r="B3" i="18" s="1"/>
  <c r="H18" i="18"/>
  <c r="H14" i="18"/>
  <c r="I65" i="18"/>
  <c r="I61" i="18"/>
  <c r="I53" i="18"/>
  <c r="I49" i="18"/>
  <c r="C5" i="18" s="1"/>
  <c r="I45" i="18"/>
  <c r="I37" i="18"/>
  <c r="I33" i="18"/>
  <c r="I29" i="18"/>
  <c r="I21" i="18"/>
  <c r="I17" i="18"/>
  <c r="I13" i="18"/>
  <c r="H52" i="18"/>
  <c r="D5" i="18" s="1"/>
  <c r="H16" i="18"/>
  <c r="D3" i="18" s="1"/>
  <c r="H11" i="18"/>
  <c r="J7" i="18" l="1"/>
  <c r="G4" i="18"/>
  <c r="F3" i="18"/>
  <c r="F7" i="18" s="1"/>
  <c r="G3" i="18"/>
  <c r="G7" i="18" s="1"/>
  <c r="E3" i="18"/>
  <c r="D4" i="18"/>
  <c r="D7" i="18" s="1"/>
  <c r="E4" i="18"/>
  <c r="E7" i="18" s="1"/>
  <c r="B4" i="18"/>
  <c r="B7" i="18" s="1"/>
  <c r="C3" i="18"/>
  <c r="C7" i="18" l="1"/>
  <c r="K5" i="14" l="1"/>
  <c r="J5" i="14"/>
  <c r="J4" i="14"/>
  <c r="K22" i="13"/>
  <c r="J31" i="14"/>
  <c r="I40" i="14"/>
  <c r="H4" i="13" l="1"/>
  <c r="H4" i="14"/>
  <c r="J4" i="13"/>
  <c r="I4" i="14"/>
  <c r="K4" i="14" s="1"/>
  <c r="K4" i="13"/>
  <c r="C35" i="16"/>
  <c r="E35" i="16"/>
  <c r="F35" i="16"/>
  <c r="G35" i="16"/>
  <c r="H35" i="16"/>
  <c r="I35" i="16"/>
  <c r="J35" i="16"/>
  <c r="K35" i="16"/>
  <c r="L35" i="16"/>
  <c r="C36" i="16"/>
  <c r="E36" i="16"/>
  <c r="F36" i="16"/>
  <c r="G36" i="16"/>
  <c r="H36" i="16"/>
  <c r="I36" i="16"/>
  <c r="J36" i="16"/>
  <c r="K36" i="16"/>
  <c r="L36" i="16"/>
  <c r="B36" i="16"/>
  <c r="B35" i="16"/>
  <c r="C25" i="16"/>
  <c r="E25" i="16"/>
  <c r="F25" i="16"/>
  <c r="G25" i="16"/>
  <c r="H25" i="16"/>
  <c r="I25" i="16"/>
  <c r="J25" i="16"/>
  <c r="K25" i="16"/>
  <c r="L25" i="16"/>
  <c r="C26" i="16"/>
  <c r="E26" i="16"/>
  <c r="F26" i="16"/>
  <c r="G26" i="16"/>
  <c r="H26" i="16"/>
  <c r="I26" i="16"/>
  <c r="J26" i="16"/>
  <c r="K26" i="16"/>
  <c r="L26" i="16"/>
  <c r="C27" i="16"/>
  <c r="E27" i="16"/>
  <c r="F27" i="16"/>
  <c r="G27" i="16"/>
  <c r="H27" i="16"/>
  <c r="I27" i="16"/>
  <c r="J27" i="16"/>
  <c r="K27" i="16"/>
  <c r="L27" i="16"/>
  <c r="C28" i="16"/>
  <c r="E28" i="16"/>
  <c r="F28" i="16"/>
  <c r="G28" i="16"/>
  <c r="H28" i="16"/>
  <c r="I28" i="16"/>
  <c r="J28" i="16"/>
  <c r="K28" i="16"/>
  <c r="L28" i="16"/>
  <c r="C29" i="16"/>
  <c r="E29" i="16"/>
  <c r="F29" i="16"/>
  <c r="G29" i="16"/>
  <c r="H29" i="16"/>
  <c r="I29" i="16"/>
  <c r="J29" i="16"/>
  <c r="K29" i="16"/>
  <c r="L29" i="16"/>
  <c r="C30" i="16"/>
  <c r="E30" i="16"/>
  <c r="F30" i="16"/>
  <c r="G30" i="16"/>
  <c r="H30" i="16"/>
  <c r="I30" i="16"/>
  <c r="J30" i="16"/>
  <c r="K30" i="16"/>
  <c r="L30" i="16"/>
  <c r="C31" i="16"/>
  <c r="E31" i="16"/>
  <c r="F31" i="16"/>
  <c r="G31" i="16"/>
  <c r="H31" i="16"/>
  <c r="I31" i="16"/>
  <c r="J31" i="16"/>
  <c r="K31" i="16"/>
  <c r="L31" i="16"/>
  <c r="C32" i="16"/>
  <c r="E32" i="16"/>
  <c r="F32" i="16"/>
  <c r="G32" i="16"/>
  <c r="H32" i="16"/>
  <c r="I32" i="16"/>
  <c r="J32" i="16"/>
  <c r="K32" i="16"/>
  <c r="L32" i="16"/>
  <c r="C33" i="16"/>
  <c r="E33" i="16"/>
  <c r="F33" i="16"/>
  <c r="G33" i="16"/>
  <c r="H33" i="16"/>
  <c r="I33" i="16"/>
  <c r="J33" i="16"/>
  <c r="K33" i="16"/>
  <c r="L33" i="16"/>
  <c r="C34" i="16"/>
  <c r="E34" i="16"/>
  <c r="F34" i="16"/>
  <c r="G34" i="16"/>
  <c r="H34" i="16"/>
  <c r="I34" i="16"/>
  <c r="J34" i="16"/>
  <c r="K34" i="16"/>
  <c r="L34" i="16"/>
  <c r="B34" i="16"/>
  <c r="B33" i="16"/>
  <c r="B32" i="16"/>
  <c r="B31" i="16"/>
  <c r="B30" i="16"/>
  <c r="B29" i="16"/>
  <c r="B28" i="16"/>
  <c r="B27" i="16"/>
  <c r="B26" i="16"/>
  <c r="B25" i="16"/>
  <c r="M6" i="16"/>
  <c r="L6" i="16"/>
  <c r="K6" i="16"/>
  <c r="J6" i="16"/>
  <c r="I6" i="16"/>
  <c r="H6" i="16"/>
  <c r="G6" i="16"/>
  <c r="F6" i="16"/>
  <c r="E6" i="16"/>
  <c r="D6" i="16"/>
  <c r="C6" i="16"/>
  <c r="M5" i="16"/>
  <c r="L5" i="16"/>
  <c r="K5" i="16"/>
  <c r="J5" i="16"/>
  <c r="I5" i="16"/>
  <c r="H5" i="16"/>
  <c r="G5" i="16"/>
  <c r="F5" i="16"/>
  <c r="E5" i="16"/>
  <c r="D5" i="16"/>
  <c r="C5" i="16"/>
  <c r="B6" i="16"/>
  <c r="B5" i="16"/>
  <c r="M22" i="16"/>
  <c r="M21" i="16"/>
  <c r="M20" i="16"/>
  <c r="M19" i="16"/>
  <c r="M18" i="16"/>
  <c r="M17" i="16"/>
  <c r="M16" i="16"/>
  <c r="M15" i="16"/>
  <c r="L22" i="16"/>
  <c r="L21" i="16"/>
  <c r="L20" i="16"/>
  <c r="L19" i="16"/>
  <c r="L18" i="16"/>
  <c r="L17" i="16"/>
  <c r="L16" i="16"/>
  <c r="L15" i="16"/>
  <c r="L14" i="16"/>
  <c r="L13" i="16"/>
  <c r="L12" i="16"/>
  <c r="L11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D22" i="16"/>
  <c r="D21" i="16"/>
  <c r="D20" i="16"/>
  <c r="D19" i="16"/>
  <c r="D18" i="16"/>
  <c r="D17" i="16"/>
  <c r="D16" i="16"/>
  <c r="D15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C10" i="16"/>
  <c r="L10" i="16"/>
  <c r="J10" i="16"/>
  <c r="I10" i="16"/>
  <c r="H10" i="16"/>
  <c r="G10" i="16"/>
  <c r="F10" i="16"/>
  <c r="E10" i="16"/>
  <c r="L9" i="16"/>
  <c r="K9" i="16"/>
  <c r="J9" i="16"/>
  <c r="I9" i="16"/>
  <c r="H9" i="16"/>
  <c r="G9" i="16"/>
  <c r="F9" i="16"/>
  <c r="E9" i="16"/>
  <c r="L8" i="16"/>
  <c r="K8" i="16"/>
  <c r="J8" i="16"/>
  <c r="I8" i="16"/>
  <c r="H8" i="16"/>
  <c r="G8" i="16"/>
  <c r="F8" i="16"/>
  <c r="E8" i="16"/>
  <c r="K22" i="14"/>
  <c r="M7" i="16" s="1"/>
  <c r="M27" i="16" s="1"/>
  <c r="L7" i="16"/>
  <c r="K7" i="16"/>
  <c r="J7" i="16"/>
  <c r="I7" i="16"/>
  <c r="H7" i="16"/>
  <c r="G7" i="16"/>
  <c r="F7" i="16"/>
  <c r="E7" i="16"/>
  <c r="C9" i="16"/>
  <c r="C8" i="16"/>
  <c r="C7" i="16"/>
  <c r="B10" i="16"/>
  <c r="B9" i="16"/>
  <c r="B8" i="16"/>
  <c r="B7" i="16"/>
  <c r="M4" i="16"/>
  <c r="L4" i="16"/>
  <c r="K4" i="16"/>
  <c r="J4" i="16"/>
  <c r="I4" i="16"/>
  <c r="H4" i="16"/>
  <c r="G4" i="16"/>
  <c r="F4" i="16"/>
  <c r="E4" i="16"/>
  <c r="C4" i="16"/>
  <c r="B4" i="16"/>
  <c r="M28" i="16" l="1"/>
  <c r="L3" i="16"/>
  <c r="K3" i="16"/>
  <c r="J3" i="16"/>
  <c r="I3" i="16"/>
  <c r="H3" i="16"/>
  <c r="G3" i="16"/>
  <c r="F3" i="16"/>
  <c r="E3" i="16"/>
  <c r="C3" i="16" l="1"/>
  <c r="B3" i="16"/>
  <c r="K4" i="1" l="1"/>
  <c r="I4" i="1"/>
  <c r="K3" i="1"/>
  <c r="K13" i="1"/>
  <c r="K3" i="14"/>
  <c r="N3" i="14" s="1"/>
  <c r="K92" i="15"/>
  <c r="J92" i="15"/>
  <c r="D92" i="15"/>
  <c r="K91" i="15"/>
  <c r="J91" i="15"/>
  <c r="D91" i="15"/>
  <c r="K90" i="15"/>
  <c r="J90" i="15"/>
  <c r="D90" i="15"/>
  <c r="K89" i="15"/>
  <c r="J89" i="15"/>
  <c r="D89" i="15"/>
  <c r="K88" i="15"/>
  <c r="J88" i="15"/>
  <c r="D88" i="15"/>
  <c r="K87" i="15"/>
  <c r="J87" i="15"/>
  <c r="D87" i="15"/>
  <c r="K86" i="15"/>
  <c r="J86" i="15"/>
  <c r="D86" i="15"/>
  <c r="K60" i="14" l="1"/>
  <c r="J60" i="14"/>
  <c r="K59" i="14"/>
  <c r="J59" i="14"/>
  <c r="I59" i="14"/>
  <c r="I60" i="14" s="1"/>
  <c r="H59" i="14"/>
  <c r="H60" i="14" s="1"/>
  <c r="K58" i="14"/>
  <c r="N58" i="14" s="1"/>
  <c r="J58" i="14"/>
  <c r="I58" i="14"/>
  <c r="H58" i="14"/>
  <c r="K57" i="14"/>
  <c r="J57" i="14"/>
  <c r="I57" i="14"/>
  <c r="H57" i="14"/>
  <c r="K56" i="14"/>
  <c r="J56" i="14"/>
  <c r="I56" i="14"/>
  <c r="H56" i="14"/>
  <c r="K55" i="14"/>
  <c r="J55" i="14"/>
  <c r="I55" i="14"/>
  <c r="H55" i="14"/>
  <c r="K54" i="14"/>
  <c r="J54" i="14"/>
  <c r="I54" i="14"/>
  <c r="H54" i="14"/>
  <c r="K53" i="14"/>
  <c r="J53" i="14"/>
  <c r="I53" i="14"/>
  <c r="H53" i="14"/>
  <c r="K52" i="14"/>
  <c r="J52" i="14"/>
  <c r="I52" i="14"/>
  <c r="H52" i="14"/>
  <c r="K51" i="14"/>
  <c r="J51" i="14"/>
  <c r="I51" i="14"/>
  <c r="H51" i="14"/>
  <c r="K50" i="14"/>
  <c r="J50" i="14"/>
  <c r="I50" i="14"/>
  <c r="H50" i="14"/>
  <c r="K49" i="14"/>
  <c r="J49" i="14"/>
  <c r="I49" i="14"/>
  <c r="M14" i="16" s="1"/>
  <c r="H49" i="14"/>
  <c r="K48" i="14"/>
  <c r="J48" i="14"/>
  <c r="I48" i="14"/>
  <c r="H48" i="14"/>
  <c r="K47" i="14"/>
  <c r="J47" i="14"/>
  <c r="I47" i="14"/>
  <c r="H47" i="14"/>
  <c r="K46" i="14"/>
  <c r="J46" i="14"/>
  <c r="I46" i="14"/>
  <c r="H46" i="14"/>
  <c r="K45" i="14"/>
  <c r="J45" i="14"/>
  <c r="I45" i="14"/>
  <c r="H45" i="14"/>
  <c r="K44" i="14"/>
  <c r="J44" i="14"/>
  <c r="I44" i="14"/>
  <c r="H44" i="14"/>
  <c r="K43" i="14"/>
  <c r="J43" i="14"/>
  <c r="I43" i="14"/>
  <c r="H43" i="14"/>
  <c r="K42" i="14"/>
  <c r="J42" i="14"/>
  <c r="I42" i="14"/>
  <c r="H42" i="14"/>
  <c r="K41" i="14"/>
  <c r="J41" i="14"/>
  <c r="I41" i="14"/>
  <c r="H41" i="14"/>
  <c r="K40" i="14"/>
  <c r="M9" i="16" s="1"/>
  <c r="M31" i="16" s="1"/>
  <c r="J40" i="14"/>
  <c r="M13" i="16"/>
  <c r="H40" i="14"/>
  <c r="K39" i="14"/>
  <c r="J39" i="14"/>
  <c r="I39" i="14"/>
  <c r="H39" i="14"/>
  <c r="K38" i="14"/>
  <c r="J38" i="14"/>
  <c r="I38" i="14"/>
  <c r="H38" i="14"/>
  <c r="K37" i="14"/>
  <c r="J37" i="14"/>
  <c r="I37" i="14"/>
  <c r="H37" i="14"/>
  <c r="K36" i="14"/>
  <c r="J36" i="14"/>
  <c r="I36" i="14"/>
  <c r="H36" i="14"/>
  <c r="K35" i="14"/>
  <c r="J35" i="14"/>
  <c r="I35" i="14"/>
  <c r="H35" i="14"/>
  <c r="K34" i="14"/>
  <c r="J34" i="14"/>
  <c r="I34" i="14"/>
  <c r="H34" i="14"/>
  <c r="K33" i="14"/>
  <c r="J33" i="14"/>
  <c r="I33" i="14"/>
  <c r="H33" i="14"/>
  <c r="K32" i="14"/>
  <c r="J32" i="14"/>
  <c r="I32" i="14"/>
  <c r="H32" i="14"/>
  <c r="K31" i="14"/>
  <c r="M8" i="16" s="1"/>
  <c r="I31" i="14"/>
  <c r="M12" i="16" s="1"/>
  <c r="H31" i="14"/>
  <c r="K30" i="14"/>
  <c r="J30" i="14"/>
  <c r="I30" i="14"/>
  <c r="H30" i="14"/>
  <c r="K29" i="14"/>
  <c r="J29" i="14"/>
  <c r="I29" i="14"/>
  <c r="H29" i="14"/>
  <c r="K28" i="14"/>
  <c r="J28" i="14"/>
  <c r="I28" i="14"/>
  <c r="H28" i="14"/>
  <c r="K27" i="14"/>
  <c r="J27" i="14"/>
  <c r="I27" i="14"/>
  <c r="H27" i="14"/>
  <c r="K26" i="14"/>
  <c r="J26" i="14"/>
  <c r="I26" i="14"/>
  <c r="H26" i="14"/>
  <c r="K25" i="14"/>
  <c r="J25" i="14"/>
  <c r="I25" i="14"/>
  <c r="H25" i="14"/>
  <c r="K24" i="14"/>
  <c r="J24" i="14"/>
  <c r="I24" i="14"/>
  <c r="H24" i="14"/>
  <c r="K23" i="14"/>
  <c r="J23" i="14"/>
  <c r="I23" i="14"/>
  <c r="H23" i="14"/>
  <c r="O22" i="14"/>
  <c r="J22" i="14"/>
  <c r="I22" i="14"/>
  <c r="M11" i="16" s="1"/>
  <c r="H22" i="14"/>
  <c r="K21" i="14"/>
  <c r="J21" i="14"/>
  <c r="I21" i="14"/>
  <c r="H21" i="14"/>
  <c r="K20" i="14"/>
  <c r="J20" i="14"/>
  <c r="I20" i="14"/>
  <c r="H20" i="14"/>
  <c r="K19" i="14"/>
  <c r="J19" i="14"/>
  <c r="I19" i="14"/>
  <c r="H19" i="14"/>
  <c r="K18" i="14"/>
  <c r="J18" i="14"/>
  <c r="I18" i="14"/>
  <c r="H18" i="14"/>
  <c r="K17" i="14"/>
  <c r="J17" i="14"/>
  <c r="I17" i="14"/>
  <c r="H17" i="14"/>
  <c r="K16" i="14"/>
  <c r="J16" i="14"/>
  <c r="I16" i="14"/>
  <c r="H16" i="14"/>
  <c r="A16" i="14"/>
  <c r="A25" i="14" s="1"/>
  <c r="A34" i="14" s="1"/>
  <c r="A43" i="14" s="1"/>
  <c r="K15" i="14"/>
  <c r="J15" i="14"/>
  <c r="I15" i="14"/>
  <c r="H15" i="14"/>
  <c r="A15" i="14"/>
  <c r="A24" i="14" s="1"/>
  <c r="A33" i="14" s="1"/>
  <c r="A42" i="14" s="1"/>
  <c r="A51" i="14" s="1"/>
  <c r="K14" i="14"/>
  <c r="J14" i="14"/>
  <c r="I14" i="14"/>
  <c r="H14" i="14"/>
  <c r="K13" i="14"/>
  <c r="O13" i="14" s="1"/>
  <c r="J13" i="14"/>
  <c r="I13" i="14"/>
  <c r="H13" i="14"/>
  <c r="K12" i="14"/>
  <c r="J12" i="14"/>
  <c r="I12" i="14"/>
  <c r="H12" i="14"/>
  <c r="K11" i="14"/>
  <c r="J11" i="14"/>
  <c r="I11" i="14"/>
  <c r="H11" i="14"/>
  <c r="K10" i="14"/>
  <c r="J10" i="14"/>
  <c r="I10" i="14"/>
  <c r="H10" i="14"/>
  <c r="K9" i="14"/>
  <c r="J9" i="14"/>
  <c r="I9" i="14"/>
  <c r="H9" i="14"/>
  <c r="K8" i="14"/>
  <c r="J8" i="14"/>
  <c r="I8" i="14"/>
  <c r="H8" i="14"/>
  <c r="K7" i="14"/>
  <c r="J7" i="14"/>
  <c r="I7" i="14"/>
  <c r="H7" i="14"/>
  <c r="K6" i="14"/>
  <c r="J6" i="14"/>
  <c r="I6" i="14"/>
  <c r="H6" i="14"/>
  <c r="I5" i="14"/>
  <c r="H5" i="14"/>
  <c r="M3" i="16"/>
  <c r="P3" i="14"/>
  <c r="O3" i="14"/>
  <c r="J3" i="14"/>
  <c r="M49" i="14" s="1"/>
  <c r="I3" i="14"/>
  <c r="H3" i="14"/>
  <c r="A2" i="14"/>
  <c r="K60" i="13"/>
  <c r="J60" i="13"/>
  <c r="K59" i="13"/>
  <c r="J59" i="13"/>
  <c r="I59" i="13"/>
  <c r="I60" i="13" s="1"/>
  <c r="H59" i="13"/>
  <c r="H60" i="13" s="1"/>
  <c r="K58" i="13"/>
  <c r="N58" i="13" s="1"/>
  <c r="J58" i="13"/>
  <c r="I58" i="13"/>
  <c r="H58" i="13"/>
  <c r="K57" i="13"/>
  <c r="J57" i="13"/>
  <c r="I57" i="13"/>
  <c r="H57" i="13"/>
  <c r="K56" i="13"/>
  <c r="J56" i="13"/>
  <c r="I56" i="13"/>
  <c r="H56" i="13"/>
  <c r="K55" i="13"/>
  <c r="J55" i="13"/>
  <c r="I55" i="13"/>
  <c r="H55" i="13"/>
  <c r="K54" i="13"/>
  <c r="J54" i="13"/>
  <c r="I54" i="13"/>
  <c r="H54" i="13"/>
  <c r="K53" i="13"/>
  <c r="J53" i="13"/>
  <c r="I53" i="13"/>
  <c r="H53" i="13"/>
  <c r="K52" i="13"/>
  <c r="J52" i="13"/>
  <c r="I52" i="13"/>
  <c r="H52" i="13"/>
  <c r="K51" i="13"/>
  <c r="J51" i="13"/>
  <c r="I51" i="13"/>
  <c r="H51" i="13"/>
  <c r="K50" i="13"/>
  <c r="J50" i="13"/>
  <c r="I50" i="13"/>
  <c r="H50" i="13"/>
  <c r="K49" i="13"/>
  <c r="O49" i="13" s="1"/>
  <c r="J49" i="13"/>
  <c r="I49" i="13"/>
  <c r="H49" i="13"/>
  <c r="K48" i="13"/>
  <c r="J48" i="13"/>
  <c r="I48" i="13"/>
  <c r="H48" i="13"/>
  <c r="K47" i="13"/>
  <c r="J47" i="13"/>
  <c r="I47" i="13"/>
  <c r="H47" i="13"/>
  <c r="K46" i="13"/>
  <c r="J46" i="13"/>
  <c r="I46" i="13"/>
  <c r="H46" i="13"/>
  <c r="K45" i="13"/>
  <c r="J45" i="13"/>
  <c r="I45" i="13"/>
  <c r="H45" i="13"/>
  <c r="K44" i="13"/>
  <c r="J44" i="13"/>
  <c r="I44" i="13"/>
  <c r="H44" i="13"/>
  <c r="K43" i="13"/>
  <c r="J43" i="13"/>
  <c r="I43" i="13"/>
  <c r="H43" i="13"/>
  <c r="K42" i="13"/>
  <c r="J42" i="13"/>
  <c r="I42" i="13"/>
  <c r="H42" i="13"/>
  <c r="K41" i="13"/>
  <c r="J41" i="13"/>
  <c r="I41" i="13"/>
  <c r="H41" i="13"/>
  <c r="O40" i="13"/>
  <c r="N40" i="13"/>
  <c r="K40" i="13"/>
  <c r="J40" i="13"/>
  <c r="I40" i="13"/>
  <c r="H40" i="13"/>
  <c r="K39" i="13"/>
  <c r="J39" i="13"/>
  <c r="I39" i="13"/>
  <c r="H39" i="13"/>
  <c r="K38" i="13"/>
  <c r="J38" i="13"/>
  <c r="I38" i="13"/>
  <c r="H38" i="13"/>
  <c r="K37" i="13"/>
  <c r="J37" i="13"/>
  <c r="I37" i="13"/>
  <c r="H37" i="13"/>
  <c r="K36" i="13"/>
  <c r="J36" i="13"/>
  <c r="I36" i="13"/>
  <c r="H36" i="13"/>
  <c r="K35" i="13"/>
  <c r="J35" i="13"/>
  <c r="I35" i="13"/>
  <c r="H35" i="13"/>
  <c r="K34" i="13"/>
  <c r="J34" i="13"/>
  <c r="I34" i="13"/>
  <c r="H34" i="13"/>
  <c r="K33" i="13"/>
  <c r="J33" i="13"/>
  <c r="I33" i="13"/>
  <c r="H33" i="13"/>
  <c r="K32" i="13"/>
  <c r="J32" i="13"/>
  <c r="I32" i="13"/>
  <c r="H32" i="13"/>
  <c r="K31" i="13"/>
  <c r="L31" i="13" s="1"/>
  <c r="J31" i="13"/>
  <c r="I31" i="13"/>
  <c r="H31" i="13"/>
  <c r="K30" i="13"/>
  <c r="J30" i="13"/>
  <c r="I30" i="13"/>
  <c r="H30" i="13"/>
  <c r="K29" i="13"/>
  <c r="J29" i="13"/>
  <c r="I29" i="13"/>
  <c r="H29" i="13"/>
  <c r="K28" i="13"/>
  <c r="J28" i="13"/>
  <c r="I28" i="13"/>
  <c r="H28" i="13"/>
  <c r="K27" i="13"/>
  <c r="J27" i="13"/>
  <c r="I27" i="13"/>
  <c r="H27" i="13"/>
  <c r="K26" i="13"/>
  <c r="J26" i="13"/>
  <c r="I26" i="13"/>
  <c r="H26" i="13"/>
  <c r="K25" i="13"/>
  <c r="J25" i="13"/>
  <c r="I25" i="13"/>
  <c r="H25" i="13"/>
  <c r="A25" i="13"/>
  <c r="A34" i="13" s="1"/>
  <c r="A43" i="13" s="1"/>
  <c r="K24" i="13"/>
  <c r="J24" i="13"/>
  <c r="I24" i="13"/>
  <c r="H24" i="13"/>
  <c r="K23" i="13"/>
  <c r="J23" i="13"/>
  <c r="I23" i="13"/>
  <c r="H23" i="13"/>
  <c r="O22" i="13"/>
  <c r="J22" i="13"/>
  <c r="I22" i="13"/>
  <c r="H22" i="13"/>
  <c r="K21" i="13"/>
  <c r="J21" i="13"/>
  <c r="I21" i="13"/>
  <c r="H21" i="13"/>
  <c r="K20" i="13"/>
  <c r="J20" i="13"/>
  <c r="I20" i="13"/>
  <c r="H20" i="13"/>
  <c r="K19" i="13"/>
  <c r="J19" i="13"/>
  <c r="I19" i="13"/>
  <c r="H19" i="13"/>
  <c r="K18" i="13"/>
  <c r="J18" i="13"/>
  <c r="I18" i="13"/>
  <c r="H18" i="13"/>
  <c r="K17" i="13"/>
  <c r="J17" i="13"/>
  <c r="I17" i="13"/>
  <c r="H17" i="13"/>
  <c r="K16" i="13"/>
  <c r="J16" i="13"/>
  <c r="I16" i="13"/>
  <c r="H16" i="13"/>
  <c r="A16" i="13"/>
  <c r="K15" i="13"/>
  <c r="J15" i="13"/>
  <c r="I15" i="13"/>
  <c r="H15" i="13"/>
  <c r="A15" i="13"/>
  <c r="A24" i="13" s="1"/>
  <c r="A33" i="13" s="1"/>
  <c r="A42" i="13" s="1"/>
  <c r="A51" i="13" s="1"/>
  <c r="K14" i="13"/>
  <c r="J14" i="13"/>
  <c r="I14" i="13"/>
  <c r="H14" i="13"/>
  <c r="N13" i="13"/>
  <c r="K13" i="13"/>
  <c r="O13" i="13" s="1"/>
  <c r="J13" i="13"/>
  <c r="M13" i="13" s="1"/>
  <c r="I13" i="13"/>
  <c r="H13" i="13"/>
  <c r="K12" i="13"/>
  <c r="J12" i="13"/>
  <c r="I12" i="13"/>
  <c r="H12" i="13"/>
  <c r="K11" i="13"/>
  <c r="J11" i="13"/>
  <c r="I11" i="13"/>
  <c r="H11" i="13"/>
  <c r="K10" i="13"/>
  <c r="J10" i="13"/>
  <c r="I10" i="13"/>
  <c r="H10" i="13"/>
  <c r="K9" i="13"/>
  <c r="J9" i="13"/>
  <c r="I9" i="13"/>
  <c r="H9" i="13"/>
  <c r="K8" i="13"/>
  <c r="J8" i="13"/>
  <c r="I8" i="13"/>
  <c r="H8" i="13"/>
  <c r="K7" i="13"/>
  <c r="J7" i="13"/>
  <c r="I7" i="13"/>
  <c r="H7" i="13"/>
  <c r="K6" i="13"/>
  <c r="J6" i="13"/>
  <c r="I6" i="13"/>
  <c r="H6" i="13"/>
  <c r="K5" i="13"/>
  <c r="J5" i="13"/>
  <c r="I5" i="13"/>
  <c r="H5" i="13"/>
  <c r="M4" i="13"/>
  <c r="I4" i="13"/>
  <c r="P3" i="13"/>
  <c r="K3" i="13"/>
  <c r="J3" i="13"/>
  <c r="M40" i="13" s="1"/>
  <c r="I3" i="13"/>
  <c r="H3" i="13"/>
  <c r="A2" i="13"/>
  <c r="K60" i="12"/>
  <c r="J60" i="12"/>
  <c r="K59" i="12"/>
  <c r="J59" i="12"/>
  <c r="I59" i="12"/>
  <c r="I60" i="12" s="1"/>
  <c r="H59" i="12"/>
  <c r="H60" i="12" s="1"/>
  <c r="K58" i="12"/>
  <c r="N58" i="12" s="1"/>
  <c r="J58" i="12"/>
  <c r="I58" i="12"/>
  <c r="H58" i="12"/>
  <c r="K57" i="12"/>
  <c r="J57" i="12"/>
  <c r="I57" i="12"/>
  <c r="H57" i="12"/>
  <c r="K56" i="12"/>
  <c r="J56" i="12"/>
  <c r="I56" i="12"/>
  <c r="H56" i="12"/>
  <c r="K55" i="12"/>
  <c r="J55" i="12"/>
  <c r="I55" i="12"/>
  <c r="H55" i="12"/>
  <c r="K54" i="12"/>
  <c r="J54" i="12"/>
  <c r="I54" i="12"/>
  <c r="H54" i="12"/>
  <c r="K53" i="12"/>
  <c r="J53" i="12"/>
  <c r="I53" i="12"/>
  <c r="H53" i="12"/>
  <c r="K52" i="12"/>
  <c r="J52" i="12"/>
  <c r="I52" i="12"/>
  <c r="H52" i="12"/>
  <c r="K51" i="12"/>
  <c r="J51" i="12"/>
  <c r="I51" i="12"/>
  <c r="H51" i="12"/>
  <c r="K50" i="12"/>
  <c r="J50" i="12"/>
  <c r="I50" i="12"/>
  <c r="H50" i="12"/>
  <c r="K49" i="12"/>
  <c r="N49" i="12" s="1"/>
  <c r="J49" i="12"/>
  <c r="I49" i="12"/>
  <c r="H49" i="12"/>
  <c r="K48" i="12"/>
  <c r="J48" i="12"/>
  <c r="I48" i="12"/>
  <c r="H48" i="12"/>
  <c r="K47" i="12"/>
  <c r="J47" i="12"/>
  <c r="I47" i="12"/>
  <c r="H47" i="12"/>
  <c r="K46" i="12"/>
  <c r="J46" i="12"/>
  <c r="I46" i="12"/>
  <c r="H46" i="12"/>
  <c r="K45" i="12"/>
  <c r="J45" i="12"/>
  <c r="I45" i="12"/>
  <c r="H45" i="12"/>
  <c r="K44" i="12"/>
  <c r="J44" i="12"/>
  <c r="I44" i="12"/>
  <c r="H44" i="12"/>
  <c r="K43" i="12"/>
  <c r="J43" i="12"/>
  <c r="I43" i="12"/>
  <c r="H43" i="12"/>
  <c r="K42" i="12"/>
  <c r="J42" i="12"/>
  <c r="I42" i="12"/>
  <c r="H42" i="12"/>
  <c r="K41" i="12"/>
  <c r="J41" i="12"/>
  <c r="I41" i="12"/>
  <c r="H41" i="12"/>
  <c r="K40" i="12"/>
  <c r="O40" i="12" s="1"/>
  <c r="J40" i="12"/>
  <c r="I40" i="12"/>
  <c r="H40" i="12"/>
  <c r="K39" i="12"/>
  <c r="J39" i="12"/>
  <c r="I39" i="12"/>
  <c r="H39" i="12"/>
  <c r="K38" i="12"/>
  <c r="J38" i="12"/>
  <c r="I38" i="12"/>
  <c r="H38" i="12"/>
  <c r="K37" i="12"/>
  <c r="J37" i="12"/>
  <c r="I37" i="12"/>
  <c r="H37" i="12"/>
  <c r="K36" i="12"/>
  <c r="J36" i="12"/>
  <c r="I36" i="12"/>
  <c r="H36" i="12"/>
  <c r="K35" i="12"/>
  <c r="J35" i="12"/>
  <c r="I35" i="12"/>
  <c r="H35" i="12"/>
  <c r="K34" i="12"/>
  <c r="J34" i="12"/>
  <c r="I34" i="12"/>
  <c r="H34" i="12"/>
  <c r="K33" i="12"/>
  <c r="J33" i="12"/>
  <c r="I33" i="12"/>
  <c r="H33" i="12"/>
  <c r="K32" i="12"/>
  <c r="J32" i="12"/>
  <c r="I32" i="12"/>
  <c r="H32" i="12"/>
  <c r="K31" i="12"/>
  <c r="O31" i="12" s="1"/>
  <c r="J31" i="12"/>
  <c r="I31" i="12"/>
  <c r="H31" i="12"/>
  <c r="K30" i="12"/>
  <c r="J30" i="12"/>
  <c r="I30" i="12"/>
  <c r="H30" i="12"/>
  <c r="K29" i="12"/>
  <c r="J29" i="12"/>
  <c r="I29" i="12"/>
  <c r="H29" i="12"/>
  <c r="K28" i="12"/>
  <c r="J28" i="12"/>
  <c r="I28" i="12"/>
  <c r="H28" i="12"/>
  <c r="K27" i="12"/>
  <c r="J27" i="12"/>
  <c r="I27" i="12"/>
  <c r="H27" i="12"/>
  <c r="K26" i="12"/>
  <c r="J26" i="12"/>
  <c r="I26" i="12"/>
  <c r="H26" i="12"/>
  <c r="K25" i="12"/>
  <c r="J25" i="12"/>
  <c r="I25" i="12"/>
  <c r="H25" i="12"/>
  <c r="K24" i="12"/>
  <c r="J24" i="12"/>
  <c r="I24" i="12"/>
  <c r="H24" i="12"/>
  <c r="K23" i="12"/>
  <c r="J23" i="12"/>
  <c r="I23" i="12"/>
  <c r="H23" i="12"/>
  <c r="K22" i="12"/>
  <c r="O22" i="12" s="1"/>
  <c r="J22" i="12"/>
  <c r="I22" i="12"/>
  <c r="H22" i="12"/>
  <c r="K21" i="12"/>
  <c r="J21" i="12"/>
  <c r="I21" i="12"/>
  <c r="H21" i="12"/>
  <c r="K20" i="12"/>
  <c r="J20" i="12"/>
  <c r="I20" i="12"/>
  <c r="H20" i="12"/>
  <c r="K19" i="12"/>
  <c r="J19" i="12"/>
  <c r="I19" i="12"/>
  <c r="H19" i="12"/>
  <c r="K18" i="12"/>
  <c r="J18" i="12"/>
  <c r="I18" i="12"/>
  <c r="H18" i="12"/>
  <c r="K17" i="12"/>
  <c r="J17" i="12"/>
  <c r="I17" i="12"/>
  <c r="H17" i="12"/>
  <c r="K16" i="12"/>
  <c r="J16" i="12"/>
  <c r="I16" i="12"/>
  <c r="H16" i="12"/>
  <c r="A16" i="12"/>
  <c r="A25" i="12" s="1"/>
  <c r="A34" i="12" s="1"/>
  <c r="A43" i="12" s="1"/>
  <c r="K15" i="12"/>
  <c r="J15" i="12"/>
  <c r="I15" i="12"/>
  <c r="H15" i="12"/>
  <c r="A15" i="12"/>
  <c r="A24" i="12" s="1"/>
  <c r="A33" i="12" s="1"/>
  <c r="A42" i="12" s="1"/>
  <c r="A51" i="12" s="1"/>
  <c r="K14" i="12"/>
  <c r="J14" i="12"/>
  <c r="I14" i="12"/>
  <c r="H14" i="12"/>
  <c r="K13" i="12"/>
  <c r="N13" i="12" s="1"/>
  <c r="J13" i="12"/>
  <c r="I13" i="12"/>
  <c r="H13" i="12"/>
  <c r="K12" i="12"/>
  <c r="J12" i="12"/>
  <c r="I12" i="12"/>
  <c r="H12" i="12"/>
  <c r="K11" i="12"/>
  <c r="J11" i="12"/>
  <c r="I11" i="12"/>
  <c r="H11" i="12"/>
  <c r="K10" i="12"/>
  <c r="J10" i="12"/>
  <c r="I10" i="12"/>
  <c r="H10" i="12"/>
  <c r="K9" i="12"/>
  <c r="J9" i="12"/>
  <c r="I9" i="12"/>
  <c r="H9" i="12"/>
  <c r="K8" i="12"/>
  <c r="J8" i="12"/>
  <c r="I8" i="12"/>
  <c r="H8" i="12"/>
  <c r="K7" i="12"/>
  <c r="J7" i="12"/>
  <c r="I7" i="12"/>
  <c r="H7" i="12"/>
  <c r="K6" i="12"/>
  <c r="J6" i="12"/>
  <c r="I6" i="12"/>
  <c r="H6" i="12"/>
  <c r="K5" i="12"/>
  <c r="J5" i="12"/>
  <c r="I5" i="12"/>
  <c r="H5" i="12"/>
  <c r="J4" i="12"/>
  <c r="I4" i="12"/>
  <c r="K4" i="12" s="1"/>
  <c r="H4" i="12"/>
  <c r="P3" i="12"/>
  <c r="K3" i="12"/>
  <c r="J3" i="12"/>
  <c r="M58" i="12" s="1"/>
  <c r="I3" i="12"/>
  <c r="H3" i="12"/>
  <c r="A2" i="12"/>
  <c r="K60" i="11"/>
  <c r="J60" i="11"/>
  <c r="K59" i="11"/>
  <c r="J59" i="11"/>
  <c r="I59" i="11"/>
  <c r="I60" i="11" s="1"/>
  <c r="H59" i="11"/>
  <c r="H60" i="11" s="1"/>
  <c r="K58" i="11"/>
  <c r="N58" i="11" s="1"/>
  <c r="J58" i="11"/>
  <c r="I58" i="11"/>
  <c r="H58" i="11"/>
  <c r="K57" i="11"/>
  <c r="J57" i="11"/>
  <c r="I57" i="11"/>
  <c r="H57" i="11"/>
  <c r="K56" i="11"/>
  <c r="J56" i="11"/>
  <c r="I56" i="11"/>
  <c r="H56" i="11"/>
  <c r="K55" i="11"/>
  <c r="J55" i="11"/>
  <c r="I55" i="11"/>
  <c r="H55" i="11"/>
  <c r="K54" i="11"/>
  <c r="J54" i="11"/>
  <c r="I54" i="11"/>
  <c r="H54" i="11"/>
  <c r="K53" i="11"/>
  <c r="J53" i="11"/>
  <c r="I53" i="11"/>
  <c r="H53" i="11"/>
  <c r="K52" i="11"/>
  <c r="J52" i="11"/>
  <c r="I52" i="11"/>
  <c r="H52" i="11"/>
  <c r="K51" i="11"/>
  <c r="J51" i="11"/>
  <c r="I51" i="11"/>
  <c r="H51" i="11"/>
  <c r="K50" i="11"/>
  <c r="J50" i="11"/>
  <c r="I50" i="11"/>
  <c r="H50" i="11"/>
  <c r="K49" i="11"/>
  <c r="N49" i="11" s="1"/>
  <c r="J49" i="11"/>
  <c r="I49" i="11"/>
  <c r="H49" i="11"/>
  <c r="K48" i="11"/>
  <c r="J48" i="11"/>
  <c r="I48" i="11"/>
  <c r="H48" i="11"/>
  <c r="K47" i="11"/>
  <c r="J47" i="11"/>
  <c r="I47" i="11"/>
  <c r="H47" i="11"/>
  <c r="K46" i="11"/>
  <c r="J46" i="11"/>
  <c r="I46" i="11"/>
  <c r="H46" i="11"/>
  <c r="K45" i="11"/>
  <c r="J45" i="11"/>
  <c r="I45" i="11"/>
  <c r="H45" i="11"/>
  <c r="K44" i="11"/>
  <c r="J44" i="11"/>
  <c r="I44" i="11"/>
  <c r="H44" i="11"/>
  <c r="K43" i="11"/>
  <c r="J43" i="11"/>
  <c r="I43" i="11"/>
  <c r="H43" i="11"/>
  <c r="K42" i="11"/>
  <c r="J42" i="11"/>
  <c r="I42" i="11"/>
  <c r="H42" i="11"/>
  <c r="K41" i="11"/>
  <c r="J41" i="11"/>
  <c r="I41" i="11"/>
  <c r="H41" i="11"/>
  <c r="K40" i="11"/>
  <c r="O40" i="11" s="1"/>
  <c r="J40" i="11"/>
  <c r="I40" i="11"/>
  <c r="H40" i="11"/>
  <c r="K39" i="11"/>
  <c r="J39" i="11"/>
  <c r="I39" i="11"/>
  <c r="H39" i="11"/>
  <c r="K38" i="11"/>
  <c r="J38" i="11"/>
  <c r="I38" i="11"/>
  <c r="H38" i="11"/>
  <c r="K37" i="11"/>
  <c r="J37" i="11"/>
  <c r="I37" i="11"/>
  <c r="H37" i="11"/>
  <c r="K36" i="11"/>
  <c r="J36" i="11"/>
  <c r="I36" i="11"/>
  <c r="H36" i="11"/>
  <c r="K35" i="11"/>
  <c r="J35" i="11"/>
  <c r="I35" i="11"/>
  <c r="H35" i="11"/>
  <c r="K34" i="11"/>
  <c r="J34" i="11"/>
  <c r="I34" i="11"/>
  <c r="H34" i="11"/>
  <c r="K33" i="11"/>
  <c r="J33" i="11"/>
  <c r="I33" i="11"/>
  <c r="H33" i="11"/>
  <c r="K32" i="11"/>
  <c r="J32" i="11"/>
  <c r="I32" i="11"/>
  <c r="H32" i="11"/>
  <c r="K31" i="11"/>
  <c r="J31" i="11"/>
  <c r="I31" i="11"/>
  <c r="H31" i="11"/>
  <c r="K30" i="11"/>
  <c r="J30" i="11"/>
  <c r="I30" i="11"/>
  <c r="H30" i="11"/>
  <c r="K29" i="11"/>
  <c r="J29" i="11"/>
  <c r="I29" i="11"/>
  <c r="H29" i="11"/>
  <c r="K28" i="11"/>
  <c r="J28" i="11"/>
  <c r="I28" i="11"/>
  <c r="H28" i="11"/>
  <c r="K27" i="11"/>
  <c r="J27" i="11"/>
  <c r="I27" i="11"/>
  <c r="H27" i="11"/>
  <c r="K26" i="11"/>
  <c r="J26" i="11"/>
  <c r="I26" i="11"/>
  <c r="H26" i="11"/>
  <c r="K25" i="11"/>
  <c r="J25" i="11"/>
  <c r="I25" i="11"/>
  <c r="H25" i="11"/>
  <c r="K24" i="11"/>
  <c r="J24" i="11"/>
  <c r="I24" i="11"/>
  <c r="H24" i="11"/>
  <c r="K23" i="11"/>
  <c r="J23" i="11"/>
  <c r="I23" i="11"/>
  <c r="H23" i="11"/>
  <c r="K22" i="11"/>
  <c r="O22" i="11" s="1"/>
  <c r="J22" i="11"/>
  <c r="I22" i="11"/>
  <c r="H22" i="11"/>
  <c r="K21" i="11"/>
  <c r="J21" i="11"/>
  <c r="I21" i="11"/>
  <c r="H21" i="11"/>
  <c r="K20" i="11"/>
  <c r="J20" i="11"/>
  <c r="I20" i="11"/>
  <c r="H20" i="11"/>
  <c r="K19" i="11"/>
  <c r="J19" i="11"/>
  <c r="I19" i="11"/>
  <c r="H19" i="11"/>
  <c r="K18" i="11"/>
  <c r="J18" i="11"/>
  <c r="I18" i="11"/>
  <c r="H18" i="11"/>
  <c r="K17" i="11"/>
  <c r="J17" i="11"/>
  <c r="I17" i="11"/>
  <c r="H17" i="11"/>
  <c r="K16" i="11"/>
  <c r="J16" i="11"/>
  <c r="I16" i="11"/>
  <c r="H16" i="11"/>
  <c r="A16" i="11"/>
  <c r="A25" i="11" s="1"/>
  <c r="A34" i="11" s="1"/>
  <c r="A43" i="11" s="1"/>
  <c r="K15" i="11"/>
  <c r="J15" i="11"/>
  <c r="I15" i="11"/>
  <c r="H15" i="11"/>
  <c r="A15" i="11"/>
  <c r="A24" i="11" s="1"/>
  <c r="A33" i="11" s="1"/>
  <c r="A42" i="11" s="1"/>
  <c r="A51" i="11" s="1"/>
  <c r="K14" i="11"/>
  <c r="J14" i="11"/>
  <c r="I14" i="11"/>
  <c r="H14" i="11"/>
  <c r="K13" i="11"/>
  <c r="N13" i="11" s="1"/>
  <c r="J13" i="11"/>
  <c r="I13" i="11"/>
  <c r="H13" i="11"/>
  <c r="K12" i="11"/>
  <c r="J12" i="11"/>
  <c r="I12" i="11"/>
  <c r="H12" i="11"/>
  <c r="K11" i="11"/>
  <c r="J11" i="11"/>
  <c r="I11" i="11"/>
  <c r="H11" i="11"/>
  <c r="K10" i="11"/>
  <c r="J10" i="11"/>
  <c r="I10" i="11"/>
  <c r="H10" i="11"/>
  <c r="K9" i="11"/>
  <c r="J9" i="11"/>
  <c r="I9" i="11"/>
  <c r="H9" i="11"/>
  <c r="K8" i="11"/>
  <c r="J8" i="11"/>
  <c r="I8" i="11"/>
  <c r="H8" i="11"/>
  <c r="K7" i="11"/>
  <c r="J7" i="11"/>
  <c r="I7" i="11"/>
  <c r="H7" i="11"/>
  <c r="K6" i="11"/>
  <c r="J6" i="11"/>
  <c r="I6" i="11"/>
  <c r="H6" i="11"/>
  <c r="K5" i="11"/>
  <c r="J5" i="11"/>
  <c r="I5" i="11"/>
  <c r="H5" i="11"/>
  <c r="J4" i="11"/>
  <c r="I4" i="11"/>
  <c r="K4" i="11" s="1"/>
  <c r="H4" i="11"/>
  <c r="K3" i="11"/>
  <c r="O3" i="11" s="1"/>
  <c r="J3" i="11"/>
  <c r="M31" i="11" s="1"/>
  <c r="I3" i="11"/>
  <c r="H3" i="11"/>
  <c r="P3" i="11"/>
  <c r="A2" i="11"/>
  <c r="K60" i="8"/>
  <c r="J60" i="8"/>
  <c r="K59" i="8"/>
  <c r="J59" i="8"/>
  <c r="I59" i="8"/>
  <c r="I60" i="8" s="1"/>
  <c r="H59" i="8"/>
  <c r="H60" i="8" s="1"/>
  <c r="K58" i="8"/>
  <c r="N58" i="8" s="1"/>
  <c r="J58" i="8"/>
  <c r="M58" i="8" s="1"/>
  <c r="I58" i="8"/>
  <c r="H58" i="8"/>
  <c r="K57" i="8"/>
  <c r="J57" i="8"/>
  <c r="I57" i="8"/>
  <c r="H57" i="8"/>
  <c r="K56" i="8"/>
  <c r="J56" i="8"/>
  <c r="I56" i="8"/>
  <c r="H56" i="8"/>
  <c r="K55" i="8"/>
  <c r="J55" i="8"/>
  <c r="I55" i="8"/>
  <c r="H55" i="8"/>
  <c r="K54" i="8"/>
  <c r="J54" i="8"/>
  <c r="I54" i="8"/>
  <c r="H54" i="8"/>
  <c r="K53" i="8"/>
  <c r="J53" i="8"/>
  <c r="I53" i="8"/>
  <c r="H53" i="8"/>
  <c r="K52" i="8"/>
  <c r="J52" i="8"/>
  <c r="I52" i="8"/>
  <c r="H52" i="8"/>
  <c r="K51" i="8"/>
  <c r="J51" i="8"/>
  <c r="I51" i="8"/>
  <c r="H51" i="8"/>
  <c r="K50" i="8"/>
  <c r="J50" i="8"/>
  <c r="I50" i="8"/>
  <c r="H50" i="8"/>
  <c r="L49" i="8"/>
  <c r="K49" i="8"/>
  <c r="O49" i="8" s="1"/>
  <c r="J49" i="8"/>
  <c r="M49" i="8" s="1"/>
  <c r="I49" i="8"/>
  <c r="H49" i="8"/>
  <c r="K48" i="8"/>
  <c r="J48" i="8"/>
  <c r="I48" i="8"/>
  <c r="H48" i="8"/>
  <c r="K47" i="8"/>
  <c r="J47" i="8"/>
  <c r="I47" i="8"/>
  <c r="H47" i="8"/>
  <c r="K46" i="8"/>
  <c r="J46" i="8"/>
  <c r="I46" i="8"/>
  <c r="H46" i="8"/>
  <c r="K45" i="8"/>
  <c r="J45" i="8"/>
  <c r="I45" i="8"/>
  <c r="H45" i="8"/>
  <c r="K44" i="8"/>
  <c r="J44" i="8"/>
  <c r="I44" i="8"/>
  <c r="H44" i="8"/>
  <c r="K43" i="8"/>
  <c r="J43" i="8"/>
  <c r="I43" i="8"/>
  <c r="H43" i="8"/>
  <c r="K42" i="8"/>
  <c r="J42" i="8"/>
  <c r="I42" i="8"/>
  <c r="H42" i="8"/>
  <c r="K41" i="8"/>
  <c r="J41" i="8"/>
  <c r="I41" i="8"/>
  <c r="H41" i="8"/>
  <c r="O40" i="8"/>
  <c r="N40" i="8"/>
  <c r="K40" i="8"/>
  <c r="J40" i="8"/>
  <c r="I40" i="8"/>
  <c r="H40" i="8"/>
  <c r="K39" i="8"/>
  <c r="J39" i="8"/>
  <c r="I39" i="8"/>
  <c r="H39" i="8"/>
  <c r="K38" i="8"/>
  <c r="J38" i="8"/>
  <c r="I38" i="8"/>
  <c r="H38" i="8"/>
  <c r="K37" i="8"/>
  <c r="J37" i="8"/>
  <c r="I37" i="8"/>
  <c r="H37" i="8"/>
  <c r="K36" i="8"/>
  <c r="J36" i="8"/>
  <c r="I36" i="8"/>
  <c r="H36" i="8"/>
  <c r="K35" i="8"/>
  <c r="J35" i="8"/>
  <c r="I35" i="8"/>
  <c r="H35" i="8"/>
  <c r="K34" i="8"/>
  <c r="J34" i="8"/>
  <c r="I34" i="8"/>
  <c r="H34" i="8"/>
  <c r="K33" i="8"/>
  <c r="J33" i="8"/>
  <c r="I33" i="8"/>
  <c r="H33" i="8"/>
  <c r="K32" i="8"/>
  <c r="J32" i="8"/>
  <c r="I32" i="8"/>
  <c r="H32" i="8"/>
  <c r="N31" i="8"/>
  <c r="K31" i="8"/>
  <c r="L31" i="8" s="1"/>
  <c r="J31" i="8"/>
  <c r="M31" i="8" s="1"/>
  <c r="I31" i="8"/>
  <c r="H31" i="8"/>
  <c r="K30" i="8"/>
  <c r="J30" i="8"/>
  <c r="I30" i="8"/>
  <c r="H30" i="8"/>
  <c r="K29" i="8"/>
  <c r="J29" i="8"/>
  <c r="I29" i="8"/>
  <c r="H29" i="8"/>
  <c r="K28" i="8"/>
  <c r="J28" i="8"/>
  <c r="I28" i="8"/>
  <c r="H28" i="8"/>
  <c r="K27" i="8"/>
  <c r="J27" i="8"/>
  <c r="I27" i="8"/>
  <c r="H27" i="8"/>
  <c r="K26" i="8"/>
  <c r="J26" i="8"/>
  <c r="I26" i="8"/>
  <c r="H26" i="8"/>
  <c r="K25" i="8"/>
  <c r="J25" i="8"/>
  <c r="I25" i="8"/>
  <c r="H25" i="8"/>
  <c r="K24" i="8"/>
  <c r="J24" i="8"/>
  <c r="I24" i="8"/>
  <c r="H24" i="8"/>
  <c r="K23" i="8"/>
  <c r="J23" i="8"/>
  <c r="I23" i="8"/>
  <c r="H23" i="8"/>
  <c r="K22" i="8"/>
  <c r="O22" i="8" s="1"/>
  <c r="J22" i="8"/>
  <c r="M22" i="8" s="1"/>
  <c r="I22" i="8"/>
  <c r="H22" i="8"/>
  <c r="K21" i="8"/>
  <c r="J21" i="8"/>
  <c r="I21" i="8"/>
  <c r="H21" i="8"/>
  <c r="K20" i="8"/>
  <c r="J20" i="8"/>
  <c r="I20" i="8"/>
  <c r="H20" i="8"/>
  <c r="K19" i="8"/>
  <c r="J19" i="8"/>
  <c r="I19" i="8"/>
  <c r="H19" i="8"/>
  <c r="K18" i="8"/>
  <c r="J18" i="8"/>
  <c r="I18" i="8"/>
  <c r="H18" i="8"/>
  <c r="K17" i="8"/>
  <c r="J17" i="8"/>
  <c r="I17" i="8"/>
  <c r="H17" i="8"/>
  <c r="K16" i="8"/>
  <c r="J16" i="8"/>
  <c r="I16" i="8"/>
  <c r="H16" i="8"/>
  <c r="A16" i="8"/>
  <c r="A25" i="8" s="1"/>
  <c r="A34" i="8" s="1"/>
  <c r="A43" i="8" s="1"/>
  <c r="K15" i="8"/>
  <c r="J15" i="8"/>
  <c r="I15" i="8"/>
  <c r="H15" i="8"/>
  <c r="A15" i="8"/>
  <c r="A24" i="8" s="1"/>
  <c r="A33" i="8" s="1"/>
  <c r="A42" i="8" s="1"/>
  <c r="A51" i="8" s="1"/>
  <c r="K14" i="8"/>
  <c r="J14" i="8"/>
  <c r="I14" i="8"/>
  <c r="H14" i="8"/>
  <c r="L13" i="8"/>
  <c r="K13" i="8"/>
  <c r="O13" i="8" s="1"/>
  <c r="J13" i="8"/>
  <c r="M13" i="8" s="1"/>
  <c r="I13" i="8"/>
  <c r="H13" i="8"/>
  <c r="K12" i="8"/>
  <c r="J12" i="8"/>
  <c r="I12" i="8"/>
  <c r="H12" i="8"/>
  <c r="K11" i="8"/>
  <c r="J11" i="8"/>
  <c r="I11" i="8"/>
  <c r="H11" i="8"/>
  <c r="K10" i="8"/>
  <c r="J10" i="8"/>
  <c r="I10" i="8"/>
  <c r="H10" i="8"/>
  <c r="K9" i="8"/>
  <c r="J9" i="8"/>
  <c r="I9" i="8"/>
  <c r="H9" i="8"/>
  <c r="K8" i="8"/>
  <c r="J8" i="8"/>
  <c r="I8" i="8"/>
  <c r="H8" i="8"/>
  <c r="K7" i="8"/>
  <c r="J7" i="8"/>
  <c r="I7" i="8"/>
  <c r="H7" i="8"/>
  <c r="K6" i="8"/>
  <c r="J6" i="8"/>
  <c r="I6" i="8"/>
  <c r="H6" i="8"/>
  <c r="K5" i="8"/>
  <c r="J5" i="8"/>
  <c r="I5" i="8"/>
  <c r="H5" i="8"/>
  <c r="J4" i="8"/>
  <c r="M4" i="8" s="1"/>
  <c r="I4" i="8"/>
  <c r="K4" i="8" s="1"/>
  <c r="H4" i="8"/>
  <c r="K3" i="8"/>
  <c r="O3" i="8" s="1"/>
  <c r="J3" i="8"/>
  <c r="M40" i="8" s="1"/>
  <c r="I3" i="8"/>
  <c r="H3" i="8"/>
  <c r="A3" i="8"/>
  <c r="P3" i="8" s="1"/>
  <c r="A2" i="8"/>
  <c r="K60" i="7"/>
  <c r="J60" i="7"/>
  <c r="I60" i="7"/>
  <c r="K59" i="7"/>
  <c r="J59" i="7"/>
  <c r="I59" i="7"/>
  <c r="H59" i="7"/>
  <c r="H60" i="7" s="1"/>
  <c r="L58" i="7"/>
  <c r="K58" i="7"/>
  <c r="N58" i="7" s="1"/>
  <c r="J58" i="7"/>
  <c r="I58" i="7"/>
  <c r="H58" i="7"/>
  <c r="K57" i="7"/>
  <c r="J57" i="7"/>
  <c r="I57" i="7"/>
  <c r="H57" i="7"/>
  <c r="K56" i="7"/>
  <c r="J56" i="7"/>
  <c r="I56" i="7"/>
  <c r="H56" i="7"/>
  <c r="K55" i="7"/>
  <c r="J55" i="7"/>
  <c r="I55" i="7"/>
  <c r="H55" i="7"/>
  <c r="K54" i="7"/>
  <c r="J54" i="7"/>
  <c r="I54" i="7"/>
  <c r="H54" i="7"/>
  <c r="K53" i="7"/>
  <c r="J53" i="7"/>
  <c r="I53" i="7"/>
  <c r="H53" i="7"/>
  <c r="K52" i="7"/>
  <c r="J52" i="7"/>
  <c r="I52" i="7"/>
  <c r="H52" i="7"/>
  <c r="K51" i="7"/>
  <c r="J51" i="7"/>
  <c r="I51" i="7"/>
  <c r="H51" i="7"/>
  <c r="K50" i="7"/>
  <c r="J50" i="7"/>
  <c r="I50" i="7"/>
  <c r="H50" i="7"/>
  <c r="N49" i="7"/>
  <c r="K49" i="7"/>
  <c r="L49" i="7" s="1"/>
  <c r="J49" i="7"/>
  <c r="M49" i="7" s="1"/>
  <c r="I49" i="7"/>
  <c r="H49" i="7"/>
  <c r="K48" i="7"/>
  <c r="J48" i="7"/>
  <c r="I48" i="7"/>
  <c r="H48" i="7"/>
  <c r="K47" i="7"/>
  <c r="J47" i="7"/>
  <c r="I47" i="7"/>
  <c r="H47" i="7"/>
  <c r="K46" i="7"/>
  <c r="J46" i="7"/>
  <c r="I46" i="7"/>
  <c r="H46" i="7"/>
  <c r="K45" i="7"/>
  <c r="J45" i="7"/>
  <c r="I45" i="7"/>
  <c r="H45" i="7"/>
  <c r="K44" i="7"/>
  <c r="J44" i="7"/>
  <c r="I44" i="7"/>
  <c r="H44" i="7"/>
  <c r="K43" i="7"/>
  <c r="J43" i="7"/>
  <c r="I43" i="7"/>
  <c r="H43" i="7"/>
  <c r="K42" i="7"/>
  <c r="J42" i="7"/>
  <c r="I42" i="7"/>
  <c r="H42" i="7"/>
  <c r="K41" i="7"/>
  <c r="J41" i="7"/>
  <c r="I41" i="7"/>
  <c r="H41" i="7"/>
  <c r="K40" i="7"/>
  <c r="O40" i="7" s="1"/>
  <c r="J40" i="7"/>
  <c r="I40" i="7"/>
  <c r="H40" i="7"/>
  <c r="K39" i="7"/>
  <c r="J39" i="7"/>
  <c r="I39" i="7"/>
  <c r="H39" i="7"/>
  <c r="K38" i="7"/>
  <c r="J38" i="7"/>
  <c r="I38" i="7"/>
  <c r="H38" i="7"/>
  <c r="K37" i="7"/>
  <c r="J37" i="7"/>
  <c r="I37" i="7"/>
  <c r="H37" i="7"/>
  <c r="K36" i="7"/>
  <c r="J36" i="7"/>
  <c r="I36" i="7"/>
  <c r="H36" i="7"/>
  <c r="K35" i="7"/>
  <c r="J35" i="7"/>
  <c r="I35" i="7"/>
  <c r="H35" i="7"/>
  <c r="K34" i="7"/>
  <c r="J34" i="7"/>
  <c r="I34" i="7"/>
  <c r="H34" i="7"/>
  <c r="K33" i="7"/>
  <c r="J33" i="7"/>
  <c r="I33" i="7"/>
  <c r="H33" i="7"/>
  <c r="K32" i="7"/>
  <c r="J32" i="7"/>
  <c r="I32" i="7"/>
  <c r="H32" i="7"/>
  <c r="O31" i="7"/>
  <c r="K31" i="7"/>
  <c r="N31" i="7" s="1"/>
  <c r="J31" i="7"/>
  <c r="I31" i="7"/>
  <c r="H31" i="7"/>
  <c r="K30" i="7"/>
  <c r="J30" i="7"/>
  <c r="I30" i="7"/>
  <c r="H30" i="7"/>
  <c r="K29" i="7"/>
  <c r="J29" i="7"/>
  <c r="I29" i="7"/>
  <c r="H29" i="7"/>
  <c r="K28" i="7"/>
  <c r="J28" i="7"/>
  <c r="I28" i="7"/>
  <c r="H28" i="7"/>
  <c r="K27" i="7"/>
  <c r="J27" i="7"/>
  <c r="I27" i="7"/>
  <c r="H27" i="7"/>
  <c r="K26" i="7"/>
  <c r="J26" i="7"/>
  <c r="I26" i="7"/>
  <c r="H26" i="7"/>
  <c r="K25" i="7"/>
  <c r="J25" i="7"/>
  <c r="I25" i="7"/>
  <c r="H25" i="7"/>
  <c r="K24" i="7"/>
  <c r="J24" i="7"/>
  <c r="I24" i="7"/>
  <c r="H24" i="7"/>
  <c r="K23" i="7"/>
  <c r="J23" i="7"/>
  <c r="I23" i="7"/>
  <c r="H23" i="7"/>
  <c r="O22" i="7"/>
  <c r="L22" i="7"/>
  <c r="K22" i="7"/>
  <c r="N22" i="7" s="1"/>
  <c r="J22" i="7"/>
  <c r="I22" i="7"/>
  <c r="H22" i="7"/>
  <c r="K21" i="7"/>
  <c r="J21" i="7"/>
  <c r="I21" i="7"/>
  <c r="H21" i="7"/>
  <c r="K20" i="7"/>
  <c r="J20" i="7"/>
  <c r="I20" i="7"/>
  <c r="H20" i="7"/>
  <c r="K19" i="7"/>
  <c r="J19" i="7"/>
  <c r="I19" i="7"/>
  <c r="H19" i="7"/>
  <c r="K18" i="7"/>
  <c r="J18" i="7"/>
  <c r="I18" i="7"/>
  <c r="H18" i="7"/>
  <c r="K17" i="7"/>
  <c r="J17" i="7"/>
  <c r="I17" i="7"/>
  <c r="H17" i="7"/>
  <c r="K16" i="7"/>
  <c r="J16" i="7"/>
  <c r="I16" i="7"/>
  <c r="H16" i="7"/>
  <c r="A16" i="7"/>
  <c r="A25" i="7" s="1"/>
  <c r="A34" i="7" s="1"/>
  <c r="A43" i="7" s="1"/>
  <c r="K15" i="7"/>
  <c r="J15" i="7"/>
  <c r="I15" i="7"/>
  <c r="H15" i="7"/>
  <c r="A15" i="7"/>
  <c r="A24" i="7" s="1"/>
  <c r="A33" i="7" s="1"/>
  <c r="A42" i="7" s="1"/>
  <c r="A51" i="7" s="1"/>
  <c r="K14" i="7"/>
  <c r="J14" i="7"/>
  <c r="I14" i="7"/>
  <c r="H14" i="7"/>
  <c r="N13" i="7"/>
  <c r="L13" i="7"/>
  <c r="K13" i="7"/>
  <c r="O13" i="7" s="1"/>
  <c r="J13" i="7"/>
  <c r="M13" i="7" s="1"/>
  <c r="I13" i="7"/>
  <c r="H13" i="7"/>
  <c r="K12" i="7"/>
  <c r="J12" i="7"/>
  <c r="I12" i="7"/>
  <c r="H12" i="7"/>
  <c r="K11" i="7"/>
  <c r="J11" i="7"/>
  <c r="I11" i="7"/>
  <c r="H11" i="7"/>
  <c r="K10" i="7"/>
  <c r="J10" i="7"/>
  <c r="I10" i="7"/>
  <c r="H10" i="7"/>
  <c r="K9" i="7"/>
  <c r="J9" i="7"/>
  <c r="I9" i="7"/>
  <c r="H9" i="7"/>
  <c r="K8" i="7"/>
  <c r="J8" i="7"/>
  <c r="I8" i="7"/>
  <c r="H8" i="7"/>
  <c r="K7" i="7"/>
  <c r="J7" i="7"/>
  <c r="I7" i="7"/>
  <c r="H7" i="7"/>
  <c r="K6" i="7"/>
  <c r="J6" i="7"/>
  <c r="I6" i="7"/>
  <c r="H6" i="7"/>
  <c r="K5" i="7"/>
  <c r="J5" i="7"/>
  <c r="I5" i="7"/>
  <c r="H5" i="7"/>
  <c r="J4" i="7"/>
  <c r="I4" i="7"/>
  <c r="K4" i="7" s="1"/>
  <c r="H4" i="7"/>
  <c r="O3" i="7"/>
  <c r="K3" i="7"/>
  <c r="N3" i="7" s="1"/>
  <c r="J3" i="7"/>
  <c r="M4" i="7" s="1"/>
  <c r="I3" i="7"/>
  <c r="H3" i="7"/>
  <c r="A3" i="7"/>
  <c r="P3" i="7" s="1"/>
  <c r="A2" i="7"/>
  <c r="K60" i="6"/>
  <c r="J60" i="6"/>
  <c r="H60" i="6"/>
  <c r="K59" i="6"/>
  <c r="J59" i="6"/>
  <c r="I59" i="6"/>
  <c r="I60" i="6" s="1"/>
  <c r="H59" i="6"/>
  <c r="N58" i="6"/>
  <c r="L58" i="6"/>
  <c r="K58" i="6"/>
  <c r="J58" i="6"/>
  <c r="M58" i="6" s="1"/>
  <c r="I58" i="6"/>
  <c r="H58" i="6"/>
  <c r="K57" i="6"/>
  <c r="J57" i="6"/>
  <c r="I57" i="6"/>
  <c r="H57" i="6"/>
  <c r="K56" i="6"/>
  <c r="J56" i="6"/>
  <c r="I56" i="6"/>
  <c r="H56" i="6"/>
  <c r="K55" i="6"/>
  <c r="J55" i="6"/>
  <c r="I55" i="6"/>
  <c r="H55" i="6"/>
  <c r="K54" i="6"/>
  <c r="J54" i="6"/>
  <c r="I54" i="6"/>
  <c r="H54" i="6"/>
  <c r="K53" i="6"/>
  <c r="J53" i="6"/>
  <c r="I53" i="6"/>
  <c r="H53" i="6"/>
  <c r="K52" i="6"/>
  <c r="J52" i="6"/>
  <c r="I52" i="6"/>
  <c r="H52" i="6"/>
  <c r="K51" i="6"/>
  <c r="J51" i="6"/>
  <c r="I51" i="6"/>
  <c r="H51" i="6"/>
  <c r="K50" i="6"/>
  <c r="J50" i="6"/>
  <c r="I50" i="6"/>
  <c r="H50" i="6"/>
  <c r="N49" i="6"/>
  <c r="K49" i="6"/>
  <c r="O49" i="6" s="1"/>
  <c r="J49" i="6"/>
  <c r="M49" i="6" s="1"/>
  <c r="I49" i="6"/>
  <c r="H49" i="6"/>
  <c r="K48" i="6"/>
  <c r="J48" i="6"/>
  <c r="I48" i="6"/>
  <c r="H48" i="6"/>
  <c r="K47" i="6"/>
  <c r="J47" i="6"/>
  <c r="I47" i="6"/>
  <c r="H47" i="6"/>
  <c r="K46" i="6"/>
  <c r="J46" i="6"/>
  <c r="I46" i="6"/>
  <c r="H46" i="6"/>
  <c r="K45" i="6"/>
  <c r="J45" i="6"/>
  <c r="I45" i="6"/>
  <c r="H45" i="6"/>
  <c r="K44" i="6"/>
  <c r="J44" i="6"/>
  <c r="I44" i="6"/>
  <c r="H44" i="6"/>
  <c r="K43" i="6"/>
  <c r="J43" i="6"/>
  <c r="I43" i="6"/>
  <c r="H43" i="6"/>
  <c r="K42" i="6"/>
  <c r="J42" i="6"/>
  <c r="I42" i="6"/>
  <c r="H42" i="6"/>
  <c r="K41" i="6"/>
  <c r="J41" i="6"/>
  <c r="I41" i="6"/>
  <c r="H41" i="6"/>
  <c r="K40" i="6"/>
  <c r="L40" i="6" s="1"/>
  <c r="J40" i="6"/>
  <c r="I40" i="6"/>
  <c r="H40" i="6"/>
  <c r="K39" i="6"/>
  <c r="J39" i="6"/>
  <c r="I39" i="6"/>
  <c r="H39" i="6"/>
  <c r="K38" i="6"/>
  <c r="J38" i="6"/>
  <c r="I38" i="6"/>
  <c r="H38" i="6"/>
  <c r="K37" i="6"/>
  <c r="J37" i="6"/>
  <c r="I37" i="6"/>
  <c r="H37" i="6"/>
  <c r="K36" i="6"/>
  <c r="J36" i="6"/>
  <c r="I36" i="6"/>
  <c r="H36" i="6"/>
  <c r="K35" i="6"/>
  <c r="J35" i="6"/>
  <c r="I35" i="6"/>
  <c r="H35" i="6"/>
  <c r="K34" i="6"/>
  <c r="J34" i="6"/>
  <c r="I34" i="6"/>
  <c r="H34" i="6"/>
  <c r="K33" i="6"/>
  <c r="J33" i="6"/>
  <c r="I33" i="6"/>
  <c r="H33" i="6"/>
  <c r="K32" i="6"/>
  <c r="J32" i="6"/>
  <c r="I32" i="6"/>
  <c r="H32" i="6"/>
  <c r="O31" i="6"/>
  <c r="L31" i="6"/>
  <c r="K31" i="6"/>
  <c r="N31" i="6" s="1"/>
  <c r="J31" i="6"/>
  <c r="M31" i="6" s="1"/>
  <c r="I31" i="6"/>
  <c r="H31" i="6"/>
  <c r="K30" i="6"/>
  <c r="J30" i="6"/>
  <c r="I30" i="6"/>
  <c r="H30" i="6"/>
  <c r="K29" i="6"/>
  <c r="J29" i="6"/>
  <c r="I29" i="6"/>
  <c r="H29" i="6"/>
  <c r="K28" i="6"/>
  <c r="J28" i="6"/>
  <c r="I28" i="6"/>
  <c r="H28" i="6"/>
  <c r="K27" i="6"/>
  <c r="J27" i="6"/>
  <c r="I27" i="6"/>
  <c r="H27" i="6"/>
  <c r="K26" i="6"/>
  <c r="J26" i="6"/>
  <c r="I26" i="6"/>
  <c r="H26" i="6"/>
  <c r="K25" i="6"/>
  <c r="J25" i="6"/>
  <c r="I25" i="6"/>
  <c r="H25" i="6"/>
  <c r="K24" i="6"/>
  <c r="J24" i="6"/>
  <c r="I24" i="6"/>
  <c r="H24" i="6"/>
  <c r="A24" i="6"/>
  <c r="A33" i="6" s="1"/>
  <c r="A42" i="6" s="1"/>
  <c r="A51" i="6" s="1"/>
  <c r="K23" i="6"/>
  <c r="J23" i="6"/>
  <c r="I23" i="6"/>
  <c r="H23" i="6"/>
  <c r="O22" i="6"/>
  <c r="N22" i="6"/>
  <c r="L22" i="6"/>
  <c r="K22" i="6"/>
  <c r="J22" i="6"/>
  <c r="M22" i="6" s="1"/>
  <c r="I22" i="6"/>
  <c r="H22" i="6"/>
  <c r="K21" i="6"/>
  <c r="J21" i="6"/>
  <c r="I21" i="6"/>
  <c r="H21" i="6"/>
  <c r="K20" i="6"/>
  <c r="J20" i="6"/>
  <c r="I20" i="6"/>
  <c r="H20" i="6"/>
  <c r="K19" i="6"/>
  <c r="J19" i="6"/>
  <c r="I19" i="6"/>
  <c r="H19" i="6"/>
  <c r="K18" i="6"/>
  <c r="J18" i="6"/>
  <c r="I18" i="6"/>
  <c r="H18" i="6"/>
  <c r="K17" i="6"/>
  <c r="J17" i="6"/>
  <c r="I17" i="6"/>
  <c r="H17" i="6"/>
  <c r="K16" i="6"/>
  <c r="J16" i="6"/>
  <c r="I16" i="6"/>
  <c r="H16" i="6"/>
  <c r="A16" i="6"/>
  <c r="A25" i="6" s="1"/>
  <c r="A34" i="6" s="1"/>
  <c r="A43" i="6" s="1"/>
  <c r="K15" i="6"/>
  <c r="J15" i="6"/>
  <c r="I15" i="6"/>
  <c r="H15" i="6"/>
  <c r="A15" i="6"/>
  <c r="K14" i="6"/>
  <c r="J14" i="6"/>
  <c r="I14" i="6"/>
  <c r="H14" i="6"/>
  <c r="N13" i="6"/>
  <c r="K13" i="6"/>
  <c r="O13" i="6" s="1"/>
  <c r="J13" i="6"/>
  <c r="M13" i="6" s="1"/>
  <c r="I13" i="6"/>
  <c r="H13" i="6"/>
  <c r="K12" i="6"/>
  <c r="J12" i="6"/>
  <c r="I12" i="6"/>
  <c r="H12" i="6"/>
  <c r="K11" i="6"/>
  <c r="J11" i="6"/>
  <c r="I11" i="6"/>
  <c r="H11" i="6"/>
  <c r="K10" i="6"/>
  <c r="J10" i="6"/>
  <c r="I10" i="6"/>
  <c r="H10" i="6"/>
  <c r="K9" i="6"/>
  <c r="J9" i="6"/>
  <c r="I9" i="6"/>
  <c r="H9" i="6"/>
  <c r="K8" i="6"/>
  <c r="J8" i="6"/>
  <c r="I8" i="6"/>
  <c r="H8" i="6"/>
  <c r="K7" i="6"/>
  <c r="J7" i="6"/>
  <c r="I7" i="6"/>
  <c r="H7" i="6"/>
  <c r="K6" i="6"/>
  <c r="J6" i="6"/>
  <c r="I6" i="6"/>
  <c r="H6" i="6"/>
  <c r="K5" i="6"/>
  <c r="J5" i="6"/>
  <c r="I5" i="6"/>
  <c r="H5" i="6"/>
  <c r="J4" i="6"/>
  <c r="M4" i="6" s="1"/>
  <c r="I4" i="6"/>
  <c r="K4" i="6" s="1"/>
  <c r="H4" i="6"/>
  <c r="O3" i="6"/>
  <c r="K3" i="6"/>
  <c r="N3" i="6" s="1"/>
  <c r="J3" i="6"/>
  <c r="M40" i="6" s="1"/>
  <c r="I3" i="6"/>
  <c r="H3" i="6"/>
  <c r="A3" i="6"/>
  <c r="P3" i="6" s="1"/>
  <c r="A2" i="6"/>
  <c r="K60" i="5"/>
  <c r="J60" i="5"/>
  <c r="H60" i="5"/>
  <c r="K59" i="5"/>
  <c r="J59" i="5"/>
  <c r="I59" i="5"/>
  <c r="I60" i="5" s="1"/>
  <c r="H59" i="5"/>
  <c r="N58" i="5"/>
  <c r="L58" i="5"/>
  <c r="K58" i="5"/>
  <c r="J58" i="5"/>
  <c r="M58" i="5" s="1"/>
  <c r="I58" i="5"/>
  <c r="H58" i="5"/>
  <c r="K57" i="5"/>
  <c r="J57" i="5"/>
  <c r="I57" i="5"/>
  <c r="H57" i="5"/>
  <c r="K56" i="5"/>
  <c r="J56" i="5"/>
  <c r="I56" i="5"/>
  <c r="H56" i="5"/>
  <c r="K55" i="5"/>
  <c r="J55" i="5"/>
  <c r="I55" i="5"/>
  <c r="H55" i="5"/>
  <c r="K54" i="5"/>
  <c r="J54" i="5"/>
  <c r="I54" i="5"/>
  <c r="H54" i="5"/>
  <c r="K53" i="5"/>
  <c r="J53" i="5"/>
  <c r="I53" i="5"/>
  <c r="H53" i="5"/>
  <c r="K52" i="5"/>
  <c r="J52" i="5"/>
  <c r="I52" i="5"/>
  <c r="H52" i="5"/>
  <c r="K51" i="5"/>
  <c r="J51" i="5"/>
  <c r="I51" i="5"/>
  <c r="H51" i="5"/>
  <c r="K50" i="5"/>
  <c r="J50" i="5"/>
  <c r="I50" i="5"/>
  <c r="H50" i="5"/>
  <c r="K49" i="5"/>
  <c r="N49" i="5" s="1"/>
  <c r="J49" i="5"/>
  <c r="I49" i="5"/>
  <c r="H49" i="5"/>
  <c r="K48" i="5"/>
  <c r="J48" i="5"/>
  <c r="I48" i="5"/>
  <c r="H48" i="5"/>
  <c r="K47" i="5"/>
  <c r="J47" i="5"/>
  <c r="I47" i="5"/>
  <c r="H47" i="5"/>
  <c r="K46" i="5"/>
  <c r="J46" i="5"/>
  <c r="I46" i="5"/>
  <c r="H46" i="5"/>
  <c r="K45" i="5"/>
  <c r="J45" i="5"/>
  <c r="I45" i="5"/>
  <c r="H45" i="5"/>
  <c r="K44" i="5"/>
  <c r="J44" i="5"/>
  <c r="I44" i="5"/>
  <c r="H44" i="5"/>
  <c r="K43" i="5"/>
  <c r="J43" i="5"/>
  <c r="I43" i="5"/>
  <c r="H43" i="5"/>
  <c r="K42" i="5"/>
  <c r="J42" i="5"/>
  <c r="I42" i="5"/>
  <c r="H42" i="5"/>
  <c r="K41" i="5"/>
  <c r="J41" i="5"/>
  <c r="I41" i="5"/>
  <c r="H41" i="5"/>
  <c r="O40" i="5"/>
  <c r="M40" i="5"/>
  <c r="K40" i="5"/>
  <c r="N40" i="5" s="1"/>
  <c r="J40" i="5"/>
  <c r="I40" i="5"/>
  <c r="H40" i="5"/>
  <c r="K39" i="5"/>
  <c r="J39" i="5"/>
  <c r="I39" i="5"/>
  <c r="H39" i="5"/>
  <c r="K38" i="5"/>
  <c r="J38" i="5"/>
  <c r="I38" i="5"/>
  <c r="H38" i="5"/>
  <c r="K37" i="5"/>
  <c r="J37" i="5"/>
  <c r="I37" i="5"/>
  <c r="H37" i="5"/>
  <c r="K36" i="5"/>
  <c r="J36" i="5"/>
  <c r="I36" i="5"/>
  <c r="H36" i="5"/>
  <c r="K35" i="5"/>
  <c r="J35" i="5"/>
  <c r="I35" i="5"/>
  <c r="H35" i="5"/>
  <c r="K34" i="5"/>
  <c r="J34" i="5"/>
  <c r="I34" i="5"/>
  <c r="H34" i="5"/>
  <c r="K33" i="5"/>
  <c r="J33" i="5"/>
  <c r="I33" i="5"/>
  <c r="H33" i="5"/>
  <c r="K32" i="5"/>
  <c r="J32" i="5"/>
  <c r="I32" i="5"/>
  <c r="H32" i="5"/>
  <c r="O31" i="5"/>
  <c r="L31" i="5"/>
  <c r="K31" i="5"/>
  <c r="N31" i="5" s="1"/>
  <c r="J31" i="5"/>
  <c r="M31" i="5" s="1"/>
  <c r="I31" i="5"/>
  <c r="H31" i="5"/>
  <c r="K30" i="5"/>
  <c r="J30" i="5"/>
  <c r="I30" i="5"/>
  <c r="H30" i="5"/>
  <c r="K29" i="5"/>
  <c r="J29" i="5"/>
  <c r="I29" i="5"/>
  <c r="H29" i="5"/>
  <c r="K28" i="5"/>
  <c r="J28" i="5"/>
  <c r="I28" i="5"/>
  <c r="H28" i="5"/>
  <c r="K27" i="5"/>
  <c r="J27" i="5"/>
  <c r="I27" i="5"/>
  <c r="H27" i="5"/>
  <c r="K26" i="5"/>
  <c r="J26" i="5"/>
  <c r="I26" i="5"/>
  <c r="H26" i="5"/>
  <c r="K25" i="5"/>
  <c r="J25" i="5"/>
  <c r="I25" i="5"/>
  <c r="H25" i="5"/>
  <c r="A25" i="5"/>
  <c r="A34" i="5" s="1"/>
  <c r="A43" i="5" s="1"/>
  <c r="K24" i="5"/>
  <c r="J24" i="5"/>
  <c r="I24" i="5"/>
  <c r="H24" i="5"/>
  <c r="A24" i="5"/>
  <c r="A33" i="5" s="1"/>
  <c r="A42" i="5" s="1"/>
  <c r="A51" i="5" s="1"/>
  <c r="K23" i="5"/>
  <c r="J23" i="5"/>
  <c r="I23" i="5"/>
  <c r="H23" i="5"/>
  <c r="N22" i="5"/>
  <c r="L22" i="5"/>
  <c r="K22" i="5"/>
  <c r="O22" i="5" s="1"/>
  <c r="J22" i="5"/>
  <c r="I22" i="5"/>
  <c r="H22" i="5"/>
  <c r="K21" i="5"/>
  <c r="J21" i="5"/>
  <c r="I21" i="5"/>
  <c r="H21" i="5"/>
  <c r="K20" i="5"/>
  <c r="J20" i="5"/>
  <c r="I20" i="5"/>
  <c r="H20" i="5"/>
  <c r="K19" i="5"/>
  <c r="J19" i="5"/>
  <c r="I19" i="5"/>
  <c r="H19" i="5"/>
  <c r="K18" i="5"/>
  <c r="J18" i="5"/>
  <c r="I18" i="5"/>
  <c r="H18" i="5"/>
  <c r="K17" i="5"/>
  <c r="J17" i="5"/>
  <c r="I17" i="5"/>
  <c r="H17" i="5"/>
  <c r="K16" i="5"/>
  <c r="J16" i="5"/>
  <c r="I16" i="5"/>
  <c r="H16" i="5"/>
  <c r="A16" i="5"/>
  <c r="K15" i="5"/>
  <c r="J15" i="5"/>
  <c r="I15" i="5"/>
  <c r="H15" i="5"/>
  <c r="A15" i="5"/>
  <c r="K14" i="5"/>
  <c r="J14" i="5"/>
  <c r="I14" i="5"/>
  <c r="H14" i="5"/>
  <c r="M13" i="5"/>
  <c r="K13" i="5"/>
  <c r="O13" i="5" s="1"/>
  <c r="J13" i="5"/>
  <c r="I13" i="5"/>
  <c r="H13" i="5"/>
  <c r="K12" i="5"/>
  <c r="J12" i="5"/>
  <c r="I12" i="5"/>
  <c r="H12" i="5"/>
  <c r="K11" i="5"/>
  <c r="J11" i="5"/>
  <c r="I11" i="5"/>
  <c r="H11" i="5"/>
  <c r="K10" i="5"/>
  <c r="J10" i="5"/>
  <c r="I10" i="5"/>
  <c r="H10" i="5"/>
  <c r="K9" i="5"/>
  <c r="J9" i="5"/>
  <c r="I9" i="5"/>
  <c r="H9" i="5"/>
  <c r="K8" i="5"/>
  <c r="J8" i="5"/>
  <c r="I8" i="5"/>
  <c r="H8" i="5"/>
  <c r="K7" i="5"/>
  <c r="J7" i="5"/>
  <c r="I7" i="5"/>
  <c r="H7" i="5"/>
  <c r="K6" i="5"/>
  <c r="J6" i="5"/>
  <c r="I6" i="5"/>
  <c r="H6" i="5"/>
  <c r="K5" i="5"/>
  <c r="J5" i="5"/>
  <c r="I5" i="5"/>
  <c r="H5" i="5"/>
  <c r="M4" i="5"/>
  <c r="K4" i="5"/>
  <c r="N4" i="5" s="1"/>
  <c r="J4" i="5"/>
  <c r="I4" i="5"/>
  <c r="H4" i="5"/>
  <c r="O3" i="5"/>
  <c r="N3" i="5"/>
  <c r="K3" i="5"/>
  <c r="J3" i="5"/>
  <c r="M22" i="5" s="1"/>
  <c r="I3" i="5"/>
  <c r="H3" i="5"/>
  <c r="A3" i="5"/>
  <c r="P3" i="5" s="1"/>
  <c r="A2" i="5"/>
  <c r="K60" i="4"/>
  <c r="J60" i="4"/>
  <c r="H60" i="4"/>
  <c r="K59" i="4"/>
  <c r="J59" i="4"/>
  <c r="I59" i="4"/>
  <c r="I60" i="4" s="1"/>
  <c r="H59" i="4"/>
  <c r="N58" i="4"/>
  <c r="K58" i="4"/>
  <c r="L58" i="4" s="1"/>
  <c r="J58" i="4"/>
  <c r="M58" i="4" s="1"/>
  <c r="I58" i="4"/>
  <c r="H58" i="4"/>
  <c r="K57" i="4"/>
  <c r="J57" i="4"/>
  <c r="I57" i="4"/>
  <c r="H57" i="4"/>
  <c r="K56" i="4"/>
  <c r="J56" i="4"/>
  <c r="I56" i="4"/>
  <c r="H56" i="4"/>
  <c r="K55" i="4"/>
  <c r="J55" i="4"/>
  <c r="I55" i="4"/>
  <c r="H55" i="4"/>
  <c r="K54" i="4"/>
  <c r="J54" i="4"/>
  <c r="I54" i="4"/>
  <c r="H54" i="4"/>
  <c r="K53" i="4"/>
  <c r="J53" i="4"/>
  <c r="I53" i="4"/>
  <c r="H53" i="4"/>
  <c r="K52" i="4"/>
  <c r="J52" i="4"/>
  <c r="I52" i="4"/>
  <c r="H52" i="4"/>
  <c r="K51" i="4"/>
  <c r="J51" i="4"/>
  <c r="I51" i="4"/>
  <c r="H51" i="4"/>
  <c r="K50" i="4"/>
  <c r="J50" i="4"/>
  <c r="I50" i="4"/>
  <c r="H50" i="4"/>
  <c r="K49" i="4"/>
  <c r="L49" i="4" s="1"/>
  <c r="J49" i="4"/>
  <c r="I49" i="4"/>
  <c r="H49" i="4"/>
  <c r="K48" i="4"/>
  <c r="J48" i="4"/>
  <c r="I48" i="4"/>
  <c r="H48" i="4"/>
  <c r="K47" i="4"/>
  <c r="J47" i="4"/>
  <c r="I47" i="4"/>
  <c r="H47" i="4"/>
  <c r="K46" i="4"/>
  <c r="J46" i="4"/>
  <c r="I46" i="4"/>
  <c r="H46" i="4"/>
  <c r="K45" i="4"/>
  <c r="J45" i="4"/>
  <c r="I45" i="4"/>
  <c r="H45" i="4"/>
  <c r="K44" i="4"/>
  <c r="J44" i="4"/>
  <c r="I44" i="4"/>
  <c r="H44" i="4"/>
  <c r="K43" i="4"/>
  <c r="J43" i="4"/>
  <c r="I43" i="4"/>
  <c r="H43" i="4"/>
  <c r="K42" i="4"/>
  <c r="J42" i="4"/>
  <c r="I42" i="4"/>
  <c r="H42" i="4"/>
  <c r="K41" i="4"/>
  <c r="J41" i="4"/>
  <c r="I41" i="4"/>
  <c r="H41" i="4"/>
  <c r="O40" i="4"/>
  <c r="K40" i="4"/>
  <c r="N40" i="4" s="1"/>
  <c r="J40" i="4"/>
  <c r="M40" i="4" s="1"/>
  <c r="I40" i="4"/>
  <c r="H40" i="4"/>
  <c r="K39" i="4"/>
  <c r="J39" i="4"/>
  <c r="I39" i="4"/>
  <c r="H39" i="4"/>
  <c r="K38" i="4"/>
  <c r="J38" i="4"/>
  <c r="I38" i="4"/>
  <c r="H38" i="4"/>
  <c r="K37" i="4"/>
  <c r="J37" i="4"/>
  <c r="I37" i="4"/>
  <c r="H37" i="4"/>
  <c r="K36" i="4"/>
  <c r="J36" i="4"/>
  <c r="I36" i="4"/>
  <c r="H36" i="4"/>
  <c r="K35" i="4"/>
  <c r="J35" i="4"/>
  <c r="I35" i="4"/>
  <c r="H35" i="4"/>
  <c r="K34" i="4"/>
  <c r="J34" i="4"/>
  <c r="I34" i="4"/>
  <c r="H34" i="4"/>
  <c r="K33" i="4"/>
  <c r="J33" i="4"/>
  <c r="I33" i="4"/>
  <c r="H33" i="4"/>
  <c r="K32" i="4"/>
  <c r="J32" i="4"/>
  <c r="I32" i="4"/>
  <c r="H32" i="4"/>
  <c r="O31" i="4"/>
  <c r="N31" i="4"/>
  <c r="L31" i="4"/>
  <c r="K31" i="4"/>
  <c r="J31" i="4"/>
  <c r="I31" i="4"/>
  <c r="H31" i="4"/>
  <c r="K30" i="4"/>
  <c r="J30" i="4"/>
  <c r="I30" i="4"/>
  <c r="H30" i="4"/>
  <c r="K29" i="4"/>
  <c r="J29" i="4"/>
  <c r="I29" i="4"/>
  <c r="H29" i="4"/>
  <c r="K28" i="4"/>
  <c r="J28" i="4"/>
  <c r="I28" i="4"/>
  <c r="H28" i="4"/>
  <c r="K27" i="4"/>
  <c r="J27" i="4"/>
  <c r="I27" i="4"/>
  <c r="H27" i="4"/>
  <c r="K26" i="4"/>
  <c r="J26" i="4"/>
  <c r="I26" i="4"/>
  <c r="H26" i="4"/>
  <c r="K25" i="4"/>
  <c r="J25" i="4"/>
  <c r="I25" i="4"/>
  <c r="H25" i="4"/>
  <c r="A25" i="4"/>
  <c r="A34" i="4" s="1"/>
  <c r="A43" i="4" s="1"/>
  <c r="K24" i="4"/>
  <c r="J24" i="4"/>
  <c r="I24" i="4"/>
  <c r="H24" i="4"/>
  <c r="K23" i="4"/>
  <c r="J23" i="4"/>
  <c r="I23" i="4"/>
  <c r="H23" i="4"/>
  <c r="N22" i="4"/>
  <c r="K22" i="4"/>
  <c r="O22" i="4" s="1"/>
  <c r="J22" i="4"/>
  <c r="I22" i="4"/>
  <c r="H22" i="4"/>
  <c r="K21" i="4"/>
  <c r="J21" i="4"/>
  <c r="I21" i="4"/>
  <c r="H21" i="4"/>
  <c r="K20" i="4"/>
  <c r="J20" i="4"/>
  <c r="I20" i="4"/>
  <c r="H20" i="4"/>
  <c r="K19" i="4"/>
  <c r="J19" i="4"/>
  <c r="I19" i="4"/>
  <c r="H19" i="4"/>
  <c r="K18" i="4"/>
  <c r="J18" i="4"/>
  <c r="I18" i="4"/>
  <c r="H18" i="4"/>
  <c r="K17" i="4"/>
  <c r="J17" i="4"/>
  <c r="I17" i="4"/>
  <c r="H17" i="4"/>
  <c r="K16" i="4"/>
  <c r="J16" i="4"/>
  <c r="I16" i="4"/>
  <c r="H16" i="4"/>
  <c r="A16" i="4"/>
  <c r="K15" i="4"/>
  <c r="J15" i="4"/>
  <c r="I15" i="4"/>
  <c r="H15" i="4"/>
  <c r="A15" i="4"/>
  <c r="A24" i="4" s="1"/>
  <c r="A33" i="4" s="1"/>
  <c r="A42" i="4" s="1"/>
  <c r="A51" i="4" s="1"/>
  <c r="K14" i="4"/>
  <c r="J14" i="4"/>
  <c r="I14" i="4"/>
  <c r="H14" i="4"/>
  <c r="M13" i="4"/>
  <c r="K13" i="4"/>
  <c r="L13" i="4" s="1"/>
  <c r="J13" i="4"/>
  <c r="I13" i="4"/>
  <c r="H13" i="4"/>
  <c r="K12" i="4"/>
  <c r="J12" i="4"/>
  <c r="I12" i="4"/>
  <c r="H12" i="4"/>
  <c r="K11" i="4"/>
  <c r="J11" i="4"/>
  <c r="I11" i="4"/>
  <c r="H11" i="4"/>
  <c r="K10" i="4"/>
  <c r="J10" i="4"/>
  <c r="I10" i="4"/>
  <c r="H10" i="4"/>
  <c r="K9" i="4"/>
  <c r="J9" i="4"/>
  <c r="I9" i="4"/>
  <c r="H9" i="4"/>
  <c r="K8" i="4"/>
  <c r="J8" i="4"/>
  <c r="I8" i="4"/>
  <c r="H8" i="4"/>
  <c r="K7" i="4"/>
  <c r="J7" i="4"/>
  <c r="I7" i="4"/>
  <c r="H7" i="4"/>
  <c r="K6" i="4"/>
  <c r="J6" i="4"/>
  <c r="I6" i="4"/>
  <c r="H6" i="4"/>
  <c r="K5" i="4"/>
  <c r="J5" i="4"/>
  <c r="I5" i="4"/>
  <c r="H5" i="4"/>
  <c r="M4" i="4"/>
  <c r="K4" i="4"/>
  <c r="L4" i="4" s="1"/>
  <c r="J4" i="4"/>
  <c r="I4" i="4"/>
  <c r="H4" i="4"/>
  <c r="N3" i="4"/>
  <c r="K3" i="4"/>
  <c r="L40" i="4" s="1"/>
  <c r="J3" i="4"/>
  <c r="M49" i="4" s="1"/>
  <c r="I3" i="4"/>
  <c r="H3" i="4"/>
  <c r="A3" i="4"/>
  <c r="P3" i="4" s="1"/>
  <c r="A2" i="4"/>
  <c r="K60" i="3"/>
  <c r="J60" i="3"/>
  <c r="K59" i="3"/>
  <c r="J59" i="3"/>
  <c r="I59" i="3"/>
  <c r="I60" i="3" s="1"/>
  <c r="H59" i="3"/>
  <c r="H60" i="3" s="1"/>
  <c r="K58" i="3"/>
  <c r="N58" i="3" s="1"/>
  <c r="J58" i="3"/>
  <c r="I58" i="3"/>
  <c r="H58" i="3"/>
  <c r="K57" i="3"/>
  <c r="J57" i="3"/>
  <c r="I57" i="3"/>
  <c r="H57" i="3"/>
  <c r="K56" i="3"/>
  <c r="J56" i="3"/>
  <c r="I56" i="3"/>
  <c r="H56" i="3"/>
  <c r="K55" i="3"/>
  <c r="J55" i="3"/>
  <c r="I55" i="3"/>
  <c r="H55" i="3"/>
  <c r="K54" i="3"/>
  <c r="J54" i="3"/>
  <c r="I54" i="3"/>
  <c r="H54" i="3"/>
  <c r="K53" i="3"/>
  <c r="J53" i="3"/>
  <c r="I53" i="3"/>
  <c r="H53" i="3"/>
  <c r="K52" i="3"/>
  <c r="J52" i="3"/>
  <c r="I52" i="3"/>
  <c r="H52" i="3"/>
  <c r="K51" i="3"/>
  <c r="J51" i="3"/>
  <c r="I51" i="3"/>
  <c r="H51" i="3"/>
  <c r="K50" i="3"/>
  <c r="J50" i="3"/>
  <c r="I50" i="3"/>
  <c r="H50" i="3"/>
  <c r="N49" i="3"/>
  <c r="K49" i="3"/>
  <c r="D10" i="16" s="1"/>
  <c r="J49" i="3"/>
  <c r="I49" i="3"/>
  <c r="D14" i="16" s="1"/>
  <c r="H49" i="3"/>
  <c r="K48" i="3"/>
  <c r="J48" i="3"/>
  <c r="I48" i="3"/>
  <c r="H48" i="3"/>
  <c r="K47" i="3"/>
  <c r="J47" i="3"/>
  <c r="I47" i="3"/>
  <c r="H47" i="3"/>
  <c r="K46" i="3"/>
  <c r="J46" i="3"/>
  <c r="I46" i="3"/>
  <c r="H46" i="3"/>
  <c r="K45" i="3"/>
  <c r="J45" i="3"/>
  <c r="I45" i="3"/>
  <c r="H45" i="3"/>
  <c r="K44" i="3"/>
  <c r="J44" i="3"/>
  <c r="I44" i="3"/>
  <c r="H44" i="3"/>
  <c r="K43" i="3"/>
  <c r="J43" i="3"/>
  <c r="I43" i="3"/>
  <c r="H43" i="3"/>
  <c r="K42" i="3"/>
  <c r="J42" i="3"/>
  <c r="I42" i="3"/>
  <c r="H42" i="3"/>
  <c r="K41" i="3"/>
  <c r="J41" i="3"/>
  <c r="I41" i="3"/>
  <c r="H41" i="3"/>
  <c r="K40" i="3"/>
  <c r="O40" i="3" s="1"/>
  <c r="J40" i="3"/>
  <c r="I40" i="3"/>
  <c r="D13" i="16" s="1"/>
  <c r="H40" i="3"/>
  <c r="K39" i="3"/>
  <c r="J39" i="3"/>
  <c r="I39" i="3"/>
  <c r="H39" i="3"/>
  <c r="K38" i="3"/>
  <c r="J38" i="3"/>
  <c r="I38" i="3"/>
  <c r="H38" i="3"/>
  <c r="K37" i="3"/>
  <c r="J37" i="3"/>
  <c r="I37" i="3"/>
  <c r="H37" i="3"/>
  <c r="K36" i="3"/>
  <c r="J36" i="3"/>
  <c r="I36" i="3"/>
  <c r="H36" i="3"/>
  <c r="K35" i="3"/>
  <c r="J35" i="3"/>
  <c r="I35" i="3"/>
  <c r="H35" i="3"/>
  <c r="K34" i="3"/>
  <c r="J34" i="3"/>
  <c r="I34" i="3"/>
  <c r="H34" i="3"/>
  <c r="K33" i="3"/>
  <c r="J33" i="3"/>
  <c r="I33" i="3"/>
  <c r="H33" i="3"/>
  <c r="K32" i="3"/>
  <c r="J32" i="3"/>
  <c r="I32" i="3"/>
  <c r="H32" i="3"/>
  <c r="K31" i="3"/>
  <c r="L31" i="3" s="1"/>
  <c r="J31" i="3"/>
  <c r="I31" i="3"/>
  <c r="D12" i="16" s="1"/>
  <c r="H31" i="3"/>
  <c r="K30" i="3"/>
  <c r="J30" i="3"/>
  <c r="I30" i="3"/>
  <c r="H30" i="3"/>
  <c r="K29" i="3"/>
  <c r="J29" i="3"/>
  <c r="I29" i="3"/>
  <c r="H29" i="3"/>
  <c r="K28" i="3"/>
  <c r="J28" i="3"/>
  <c r="I28" i="3"/>
  <c r="H28" i="3"/>
  <c r="K27" i="3"/>
  <c r="J27" i="3"/>
  <c r="I27" i="3"/>
  <c r="H27" i="3"/>
  <c r="K26" i="3"/>
  <c r="J26" i="3"/>
  <c r="I26" i="3"/>
  <c r="H26" i="3"/>
  <c r="K25" i="3"/>
  <c r="J25" i="3"/>
  <c r="I25" i="3"/>
  <c r="H25" i="3"/>
  <c r="K24" i="3"/>
  <c r="J24" i="3"/>
  <c r="I24" i="3"/>
  <c r="H24" i="3"/>
  <c r="K23" i="3"/>
  <c r="J23" i="3"/>
  <c r="I23" i="3"/>
  <c r="H23" i="3"/>
  <c r="K22" i="3"/>
  <c r="J22" i="3"/>
  <c r="I22" i="3"/>
  <c r="D11" i="16" s="1"/>
  <c r="H22" i="3"/>
  <c r="K21" i="3"/>
  <c r="J21" i="3"/>
  <c r="I21" i="3"/>
  <c r="H21" i="3"/>
  <c r="K20" i="3"/>
  <c r="J20" i="3"/>
  <c r="I20" i="3"/>
  <c r="H20" i="3"/>
  <c r="K19" i="3"/>
  <c r="J19" i="3"/>
  <c r="I19" i="3"/>
  <c r="H19" i="3"/>
  <c r="K18" i="3"/>
  <c r="J18" i="3"/>
  <c r="I18" i="3"/>
  <c r="H18" i="3"/>
  <c r="K17" i="3"/>
  <c r="J17" i="3"/>
  <c r="I17" i="3"/>
  <c r="H17" i="3"/>
  <c r="K16" i="3"/>
  <c r="J16" i="3"/>
  <c r="I16" i="3"/>
  <c r="H16" i="3"/>
  <c r="A16" i="3"/>
  <c r="A25" i="3" s="1"/>
  <c r="A34" i="3" s="1"/>
  <c r="A43" i="3" s="1"/>
  <c r="K15" i="3"/>
  <c r="J15" i="3"/>
  <c r="I15" i="3"/>
  <c r="H15" i="3"/>
  <c r="A15" i="3"/>
  <c r="A24" i="3" s="1"/>
  <c r="A33" i="3" s="1"/>
  <c r="A42" i="3" s="1"/>
  <c r="A51" i="3" s="1"/>
  <c r="K14" i="3"/>
  <c r="J14" i="3"/>
  <c r="I14" i="3"/>
  <c r="H14" i="3"/>
  <c r="O13" i="3"/>
  <c r="K13" i="3"/>
  <c r="N13" i="3" s="1"/>
  <c r="J13" i="3"/>
  <c r="I13" i="3"/>
  <c r="H13" i="3"/>
  <c r="K12" i="3"/>
  <c r="J12" i="3"/>
  <c r="I12" i="3"/>
  <c r="H12" i="3"/>
  <c r="K11" i="3"/>
  <c r="J11" i="3"/>
  <c r="I11" i="3"/>
  <c r="H11" i="3"/>
  <c r="K10" i="3"/>
  <c r="J10" i="3"/>
  <c r="I10" i="3"/>
  <c r="H10" i="3"/>
  <c r="K9" i="3"/>
  <c r="J9" i="3"/>
  <c r="I9" i="3"/>
  <c r="H9" i="3"/>
  <c r="K8" i="3"/>
  <c r="J8" i="3"/>
  <c r="I8" i="3"/>
  <c r="H8" i="3"/>
  <c r="K7" i="3"/>
  <c r="J7" i="3"/>
  <c r="I7" i="3"/>
  <c r="H7" i="3"/>
  <c r="K6" i="3"/>
  <c r="J6" i="3"/>
  <c r="I6" i="3"/>
  <c r="H6" i="3"/>
  <c r="K5" i="3"/>
  <c r="J5" i="3"/>
  <c r="I5" i="3"/>
  <c r="H5" i="3"/>
  <c r="J4" i="3"/>
  <c r="M4" i="3" s="1"/>
  <c r="I4" i="3"/>
  <c r="H4" i="3"/>
  <c r="K3" i="3"/>
  <c r="L40" i="3" s="1"/>
  <c r="J3" i="3"/>
  <c r="M58" i="3" s="1"/>
  <c r="I3" i="3"/>
  <c r="H3" i="3"/>
  <c r="A3" i="3"/>
  <c r="P3" i="3" s="1"/>
  <c r="A2" i="3"/>
  <c r="K60" i="2"/>
  <c r="J60" i="2"/>
  <c r="I60" i="2"/>
  <c r="H60" i="2"/>
  <c r="K59" i="2"/>
  <c r="J59" i="2"/>
  <c r="I59" i="2"/>
  <c r="H59" i="2"/>
  <c r="K58" i="2"/>
  <c r="L58" i="2" s="1"/>
  <c r="J58" i="2"/>
  <c r="I58" i="2"/>
  <c r="H58" i="2"/>
  <c r="K57" i="2"/>
  <c r="J57" i="2"/>
  <c r="I57" i="2"/>
  <c r="H57" i="2"/>
  <c r="K56" i="2"/>
  <c r="J56" i="2"/>
  <c r="I56" i="2"/>
  <c r="H56" i="2"/>
  <c r="K55" i="2"/>
  <c r="J55" i="2"/>
  <c r="I55" i="2"/>
  <c r="H55" i="2"/>
  <c r="K54" i="2"/>
  <c r="J54" i="2"/>
  <c r="I54" i="2"/>
  <c r="H54" i="2"/>
  <c r="K53" i="2"/>
  <c r="J53" i="2"/>
  <c r="I53" i="2"/>
  <c r="H53" i="2"/>
  <c r="K52" i="2"/>
  <c r="J52" i="2"/>
  <c r="I52" i="2"/>
  <c r="H52" i="2"/>
  <c r="K51" i="2"/>
  <c r="J51" i="2"/>
  <c r="I51" i="2"/>
  <c r="H51" i="2"/>
  <c r="K50" i="2"/>
  <c r="J50" i="2"/>
  <c r="I50" i="2"/>
  <c r="H50" i="2"/>
  <c r="K49" i="2"/>
  <c r="O49" i="2" s="1"/>
  <c r="J49" i="2"/>
  <c r="M49" i="2" s="1"/>
  <c r="I49" i="2"/>
  <c r="H49" i="2"/>
  <c r="K48" i="2"/>
  <c r="J48" i="2"/>
  <c r="I48" i="2"/>
  <c r="H48" i="2"/>
  <c r="K47" i="2"/>
  <c r="J47" i="2"/>
  <c r="I47" i="2"/>
  <c r="H47" i="2"/>
  <c r="K46" i="2"/>
  <c r="J46" i="2"/>
  <c r="I46" i="2"/>
  <c r="H46" i="2"/>
  <c r="K45" i="2"/>
  <c r="J45" i="2"/>
  <c r="I45" i="2"/>
  <c r="H45" i="2"/>
  <c r="K44" i="2"/>
  <c r="J44" i="2"/>
  <c r="I44" i="2"/>
  <c r="H44" i="2"/>
  <c r="K43" i="2"/>
  <c r="J43" i="2"/>
  <c r="I43" i="2"/>
  <c r="H43" i="2"/>
  <c r="K42" i="2"/>
  <c r="J42" i="2"/>
  <c r="I42" i="2"/>
  <c r="H42" i="2"/>
  <c r="K41" i="2"/>
  <c r="J41" i="2"/>
  <c r="I41" i="2"/>
  <c r="H41" i="2"/>
  <c r="O40" i="2"/>
  <c r="K40" i="2"/>
  <c r="N40" i="2" s="1"/>
  <c r="J40" i="2"/>
  <c r="I40" i="2"/>
  <c r="H40" i="2"/>
  <c r="K39" i="2"/>
  <c r="J39" i="2"/>
  <c r="I39" i="2"/>
  <c r="H39" i="2"/>
  <c r="K38" i="2"/>
  <c r="J38" i="2"/>
  <c r="I38" i="2"/>
  <c r="H38" i="2"/>
  <c r="K37" i="2"/>
  <c r="J37" i="2"/>
  <c r="I37" i="2"/>
  <c r="H37" i="2"/>
  <c r="K36" i="2"/>
  <c r="J36" i="2"/>
  <c r="I36" i="2"/>
  <c r="H36" i="2"/>
  <c r="K35" i="2"/>
  <c r="J35" i="2"/>
  <c r="I35" i="2"/>
  <c r="H35" i="2"/>
  <c r="K34" i="2"/>
  <c r="J34" i="2"/>
  <c r="I34" i="2"/>
  <c r="H34" i="2"/>
  <c r="K33" i="2"/>
  <c r="J33" i="2"/>
  <c r="I33" i="2"/>
  <c r="H33" i="2"/>
  <c r="K32" i="2"/>
  <c r="J32" i="2"/>
  <c r="I32" i="2"/>
  <c r="H32" i="2"/>
  <c r="O31" i="2"/>
  <c r="N31" i="2"/>
  <c r="K31" i="2"/>
  <c r="L31" i="2" s="1"/>
  <c r="J31" i="2"/>
  <c r="I31" i="2"/>
  <c r="H31" i="2"/>
  <c r="K30" i="2"/>
  <c r="J30" i="2"/>
  <c r="I30" i="2"/>
  <c r="H30" i="2"/>
  <c r="K29" i="2"/>
  <c r="J29" i="2"/>
  <c r="I29" i="2"/>
  <c r="H29" i="2"/>
  <c r="K28" i="2"/>
  <c r="J28" i="2"/>
  <c r="I28" i="2"/>
  <c r="H28" i="2"/>
  <c r="K27" i="2"/>
  <c r="J27" i="2"/>
  <c r="I27" i="2"/>
  <c r="H27" i="2"/>
  <c r="K26" i="2"/>
  <c r="J26" i="2"/>
  <c r="I26" i="2"/>
  <c r="H26" i="2"/>
  <c r="K25" i="2"/>
  <c r="J25" i="2"/>
  <c r="I25" i="2"/>
  <c r="H25" i="2"/>
  <c r="K24" i="2"/>
  <c r="J24" i="2"/>
  <c r="I24" i="2"/>
  <c r="H24" i="2"/>
  <c r="K23" i="2"/>
  <c r="J23" i="2"/>
  <c r="I23" i="2"/>
  <c r="H23" i="2"/>
  <c r="K22" i="2"/>
  <c r="L22" i="2" s="1"/>
  <c r="J22" i="2"/>
  <c r="M22" i="2" s="1"/>
  <c r="I22" i="2"/>
  <c r="H22" i="2"/>
  <c r="K21" i="2"/>
  <c r="J21" i="2"/>
  <c r="I21" i="2"/>
  <c r="H21" i="2"/>
  <c r="K20" i="2"/>
  <c r="J20" i="2"/>
  <c r="I20" i="2"/>
  <c r="H20" i="2"/>
  <c r="K19" i="2"/>
  <c r="J19" i="2"/>
  <c r="I19" i="2"/>
  <c r="H19" i="2"/>
  <c r="K18" i="2"/>
  <c r="J18" i="2"/>
  <c r="I18" i="2"/>
  <c r="H18" i="2"/>
  <c r="K17" i="2"/>
  <c r="J17" i="2"/>
  <c r="I17" i="2"/>
  <c r="H17" i="2"/>
  <c r="K16" i="2"/>
  <c r="J16" i="2"/>
  <c r="I16" i="2"/>
  <c r="H16" i="2"/>
  <c r="A16" i="2"/>
  <c r="A25" i="2" s="1"/>
  <c r="A34" i="2" s="1"/>
  <c r="A43" i="2" s="1"/>
  <c r="K15" i="2"/>
  <c r="J15" i="2"/>
  <c r="I15" i="2"/>
  <c r="H15" i="2"/>
  <c r="A15" i="2"/>
  <c r="A24" i="2" s="1"/>
  <c r="A33" i="2" s="1"/>
  <c r="A42" i="2" s="1"/>
  <c r="A51" i="2" s="1"/>
  <c r="K14" i="2"/>
  <c r="J14" i="2"/>
  <c r="I14" i="2"/>
  <c r="H14" i="2"/>
  <c r="K13" i="2"/>
  <c r="O13" i="2" s="1"/>
  <c r="J13" i="2"/>
  <c r="M13" i="2" s="1"/>
  <c r="I13" i="2"/>
  <c r="H13" i="2"/>
  <c r="K12" i="2"/>
  <c r="J12" i="2"/>
  <c r="I12" i="2"/>
  <c r="H12" i="2"/>
  <c r="K11" i="2"/>
  <c r="J11" i="2"/>
  <c r="I11" i="2"/>
  <c r="H11" i="2"/>
  <c r="K10" i="2"/>
  <c r="J10" i="2"/>
  <c r="I10" i="2"/>
  <c r="H10" i="2"/>
  <c r="K9" i="2"/>
  <c r="J9" i="2"/>
  <c r="I9" i="2"/>
  <c r="H9" i="2"/>
  <c r="K8" i="2"/>
  <c r="J8" i="2"/>
  <c r="I8" i="2"/>
  <c r="H8" i="2"/>
  <c r="K7" i="2"/>
  <c r="J7" i="2"/>
  <c r="I7" i="2"/>
  <c r="H7" i="2"/>
  <c r="K6" i="2"/>
  <c r="J6" i="2"/>
  <c r="I6" i="2"/>
  <c r="H6" i="2"/>
  <c r="K5" i="2"/>
  <c r="J5" i="2"/>
  <c r="I5" i="2"/>
  <c r="H5" i="2"/>
  <c r="K4" i="2"/>
  <c r="O4" i="2" s="1"/>
  <c r="J4" i="2"/>
  <c r="M4" i="2" s="1"/>
  <c r="I4" i="2"/>
  <c r="H4" i="2"/>
  <c r="K3" i="2"/>
  <c r="O3" i="2" s="1"/>
  <c r="J3" i="2"/>
  <c r="M58" i="2" s="1"/>
  <c r="I3" i="2"/>
  <c r="H3" i="2"/>
  <c r="A3" i="2"/>
  <c r="P3" i="2" s="1"/>
  <c r="A2" i="2"/>
  <c r="K60" i="1"/>
  <c r="J60" i="1"/>
  <c r="I60" i="1"/>
  <c r="K59" i="1"/>
  <c r="J59" i="1"/>
  <c r="I59" i="1"/>
  <c r="H59" i="1"/>
  <c r="H60" i="1" s="1"/>
  <c r="N58" i="1"/>
  <c r="M58" i="1"/>
  <c r="K58" i="1"/>
  <c r="L58" i="1" s="1"/>
  <c r="J58" i="1"/>
  <c r="I58" i="1"/>
  <c r="H58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O49" i="1"/>
  <c r="K49" i="1"/>
  <c r="L49" i="1" s="1"/>
  <c r="J49" i="1"/>
  <c r="M49" i="1" s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N40" i="1" s="1"/>
  <c r="J40" i="1"/>
  <c r="M40" i="1" s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O31" i="1" s="1"/>
  <c r="J31" i="1"/>
  <c r="M31" i="1" s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K25" i="1"/>
  <c r="J25" i="1"/>
  <c r="I25" i="1"/>
  <c r="H25" i="1"/>
  <c r="K24" i="1"/>
  <c r="J24" i="1"/>
  <c r="I24" i="1"/>
  <c r="H24" i="1"/>
  <c r="K23" i="1"/>
  <c r="J23" i="1"/>
  <c r="I23" i="1"/>
  <c r="H23" i="1"/>
  <c r="N22" i="1"/>
  <c r="M22" i="1"/>
  <c r="K22" i="1"/>
  <c r="O22" i="1" s="1"/>
  <c r="J22" i="1"/>
  <c r="I22" i="1"/>
  <c r="H22" i="1"/>
  <c r="K21" i="1"/>
  <c r="J21" i="1"/>
  <c r="I21" i="1"/>
  <c r="H21" i="1"/>
  <c r="K20" i="1"/>
  <c r="J20" i="1"/>
  <c r="I20" i="1"/>
  <c r="H20" i="1"/>
  <c r="K19" i="1"/>
  <c r="J19" i="1"/>
  <c r="I19" i="1"/>
  <c r="H19" i="1"/>
  <c r="K18" i="1"/>
  <c r="J18" i="1"/>
  <c r="I18" i="1"/>
  <c r="H18" i="1"/>
  <c r="K17" i="1"/>
  <c r="J17" i="1"/>
  <c r="I17" i="1"/>
  <c r="H17" i="1"/>
  <c r="K16" i="1"/>
  <c r="J16" i="1"/>
  <c r="I16" i="1"/>
  <c r="H16" i="1"/>
  <c r="A16" i="1"/>
  <c r="A25" i="1" s="1"/>
  <c r="A34" i="1" s="1"/>
  <c r="A43" i="1" s="1"/>
  <c r="K15" i="1"/>
  <c r="J15" i="1"/>
  <c r="I15" i="1"/>
  <c r="H15" i="1"/>
  <c r="A15" i="1"/>
  <c r="A24" i="1" s="1"/>
  <c r="A33" i="1" s="1"/>
  <c r="A42" i="1" s="1"/>
  <c r="A51" i="1" s="1"/>
  <c r="K14" i="1"/>
  <c r="J14" i="1"/>
  <c r="I14" i="1"/>
  <c r="H14" i="1"/>
  <c r="O13" i="1"/>
  <c r="N13" i="1"/>
  <c r="J13" i="1"/>
  <c r="M13" i="1" s="1"/>
  <c r="I13" i="1"/>
  <c r="H13" i="1"/>
  <c r="K12" i="1"/>
  <c r="J12" i="1"/>
  <c r="I12" i="1"/>
  <c r="H12" i="1"/>
  <c r="K11" i="1"/>
  <c r="J11" i="1"/>
  <c r="I11" i="1"/>
  <c r="H11" i="1"/>
  <c r="K10" i="1"/>
  <c r="J10" i="1"/>
  <c r="I10" i="1"/>
  <c r="H10" i="1"/>
  <c r="K9" i="1"/>
  <c r="J9" i="1"/>
  <c r="I9" i="1"/>
  <c r="H9" i="1"/>
  <c r="K8" i="1"/>
  <c r="J8" i="1"/>
  <c r="I8" i="1"/>
  <c r="H8" i="1"/>
  <c r="K7" i="1"/>
  <c r="J7" i="1"/>
  <c r="I7" i="1"/>
  <c r="H7" i="1"/>
  <c r="K6" i="1"/>
  <c r="J6" i="1"/>
  <c r="I6" i="1"/>
  <c r="H6" i="1"/>
  <c r="K5" i="1"/>
  <c r="J5" i="1"/>
  <c r="I5" i="1"/>
  <c r="H5" i="1"/>
  <c r="J4" i="1"/>
  <c r="M4" i="1" s="1"/>
  <c r="M3" i="1" s="1"/>
  <c r="H4" i="1"/>
  <c r="L13" i="1"/>
  <c r="J3" i="1"/>
  <c r="I3" i="1"/>
  <c r="H3" i="1"/>
  <c r="A3" i="1"/>
  <c r="P3" i="1" s="1"/>
  <c r="A2" i="1"/>
  <c r="M13" i="3" l="1"/>
  <c r="M31" i="3"/>
  <c r="M49" i="3"/>
  <c r="O49" i="3"/>
  <c r="N31" i="3"/>
  <c r="N3" i="3"/>
  <c r="D34" i="16"/>
  <c r="D33" i="16"/>
  <c r="O31" i="3"/>
  <c r="D8" i="16"/>
  <c r="N22" i="3"/>
  <c r="D7" i="16"/>
  <c r="M40" i="3"/>
  <c r="K4" i="3"/>
  <c r="D3" i="16" s="1"/>
  <c r="D4" i="16"/>
  <c r="N40" i="3"/>
  <c r="D9" i="16"/>
  <c r="M22" i="14"/>
  <c r="L13" i="14"/>
  <c r="O40" i="14"/>
  <c r="N13" i="14"/>
  <c r="M25" i="16"/>
  <c r="M36" i="16"/>
  <c r="M26" i="16"/>
  <c r="M4" i="14"/>
  <c r="M30" i="16"/>
  <c r="M29" i="16"/>
  <c r="O49" i="14"/>
  <c r="M10" i="16"/>
  <c r="M35" i="16" s="1"/>
  <c r="M49" i="12"/>
  <c r="M13" i="14"/>
  <c r="M40" i="14"/>
  <c r="L49" i="14"/>
  <c r="N40" i="14"/>
  <c r="N49" i="14"/>
  <c r="M31" i="14"/>
  <c r="L31" i="14"/>
  <c r="N31" i="14"/>
  <c r="M58" i="14"/>
  <c r="O4" i="13"/>
  <c r="N4" i="13"/>
  <c r="N31" i="13"/>
  <c r="L58" i="13"/>
  <c r="M22" i="13"/>
  <c r="M49" i="13"/>
  <c r="N49" i="13"/>
  <c r="M3" i="13"/>
  <c r="M31" i="13"/>
  <c r="M58" i="13"/>
  <c r="L31" i="11"/>
  <c r="M4" i="11"/>
  <c r="N31" i="12"/>
  <c r="L31" i="12"/>
  <c r="O4" i="14"/>
  <c r="L4" i="14"/>
  <c r="N4" i="14"/>
  <c r="A52" i="14"/>
  <c r="A60" i="14"/>
  <c r="L40" i="14"/>
  <c r="O31" i="14"/>
  <c r="L22" i="14"/>
  <c r="L58" i="14"/>
  <c r="N22" i="14"/>
  <c r="A52" i="13"/>
  <c r="A60" i="13"/>
  <c r="O31" i="13"/>
  <c r="L40" i="13"/>
  <c r="L4" i="13"/>
  <c r="L13" i="13"/>
  <c r="L49" i="13"/>
  <c r="N3" i="13"/>
  <c r="O3" i="13"/>
  <c r="L22" i="13"/>
  <c r="N22" i="13"/>
  <c r="M13" i="11"/>
  <c r="M22" i="11"/>
  <c r="L49" i="11"/>
  <c r="O49" i="11"/>
  <c r="L13" i="11"/>
  <c r="N40" i="11"/>
  <c r="O13" i="11"/>
  <c r="M49" i="11"/>
  <c r="O13" i="12"/>
  <c r="N22" i="12"/>
  <c r="M40" i="12"/>
  <c r="O49" i="12"/>
  <c r="M13" i="12"/>
  <c r="M22" i="12"/>
  <c r="N40" i="12"/>
  <c r="M4" i="12"/>
  <c r="M31" i="12"/>
  <c r="L58" i="12"/>
  <c r="O4" i="12"/>
  <c r="N4" i="12"/>
  <c r="L4" i="12"/>
  <c r="A52" i="12"/>
  <c r="A60" i="12"/>
  <c r="L40" i="12"/>
  <c r="L13" i="12"/>
  <c r="L49" i="12"/>
  <c r="N3" i="12"/>
  <c r="O3" i="12"/>
  <c r="L22" i="12"/>
  <c r="O4" i="11"/>
  <c r="L4" i="11"/>
  <c r="L3" i="11" s="1"/>
  <c r="N4" i="11"/>
  <c r="A52" i="11"/>
  <c r="A60" i="11"/>
  <c r="N31" i="11"/>
  <c r="L40" i="11"/>
  <c r="O31" i="11"/>
  <c r="M40" i="11"/>
  <c r="M3" i="11" s="1"/>
  <c r="N3" i="11"/>
  <c r="L22" i="11"/>
  <c r="L58" i="11"/>
  <c r="M58" i="11"/>
  <c r="N22" i="11"/>
  <c r="A60" i="7"/>
  <c r="A52" i="7"/>
  <c r="O4" i="8"/>
  <c r="N4" i="8"/>
  <c r="L4" i="8"/>
  <c r="A52" i="8"/>
  <c r="A60" i="8"/>
  <c r="M3" i="8"/>
  <c r="A52" i="3"/>
  <c r="A60" i="3"/>
  <c r="N4" i="6"/>
  <c r="O4" i="6"/>
  <c r="L4" i="6"/>
  <c r="A52" i="6"/>
  <c r="A60" i="6"/>
  <c r="A60" i="2"/>
  <c r="A52" i="2"/>
  <c r="M3" i="6"/>
  <c r="M3" i="7"/>
  <c r="A52" i="1"/>
  <c r="A60" i="1"/>
  <c r="A60" i="4"/>
  <c r="A52" i="4"/>
  <c r="A60" i="5"/>
  <c r="A52" i="5"/>
  <c r="L4" i="1"/>
  <c r="O4" i="1"/>
  <c r="N4" i="1"/>
  <c r="N4" i="7"/>
  <c r="L4" i="7"/>
  <c r="O4" i="7"/>
  <c r="L3" i="4"/>
  <c r="N31" i="1"/>
  <c r="N13" i="5"/>
  <c r="N3" i="1"/>
  <c r="O40" i="1"/>
  <c r="N22" i="2"/>
  <c r="N58" i="2"/>
  <c r="O3" i="4"/>
  <c r="N4" i="4"/>
  <c r="N13" i="4"/>
  <c r="L22" i="4"/>
  <c r="N49" i="4"/>
  <c r="L13" i="6"/>
  <c r="N40" i="6"/>
  <c r="L49" i="6"/>
  <c r="M22" i="7"/>
  <c r="O49" i="7"/>
  <c r="M58" i="7"/>
  <c r="L40" i="8"/>
  <c r="O3" i="1"/>
  <c r="L22" i="1"/>
  <c r="N49" i="1"/>
  <c r="O22" i="2"/>
  <c r="M31" i="2"/>
  <c r="M3" i="2" s="1"/>
  <c r="L13" i="3"/>
  <c r="L49" i="3"/>
  <c r="O4" i="4"/>
  <c r="O13" i="4"/>
  <c r="M22" i="4"/>
  <c r="M3" i="4" s="1"/>
  <c r="O49" i="4"/>
  <c r="L40" i="5"/>
  <c r="O40" i="6"/>
  <c r="L31" i="7"/>
  <c r="O31" i="8"/>
  <c r="M31" i="7"/>
  <c r="L31" i="1"/>
  <c r="M40" i="2"/>
  <c r="O3" i="3"/>
  <c r="L22" i="3"/>
  <c r="L58" i="3"/>
  <c r="M31" i="4"/>
  <c r="L4" i="5"/>
  <c r="L3" i="5" s="1"/>
  <c r="L13" i="5"/>
  <c r="L49" i="5"/>
  <c r="L40" i="7"/>
  <c r="N3" i="8"/>
  <c r="L40" i="2"/>
  <c r="L4" i="2"/>
  <c r="L13" i="2"/>
  <c r="L49" i="2"/>
  <c r="M22" i="3"/>
  <c r="M3" i="3" s="1"/>
  <c r="M49" i="5"/>
  <c r="M3" i="5" s="1"/>
  <c r="M40" i="7"/>
  <c r="N13" i="8"/>
  <c r="L22" i="8"/>
  <c r="N49" i="8"/>
  <c r="L58" i="8"/>
  <c r="N40" i="7"/>
  <c r="N3" i="2"/>
  <c r="N4" i="2"/>
  <c r="N13" i="2"/>
  <c r="N49" i="2"/>
  <c r="O22" i="3"/>
  <c r="O4" i="5"/>
  <c r="O49" i="5"/>
  <c r="N22" i="8"/>
  <c r="L40" i="1"/>
  <c r="D26" i="16" l="1"/>
  <c r="D35" i="16"/>
  <c r="D36" i="16"/>
  <c r="D25" i="16"/>
  <c r="L4" i="3"/>
  <c r="L3" i="3" s="1"/>
  <c r="D32" i="16"/>
  <c r="D31" i="16"/>
  <c r="O4" i="3"/>
  <c r="D27" i="16"/>
  <c r="D28" i="16"/>
  <c r="D30" i="16"/>
  <c r="D29" i="16"/>
  <c r="N4" i="3"/>
  <c r="M3" i="14"/>
  <c r="M33" i="16"/>
  <c r="M34" i="16"/>
  <c r="M32" i="16"/>
  <c r="M3" i="12"/>
  <c r="L3" i="14"/>
  <c r="L3" i="13"/>
  <c r="L3" i="12"/>
  <c r="L3" i="2"/>
  <c r="L3" i="1"/>
  <c r="L3" i="6"/>
  <c r="L3" i="8"/>
  <c r="L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tc={07E3484D-7F95-40D6-87BB-2FEF45F92F3A}</author>
    <author>tc={A40F19DC-96D8-4687-AD69-92C301C33F01}</author>
  </authors>
  <commentList>
    <comment ref="N2" authorId="0" shapeId="0" xr:uid="{07E3484D-7F95-40D6-87BB-2FEF45F92F3A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A40F19DC-96D8-4687-AD69-92C301C33F01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tc={F4A14D3D-CE9E-4D78-95D8-0801744B8968}</author>
    <author>tc={304BFFBC-F508-4CC6-A7EC-63C88F5AF04B}</author>
  </authors>
  <commentList>
    <comment ref="N2" authorId="0" shapeId="0" xr:uid="{F4A14D3D-CE9E-4D78-95D8-0801744B8968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304BFFBC-F508-4CC6-A7EC-63C88F5AF04B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tc={8E8003EB-8381-46C7-9F9C-977A805EE587}</author>
    <author>tc={4C473E75-7CE3-43A1-B07D-6B9D30E9F0B0}</author>
  </authors>
  <commentList>
    <comment ref="N2" authorId="0" shapeId="0" xr:uid="{8E8003EB-8381-46C7-9F9C-977A805EE587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4C473E75-7CE3-43A1-B07D-6B9D30E9F0B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tc={265D3B7D-C58E-45FB-B2F0-69F6DC789476}</author>
    <author>tc={34B5BF82-1433-4FB6-AF6C-C86EEA9FC305}</author>
  </authors>
  <commentList>
    <comment ref="N2" authorId="0" shapeId="0" xr:uid="{265D3B7D-C58E-45FB-B2F0-69F6DC789476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34B5BF82-1433-4FB6-AF6C-C86EEA9FC305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tc={D24FE929-83F7-4F0D-8BB4-C45D847358CA}</author>
    <author>tc={EAB39771-7E60-4AAB-9CE6-533811BBE96E}</author>
  </authors>
  <commentList>
    <comment ref="N2" authorId="0" shapeId="0" xr:uid="{D24FE929-83F7-4F0D-8BB4-C45D847358CA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EAB39771-7E60-4AAB-9CE6-533811BBE96E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tc={772CC986-CD92-459C-AF2F-02F4A68B0ABD}</author>
    <author>tc={F738A837-040D-43F4-90E0-EBBE617A74F2}</author>
  </authors>
  <commentList>
    <comment ref="N2" authorId="0" shapeId="0" xr:uid="{772CC986-CD92-459C-AF2F-02F4A68B0ABD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F738A837-040D-43F4-90E0-EBBE617A74F2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tc={64F2795D-5E27-4E89-BA20-AD97FAB5185E}</author>
    <author>tc={F86126FD-C308-4EF7-ADF4-50A4D2B871F0}</author>
  </authors>
  <commentList>
    <comment ref="N2" authorId="0" shapeId="0" xr:uid="{64F2795D-5E27-4E89-BA20-AD97FAB5185E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F86126FD-C308-4EF7-ADF4-50A4D2B871F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tc={FFEC57BF-A763-45BC-A784-973D5857B8D9}</author>
    <author>tc={4850DA94-B1B7-4DC5-AA37-1BBDAC1857FD}</author>
  </authors>
  <commentList>
    <comment ref="N2" authorId="0" shapeId="0" xr:uid="{FFEC57BF-A763-45BC-A784-973D5857B8D9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4850DA94-B1B7-4DC5-AA37-1BBDAC1857FD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tc={374E8022-0B51-4033-A1AA-A9DD3FBAE475}</author>
    <author>tc={DB7FB0AE-26B9-4EA5-BB88-A9F3CD6457E2}</author>
  </authors>
  <commentList>
    <comment ref="N2" authorId="0" shapeId="0" xr:uid="{374E8022-0B51-4033-A1AA-A9DD3FBAE475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DB7FB0AE-26B9-4EA5-BB88-A9F3CD6457E2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tc={14927082-8A3A-4AF8-9A21-CD81E44DC1AC}</author>
    <author>tc={C32A1721-8BFA-400A-9D6D-AFDDEF7BCDD4}</author>
  </authors>
  <commentList>
    <comment ref="N2" authorId="0" shapeId="0" xr:uid="{14927082-8A3A-4AF8-9A21-CD81E44DC1AC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C32A1721-8BFA-400A-9D6D-AFDDEF7BCDD4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tc={4994AC00-C152-4610-966C-255078E8B318}</author>
    <author>tc={3B3A4C25-44A3-4D86-83A6-1F9DB58A2DEB}</author>
  </authors>
  <commentList>
    <comment ref="N2" authorId="0" shapeId="0" xr:uid="{4994AC00-C152-4610-966C-255078E8B318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3B3A4C25-44A3-4D86-83A6-1F9DB58A2DEB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tc={3873B635-4E71-4B1B-8AD3-ED9426F4BB93}</author>
    <author>tc={19EA1801-B71F-48F7-A741-95F5949716E1}</author>
  </authors>
  <commentList>
    <comment ref="N2" authorId="0" shapeId="0" xr:uid="{3873B635-4E71-4B1B-8AD3-ED9426F4BB93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19EA1801-B71F-48F7-A741-95F5949716E1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sharedStrings.xml><?xml version="1.0" encoding="utf-8"?>
<sst xmlns="http://schemas.openxmlformats.org/spreadsheetml/2006/main" count="1929" uniqueCount="252">
  <si>
    <t>Electric Distribution 
Company</t>
  </si>
  <si>
    <t>Competitive Supplier</t>
  </si>
  <si>
    <t xml:space="preserve">Community Choice 
Electricity Aggregation </t>
  </si>
  <si>
    <t>Sum Competitive Supply + CCEA</t>
  </si>
  <si>
    <t xml:space="preserve">Month Summary </t>
  </si>
  <si>
    <t>DPU Utility Rate by Rate Class</t>
  </si>
  <si>
    <t>EDC # of Customer</t>
  </si>
  <si>
    <t>EDC  kWh used</t>
  </si>
  <si>
    <t xml:space="preserve"> CS # of Customer</t>
  </si>
  <si>
    <t xml:space="preserve"> CS  kWh Used</t>
  </si>
  <si>
    <t>CCEA # of Customer</t>
  </si>
  <si>
    <t>CCEA kWh Used</t>
  </si>
  <si>
    <t>Total # Customers  CS+CCEA</t>
  </si>
  <si>
    <t>Total CS + CCEA kWh</t>
  </si>
  <si>
    <t>Total Customers</t>
  </si>
  <si>
    <t>Total kWh</t>
  </si>
  <si>
    <t>% of classs kWh</t>
  </si>
  <si>
    <t>% of Customers</t>
  </si>
  <si>
    <t>Rate Class Load ( in %) CS kWh</t>
  </si>
  <si>
    <t>Rate Class Load ( in %) CCEA kWh</t>
  </si>
  <si>
    <t>DPU Utility Rates</t>
  </si>
  <si>
    <t>DPU
Variable
Rate</t>
  </si>
  <si>
    <t>DPU Fixed  Rate</t>
  </si>
  <si>
    <t>R</t>
  </si>
  <si>
    <t>Rate Class</t>
  </si>
  <si>
    <t>Residental</t>
  </si>
  <si>
    <t>EverSource</t>
  </si>
  <si>
    <t>EverSource East</t>
  </si>
  <si>
    <t>EverSource West</t>
  </si>
  <si>
    <t>NGrid</t>
  </si>
  <si>
    <t>MECO</t>
  </si>
  <si>
    <t>Nantucket</t>
  </si>
  <si>
    <t>Unitil</t>
  </si>
  <si>
    <t>FG&amp;E</t>
  </si>
  <si>
    <t>R-LI</t>
  </si>
  <si>
    <t>Residental Low Income</t>
  </si>
  <si>
    <t xml:space="preserve">Small C &amp; I </t>
  </si>
  <si>
    <t>Small C &amp;I</t>
  </si>
  <si>
    <t xml:space="preserve">Medium C &amp; I </t>
  </si>
  <si>
    <t>Medium C &amp; I  (Variable Rate)</t>
  </si>
  <si>
    <t>Medium C &amp; I
Fixed Rate</t>
  </si>
  <si>
    <t>ZONE</t>
  </si>
  <si>
    <t>ALL</t>
  </si>
  <si>
    <t>NEMA</t>
  </si>
  <si>
    <t>SEMA</t>
  </si>
  <si>
    <t>WCMA</t>
  </si>
  <si>
    <t>Large C &amp; I</t>
  </si>
  <si>
    <t>Large C &amp; I (Variable Rate)</t>
  </si>
  <si>
    <t>Large C &amp; I (Fixed Rate)</t>
  </si>
  <si>
    <t>St. Lights</t>
  </si>
  <si>
    <t>Street Light</t>
  </si>
  <si>
    <t>Farms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</si>
  <si>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</si>
  <si>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</si>
  <si>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</si>
  <si>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</si>
  <si>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</si>
  <si>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</si>
  <si>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</si>
  <si>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</si>
  <si>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EverSourceEast</t>
  </si>
  <si>
    <t>WMECO</t>
  </si>
  <si>
    <t>September</t>
  </si>
  <si>
    <t>October</t>
  </si>
  <si>
    <t>November</t>
  </si>
  <si>
    <t>December</t>
  </si>
  <si>
    <t>ELECTRIC MONTHLY MIGRATION STATISTICS IN MASSACHUSETTS</t>
  </si>
  <si>
    <t>Created by Zazy Atala and Paul Lopes</t>
  </si>
  <si>
    <t>Energy market Group</t>
  </si>
  <si>
    <t>Department of Energy Resources</t>
  </si>
  <si>
    <t>General Layout and Structure of Worksheet</t>
  </si>
  <si>
    <t>Worksheet</t>
  </si>
  <si>
    <t xml:space="preserve">NEW UPDATED WORKSHEET </t>
  </si>
  <si>
    <t xml:space="preserve">Update Utility Naming Convention.  Eversource has acquired NSATR and WMECO; </t>
  </si>
  <si>
    <t xml:space="preserve">We are no longer collecting information on NU.  You can check WMECO under Eversource for data. </t>
  </si>
  <si>
    <t>Each sheet presents information on the parent IOUS: Eversource, NGRID, and Unitil</t>
  </si>
  <si>
    <t xml:space="preserve">New Source: we added the DPU Electric Rates by customer class </t>
  </si>
  <si>
    <t xml:space="preserve">You can visit DPU electric rates for additional source. </t>
  </si>
  <si>
    <t>Year</t>
  </si>
  <si>
    <t>Investor Owned Utilities (IOUs) Monthly Migration Reports</t>
  </si>
  <si>
    <t>Each Month IOUs are required to file its Monthly Migration Report the Department of Energy Resources (DOER).</t>
  </si>
  <si>
    <t>All Reports are due  at the  beginning of the month ( usually between the 5th to the 15th).</t>
  </si>
  <si>
    <t>The IOUs Reports includes data on Incumbents and competitive suppliers in terms of loads &amp; customer counts by Rate class</t>
  </si>
  <si>
    <t>The IOUs Reports show how the number of customers switching trends by Rate class</t>
  </si>
  <si>
    <t>MONTHLY SPECIFIC SHEETS</t>
  </si>
  <si>
    <t>Each sheet is specific to a different month per the same given year</t>
  </si>
  <si>
    <t>Each sheet Includes information by Rate Class, classified by DOER, across all of the IOUs .</t>
  </si>
  <si>
    <t>Utilities Reported   "Rate Class"  data are reclassified to DOER "Rate Classes"  based on the following categories:</t>
  </si>
  <si>
    <t>Residential Rate Class is identified as : Residential (R ) , and Residenial Low Income (R-LI)</t>
  </si>
  <si>
    <t>Commercial and Industrial ( C &amp;I) are indetified as : Small (C&amp; I), Medium (C&amp;I), and Large (C&amp;I)</t>
  </si>
  <si>
    <t>Street Lights and Farms</t>
  </si>
  <si>
    <t>Each Sheet includes information on the percentage amount of customers that have switched to  competitive suppliers</t>
  </si>
  <si>
    <t>DOER does not publish the data of each utility's rate class.  DOER normalizes all  rate classes into a set of of unique measures.</t>
  </si>
  <si>
    <t>DOER consolidate residential customer migration data into a three sets of measures and based on utilties' own definition</t>
  </si>
  <si>
    <t>R, R-Li, and R-TOU</t>
  </si>
  <si>
    <t>DOER reclassified Commercial and Indutrial rate class by each utility based on its total loads and each utility's definitions</t>
  </si>
  <si>
    <t>Small C &amp; I, Medium C &amp; I, and Large C &amp; I</t>
  </si>
  <si>
    <t xml:space="preserve">ELECTRIC MIGRATION REPORTS IN MASSACHUSETTS.  </t>
  </si>
  <si>
    <t>DOER provides data on the migration of customers from their host invetor oened utilities ( IOUS) to alternative suppliers</t>
  </si>
  <si>
    <t>Example: seasonal shift due to a cold weather</t>
  </si>
  <si>
    <t xml:space="preserve">If there will be spot market electric prices offered by alternative providers, driven fro instance by the spike in the price of natural gas, </t>
  </si>
  <si>
    <t>customer will stay with their host utility</t>
  </si>
  <si>
    <t>DOER  tracks  independent and competitive generators  loads and customer switching count to competive suppliers for the following reasons:</t>
  </si>
  <si>
    <t>To determine how many customers have switched to competitive suppliers</t>
  </si>
  <si>
    <t>In order to determine how many residential or C &amp; I custoners have switched to competitive suppliers</t>
  </si>
  <si>
    <t>To monitor and evaluate the performance of all suppliers ( incumbent and competitive) in the energy market.</t>
  </si>
  <si>
    <t>To measure the benefits of different rates offered by incumbent and by independent suppliers</t>
  </si>
  <si>
    <t>DOER measures  overall impact of competitive suppliers in the energy market in terms of :</t>
  </si>
  <si>
    <t xml:space="preserve">Incentives for customers to switch </t>
  </si>
  <si>
    <t>Customer enrollements from month to month</t>
  </si>
  <si>
    <t xml:space="preserve"> Notes </t>
  </si>
  <si>
    <t>Sectors by Rate Class</t>
  </si>
  <si>
    <t xml:space="preserve">R </t>
  </si>
  <si>
    <t xml:space="preserve">Residential </t>
  </si>
  <si>
    <t>Residential- Low Income</t>
  </si>
  <si>
    <t>R-TOU</t>
  </si>
  <si>
    <t>Resudential Time of Use</t>
  </si>
  <si>
    <t xml:space="preserve">Small Commercial and Industrial </t>
  </si>
  <si>
    <t xml:space="preserve">Medium Commercial and Industrial </t>
  </si>
  <si>
    <t xml:space="preserve">Large Commercial and Industrial </t>
  </si>
  <si>
    <t>Street Lights</t>
  </si>
  <si>
    <t>Data inforamtion Type</t>
  </si>
  <si>
    <t>Investor Owned Utilities (IOUs)</t>
  </si>
  <si>
    <t>Parent IOUs</t>
  </si>
  <si>
    <t>Names of Electric  IOU Filing</t>
  </si>
  <si>
    <t>New Parent IOU Name</t>
  </si>
  <si>
    <t xml:space="preserve">Current Parent IOU </t>
  </si>
  <si>
    <t>National Grid (NGRID)</t>
  </si>
  <si>
    <t>NSTAR ( NSTAR)</t>
  </si>
  <si>
    <t>Northeast Utilities (NU)</t>
  </si>
  <si>
    <t>Unitil ( Unitil)</t>
  </si>
  <si>
    <t xml:space="preserve"> Basic servuce Prices from MA DPU website</t>
  </si>
  <si>
    <t>The table below lists the months included in each distribution company's fixed (six-month) pricing term.</t>
  </si>
  <si>
    <t>Distribution Company</t>
  </si>
  <si>
    <t>Fixed Rate Basic Service Terms</t>
  </si>
  <si>
    <t>Eversource (NSTAR &amp; WMECo)</t>
  </si>
  <si>
    <t>January - June</t>
  </si>
  <si>
    <t>July - December</t>
  </si>
  <si>
    <t>National Grid</t>
  </si>
  <si>
    <t>November - April</t>
  </si>
  <si>
    <t>May - October</t>
  </si>
  <si>
    <t>December - May</t>
  </si>
  <si>
    <t>June - November</t>
  </si>
  <si>
    <t>The table below identifies the rate classes that comprise the basic service customer classes listed on the tabs in this worksheet.</t>
  </si>
  <si>
    <t>Residential</t>
  </si>
  <si>
    <t>Business</t>
  </si>
  <si>
    <t>Street Lighting (**)</t>
  </si>
  <si>
    <t>Small C&amp;I</t>
  </si>
  <si>
    <t>Large C&amp;I</t>
  </si>
  <si>
    <t>Medium C&amp;I  (*)</t>
  </si>
  <si>
    <t>Eversource - NSTAR</t>
  </si>
  <si>
    <t>Boston Edison</t>
  </si>
  <si>
    <t>R-1, R-2, R-3, R-4</t>
  </si>
  <si>
    <t>G-1, G-2, T-1, Street Lighting</t>
  </si>
  <si>
    <t>G3, T2</t>
  </si>
  <si>
    <t>Cambridge Electric</t>
  </si>
  <si>
    <t>G-0, G-1,G-4, G-5, G-6, T-1, Street Lighting</t>
  </si>
  <si>
    <t>G2, G3</t>
  </si>
  <si>
    <t>Commonwealth Electric</t>
  </si>
  <si>
    <t>G-1, G-4, G-5, G-6, G-7, Street Lighting</t>
  </si>
  <si>
    <t>R-1, R-2, R-3, R-E</t>
  </si>
  <si>
    <t>G-1, Street Lighting</t>
  </si>
  <si>
    <t>Eversource -  WMECo</t>
  </si>
  <si>
    <t>G-0, T-0, 23, 24</t>
  </si>
  <si>
    <t xml:space="preserve">G-2, T-2, T-4, T-5 </t>
  </si>
  <si>
    <t>S1, S2</t>
  </si>
  <si>
    <t>FG&amp;E/Unitil</t>
  </si>
  <si>
    <t>RD-1, RD-2</t>
  </si>
  <si>
    <t>GD-1, GD-6</t>
  </si>
  <si>
    <t>GD-3</t>
  </si>
  <si>
    <t>GD-2, GD-4, GD-5, Outdoor Lighting</t>
  </si>
  <si>
    <t>Notes</t>
  </si>
  <si>
    <r>
      <rPr>
        <b/>
        <sz val="11"/>
        <rFont val="Arial"/>
        <family val="2"/>
      </rPr>
      <t xml:space="preserve">C&amp;I </t>
    </r>
    <r>
      <rPr>
        <sz val="11"/>
        <rFont val="Arial"/>
        <family val="2"/>
      </rPr>
      <t>refers to commercial and industrial customers</t>
    </r>
  </si>
  <si>
    <t>For their large C&amp;I customers, the distribution companies procure and price basic service separately for three "load zones" in Massachusetts:</t>
  </si>
  <si>
    <r>
      <rPr>
        <b/>
        <sz val="11"/>
        <rFont val="Arial"/>
        <family val="2"/>
      </rPr>
      <t xml:space="preserve">   NEMA</t>
    </r>
    <r>
      <rPr>
        <sz val="11"/>
        <rFont val="Arial"/>
        <family val="2"/>
      </rPr>
      <t xml:space="preserve"> refers to the Northeastern Massachusetts load zone</t>
    </r>
  </si>
  <si>
    <r>
      <t xml:space="preserve">   </t>
    </r>
    <r>
      <rPr>
        <b/>
        <sz val="11"/>
        <rFont val="Arial"/>
        <family val="2"/>
      </rPr>
      <t>SEMA</t>
    </r>
    <r>
      <rPr>
        <sz val="11"/>
        <rFont val="Arial"/>
        <family val="2"/>
      </rPr>
      <t xml:space="preserve"> refers to the Southeastern Massachusetts load zone</t>
    </r>
  </si>
  <si>
    <r>
      <t xml:space="preserve">   </t>
    </r>
    <r>
      <rPr>
        <b/>
        <sz val="11"/>
        <rFont val="Arial"/>
        <family val="2"/>
      </rPr>
      <t>WCMA</t>
    </r>
    <r>
      <rPr>
        <sz val="11"/>
        <rFont val="Arial"/>
        <family val="2"/>
      </rPr>
      <t xml:space="preserve"> refers to the West-Central Massachusetts load zone</t>
    </r>
  </si>
  <si>
    <t>Variable Rate</t>
  </si>
  <si>
    <t>Fixed Rate</t>
  </si>
  <si>
    <t>Zone: All</t>
  </si>
  <si>
    <t>Zone: NEMA</t>
  </si>
  <si>
    <t>Zone : SEMA</t>
  </si>
  <si>
    <t>Zone: WCMA</t>
  </si>
  <si>
    <t>Zone : All</t>
  </si>
  <si>
    <t>Zone:SEMA</t>
  </si>
  <si>
    <t>Zone:WCMA</t>
  </si>
  <si>
    <t xml:space="preserve">DPU ELECTRIC RATES REPORTED BY DOER BY CUSTOMER CLASS : Average Rates </t>
  </si>
  <si>
    <t>Year=2021</t>
  </si>
  <si>
    <t>Last Updated:February 23,2022</t>
  </si>
  <si>
    <t>Residential _CS</t>
  </si>
  <si>
    <t>Residential _CCEA</t>
  </si>
  <si>
    <t>Sm C &amp; I_CS</t>
  </si>
  <si>
    <t>Sm C &amp; I_CCEA</t>
  </si>
  <si>
    <t>Med C &amp; I_CS</t>
  </si>
  <si>
    <t>Med C &amp; I_CCEA</t>
  </si>
  <si>
    <t>Lg C &amp; I_CS</t>
  </si>
  <si>
    <t>Lg C &amp; I_CCEA</t>
  </si>
  <si>
    <t>St Lighting_CS</t>
  </si>
  <si>
    <t>St Lighting_CCEA</t>
  </si>
  <si>
    <t>State _CS</t>
  </si>
  <si>
    <t>State _CCEA</t>
  </si>
  <si>
    <t>Total Residential</t>
  </si>
  <si>
    <t>Total  Residential CS &amp; CCEA</t>
  </si>
  <si>
    <t>Total Medium C&amp;I</t>
  </si>
  <si>
    <t>Total Large C&amp;I</t>
  </si>
  <si>
    <t>Total Small &amp; I</t>
  </si>
  <si>
    <t>Total Small C&amp;I _CS &amp; CCEA</t>
  </si>
  <si>
    <t>Total Medium C&amp;I_CS &amp; CCEA</t>
  </si>
  <si>
    <t>Total Large C&amp;I_CS &amp; CCEA</t>
  </si>
  <si>
    <t>Street Light_CS &amp; CCEA</t>
  </si>
  <si>
    <t xml:space="preserve">Total Small C&amp;I _CS </t>
  </si>
  <si>
    <t xml:space="preserve">Total Medium C&amp;I_CS </t>
  </si>
  <si>
    <t xml:space="preserve">Total Large C&amp;I_CS </t>
  </si>
  <si>
    <t xml:space="preserve">Street Light_CS </t>
  </si>
  <si>
    <t>Total Small C&amp;I _ CCEA</t>
  </si>
  <si>
    <t>Total Medium C&amp;I_ CCEA</t>
  </si>
  <si>
    <t>Total Large C&amp;I_ CCEA</t>
  </si>
  <si>
    <t>Street Light_&amp; CCEA</t>
  </si>
  <si>
    <t>Total Residential CS</t>
  </si>
  <si>
    <t>Total Residential CCEA</t>
  </si>
  <si>
    <t>EDC # Of Customer</t>
  </si>
  <si>
    <t xml:space="preserve">Electric Distibution Company(Number of Customers) </t>
  </si>
  <si>
    <t>EDC # kWh used</t>
  </si>
  <si>
    <t>Electric Distibution Company (kWh Used)</t>
  </si>
  <si>
    <t>CS # of Customer</t>
  </si>
  <si>
    <t>Competitive Supplier (Number of customers)</t>
  </si>
  <si>
    <t>CS kWh used</t>
  </si>
  <si>
    <t>Competitive Supply kWh Used)</t>
  </si>
  <si>
    <t>Community Choice Aggreation (Number of customers)</t>
  </si>
  <si>
    <t>CCEA kWh used</t>
  </si>
  <si>
    <t>Community Choice Aggreation (kWh Used)</t>
  </si>
  <si>
    <t>Sum CS + CCEA # of Customer</t>
  </si>
  <si>
    <t>Total Competitive Supplier,Community Choice Aggreation( Number of customers )</t>
  </si>
  <si>
    <t>Sum of CS + CCEA kWh</t>
  </si>
  <si>
    <t>Total Competitive Supplier,Community Choice Aggreation(kWh used)</t>
  </si>
  <si>
    <t>Total kWh Used</t>
  </si>
  <si>
    <t>Annual</t>
  </si>
  <si>
    <t>EVERSOURCE</t>
  </si>
  <si>
    <t>NGRID</t>
  </si>
  <si>
    <t>UNITIL</t>
  </si>
  <si>
    <t>Competitive Suppliers</t>
  </si>
  <si>
    <t>Total</t>
  </si>
  <si>
    <t>Customer Count</t>
  </si>
  <si>
    <t>kWh Used</t>
  </si>
  <si>
    <t>LDC  kWh used</t>
  </si>
  <si>
    <t>Anniual Electric Migration</t>
  </si>
  <si>
    <t>MG customer Count</t>
  </si>
  <si>
    <t>MG Kwh Used</t>
  </si>
  <si>
    <t>Commercial</t>
  </si>
  <si>
    <t>Industrial</t>
  </si>
  <si>
    <t>St Light</t>
  </si>
  <si>
    <t>Municipal Aggregation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</si>
</sst>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%"/>
    <numFmt numFmtId="166" formatCode="[$-409]mmm\-yy;@"/>
    <numFmt numFmtId="167" formatCode="#,##0.0000000000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222222"/>
      <name val="Arial"/>
      <family val="2"/>
    </font>
    <font>
      <sz val="12"/>
      <color rgb="FF2962FF"/>
      <name val="Arial"/>
      <family val="2"/>
    </font>
    <font>
      <b/>
      <sz val="14"/>
      <color rgb="FF0066CC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FF3300"/>
      <name val="Calibri"/>
      <family val="2"/>
      <scheme val="minor"/>
    </font>
    <font>
      <b/>
      <sz val="11"/>
      <color rgb="FFFF3300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rgb="FF66FF33"/>
        <bgColor theme="4" tint="0.79998168889431442"/>
      </patternFill>
    </fill>
    <fill>
      <patternFill patternType="solid">
        <fgColor rgb="FFFCAAEA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4FE7E3"/>
        <bgColor theme="4" tint="0.79998168889431442"/>
      </patternFill>
    </fill>
    <fill>
      <patternFill patternType="solid">
        <fgColor rgb="FFCCFFFF"/>
        <bgColor indexed="64"/>
      </patternFill>
    </fill>
    <fill>
      <patternFill patternType="solid">
        <fgColor rgb="FF4FE7E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CAAEA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FF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C8E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1604BC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indexed="64"/>
      </left>
      <right/>
      <top style="medium">
        <color theme="4"/>
      </top>
      <bottom/>
      <diagonal/>
    </border>
    <border>
      <left/>
      <right style="medium">
        <color indexed="64"/>
      </right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 style="thin">
        <color indexed="64"/>
      </left>
      <right/>
      <top style="medium">
        <color theme="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double">
        <color indexed="64"/>
      </bottom>
      <diagonal/>
    </border>
    <border>
      <left/>
      <right style="thin">
        <color rgb="FFFF0000"/>
      </right>
      <top style="thin">
        <color rgb="FFFF0000"/>
      </top>
      <bottom style="double">
        <color indexed="64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/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FF0000"/>
      </bottom>
      <diagonal/>
    </border>
    <border>
      <left/>
      <right style="medium">
        <color indexed="64"/>
      </right>
      <top style="medium">
        <color indexed="64"/>
      </top>
      <bottom style="thin">
        <color rgb="FFFF0000"/>
      </bottom>
      <diagonal/>
    </border>
    <border>
      <left style="medium">
        <color indexed="64"/>
      </left>
      <right style="thin">
        <color rgb="FFFF0000"/>
      </right>
      <top style="thin">
        <color rgb="FFFF0000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double">
        <color indexed="64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medium">
        <color rgb="FFFF0000"/>
      </right>
      <top style="thin">
        <color rgb="FFFF0000"/>
      </top>
      <bottom/>
      <diagonal/>
    </border>
  </borders>
  <cellStyleXfs count="2">
    <xf numFmtId="0" fontId="0" fillId="0" borderId="0"/>
    <xf numFmtId="0" fontId="39" fillId="0" borderId="0"/>
  </cellStyleXfs>
  <cellXfs count="480">
    <xf numFmtId="0" fontId="0" fillId="0" borderId="0" xfId="0"/>
    <xf numFmtId="0" fontId="3" fillId="0" borderId="0" xfId="0" applyFont="1"/>
    <xf numFmtId="0" fontId="1" fillId="3" borderId="8" xfId="0" applyFont="1" applyFill="1" applyBorder="1" applyAlignment="1">
      <alignment horizontal="left" wrapText="1"/>
    </xf>
    <xf numFmtId="3" fontId="1" fillId="4" borderId="9" xfId="0" applyNumberFormat="1" applyFont="1" applyFill="1" applyBorder="1" applyAlignment="1">
      <alignment wrapText="1"/>
    </xf>
    <xf numFmtId="3" fontId="1" fillId="4" borderId="10" xfId="0" applyNumberFormat="1" applyFont="1" applyFill="1" applyBorder="1" applyAlignment="1">
      <alignment wrapText="1"/>
    </xf>
    <xf numFmtId="3" fontId="1" fillId="5" borderId="11" xfId="0" applyNumberFormat="1" applyFont="1" applyFill="1" applyBorder="1" applyAlignment="1">
      <alignment wrapText="1"/>
    </xf>
    <xf numFmtId="3" fontId="1" fillId="5" borderId="12" xfId="0" applyNumberFormat="1" applyFont="1" applyFill="1" applyBorder="1" applyAlignment="1">
      <alignment wrapText="1"/>
    </xf>
    <xf numFmtId="3" fontId="1" fillId="6" borderId="12" xfId="0" applyNumberFormat="1" applyFont="1" applyFill="1" applyBorder="1" applyAlignment="1">
      <alignment wrapText="1"/>
    </xf>
    <xf numFmtId="3" fontId="1" fillId="6" borderId="10" xfId="0" applyNumberFormat="1" applyFont="1" applyFill="1" applyBorder="1" applyAlignment="1">
      <alignment wrapText="1"/>
    </xf>
    <xf numFmtId="3" fontId="1" fillId="7" borderId="13" xfId="0" applyNumberFormat="1" applyFont="1" applyFill="1" applyBorder="1" applyAlignment="1">
      <alignment wrapText="1"/>
    </xf>
    <xf numFmtId="3" fontId="1" fillId="7" borderId="14" xfId="0" applyNumberFormat="1" applyFont="1" applyFill="1" applyBorder="1" applyAlignment="1">
      <alignment wrapText="1"/>
    </xf>
    <xf numFmtId="3" fontId="1" fillId="8" borderId="15" xfId="0" applyNumberFormat="1" applyFont="1" applyFill="1" applyBorder="1" applyAlignment="1">
      <alignment wrapText="1"/>
    </xf>
    <xf numFmtId="3" fontId="1" fillId="8" borderId="16" xfId="0" applyNumberFormat="1" applyFont="1" applyFill="1" applyBorder="1" applyAlignment="1">
      <alignment wrapText="1"/>
    </xf>
    <xf numFmtId="0" fontId="1" fillId="5" borderId="17" xfId="0" applyFont="1" applyFill="1" applyBorder="1" applyAlignment="1">
      <alignment horizontal="center" wrapText="1"/>
    </xf>
    <xf numFmtId="0" fontId="1" fillId="5" borderId="18" xfId="0" applyFont="1" applyFill="1" applyBorder="1" applyAlignment="1">
      <alignment horizontal="center" wrapText="1"/>
    </xf>
    <xf numFmtId="0" fontId="1" fillId="5" borderId="19" xfId="0" applyFont="1" applyFill="1" applyBorder="1" applyAlignment="1">
      <alignment wrapText="1"/>
    </xf>
    <xf numFmtId="0" fontId="1" fillId="6" borderId="20" xfId="0" applyFont="1" applyFill="1" applyBorder="1" applyAlignment="1">
      <alignment wrapText="1"/>
    </xf>
    <xf numFmtId="0" fontId="2" fillId="9" borderId="0" xfId="0" applyFont="1" applyFill="1" applyAlignment="1">
      <alignment wrapText="1"/>
    </xf>
    <xf numFmtId="3" fontId="2" fillId="9" borderId="21" xfId="0" applyNumberFormat="1" applyFont="1" applyFill="1" applyBorder="1" applyAlignment="1">
      <alignment horizontal="left" wrapText="1"/>
    </xf>
    <xf numFmtId="3" fontId="2" fillId="9" borderId="21" xfId="0" applyNumberFormat="1" applyFont="1" applyFill="1" applyBorder="1" applyAlignment="1">
      <alignment horizontal="center" wrapText="1"/>
    </xf>
    <xf numFmtId="0" fontId="1" fillId="0" borderId="8" xfId="0" applyFont="1" applyBorder="1" applyAlignment="1">
      <alignment horizontal="left"/>
    </xf>
    <xf numFmtId="38" fontId="1" fillId="0" borderId="22" xfId="0" applyNumberFormat="1" applyFont="1" applyBorder="1"/>
    <xf numFmtId="38" fontId="1" fillId="0" borderId="23" xfId="0" applyNumberFormat="1" applyFont="1" applyBorder="1"/>
    <xf numFmtId="38" fontId="1" fillId="0" borderId="24" xfId="0" applyNumberFormat="1" applyFont="1" applyBorder="1"/>
    <xf numFmtId="38" fontId="1" fillId="0" borderId="25" xfId="0" applyNumberFormat="1" applyFont="1" applyBorder="1"/>
    <xf numFmtId="38" fontId="1" fillId="0" borderId="15" xfId="0" applyNumberFormat="1" applyFont="1" applyBorder="1"/>
    <xf numFmtId="38" fontId="1" fillId="0" borderId="26" xfId="0" applyNumberFormat="1" applyFont="1" applyBorder="1"/>
    <xf numFmtId="3" fontId="0" fillId="0" borderId="26" xfId="0" applyNumberFormat="1" applyBorder="1"/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9" fontId="0" fillId="0" borderId="27" xfId="0" applyNumberFormat="1" applyBorder="1" applyAlignment="1">
      <alignment horizontal="center"/>
    </xf>
    <xf numFmtId="9" fontId="0" fillId="0" borderId="28" xfId="0" applyNumberFormat="1" applyBorder="1" applyAlignment="1">
      <alignment horizontal="center"/>
    </xf>
    <xf numFmtId="9" fontId="0" fillId="0" borderId="29" xfId="0" applyNumberFormat="1" applyBorder="1" applyAlignment="1">
      <alignment horizontal="center"/>
    </xf>
    <xf numFmtId="9" fontId="3" fillId="10" borderId="0" xfId="0" applyNumberFormat="1" applyFont="1" applyFill="1" applyAlignment="1">
      <alignment horizontal="center"/>
    </xf>
    <xf numFmtId="0" fontId="3" fillId="11" borderId="1" xfId="0" applyFont="1" applyFill="1" applyBorder="1"/>
    <xf numFmtId="0" fontId="3" fillId="11" borderId="2" xfId="0" applyFont="1" applyFill="1" applyBorder="1"/>
    <xf numFmtId="0" fontId="1" fillId="12" borderId="1" xfId="0" applyFont="1" applyFill="1" applyBorder="1" applyAlignment="1">
      <alignment horizontal="left" indent="1"/>
    </xf>
    <xf numFmtId="38" fontId="1" fillId="13" borderId="1" xfId="0" applyNumberFormat="1" applyFont="1" applyFill="1" applyBorder="1"/>
    <xf numFmtId="38" fontId="1" fillId="13" borderId="2" xfId="0" applyNumberFormat="1" applyFont="1" applyFill="1" applyBorder="1"/>
    <xf numFmtId="38" fontId="1" fillId="14" borderId="3" xfId="0" applyNumberFormat="1" applyFont="1" applyFill="1" applyBorder="1"/>
    <xf numFmtId="38" fontId="1" fillId="15" borderId="30" xfId="0" applyNumberFormat="1" applyFont="1" applyFill="1" applyBorder="1"/>
    <xf numFmtId="38" fontId="1" fillId="15" borderId="31" xfId="0" applyNumberFormat="1" applyFont="1" applyFill="1" applyBorder="1"/>
    <xf numFmtId="3" fontId="0" fillId="16" borderId="9" xfId="0" applyNumberFormat="1" applyFill="1" applyBorder="1"/>
    <xf numFmtId="3" fontId="0" fillId="16" borderId="10" xfId="0" applyNumberFormat="1" applyFill="1" applyBorder="1"/>
    <xf numFmtId="3" fontId="1" fillId="17" borderId="15" xfId="0" applyNumberFormat="1" applyFont="1" applyFill="1" applyBorder="1" applyAlignment="1">
      <alignment horizontal="center"/>
    </xf>
    <xf numFmtId="3" fontId="1" fillId="17" borderId="16" xfId="0" applyNumberFormat="1" applyFont="1" applyFill="1" applyBorder="1" applyAlignment="1">
      <alignment horizontal="center"/>
    </xf>
    <xf numFmtId="9" fontId="3" fillId="10" borderId="0" xfId="0" applyNumberFormat="1" applyFont="1" applyFill="1" applyAlignment="1">
      <alignment horizontal="center" vertical="top"/>
    </xf>
    <xf numFmtId="164" fontId="2" fillId="11" borderId="30" xfId="0" applyNumberFormat="1" applyFont="1" applyFill="1" applyBorder="1"/>
    <xf numFmtId="164" fontId="2" fillId="11" borderId="33" xfId="0" applyNumberFormat="1" applyFont="1" applyFill="1" applyBorder="1"/>
    <xf numFmtId="0" fontId="1" fillId="0" borderId="1" xfId="0" applyFont="1" applyBorder="1" applyAlignment="1">
      <alignment horizontal="left" indent="1"/>
    </xf>
    <xf numFmtId="38" fontId="0" fillId="0" borderId="1" xfId="0" applyNumberFormat="1" applyBorder="1"/>
    <xf numFmtId="38" fontId="0" fillId="0" borderId="2" xfId="0" applyNumberFormat="1" applyBorder="1"/>
    <xf numFmtId="38" fontId="0" fillId="0" borderId="3" xfId="0" applyNumberFormat="1" applyBorder="1"/>
    <xf numFmtId="38" fontId="0" fillId="0" borderId="1" xfId="0" quotePrefix="1" applyNumberFormat="1" applyBorder="1"/>
    <xf numFmtId="3" fontId="0" fillId="18" borderId="9" xfId="0" applyNumberFormat="1" applyFill="1" applyBorder="1"/>
    <xf numFmtId="3" fontId="0" fillId="18" borderId="10" xfId="0" applyNumberFormat="1" applyFill="1" applyBorder="1"/>
    <xf numFmtId="3" fontId="0" fillId="0" borderId="34" xfId="0" applyNumberFormat="1" applyBorder="1" applyAlignment="1">
      <alignment horizontal="center"/>
    </xf>
    <xf numFmtId="164" fontId="2" fillId="19" borderId="30" xfId="0" applyNumberFormat="1" applyFont="1" applyFill="1" applyBorder="1"/>
    <xf numFmtId="164" fontId="2" fillId="19" borderId="33" xfId="0" applyNumberFormat="1" applyFont="1" applyFill="1" applyBorder="1"/>
    <xf numFmtId="0" fontId="0" fillId="0" borderId="35" xfId="0" applyBorder="1" applyAlignment="1">
      <alignment horizontal="left" indent="1"/>
    </xf>
    <xf numFmtId="38" fontId="0" fillId="0" borderId="35" xfId="0" applyNumberFormat="1" applyBorder="1"/>
    <xf numFmtId="38" fontId="0" fillId="0" borderId="29" xfId="0" applyNumberFormat="1" applyBorder="1"/>
    <xf numFmtId="38" fontId="0" fillId="0" borderId="0" xfId="0" applyNumberFormat="1"/>
    <xf numFmtId="0" fontId="3" fillId="11" borderId="30" xfId="0" applyFont="1" applyFill="1" applyBorder="1"/>
    <xf numFmtId="164" fontId="3" fillId="19" borderId="35" xfId="0" applyNumberFormat="1" applyFont="1" applyFill="1" applyBorder="1"/>
    <xf numFmtId="164" fontId="3" fillId="19" borderId="29" xfId="0" applyNumberFormat="1" applyFont="1" applyFill="1" applyBorder="1"/>
    <xf numFmtId="38" fontId="0" fillId="0" borderId="36" xfId="0" applyNumberFormat="1" applyBorder="1"/>
    <xf numFmtId="38" fontId="0" fillId="0" borderId="37" xfId="0" applyNumberFormat="1" applyBorder="1"/>
    <xf numFmtId="0" fontId="3" fillId="11" borderId="35" xfId="0" applyFont="1" applyFill="1" applyBorder="1"/>
    <xf numFmtId="0" fontId="1" fillId="0" borderId="1" xfId="0" applyFont="1" applyBorder="1" applyAlignment="1">
      <alignment horizontal="left" indent="2"/>
    </xf>
    <xf numFmtId="38" fontId="0" fillId="20" borderId="1" xfId="0" applyNumberFormat="1" applyFill="1" applyBorder="1"/>
    <xf numFmtId="38" fontId="0" fillId="20" borderId="38" xfId="0" applyNumberFormat="1" applyFill="1" applyBorder="1"/>
    <xf numFmtId="0" fontId="0" fillId="0" borderId="35" xfId="0" applyBorder="1" applyAlignment="1">
      <alignment horizontal="left" indent="2"/>
    </xf>
    <xf numFmtId="38" fontId="0" fillId="20" borderId="35" xfId="0" applyNumberFormat="1" applyFill="1" applyBorder="1"/>
    <xf numFmtId="38" fontId="0" fillId="20" borderId="25" xfId="0" applyNumberFormat="1" applyFill="1" applyBorder="1"/>
    <xf numFmtId="0" fontId="3" fillId="11" borderId="36" xfId="0" applyFont="1" applyFill="1" applyBorder="1"/>
    <xf numFmtId="164" fontId="3" fillId="19" borderId="36" xfId="0" applyNumberFormat="1" applyFont="1" applyFill="1" applyBorder="1"/>
    <xf numFmtId="164" fontId="3" fillId="19" borderId="39" xfId="0" applyNumberFormat="1" applyFont="1" applyFill="1" applyBorder="1"/>
    <xf numFmtId="38" fontId="1" fillId="15" borderId="40" xfId="0" applyNumberFormat="1" applyFont="1" applyFill="1" applyBorder="1"/>
    <xf numFmtId="3" fontId="0" fillId="17" borderId="15" xfId="0" applyNumberFormat="1" applyFill="1" applyBorder="1" applyAlignment="1">
      <alignment horizontal="center"/>
    </xf>
    <xf numFmtId="3" fontId="0" fillId="17" borderId="16" xfId="0" applyNumberFormat="1" applyFill="1" applyBorder="1" applyAlignment="1">
      <alignment horizontal="center"/>
    </xf>
    <xf numFmtId="0" fontId="3" fillId="10" borderId="0" xfId="0" applyFont="1" applyFill="1"/>
    <xf numFmtId="164" fontId="2" fillId="11" borderId="36" xfId="0" applyNumberFormat="1" applyFont="1" applyFill="1" applyBorder="1"/>
    <xf numFmtId="164" fontId="2" fillId="11" borderId="39" xfId="0" applyNumberFormat="1" applyFont="1" applyFill="1" applyBorder="1"/>
    <xf numFmtId="38" fontId="1" fillId="0" borderId="1" xfId="0" applyNumberFormat="1" applyFont="1" applyBorder="1"/>
    <xf numFmtId="38" fontId="1" fillId="0" borderId="2" xfId="0" applyNumberFormat="1" applyFont="1" applyBorder="1"/>
    <xf numFmtId="38" fontId="1" fillId="0" borderId="3" xfId="0" applyNumberFormat="1" applyFont="1" applyBorder="1"/>
    <xf numFmtId="38" fontId="0" fillId="0" borderId="39" xfId="0" applyNumberFormat="1" applyBorder="1"/>
    <xf numFmtId="38" fontId="1" fillId="20" borderId="36" xfId="0" applyNumberFormat="1" applyFont="1" applyFill="1" applyBorder="1"/>
    <xf numFmtId="38" fontId="1" fillId="20" borderId="41" xfId="0" applyNumberFormat="1" applyFont="1" applyFill="1" applyBorder="1"/>
    <xf numFmtId="38" fontId="0" fillId="20" borderId="26" xfId="0" applyNumberFormat="1" applyFill="1" applyBorder="1"/>
    <xf numFmtId="38" fontId="1" fillId="20" borderId="1" xfId="0" applyNumberFormat="1" applyFont="1" applyFill="1" applyBorder="1"/>
    <xf numFmtId="38" fontId="1" fillId="20" borderId="38" xfId="0" applyNumberFormat="1" applyFont="1" applyFill="1" applyBorder="1"/>
    <xf numFmtId="164" fontId="2" fillId="11" borderId="1" xfId="0" applyNumberFormat="1" applyFont="1" applyFill="1" applyBorder="1"/>
    <xf numFmtId="164" fontId="2" fillId="11" borderId="2" xfId="0" applyNumberFormat="1" applyFont="1" applyFill="1" applyBorder="1"/>
    <xf numFmtId="38" fontId="0" fillId="20" borderId="42" xfId="0" applyNumberFormat="1" applyFill="1" applyBorder="1"/>
    <xf numFmtId="164" fontId="2" fillId="11" borderId="31" xfId="0" applyNumberFormat="1" applyFont="1" applyFill="1" applyBorder="1"/>
    <xf numFmtId="164" fontId="2" fillId="11" borderId="3" xfId="0" applyNumberFormat="1" applyFont="1" applyFill="1" applyBorder="1"/>
    <xf numFmtId="164" fontId="2" fillId="19" borderId="28" xfId="0" applyNumberFormat="1" applyFont="1" applyFill="1" applyBorder="1" applyAlignment="1">
      <alignment horizontal="center"/>
    </xf>
    <xf numFmtId="164" fontId="2" fillId="19" borderId="34" xfId="0" applyNumberFormat="1" applyFont="1" applyFill="1" applyBorder="1" applyAlignment="1">
      <alignment horizontal="center"/>
    </xf>
    <xf numFmtId="164" fontId="2" fillId="19" borderId="19" xfId="0" applyNumberFormat="1" applyFont="1" applyFill="1" applyBorder="1" applyAlignment="1">
      <alignment horizontal="center"/>
    </xf>
    <xf numFmtId="164" fontId="2" fillId="19" borderId="16" xfId="0" applyNumberFormat="1" applyFont="1" applyFill="1" applyBorder="1" applyAlignment="1">
      <alignment horizontal="center"/>
    </xf>
    <xf numFmtId="164" fontId="2" fillId="19" borderId="9" xfId="0" applyNumberFormat="1" applyFont="1" applyFill="1" applyBorder="1" applyAlignment="1">
      <alignment horizontal="center"/>
    </xf>
    <xf numFmtId="164" fontId="2" fillId="19" borderId="12" xfId="0" applyNumberFormat="1" applyFont="1" applyFill="1" applyBorder="1" applyAlignment="1">
      <alignment horizontal="center"/>
    </xf>
    <xf numFmtId="164" fontId="2" fillId="19" borderId="10" xfId="0" applyNumberFormat="1" applyFont="1" applyFill="1" applyBorder="1" applyAlignment="1">
      <alignment horizontal="center"/>
    </xf>
    <xf numFmtId="164" fontId="3" fillId="19" borderId="30" xfId="0" applyNumberFormat="1" applyFont="1" applyFill="1" applyBorder="1" applyAlignment="1">
      <alignment horizontal="center"/>
    </xf>
    <xf numFmtId="164" fontId="3" fillId="19" borderId="31" xfId="0" applyNumberFormat="1" applyFont="1" applyFill="1" applyBorder="1" applyAlignment="1">
      <alignment horizontal="center"/>
    </xf>
    <xf numFmtId="164" fontId="3" fillId="19" borderId="33" xfId="0" applyNumberFormat="1" applyFont="1" applyFill="1" applyBorder="1" applyAlignment="1">
      <alignment horizontal="center"/>
    </xf>
    <xf numFmtId="164" fontId="3" fillId="19" borderId="35" xfId="0" applyNumberFormat="1" applyFont="1" applyFill="1" applyBorder="1" applyAlignment="1">
      <alignment horizontal="center"/>
    </xf>
    <xf numFmtId="164" fontId="3" fillId="19" borderId="0" xfId="0" applyNumberFormat="1" applyFont="1" applyFill="1" applyAlignment="1">
      <alignment horizontal="center"/>
    </xf>
    <xf numFmtId="164" fontId="3" fillId="19" borderId="29" xfId="0" applyNumberFormat="1" applyFont="1" applyFill="1" applyBorder="1" applyAlignment="1">
      <alignment horizontal="center"/>
    </xf>
    <xf numFmtId="164" fontId="3" fillId="19" borderId="36" xfId="0" applyNumberFormat="1" applyFont="1" applyFill="1" applyBorder="1" applyAlignment="1">
      <alignment horizontal="center"/>
    </xf>
    <xf numFmtId="164" fontId="3" fillId="19" borderId="37" xfId="0" applyNumberFormat="1" applyFont="1" applyFill="1" applyBorder="1" applyAlignment="1">
      <alignment horizontal="center"/>
    </xf>
    <xf numFmtId="164" fontId="3" fillId="19" borderId="39" xfId="0" applyNumberFormat="1" applyFont="1" applyFill="1" applyBorder="1" applyAlignment="1">
      <alignment horizontal="center"/>
    </xf>
    <xf numFmtId="164" fontId="2" fillId="11" borderId="35" xfId="0" applyNumberFormat="1" applyFont="1" applyFill="1" applyBorder="1"/>
    <xf numFmtId="164" fontId="2" fillId="11" borderId="0" xfId="0" applyNumberFormat="1" applyFont="1" applyFill="1"/>
    <xf numFmtId="164" fontId="2" fillId="11" borderId="29" xfId="0" applyNumberFormat="1" applyFont="1" applyFill="1" applyBorder="1"/>
    <xf numFmtId="164" fontId="2" fillId="19" borderId="35" xfId="0" applyNumberFormat="1" applyFont="1" applyFill="1" applyBorder="1" applyAlignment="1">
      <alignment horizontal="center"/>
    </xf>
    <xf numFmtId="164" fontId="2" fillId="19" borderId="30" xfId="0" applyNumberFormat="1" applyFont="1" applyFill="1" applyBorder="1" applyAlignment="1">
      <alignment horizontal="center"/>
    </xf>
    <xf numFmtId="164" fontId="2" fillId="19" borderId="33" xfId="0" applyNumberFormat="1" applyFont="1" applyFill="1" applyBorder="1" applyAlignment="1">
      <alignment horizontal="center"/>
    </xf>
    <xf numFmtId="164" fontId="2" fillId="19" borderId="29" xfId="0" applyNumberFormat="1" applyFont="1" applyFill="1" applyBorder="1" applyAlignment="1">
      <alignment horizontal="center"/>
    </xf>
    <xf numFmtId="0" fontId="0" fillId="12" borderId="43" xfId="0" applyFill="1" applyBorder="1" applyAlignment="1">
      <alignment horizontal="left" indent="1"/>
    </xf>
    <xf numFmtId="38" fontId="0" fillId="13" borderId="44" xfId="0" applyNumberFormat="1" applyFill="1" applyBorder="1"/>
    <xf numFmtId="38" fontId="0" fillId="13" borderId="45" xfId="0" applyNumberFormat="1" applyFill="1" applyBorder="1"/>
    <xf numFmtId="38" fontId="0" fillId="14" borderId="46" xfId="0" applyNumberFormat="1" applyFill="1" applyBorder="1"/>
    <xf numFmtId="38" fontId="0" fillId="21" borderId="44" xfId="0" applyNumberFormat="1" applyFill="1" applyBorder="1"/>
    <xf numFmtId="38" fontId="0" fillId="21" borderId="47" xfId="0" applyNumberFormat="1" applyFill="1" applyBorder="1"/>
    <xf numFmtId="3" fontId="1" fillId="17" borderId="34" xfId="0" applyNumberFormat="1" applyFont="1" applyFill="1" applyBorder="1" applyAlignment="1">
      <alignment horizontal="center"/>
    </xf>
    <xf numFmtId="10" fontId="3" fillId="10" borderId="0" xfId="0" applyNumberFormat="1" applyFont="1" applyFill="1" applyAlignment="1">
      <alignment horizontal="center" vertical="top"/>
    </xf>
    <xf numFmtId="3" fontId="0" fillId="0" borderId="48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0" fontId="3" fillId="11" borderId="50" xfId="0" applyFont="1" applyFill="1" applyBorder="1"/>
    <xf numFmtId="0" fontId="0" fillId="0" borderId="36" xfId="0" applyBorder="1" applyAlignment="1">
      <alignment horizontal="left" indent="1"/>
    </xf>
    <xf numFmtId="3" fontId="0" fillId="0" borderId="51" xfId="0" applyNumberFormat="1" applyBorder="1"/>
    <xf numFmtId="3" fontId="0" fillId="0" borderId="11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3" fillId="11" borderId="21" xfId="0" applyFont="1" applyFill="1" applyBorder="1"/>
    <xf numFmtId="3" fontId="0" fillId="0" borderId="0" xfId="0" applyNumberFormat="1"/>
    <xf numFmtId="38" fontId="0" fillId="20" borderId="36" xfId="0" applyNumberFormat="1" applyFill="1" applyBorder="1"/>
    <xf numFmtId="38" fontId="0" fillId="20" borderId="56" xfId="0" applyNumberFormat="1" applyFill="1" applyBorder="1"/>
    <xf numFmtId="38" fontId="0" fillId="20" borderId="12" xfId="0" applyNumberFormat="1" applyFill="1" applyBorder="1"/>
    <xf numFmtId="38" fontId="1" fillId="15" borderId="19" xfId="0" applyNumberFormat="1" applyFont="1" applyFill="1" applyBorder="1"/>
    <xf numFmtId="38" fontId="1" fillId="20" borderId="56" xfId="0" applyNumberFormat="1" applyFont="1" applyFill="1" applyBorder="1"/>
    <xf numFmtId="38" fontId="1" fillId="20" borderId="12" xfId="0" applyNumberFormat="1" applyFont="1" applyFill="1" applyBorder="1"/>
    <xf numFmtId="38" fontId="1" fillId="0" borderId="30" xfId="0" applyNumberFormat="1" applyFont="1" applyBorder="1"/>
    <xf numFmtId="38" fontId="1" fillId="0" borderId="31" xfId="0" applyNumberFormat="1" applyFont="1" applyBorder="1"/>
    <xf numFmtId="38" fontId="0" fillId="21" borderId="57" xfId="0" applyNumberFormat="1" applyFill="1" applyBorder="1"/>
    <xf numFmtId="0" fontId="1" fillId="0" borderId="58" xfId="0" applyFont="1" applyBorder="1" applyAlignment="1">
      <alignment horizontal="left" indent="1"/>
    </xf>
    <xf numFmtId="38" fontId="1" fillId="0" borderId="59" xfId="0" applyNumberFormat="1" applyFont="1" applyBorder="1"/>
    <xf numFmtId="38" fontId="1" fillId="0" borderId="60" xfId="0" applyNumberFormat="1" applyFont="1" applyBorder="1"/>
    <xf numFmtId="38" fontId="1" fillId="0" borderId="61" xfId="0" applyNumberFormat="1" applyFont="1" applyBorder="1"/>
    <xf numFmtId="0" fontId="0" fillId="0" borderId="62" xfId="0" applyBorder="1" applyAlignment="1">
      <alignment horizontal="left" indent="1"/>
    </xf>
    <xf numFmtId="38" fontId="0" fillId="0" borderId="63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0" fontId="1" fillId="5" borderId="65" xfId="0" applyFont="1" applyFill="1" applyBorder="1" applyAlignment="1">
      <alignment horizontal="center" wrapText="1"/>
    </xf>
    <xf numFmtId="0" fontId="1" fillId="5" borderId="66" xfId="0" applyFont="1" applyFill="1" applyBorder="1" applyAlignment="1">
      <alignment horizontal="center" wrapText="1"/>
    </xf>
    <xf numFmtId="0" fontId="1" fillId="5" borderId="26" xfId="0" applyFont="1" applyFill="1" applyBorder="1" applyAlignment="1">
      <alignment wrapText="1"/>
    </xf>
    <xf numFmtId="0" fontId="1" fillId="6" borderId="67" xfId="0" applyFont="1" applyFill="1" applyBorder="1" applyAlignment="1">
      <alignment wrapText="1"/>
    </xf>
    <xf numFmtId="9" fontId="0" fillId="0" borderId="68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38" fontId="0" fillId="20" borderId="10" xfId="0" applyNumberFormat="1" applyFill="1" applyBorder="1"/>
    <xf numFmtId="38" fontId="0" fillId="20" borderId="23" xfId="0" applyNumberFormat="1" applyFill="1" applyBorder="1"/>
    <xf numFmtId="38" fontId="1" fillId="15" borderId="1" xfId="0" applyNumberFormat="1" applyFont="1" applyFill="1" applyBorder="1"/>
    <xf numFmtId="38" fontId="1" fillId="15" borderId="10" xfId="0" applyNumberFormat="1" applyFont="1" applyFill="1" applyBorder="1"/>
    <xf numFmtId="164" fontId="1" fillId="11" borderId="31" xfId="0" applyNumberFormat="1" applyFont="1" applyFill="1" applyBorder="1"/>
    <xf numFmtId="164" fontId="1" fillId="11" borderId="33" xfId="0" applyNumberFormat="1" applyFont="1" applyFill="1" applyBorder="1"/>
    <xf numFmtId="164" fontId="1" fillId="11" borderId="1" xfId="0" applyNumberFormat="1" applyFont="1" applyFill="1" applyBorder="1"/>
    <xf numFmtId="164" fontId="1" fillId="11" borderId="3" xfId="0" applyNumberFormat="1" applyFont="1" applyFill="1" applyBorder="1"/>
    <xf numFmtId="164" fontId="1" fillId="11" borderId="2" xfId="0" applyNumberFormat="1" applyFont="1" applyFill="1" applyBorder="1"/>
    <xf numFmtId="164" fontId="1" fillId="19" borderId="19" xfId="0" applyNumberFormat="1" applyFont="1" applyFill="1" applyBorder="1" applyAlignment="1">
      <alignment horizontal="center"/>
    </xf>
    <xf numFmtId="164" fontId="1" fillId="19" borderId="16" xfId="0" applyNumberFormat="1" applyFont="1" applyFill="1" applyBorder="1" applyAlignment="1">
      <alignment horizontal="center"/>
    </xf>
    <xf numFmtId="164" fontId="1" fillId="19" borderId="9" xfId="0" applyNumberFormat="1" applyFont="1" applyFill="1" applyBorder="1" applyAlignment="1">
      <alignment horizontal="center"/>
    </xf>
    <xf numFmtId="164" fontId="1" fillId="19" borderId="12" xfId="0" applyNumberFormat="1" applyFont="1" applyFill="1" applyBorder="1" applyAlignment="1">
      <alignment horizontal="center"/>
    </xf>
    <xf numFmtId="164" fontId="1" fillId="19" borderId="10" xfId="0" applyNumberFormat="1" applyFont="1" applyFill="1" applyBorder="1" applyAlignment="1">
      <alignment horizontal="center"/>
    </xf>
    <xf numFmtId="164" fontId="0" fillId="19" borderId="31" xfId="0" applyNumberFormat="1" applyFill="1" applyBorder="1" applyAlignment="1">
      <alignment horizontal="center"/>
    </xf>
    <xf numFmtId="164" fontId="0" fillId="19" borderId="33" xfId="0" applyNumberFormat="1" applyFill="1" applyBorder="1" applyAlignment="1">
      <alignment horizontal="center"/>
    </xf>
    <xf numFmtId="164" fontId="0" fillId="19" borderId="30" xfId="0" applyNumberFormat="1" applyFill="1" applyBorder="1" applyAlignment="1">
      <alignment horizontal="center"/>
    </xf>
    <xf numFmtId="164" fontId="0" fillId="19" borderId="0" xfId="0" applyNumberFormat="1" applyFill="1" applyAlignment="1">
      <alignment horizontal="center"/>
    </xf>
    <xf numFmtId="164" fontId="0" fillId="19" borderId="29" xfId="0" applyNumberFormat="1" applyFill="1" applyBorder="1" applyAlignment="1">
      <alignment horizontal="center"/>
    </xf>
    <xf numFmtId="164" fontId="0" fillId="19" borderId="35" xfId="0" applyNumberFormat="1" applyFill="1" applyBorder="1" applyAlignment="1">
      <alignment horizontal="center"/>
    </xf>
    <xf numFmtId="164" fontId="0" fillId="19" borderId="37" xfId="0" applyNumberFormat="1" applyFill="1" applyBorder="1" applyAlignment="1">
      <alignment horizontal="center"/>
    </xf>
    <xf numFmtId="164" fontId="0" fillId="19" borderId="39" xfId="0" applyNumberFormat="1" applyFill="1" applyBorder="1" applyAlignment="1">
      <alignment horizontal="center"/>
    </xf>
    <xf numFmtId="164" fontId="0" fillId="19" borderId="36" xfId="0" applyNumberFormat="1" applyFill="1" applyBorder="1" applyAlignment="1">
      <alignment horizontal="center"/>
    </xf>
    <xf numFmtId="164" fontId="1" fillId="11" borderId="0" xfId="0" applyNumberFormat="1" applyFont="1" applyFill="1"/>
    <xf numFmtId="164" fontId="1" fillId="11" borderId="29" xfId="0" applyNumberFormat="1" applyFont="1" applyFill="1" applyBorder="1"/>
    <xf numFmtId="38" fontId="0" fillId="0" borderId="30" xfId="0" quotePrefix="1" applyNumberFormat="1" applyBorder="1"/>
    <xf numFmtId="38" fontId="0" fillId="0" borderId="33" xfId="0" applyNumberFormat="1" applyBorder="1"/>
    <xf numFmtId="38" fontId="1" fillId="0" borderId="33" xfId="0" applyNumberFormat="1" applyFont="1" applyBorder="1"/>
    <xf numFmtId="10" fontId="0" fillId="10" borderId="0" xfId="0" applyNumberFormat="1" applyFill="1" applyAlignment="1">
      <alignment horizontal="center" vertical="top"/>
    </xf>
    <xf numFmtId="164" fontId="1" fillId="11" borderId="35" xfId="0" applyNumberFormat="1" applyFont="1" applyFill="1" applyBorder="1"/>
    <xf numFmtId="0" fontId="0" fillId="11" borderId="30" xfId="0" applyFill="1" applyBorder="1"/>
    <xf numFmtId="164" fontId="1" fillId="19" borderId="30" xfId="0" applyNumberFormat="1" applyFont="1" applyFill="1" applyBorder="1" applyAlignment="1">
      <alignment horizontal="center"/>
    </xf>
    <xf numFmtId="164" fontId="1" fillId="19" borderId="33" xfId="0" applyNumberFormat="1" applyFont="1" applyFill="1" applyBorder="1" applyAlignment="1">
      <alignment horizontal="center"/>
    </xf>
    <xf numFmtId="0" fontId="0" fillId="11" borderId="35" xfId="0" applyFill="1" applyBorder="1"/>
    <xf numFmtId="0" fontId="2" fillId="0" borderId="0" xfId="0" applyFont="1"/>
    <xf numFmtId="0" fontId="2" fillId="11" borderId="0" xfId="0" applyFont="1" applyFill="1"/>
    <xf numFmtId="0" fontId="2" fillId="11" borderId="0" xfId="0" applyFont="1" applyFill="1" applyAlignment="1">
      <alignment wrapText="1"/>
    </xf>
    <xf numFmtId="0" fontId="6" fillId="22" borderId="0" xfId="0" applyFont="1" applyFill="1"/>
    <xf numFmtId="0" fontId="7" fillId="22" borderId="0" xfId="0" applyFont="1" applyFill="1"/>
    <xf numFmtId="0" fontId="3" fillId="22" borderId="0" xfId="0" applyFont="1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23" borderId="0" xfId="0" applyFont="1" applyFill="1"/>
    <xf numFmtId="0" fontId="18" fillId="23" borderId="0" xfId="0" applyFont="1" applyFill="1"/>
    <xf numFmtId="0" fontId="5" fillId="23" borderId="0" xfId="0" applyFont="1" applyFill="1"/>
    <xf numFmtId="0" fontId="19" fillId="0" borderId="0" xfId="0" applyFont="1"/>
    <xf numFmtId="0" fontId="20" fillId="0" borderId="0" xfId="0" applyFont="1"/>
    <xf numFmtId="0" fontId="21" fillId="24" borderId="30" xfId="0" applyFont="1" applyFill="1" applyBorder="1"/>
    <xf numFmtId="0" fontId="22" fillId="24" borderId="31" xfId="0" applyFont="1" applyFill="1" applyBorder="1"/>
    <xf numFmtId="0" fontId="4" fillId="24" borderId="31" xfId="0" applyFont="1" applyFill="1" applyBorder="1"/>
    <xf numFmtId="0" fontId="4" fillId="24" borderId="33" xfId="0" applyFont="1" applyFill="1" applyBorder="1"/>
    <xf numFmtId="0" fontId="23" fillId="0" borderId="35" xfId="0" applyFont="1" applyBorder="1"/>
    <xf numFmtId="0" fontId="0" fillId="0" borderId="29" xfId="0" applyBorder="1"/>
    <xf numFmtId="0" fontId="24" fillId="0" borderId="35" xfId="0" applyFont="1" applyBorder="1"/>
    <xf numFmtId="0" fontId="25" fillId="0" borderId="0" xfId="0" applyFont="1"/>
    <xf numFmtId="0" fontId="23" fillId="0" borderId="36" xfId="0" applyFont="1" applyBorder="1"/>
    <xf numFmtId="0" fontId="20" fillId="0" borderId="37" xfId="0" applyFont="1" applyBorder="1"/>
    <xf numFmtId="0" fontId="0" fillId="0" borderId="37" xfId="0" applyBorder="1"/>
    <xf numFmtId="0" fontId="0" fillId="0" borderId="39" xfId="0" applyBorder="1"/>
    <xf numFmtId="0" fontId="23" fillId="0" borderId="0" xfId="0" applyFont="1"/>
    <xf numFmtId="0" fontId="26" fillId="25" borderId="0" xfId="0" applyFont="1" applyFill="1"/>
    <xf numFmtId="0" fontId="27" fillId="25" borderId="0" xfId="0" applyFont="1" applyFill="1"/>
    <xf numFmtId="0" fontId="28" fillId="0" borderId="0" xfId="0" applyFont="1"/>
    <xf numFmtId="0" fontId="29" fillId="0" borderId="0" xfId="0" applyFont="1"/>
    <xf numFmtId="0" fontId="30" fillId="26" borderId="0" xfId="0" applyFont="1" applyFill="1"/>
    <xf numFmtId="0" fontId="14" fillId="26" borderId="0" xfId="0" applyFont="1" applyFill="1"/>
    <xf numFmtId="0" fontId="15" fillId="26" borderId="0" xfId="0" applyFont="1" applyFill="1"/>
    <xf numFmtId="0" fontId="16" fillId="26" borderId="0" xfId="0" applyFont="1" applyFill="1"/>
    <xf numFmtId="0" fontId="3" fillId="26" borderId="0" xfId="0" applyFont="1" applyFill="1"/>
    <xf numFmtId="0" fontId="31" fillId="0" borderId="0" xfId="0" applyFont="1"/>
    <xf numFmtId="0" fontId="32" fillId="0" borderId="0" xfId="0" applyFont="1"/>
    <xf numFmtId="0" fontId="27" fillId="0" borderId="0" xfId="0" applyFont="1"/>
    <xf numFmtId="0" fontId="33" fillId="0" borderId="0" xfId="0" applyFont="1"/>
    <xf numFmtId="3" fontId="20" fillId="0" borderId="0" xfId="0" applyNumberFormat="1" applyFont="1"/>
    <xf numFmtId="0" fontId="32" fillId="0" borderId="1" xfId="0" applyFont="1" applyBorder="1"/>
    <xf numFmtId="0" fontId="20" fillId="0" borderId="3" xfId="0" applyFont="1" applyBorder="1"/>
    <xf numFmtId="0" fontId="3" fillId="0" borderId="2" xfId="0" applyFont="1" applyBorder="1"/>
    <xf numFmtId="0" fontId="32" fillId="0" borderId="30" xfId="0" applyFont="1" applyBorder="1"/>
    <xf numFmtId="0" fontId="20" fillId="0" borderId="31" xfId="0" applyFont="1" applyBorder="1"/>
    <xf numFmtId="0" fontId="27" fillId="0" borderId="31" xfId="0" applyFont="1" applyBorder="1"/>
    <xf numFmtId="0" fontId="3" fillId="0" borderId="31" xfId="0" applyFont="1" applyBorder="1"/>
    <xf numFmtId="0" fontId="34" fillId="0" borderId="9" xfId="0" applyFont="1" applyBorder="1" applyAlignment="1">
      <alignment wrapText="1"/>
    </xf>
    <xf numFmtId="0" fontId="34" fillId="0" borderId="10" xfId="0" applyFont="1" applyBorder="1" applyAlignment="1">
      <alignment wrapText="1"/>
    </xf>
    <xf numFmtId="0" fontId="20" fillId="0" borderId="30" xfId="0" applyFont="1" applyBorder="1"/>
    <xf numFmtId="0" fontId="3" fillId="0" borderId="33" xfId="0" applyFont="1" applyBorder="1"/>
    <xf numFmtId="0" fontId="3" fillId="0" borderId="17" xfId="0" applyFont="1" applyBorder="1"/>
    <xf numFmtId="0" fontId="3" fillId="0" borderId="20" xfId="0" applyFont="1" applyBorder="1"/>
    <xf numFmtId="0" fontId="20" fillId="0" borderId="35" xfId="0" applyFont="1" applyBorder="1"/>
    <xf numFmtId="0" fontId="3" fillId="0" borderId="29" xfId="0" applyFont="1" applyBorder="1"/>
    <xf numFmtId="0" fontId="20" fillId="0" borderId="36" xfId="0" applyFont="1" applyBorder="1"/>
    <xf numFmtId="0" fontId="3" fillId="0" borderId="37" xfId="0" applyFont="1" applyBorder="1"/>
    <xf numFmtId="0" fontId="3" fillId="0" borderId="39" xfId="0" applyFont="1" applyBorder="1"/>
    <xf numFmtId="0" fontId="3" fillId="0" borderId="9" xfId="0" applyFont="1" applyBorder="1"/>
    <xf numFmtId="0" fontId="3" fillId="0" borderId="10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27" borderId="0" xfId="0" applyFont="1" applyFill="1" applyAlignment="1">
      <alignment vertical="top" wrapText="1"/>
    </xf>
    <xf numFmtId="0" fontId="40" fillId="27" borderId="17" xfId="1" applyFont="1" applyFill="1" applyBorder="1" applyAlignment="1">
      <alignment wrapText="1"/>
    </xf>
    <xf numFmtId="0" fontId="41" fillId="27" borderId="0" xfId="1" applyFont="1" applyFill="1" applyAlignment="1">
      <alignment wrapText="1"/>
    </xf>
    <xf numFmtId="0" fontId="41" fillId="29" borderId="27" xfId="1" applyFont="1" applyFill="1" applyBorder="1" applyAlignment="1">
      <alignment horizontal="left" vertical="center" wrapText="1"/>
    </xf>
    <xf numFmtId="0" fontId="41" fillId="29" borderId="28" xfId="1" applyFont="1" applyFill="1" applyBorder="1" applyAlignment="1">
      <alignment horizontal="left" vertical="center" wrapText="1"/>
    </xf>
    <xf numFmtId="0" fontId="41" fillId="29" borderId="32" xfId="1" applyFont="1" applyFill="1" applyBorder="1" applyAlignment="1">
      <alignment horizontal="left" vertical="center" wrapText="1"/>
    </xf>
    <xf numFmtId="0" fontId="41" fillId="30" borderId="27" xfId="1" applyFont="1" applyFill="1" applyBorder="1" applyAlignment="1">
      <alignment horizontal="left" vertical="center" wrapText="1"/>
    </xf>
    <xf numFmtId="0" fontId="41" fillId="30" borderId="28" xfId="1" applyFont="1" applyFill="1" applyBorder="1" applyAlignment="1">
      <alignment horizontal="left" vertical="center" wrapText="1"/>
    </xf>
    <xf numFmtId="0" fontId="41" fillId="30" borderId="32" xfId="1" applyFont="1" applyFill="1" applyBorder="1" applyAlignment="1">
      <alignment horizontal="left" vertical="center" wrapText="1"/>
    </xf>
    <xf numFmtId="0" fontId="41" fillId="31" borderId="52" xfId="1" applyFont="1" applyFill="1" applyBorder="1" applyAlignment="1">
      <alignment horizontal="left" vertical="center" wrapText="1"/>
    </xf>
    <xf numFmtId="0" fontId="41" fillId="31" borderId="53" xfId="1" applyFont="1" applyFill="1" applyBorder="1" applyAlignment="1">
      <alignment horizontal="left" vertical="center" wrapText="1"/>
    </xf>
    <xf numFmtId="0" fontId="41" fillId="31" borderId="54" xfId="1" applyFont="1" applyFill="1" applyBorder="1" applyAlignment="1">
      <alignment horizontal="left" vertical="center" wrapText="1"/>
    </xf>
    <xf numFmtId="0" fontId="40" fillId="27" borderId="73" xfId="1" applyFont="1" applyFill="1" applyBorder="1" applyAlignment="1">
      <alignment horizontal="center"/>
    </xf>
    <xf numFmtId="0" fontId="40" fillId="27" borderId="65" xfId="1" applyFont="1" applyFill="1" applyBorder="1" applyAlignment="1">
      <alignment horizontal="center"/>
    </xf>
    <xf numFmtId="0" fontId="40" fillId="27" borderId="66" xfId="1" applyFont="1" applyFill="1" applyBorder="1" applyAlignment="1">
      <alignment horizontal="center"/>
    </xf>
    <xf numFmtId="0" fontId="40" fillId="29" borderId="28" xfId="1" applyFont="1" applyFill="1" applyBorder="1" applyAlignment="1">
      <alignment horizontal="left" vertical="center"/>
    </xf>
    <xf numFmtId="0" fontId="41" fillId="29" borderId="28" xfId="1" applyFont="1" applyFill="1" applyBorder="1" applyAlignment="1">
      <alignment vertical="center" wrapText="1"/>
    </xf>
    <xf numFmtId="0" fontId="41" fillId="29" borderId="28" xfId="1" applyFont="1" applyFill="1" applyBorder="1" applyAlignment="1">
      <alignment vertical="center"/>
    </xf>
    <xf numFmtId="0" fontId="41" fillId="32" borderId="28" xfId="1" applyFont="1" applyFill="1" applyBorder="1"/>
    <xf numFmtId="0" fontId="41" fillId="32" borderId="32" xfId="1" applyFont="1" applyFill="1" applyBorder="1"/>
    <xf numFmtId="0" fontId="40" fillId="29" borderId="28" xfId="1" applyFont="1" applyFill="1" applyBorder="1" applyAlignment="1">
      <alignment horizontal="left" vertical="center" wrapText="1"/>
    </xf>
    <xf numFmtId="0" fontId="41" fillId="30" borderId="28" xfId="1" applyFont="1" applyFill="1" applyBorder="1" applyAlignment="1">
      <alignment vertical="center" wrapText="1"/>
    </xf>
    <xf numFmtId="0" fontId="41" fillId="30" borderId="28" xfId="1" applyFont="1" applyFill="1" applyBorder="1" applyAlignment="1">
      <alignment vertical="center"/>
    </xf>
    <xf numFmtId="0" fontId="41" fillId="29" borderId="32" xfId="1" applyFont="1" applyFill="1" applyBorder="1" applyAlignment="1">
      <alignment horizontal="center" vertical="center"/>
    </xf>
    <xf numFmtId="0" fontId="41" fillId="31" borderId="53" xfId="1" applyFont="1" applyFill="1" applyBorder="1" applyAlignment="1">
      <alignment vertical="center" wrapText="1"/>
    </xf>
    <xf numFmtId="0" fontId="41" fillId="31" borderId="53" xfId="1" applyFont="1" applyFill="1" applyBorder="1" applyAlignment="1">
      <alignment horizontal="left" vertical="center"/>
    </xf>
    <xf numFmtId="0" fontId="41" fillId="32" borderId="54" xfId="1" applyFont="1" applyFill="1" applyBorder="1"/>
    <xf numFmtId="0" fontId="41" fillId="28" borderId="70" xfId="1" applyFont="1" applyFill="1" applyBorder="1" applyAlignment="1">
      <alignment horizontal="left" wrapText="1"/>
    </xf>
    <xf numFmtId="0" fontId="41" fillId="28" borderId="48" xfId="1" applyFont="1" applyFill="1" applyBorder="1" applyAlignment="1">
      <alignment horizontal="left" wrapText="1"/>
    </xf>
    <xf numFmtId="0" fontId="41" fillId="28" borderId="25" xfId="1" applyFont="1" applyFill="1" applyBorder="1"/>
    <xf numFmtId="0" fontId="41" fillId="28" borderId="0" xfId="1" applyFont="1" applyFill="1"/>
    <xf numFmtId="0" fontId="0" fillId="28" borderId="0" xfId="0" applyFill="1"/>
    <xf numFmtId="0" fontId="0" fillId="28" borderId="24" xfId="0" applyFill="1" applyBorder="1"/>
    <xf numFmtId="0" fontId="41" fillId="28" borderId="0" xfId="1" applyFont="1" applyFill="1" applyAlignment="1">
      <alignment horizontal="left" wrapText="1"/>
    </xf>
    <xf numFmtId="0" fontId="41" fillId="28" borderId="62" xfId="1" applyFont="1" applyFill="1" applyBorder="1"/>
    <xf numFmtId="0" fontId="41" fillId="28" borderId="63" xfId="1" applyFont="1" applyFill="1" applyBorder="1" applyAlignment="1">
      <alignment horizontal="left" wrapText="1"/>
    </xf>
    <xf numFmtId="0" fontId="0" fillId="28" borderId="63" xfId="0" applyFill="1" applyBorder="1"/>
    <xf numFmtId="0" fontId="0" fillId="28" borderId="65" xfId="0" applyFill="1" applyBorder="1"/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164" fontId="2" fillId="0" borderId="76" xfId="0" applyNumberFormat="1" applyFont="1" applyBorder="1"/>
    <xf numFmtId="164" fontId="2" fillId="0" borderId="0" xfId="0" applyNumberFormat="1" applyFont="1"/>
    <xf numFmtId="164" fontId="3" fillId="0" borderId="0" xfId="0" applyNumberFormat="1" applyFont="1"/>
    <xf numFmtId="0" fontId="2" fillId="10" borderId="76" xfId="0" applyFont="1" applyFill="1" applyBorder="1" applyAlignment="1">
      <alignment horizontal="left"/>
    </xf>
    <xf numFmtId="164" fontId="2" fillId="10" borderId="76" xfId="0" applyNumberFormat="1" applyFont="1" applyFill="1" applyBorder="1"/>
    <xf numFmtId="0" fontId="2" fillId="10" borderId="0" xfId="0" applyFont="1" applyFill="1" applyAlignment="1">
      <alignment horizontal="left" indent="1"/>
    </xf>
    <xf numFmtId="164" fontId="2" fillId="10" borderId="0" xfId="0" applyNumberFormat="1" applyFont="1" applyFill="1"/>
    <xf numFmtId="0" fontId="44" fillId="10" borderId="0" xfId="0" applyFont="1" applyFill="1" applyAlignment="1">
      <alignment horizontal="left"/>
    </xf>
    <xf numFmtId="3" fontId="3" fillId="0" borderId="0" xfId="0" applyNumberFormat="1" applyFont="1" applyFill="1"/>
    <xf numFmtId="9" fontId="3" fillId="0" borderId="0" xfId="0" applyNumberFormat="1" applyFont="1"/>
    <xf numFmtId="0" fontId="1" fillId="33" borderId="0" xfId="0" applyFont="1" applyFill="1"/>
    <xf numFmtId="166" fontId="2" fillId="33" borderId="0" xfId="0" applyNumberFormat="1" applyFont="1" applyFill="1"/>
    <xf numFmtId="0" fontId="1" fillId="36" borderId="0" xfId="0" applyFont="1" applyFill="1"/>
    <xf numFmtId="0" fontId="1" fillId="19" borderId="0" xfId="0" applyFont="1" applyFill="1"/>
    <xf numFmtId="0" fontId="1" fillId="18" borderId="0" xfId="0" applyFont="1" applyFill="1"/>
    <xf numFmtId="0" fontId="1" fillId="34" borderId="0" xfId="0" applyFont="1" applyFill="1"/>
    <xf numFmtId="0" fontId="1" fillId="35" borderId="0" xfId="0" applyFont="1" applyFill="1"/>
    <xf numFmtId="0" fontId="1" fillId="37" borderId="0" xfId="0" applyFont="1" applyFill="1"/>
    <xf numFmtId="166" fontId="2" fillId="37" borderId="0" xfId="0" applyNumberFormat="1" applyFont="1" applyFill="1"/>
    <xf numFmtId="0" fontId="1" fillId="0" borderId="0" xfId="0" applyFont="1" applyFill="1"/>
    <xf numFmtId="0" fontId="1" fillId="0" borderId="0" xfId="0" applyFont="1" applyAlignment="1">
      <alignment vertical="top"/>
    </xf>
    <xf numFmtId="0" fontId="4" fillId="38" borderId="0" xfId="0" applyFont="1" applyFill="1"/>
    <xf numFmtId="167" fontId="4" fillId="38" borderId="0" xfId="0" applyNumberFormat="1" applyFont="1" applyFill="1"/>
    <xf numFmtId="3" fontId="0" fillId="0" borderId="83" xfId="0" applyNumberFormat="1" applyBorder="1"/>
    <xf numFmtId="3" fontId="0" fillId="0" borderId="77" xfId="0" applyNumberFormat="1" applyBorder="1"/>
    <xf numFmtId="3" fontId="0" fillId="0" borderId="87" xfId="0" applyNumberFormat="1" applyBorder="1"/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3" fontId="0" fillId="0" borderId="91" xfId="0" applyNumberFormat="1" applyBorder="1"/>
    <xf numFmtId="3" fontId="0" fillId="0" borderId="92" xfId="0" applyNumberFormat="1" applyBorder="1"/>
    <xf numFmtId="3" fontId="0" fillId="0" borderId="12" xfId="0" applyNumberFormat="1" applyBorder="1"/>
    <xf numFmtId="0" fontId="4" fillId="39" borderId="69" xfId="0" applyFont="1" applyFill="1" applyBorder="1" applyAlignment="1">
      <alignment horizontal="left" wrapText="1"/>
    </xf>
    <xf numFmtId="3" fontId="4" fillId="39" borderId="69" xfId="0" applyNumberFormat="1" applyFont="1" applyFill="1" applyBorder="1" applyAlignment="1">
      <alignment wrapText="1"/>
    </xf>
    <xf numFmtId="3" fontId="1" fillId="0" borderId="16" xfId="0" applyNumberFormat="1" applyFont="1" applyBorder="1" applyAlignment="1">
      <alignment horizontal="center"/>
    </xf>
    <xf numFmtId="3" fontId="1" fillId="0" borderId="12" xfId="0" applyNumberFormat="1" applyFont="1" applyBorder="1"/>
    <xf numFmtId="3" fontId="0" fillId="25" borderId="12" xfId="0" applyNumberFormat="1" applyFill="1" applyBorder="1"/>
    <xf numFmtId="3" fontId="0" fillId="40" borderId="12" xfId="0" applyNumberFormat="1" applyFill="1" applyBorder="1"/>
    <xf numFmtId="3" fontId="0" fillId="41" borderId="12" xfId="0" applyNumberFormat="1" applyFill="1" applyBorder="1"/>
    <xf numFmtId="3" fontId="0" fillId="19" borderId="12" xfId="0" applyNumberFormat="1" applyFill="1" applyBorder="1"/>
    <xf numFmtId="3" fontId="1" fillId="0" borderId="11" xfId="0" applyNumberFormat="1" applyFont="1" applyBorder="1"/>
    <xf numFmtId="3" fontId="0" fillId="25" borderId="11" xfId="0" applyNumberFormat="1" applyFill="1" applyBorder="1"/>
    <xf numFmtId="3" fontId="0" fillId="0" borderId="11" xfId="0" applyNumberFormat="1" applyBorder="1"/>
    <xf numFmtId="3" fontId="0" fillId="40" borderId="11" xfId="0" applyNumberFormat="1" applyFill="1" applyBorder="1"/>
    <xf numFmtId="3" fontId="0" fillId="41" borderId="11" xfId="0" applyNumberFormat="1" applyFill="1" applyBorder="1"/>
    <xf numFmtId="3" fontId="0" fillId="19" borderId="11" xfId="0" applyNumberFormat="1" applyFill="1" applyBorder="1"/>
    <xf numFmtId="0" fontId="1" fillId="0" borderId="93" xfId="0" applyFont="1" applyBorder="1" applyAlignment="1">
      <alignment horizontal="left" wrapText="1"/>
    </xf>
    <xf numFmtId="0" fontId="1" fillId="25" borderId="93" xfId="0" applyFont="1" applyFill="1" applyBorder="1" applyAlignment="1">
      <alignment horizontal="left" indent="1"/>
    </xf>
    <xf numFmtId="0" fontId="46" fillId="0" borderId="93" xfId="0" applyFont="1" applyBorder="1" applyAlignment="1">
      <alignment horizontal="left" indent="1"/>
    </xf>
    <xf numFmtId="0" fontId="0" fillId="0" borderId="94" xfId="0" applyBorder="1" applyAlignment="1">
      <alignment horizontal="left" indent="1"/>
    </xf>
    <xf numFmtId="0" fontId="46" fillId="0" borderId="93" xfId="0" applyFont="1" applyBorder="1" applyAlignment="1">
      <alignment horizontal="left" indent="2"/>
    </xf>
    <xf numFmtId="0" fontId="0" fillId="0" borderId="94" xfId="0" applyBorder="1" applyAlignment="1">
      <alignment horizontal="left" indent="2"/>
    </xf>
    <xf numFmtId="0" fontId="0" fillId="0" borderId="21" xfId="0" applyBorder="1" applyAlignment="1">
      <alignment horizontal="left" indent="2"/>
    </xf>
    <xf numFmtId="0" fontId="47" fillId="0" borderId="93" xfId="0" applyFont="1" applyBorder="1" applyAlignment="1">
      <alignment horizontal="left" indent="1"/>
    </xf>
    <xf numFmtId="0" fontId="47" fillId="0" borderId="93" xfId="0" applyFont="1" applyBorder="1" applyAlignment="1">
      <alignment horizontal="left" indent="2"/>
    </xf>
    <xf numFmtId="0" fontId="1" fillId="40" borderId="93" xfId="0" applyFont="1" applyFill="1" applyBorder="1" applyAlignment="1">
      <alignment horizontal="left" indent="1"/>
    </xf>
    <xf numFmtId="0" fontId="1" fillId="41" borderId="93" xfId="0" applyFont="1" applyFill="1" applyBorder="1" applyAlignment="1">
      <alignment horizontal="left" indent="1"/>
    </xf>
    <xf numFmtId="0" fontId="1" fillId="19" borderId="93" xfId="0" applyFont="1" applyFill="1" applyBorder="1" applyAlignment="1">
      <alignment horizontal="left" indent="1"/>
    </xf>
    <xf numFmtId="0" fontId="0" fillId="19" borderId="93" xfId="0" applyFill="1" applyBorder="1" applyAlignment="1">
      <alignment horizontal="left" indent="1"/>
    </xf>
    <xf numFmtId="0" fontId="0" fillId="0" borderId="21" xfId="0" applyBorder="1" applyAlignment="1">
      <alignment horizontal="left" indent="1"/>
    </xf>
    <xf numFmtId="3" fontId="1" fillId="0" borderId="38" xfId="0" applyNumberFormat="1" applyFont="1" applyBorder="1"/>
    <xf numFmtId="3" fontId="0" fillId="25" borderId="38" xfId="0" applyNumberFormat="1" applyFill="1" applyBorder="1"/>
    <xf numFmtId="3" fontId="0" fillId="0" borderId="38" xfId="0" applyNumberFormat="1" applyBorder="1"/>
    <xf numFmtId="3" fontId="0" fillId="40" borderId="38" xfId="0" applyNumberFormat="1" applyFill="1" applyBorder="1"/>
    <xf numFmtId="3" fontId="0" fillId="41" borderId="38" xfId="0" applyNumberFormat="1" applyFill="1" applyBorder="1"/>
    <xf numFmtId="3" fontId="0" fillId="19" borderId="38" xfId="0" applyNumberFormat="1" applyFill="1" applyBorder="1"/>
    <xf numFmtId="3" fontId="1" fillId="0" borderId="15" xfId="0" applyNumberFormat="1" applyFont="1" applyBorder="1" applyAlignment="1">
      <alignment horizontal="center"/>
    </xf>
    <xf numFmtId="3" fontId="0" fillId="25" borderId="27" xfId="0" applyNumberFormat="1" applyFont="1" applyFill="1" applyBorder="1"/>
    <xf numFmtId="3" fontId="0" fillId="25" borderId="32" xfId="0" applyNumberFormat="1" applyFont="1" applyFill="1" applyBorder="1"/>
    <xf numFmtId="3" fontId="0" fillId="0" borderId="27" xfId="0" applyNumberFormat="1" applyFont="1" applyFill="1" applyBorder="1"/>
    <xf numFmtId="3" fontId="0" fillId="0" borderId="32" xfId="0" applyNumberFormat="1" applyFont="1" applyFill="1" applyBorder="1"/>
    <xf numFmtId="3" fontId="0" fillId="40" borderId="27" xfId="0" applyNumberFormat="1" applyFont="1" applyFill="1" applyBorder="1"/>
    <xf numFmtId="3" fontId="0" fillId="40" borderId="32" xfId="0" applyNumberFormat="1" applyFont="1" applyFill="1" applyBorder="1"/>
    <xf numFmtId="3" fontId="0" fillId="41" borderId="27" xfId="0" applyNumberFormat="1" applyFont="1" applyFill="1" applyBorder="1"/>
    <xf numFmtId="3" fontId="0" fillId="41" borderId="32" xfId="0" applyNumberFormat="1" applyFont="1" applyFill="1" applyBorder="1"/>
    <xf numFmtId="3" fontId="0" fillId="19" borderId="27" xfId="0" applyNumberFormat="1" applyFont="1" applyFill="1" applyBorder="1"/>
    <xf numFmtId="3" fontId="0" fillId="19" borderId="32" xfId="0" applyNumberFormat="1" applyFont="1" applyFill="1" applyBorder="1"/>
    <xf numFmtId="3" fontId="0" fillId="0" borderId="52" xfId="0" applyNumberFormat="1" applyFont="1" applyFill="1" applyBorder="1"/>
    <xf numFmtId="3" fontId="0" fillId="0" borderId="54" xfId="0" applyNumberFormat="1" applyFont="1" applyFill="1" applyBorder="1"/>
    <xf numFmtId="3" fontId="0" fillId="0" borderId="95" xfId="0" applyNumberFormat="1" applyBorder="1"/>
    <xf numFmtId="3" fontId="0" fillId="36" borderId="0" xfId="0" applyNumberFormat="1" applyFill="1" applyBorder="1"/>
    <xf numFmtId="3" fontId="0" fillId="36" borderId="96" xfId="0" applyNumberFormat="1" applyFill="1" applyBorder="1"/>
    <xf numFmtId="3" fontId="0" fillId="0" borderId="82" xfId="0" applyNumberFormat="1" applyBorder="1"/>
    <xf numFmtId="3" fontId="0" fillId="0" borderId="28" xfId="0" applyNumberFormat="1" applyBorder="1"/>
    <xf numFmtId="3" fontId="0" fillId="0" borderId="27" xfId="0" applyNumberFormat="1" applyBorder="1"/>
    <xf numFmtId="3" fontId="0" fillId="0" borderId="32" xfId="0" applyNumberFormat="1" applyBorder="1"/>
    <xf numFmtId="3" fontId="0" fillId="0" borderId="100" xfId="0" applyNumberFormat="1" applyBorder="1"/>
    <xf numFmtId="3" fontId="0" fillId="0" borderId="101" xfId="0" applyNumberFormat="1" applyBorder="1"/>
    <xf numFmtId="3" fontId="0" fillId="0" borderId="102" xfId="0" applyNumberFormat="1" applyBorder="1"/>
    <xf numFmtId="3" fontId="0" fillId="0" borderId="80" xfId="0" applyNumberFormat="1" applyBorder="1"/>
    <xf numFmtId="3" fontId="0" fillId="0" borderId="103" xfId="0" applyNumberFormat="1" applyBorder="1"/>
    <xf numFmtId="3" fontId="0" fillId="0" borderId="104" xfId="0" applyNumberFormat="1" applyBorder="1"/>
    <xf numFmtId="3" fontId="0" fillId="0" borderId="105" xfId="0" applyNumberFormat="1" applyBorder="1"/>
    <xf numFmtId="3" fontId="1" fillId="42" borderId="69" xfId="0" applyNumberFormat="1" applyFont="1" applyFill="1" applyBorder="1" applyAlignment="1">
      <alignment wrapText="1"/>
    </xf>
    <xf numFmtId="3" fontId="4" fillId="43" borderId="69" xfId="0" applyNumberFormat="1" applyFont="1" applyFill="1" applyBorder="1" applyAlignment="1">
      <alignment wrapText="1"/>
    </xf>
    <xf numFmtId="3" fontId="45" fillId="43" borderId="85" xfId="0" applyNumberFormat="1" applyFont="1" applyFill="1" applyBorder="1"/>
    <xf numFmtId="3" fontId="45" fillId="43" borderId="86" xfId="0" applyNumberFormat="1" applyFont="1" applyFill="1" applyBorder="1"/>
    <xf numFmtId="3" fontId="1" fillId="42" borderId="80" xfId="0" applyNumberFormat="1" applyFont="1" applyFill="1" applyBorder="1" applyAlignment="1">
      <alignment horizontal="left" vertical="top"/>
    </xf>
    <xf numFmtId="3" fontId="2" fillId="42" borderId="106" xfId="0" applyNumberFormat="1" applyFont="1" applyFill="1" applyBorder="1" applyAlignment="1">
      <alignment horizontal="left" vertical="top"/>
    </xf>
    <xf numFmtId="3" fontId="2" fillId="42" borderId="107" xfId="0" applyNumberFormat="1" applyFont="1" applyFill="1" applyBorder="1" applyAlignment="1">
      <alignment horizontal="left" vertical="top"/>
    </xf>
    <xf numFmtId="3" fontId="45" fillId="44" borderId="99" xfId="0" applyNumberFormat="1" applyFont="1" applyFill="1" applyBorder="1"/>
    <xf numFmtId="3" fontId="45" fillId="44" borderId="29" xfId="0" applyNumberFormat="1" applyFont="1" applyFill="1" applyBorder="1"/>
    <xf numFmtId="3" fontId="45" fillId="44" borderId="82" xfId="0" applyNumberFormat="1" applyFont="1" applyFill="1" applyBorder="1"/>
    <xf numFmtId="3" fontId="45" fillId="44" borderId="83" xfId="0" applyNumberFormat="1" applyFont="1" applyFill="1" applyBorder="1"/>
    <xf numFmtId="3" fontId="45" fillId="44" borderId="84" xfId="0" applyNumberFormat="1" applyFont="1" applyFill="1" applyBorder="1"/>
    <xf numFmtId="3" fontId="4" fillId="45" borderId="69" xfId="0" applyNumberFormat="1" applyFont="1" applyFill="1" applyBorder="1" applyAlignment="1">
      <alignment wrapText="1"/>
    </xf>
    <xf numFmtId="0" fontId="40" fillId="29" borderId="27" xfId="1" applyFont="1" applyFill="1" applyBorder="1" applyAlignment="1">
      <alignment horizontal="center" vertical="center" wrapText="1"/>
    </xf>
    <xf numFmtId="0" fontId="40" fillId="30" borderId="27" xfId="1" applyFont="1" applyFill="1" applyBorder="1" applyAlignment="1">
      <alignment horizontal="left" vertical="center"/>
    </xf>
    <xf numFmtId="0" fontId="40" fillId="30" borderId="28" xfId="1" applyFont="1" applyFill="1" applyBorder="1" applyAlignment="1">
      <alignment horizontal="left" vertical="center"/>
    </xf>
    <xf numFmtId="0" fontId="40" fillId="29" borderId="27" xfId="1" applyFont="1" applyFill="1" applyBorder="1" applyAlignment="1">
      <alignment horizontal="left" vertical="center" wrapText="1"/>
    </xf>
    <xf numFmtId="0" fontId="40" fillId="29" borderId="28" xfId="1" applyFont="1" applyFill="1" applyBorder="1" applyAlignment="1">
      <alignment horizontal="left" vertical="center" wrapText="1"/>
    </xf>
    <xf numFmtId="0" fontId="40" fillId="31" borderId="52" xfId="1" applyFont="1" applyFill="1" applyBorder="1" applyAlignment="1">
      <alignment horizontal="left" vertical="center"/>
    </xf>
    <xf numFmtId="0" fontId="40" fillId="31" borderId="53" xfId="1" applyFont="1" applyFill="1" applyBorder="1" applyAlignment="1">
      <alignment horizontal="left" vertical="center"/>
    </xf>
    <xf numFmtId="0" fontId="42" fillId="28" borderId="8" xfId="1" applyFont="1" applyFill="1" applyBorder="1" applyAlignment="1">
      <alignment horizontal="left"/>
    </xf>
    <xf numFmtId="0" fontId="42" fillId="28" borderId="70" xfId="1" applyFont="1" applyFill="1" applyBorder="1" applyAlignment="1">
      <alignment horizontal="left"/>
    </xf>
    <xf numFmtId="0" fontId="38" fillId="28" borderId="58" xfId="0" applyFont="1" applyFill="1" applyBorder="1" applyAlignment="1">
      <alignment vertical="top" wrapText="1"/>
    </xf>
    <xf numFmtId="0" fontId="38" fillId="28" borderId="61" xfId="0" applyFont="1" applyFill="1" applyBorder="1" applyAlignment="1">
      <alignment vertical="top" wrapText="1"/>
    </xf>
    <xf numFmtId="0" fontId="38" fillId="28" borderId="71" xfId="0" applyFont="1" applyFill="1" applyBorder="1" applyAlignment="1">
      <alignment vertical="top" wrapText="1"/>
    </xf>
    <xf numFmtId="0" fontId="40" fillId="27" borderId="18" xfId="1" applyFont="1" applyFill="1" applyBorder="1" applyAlignment="1">
      <alignment horizontal="center" wrapText="1"/>
    </xf>
    <xf numFmtId="0" fontId="40" fillId="27" borderId="20" xfId="1" applyFont="1" applyFill="1" applyBorder="1" applyAlignment="1">
      <alignment horizontal="center" wrapText="1"/>
    </xf>
    <xf numFmtId="0" fontId="41" fillId="28" borderId="42" xfId="1" applyFont="1" applyFill="1" applyBorder="1" applyAlignment="1">
      <alignment horizontal="left" wrapText="1"/>
    </xf>
    <xf numFmtId="0" fontId="41" fillId="28" borderId="72" xfId="1" applyFont="1" applyFill="1" applyBorder="1" applyAlignment="1">
      <alignment horizontal="left" wrapText="1"/>
    </xf>
    <xf numFmtId="0" fontId="41" fillId="28" borderId="68" xfId="1" applyFont="1" applyFill="1" applyBorder="1" applyAlignment="1">
      <alignment horizontal="left" wrapText="1"/>
    </xf>
    <xf numFmtId="0" fontId="40" fillId="27" borderId="73" xfId="1" applyFont="1" applyFill="1" applyBorder="1" applyAlignment="1">
      <alignment horizontal="center"/>
    </xf>
    <xf numFmtId="0" fontId="40" fillId="27" borderId="65" xfId="1" applyFont="1" applyFill="1" applyBorder="1" applyAlignment="1">
      <alignment horizontal="center"/>
    </xf>
    <xf numFmtId="0" fontId="40" fillId="27" borderId="69" xfId="1" applyFont="1" applyFill="1" applyBorder="1" applyAlignment="1">
      <alignment horizontal="center" vertical="center"/>
    </xf>
    <xf numFmtId="0" fontId="40" fillId="27" borderId="66" xfId="1" applyFont="1" applyFill="1" applyBorder="1" applyAlignment="1">
      <alignment horizontal="center" vertical="center"/>
    </xf>
    <xf numFmtId="0" fontId="40" fillId="27" borderId="42" xfId="1" applyFont="1" applyFill="1" applyBorder="1" applyAlignment="1">
      <alignment horizontal="center"/>
    </xf>
    <xf numFmtId="0" fontId="40" fillId="27" borderId="72" xfId="1" applyFont="1" applyFill="1" applyBorder="1" applyAlignment="1">
      <alignment horizontal="center"/>
    </xf>
    <xf numFmtId="0" fontId="40" fillId="27" borderId="68" xfId="1" applyFont="1" applyFill="1" applyBorder="1" applyAlignment="1">
      <alignment horizontal="center"/>
    </xf>
    <xf numFmtId="0" fontId="40" fillId="27" borderId="74" xfId="1" applyFont="1" applyFill="1" applyBorder="1" applyAlignment="1">
      <alignment horizontal="center" vertical="center"/>
    </xf>
    <xf numFmtId="0" fontId="40" fillId="27" borderId="75" xfId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wrapText="1"/>
    </xf>
    <xf numFmtId="3" fontId="1" fillId="0" borderId="2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 wrapText="1"/>
    </xf>
    <xf numFmtId="3" fontId="1" fillId="2" borderId="4" xfId="0" applyNumberFormat="1" applyFont="1" applyFill="1" applyBorder="1" applyAlignment="1">
      <alignment horizontal="center" wrapText="1"/>
    </xf>
    <xf numFmtId="3" fontId="1" fillId="2" borderId="5" xfId="0" applyNumberFormat="1" applyFont="1" applyFill="1" applyBorder="1" applyAlignment="1">
      <alignment horizontal="center" wrapText="1"/>
    </xf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9" fontId="1" fillId="0" borderId="27" xfId="0" applyNumberFormat="1" applyFont="1" applyBorder="1" applyAlignment="1">
      <alignment horizontal="center" vertical="top"/>
    </xf>
    <xf numFmtId="9" fontId="0" fillId="0" borderId="28" xfId="0" applyNumberFormat="1" applyBorder="1" applyAlignment="1">
      <alignment horizontal="center" vertical="top"/>
    </xf>
    <xf numFmtId="9" fontId="0" fillId="0" borderId="32" xfId="0" applyNumberFormat="1" applyBorder="1" applyAlignment="1">
      <alignment horizontal="center" vertical="top"/>
    </xf>
    <xf numFmtId="9" fontId="0" fillId="0" borderId="27" xfId="0" applyNumberFormat="1" applyBorder="1" applyAlignment="1">
      <alignment horizontal="center" vertical="top"/>
    </xf>
    <xf numFmtId="9" fontId="0" fillId="0" borderId="42" xfId="0" applyNumberFormat="1" applyBorder="1" applyAlignment="1">
      <alignment horizontal="center" vertical="top"/>
    </xf>
    <xf numFmtId="10" fontId="0" fillId="0" borderId="27" xfId="0" applyNumberFormat="1" applyBorder="1" applyAlignment="1">
      <alignment horizontal="center" vertical="top"/>
    </xf>
    <xf numFmtId="10" fontId="0" fillId="0" borderId="52" xfId="0" applyNumberFormat="1" applyBorder="1" applyAlignment="1">
      <alignment horizontal="center" vertical="top"/>
    </xf>
    <xf numFmtId="10" fontId="0" fillId="0" borderId="28" xfId="0" applyNumberFormat="1" applyBorder="1" applyAlignment="1">
      <alignment horizontal="center" vertical="top"/>
    </xf>
    <xf numFmtId="10" fontId="0" fillId="0" borderId="53" xfId="0" applyNumberFormat="1" applyBorder="1" applyAlignment="1">
      <alignment horizontal="center" vertical="top"/>
    </xf>
    <xf numFmtId="10" fontId="0" fillId="0" borderId="32" xfId="0" applyNumberFormat="1" applyBorder="1" applyAlignment="1">
      <alignment horizontal="center" vertical="top"/>
    </xf>
    <xf numFmtId="10" fontId="0" fillId="0" borderId="54" xfId="0" applyNumberFormat="1" applyBorder="1" applyAlignment="1">
      <alignment horizontal="center" vertical="top"/>
    </xf>
    <xf numFmtId="165" fontId="0" fillId="0" borderId="28" xfId="0" applyNumberFormat="1" applyBorder="1" applyAlignment="1">
      <alignment horizontal="center" vertical="top"/>
    </xf>
    <xf numFmtId="165" fontId="0" fillId="0" borderId="32" xfId="0" applyNumberFormat="1" applyBorder="1" applyAlignment="1">
      <alignment horizontal="center" vertical="top"/>
    </xf>
    <xf numFmtId="165" fontId="0" fillId="0" borderId="27" xfId="0" applyNumberFormat="1" applyBorder="1" applyAlignment="1">
      <alignment horizontal="center" vertical="top"/>
    </xf>
    <xf numFmtId="3" fontId="1" fillId="0" borderId="55" xfId="0" applyNumberFormat="1" applyFont="1" applyBorder="1" applyAlignment="1">
      <alignment horizontal="center"/>
    </xf>
    <xf numFmtId="3" fontId="1" fillId="0" borderId="6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9" fontId="1" fillId="0" borderId="68" xfId="0" applyNumberFormat="1" applyFont="1" applyBorder="1" applyAlignment="1">
      <alignment horizontal="center" vertical="top"/>
    </xf>
    <xf numFmtId="9" fontId="0" fillId="0" borderId="68" xfId="0" applyNumberFormat="1" applyBorder="1" applyAlignment="1">
      <alignment horizontal="center" vertical="top"/>
    </xf>
    <xf numFmtId="10" fontId="0" fillId="0" borderId="68" xfId="0" applyNumberFormat="1" applyBorder="1" applyAlignment="1">
      <alignment horizontal="center" vertical="top"/>
    </xf>
    <xf numFmtId="165" fontId="0" fillId="0" borderId="68" xfId="0" applyNumberFormat="1" applyBorder="1" applyAlignment="1">
      <alignment horizontal="center" vertical="top"/>
    </xf>
    <xf numFmtId="3" fontId="4" fillId="44" borderId="97" xfId="0" applyNumberFormat="1" applyFont="1" applyFill="1" applyBorder="1" applyAlignment="1">
      <alignment horizontal="center"/>
    </xf>
    <xf numFmtId="0" fontId="4" fillId="44" borderId="98" xfId="0" applyFont="1" applyFill="1" applyBorder="1" applyAlignment="1">
      <alignment horizontal="center"/>
    </xf>
    <xf numFmtId="3" fontId="4" fillId="44" borderId="80" xfId="0" applyNumberFormat="1" applyFont="1" applyFill="1" applyBorder="1" applyAlignment="1">
      <alignment horizontal="center"/>
    </xf>
    <xf numFmtId="0" fontId="4" fillId="44" borderId="77" xfId="0" applyFont="1" applyFill="1" applyBorder="1" applyAlignment="1">
      <alignment horizontal="center"/>
    </xf>
    <xf numFmtId="3" fontId="4" fillId="44" borderId="78" xfId="0" applyNumberFormat="1" applyFont="1" applyFill="1" applyBorder="1" applyAlignment="1">
      <alignment horizontal="center"/>
    </xf>
    <xf numFmtId="0" fontId="4" fillId="44" borderId="79" xfId="0" applyFont="1" applyFill="1" applyBorder="1" applyAlignment="1">
      <alignment horizontal="center"/>
    </xf>
    <xf numFmtId="3" fontId="4" fillId="43" borderId="80" xfId="0" applyNumberFormat="1" applyFont="1" applyFill="1" applyBorder="1" applyAlignment="1">
      <alignment horizontal="center"/>
    </xf>
    <xf numFmtId="3" fontId="4" fillId="43" borderId="8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Normal" xfId="0" builtinId="0"/>
    <cellStyle name="Normal 2" xfId="1" xr:uid="{55C53EA6-D145-4E73-8119-A59E757A9C4A}"/>
  </cellStyles>
  <dxfs count="0"/>
  <tableStyles count="0" defaultTableStyle="TableStyleMedium2" defaultPivotStyle="PivotStyleLight16"/>
  <colors>
    <mruColors>
      <color rgb="FF1604BC"/>
      <color rgb="FFFC8EFF"/>
      <color rgb="FFFF9933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 Customer Choice Summary % Load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69631441030439E-2"/>
          <c:y val="0.29067629645845089"/>
          <c:w val="0.85138897458530982"/>
          <c:h val="0.64004930267795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MonthlyGraph_PL21!$A$35</c:f>
              <c:strCache>
                <c:ptCount val="1"/>
                <c:pt idx="0">
                  <c:v>State _CS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'[4]Monthly Summary'!$N$22:$Y$22</c:f>
              <c:numCache>
                <c:formatCode>General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MonthlyGraph_PL21!$B$35:$M$35</c:f>
              <c:numCache>
                <c:formatCode>0%</c:formatCode>
                <c:ptCount val="12"/>
                <c:pt idx="0">
                  <c:v>0.51831400677033834</c:v>
                </c:pt>
                <c:pt idx="1">
                  <c:v>0.52414598901969722</c:v>
                </c:pt>
                <c:pt idx="2">
                  <c:v>0.5403798242329616</c:v>
                </c:pt>
                <c:pt idx="3">
                  <c:v>0.55320809270102334</c:v>
                </c:pt>
                <c:pt idx="4">
                  <c:v>0.5611167865029697</c:v>
                </c:pt>
                <c:pt idx="5">
                  <c:v>0.57425351172300265</c:v>
                </c:pt>
                <c:pt idx="6">
                  <c:v>0.54621080969886082</c:v>
                </c:pt>
                <c:pt idx="7">
                  <c:v>0.54968585837816919</c:v>
                </c:pt>
                <c:pt idx="8">
                  <c:v>0.55227042733461273</c:v>
                </c:pt>
                <c:pt idx="9">
                  <c:v>0.5846484906719136</c:v>
                </c:pt>
                <c:pt idx="10">
                  <c:v>0.57960276306357983</c:v>
                </c:pt>
                <c:pt idx="11">
                  <c:v>0.5496803951594057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2E-4C43-ADD7-87AA9092C36E}"/>
            </c:ext>
          </c:extLst>
        </c:ser>
        <c:ser>
          <c:idx val="1"/>
          <c:order val="1"/>
          <c:tx>
            <c:strRef>
              <c:f>MonthlyGraph_PL21!$A$36</c:f>
              <c:strCache>
                <c:ptCount val="1"/>
                <c:pt idx="0">
                  <c:v>State _CCEA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'[4]Monthly Summary'!$N$22:$Y$22</c:f>
              <c:numCache>
                <c:formatCode>General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MonthlyGraph_PL21!$B$36:$M$36</c:f>
              <c:numCache>
                <c:formatCode>0%</c:formatCode>
                <c:ptCount val="12"/>
                <c:pt idx="0">
                  <c:v>0.20492392157979072</c:v>
                </c:pt>
                <c:pt idx="1">
                  <c:v>0.20130062630383039</c:v>
                </c:pt>
                <c:pt idx="2">
                  <c:v>0.22777278063354298</c:v>
                </c:pt>
                <c:pt idx="3">
                  <c:v>0.2277689884514269</c:v>
                </c:pt>
                <c:pt idx="4">
                  <c:v>0.23377146418721648</c:v>
                </c:pt>
                <c:pt idx="5">
                  <c:v>0.21674451410215023</c:v>
                </c:pt>
                <c:pt idx="6">
                  <c:v>0.23154656455814132</c:v>
                </c:pt>
                <c:pt idx="7">
                  <c:v>0.23034760599838733</c:v>
                </c:pt>
                <c:pt idx="8">
                  <c:v>0.22801919176533927</c:v>
                </c:pt>
                <c:pt idx="9">
                  <c:v>0.20561402794338188</c:v>
                </c:pt>
                <c:pt idx="10">
                  <c:v>0.20338066206547126</c:v>
                </c:pt>
                <c:pt idx="11">
                  <c:v>0.21528669076563617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2E-4C43-ADD7-87AA9092C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4993544"/>
        <c:axId val="534997480"/>
      </c:barChart>
      <c:lineChart>
        <c:grouping val="standard"/>
        <c:varyColors val="0"/>
        <c:ser>
          <c:idx val="2"/>
          <c:order val="2"/>
          <c:tx>
            <c:strRef>
              <c:f>MonthlyGraph_PL21!$A$25</c:f>
              <c:strCache>
                <c:ptCount val="1"/>
                <c:pt idx="0">
                  <c:v>Residential _CS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FF0000">
                  <a:alpha val="98000"/>
                </a:srgb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MonthlyGraph_PL21!$B$24:$M$24</c:f>
              <c:numCache>
                <c:formatCode>[$-409]mmm\-yy;@</c:formatCode>
                <c:ptCount val="12"/>
                <c:pt idx="0">
                  <c:v>44197</c:v>
                </c:pt>
                <c:pt idx="1">
                  <c:v>44229</c:v>
                </c:pt>
                <c:pt idx="2">
                  <c:v>44261</c:v>
                </c:pt>
                <c:pt idx="3">
                  <c:v>44293</c:v>
                </c:pt>
                <c:pt idx="4">
                  <c:v>44325</c:v>
                </c:pt>
                <c:pt idx="5">
                  <c:v>44357</c:v>
                </c:pt>
                <c:pt idx="6">
                  <c:v>44389</c:v>
                </c:pt>
                <c:pt idx="7">
                  <c:v>44421</c:v>
                </c:pt>
                <c:pt idx="8">
                  <c:v>44453</c:v>
                </c:pt>
                <c:pt idx="9">
                  <c:v>44485</c:v>
                </c:pt>
                <c:pt idx="10">
                  <c:v>44517</c:v>
                </c:pt>
                <c:pt idx="11">
                  <c:v>44549</c:v>
                </c:pt>
              </c:numCache>
            </c:numRef>
          </c:cat>
          <c:val>
            <c:numRef>
              <c:f>MonthlyGraph_PL21!$B$25:$M$25</c:f>
              <c:numCache>
                <c:formatCode>0%</c:formatCode>
                <c:ptCount val="12"/>
                <c:pt idx="0">
                  <c:v>0.18760038565034684</c:v>
                </c:pt>
                <c:pt idx="1">
                  <c:v>0.18825493386534126</c:v>
                </c:pt>
                <c:pt idx="2">
                  <c:v>0.19036144538498964</c:v>
                </c:pt>
                <c:pt idx="3">
                  <c:v>0.18659320640543378</c:v>
                </c:pt>
                <c:pt idx="4">
                  <c:v>0.16808049515471959</c:v>
                </c:pt>
                <c:pt idx="5">
                  <c:v>0.16252314481999824</c:v>
                </c:pt>
                <c:pt idx="6">
                  <c:v>0.16182241048467028</c:v>
                </c:pt>
                <c:pt idx="7">
                  <c:v>0.16043006254293493</c:v>
                </c:pt>
                <c:pt idx="8">
                  <c:v>0.15946697802432749</c:v>
                </c:pt>
                <c:pt idx="9">
                  <c:v>0.16007697854241476</c:v>
                </c:pt>
                <c:pt idx="10">
                  <c:v>0.16533501207204884</c:v>
                </c:pt>
                <c:pt idx="11">
                  <c:v>0.16906224568094341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2E-4C43-ADD7-87AA9092C36E}"/>
            </c:ext>
          </c:extLst>
        </c:ser>
        <c:ser>
          <c:idx val="3"/>
          <c:order val="3"/>
          <c:tx>
            <c:strRef>
              <c:f>MonthlyGraph_PL21!$A$26</c:f>
              <c:strCache>
                <c:ptCount val="1"/>
                <c:pt idx="0">
                  <c:v>Residential _CCEA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chemeClr val="bg2">
                    <a:lumMod val="90000"/>
                  </a:schemeClr>
                </a:solidFill>
              </a:ln>
              <a:effectLst/>
            </c:spPr>
          </c:marker>
          <c:cat>
            <c:numRef>
              <c:f>MonthlyGraph_PL21!$B$24:$M$24</c:f>
              <c:numCache>
                <c:formatCode>[$-409]mmm\-yy;@</c:formatCode>
                <c:ptCount val="12"/>
                <c:pt idx="0">
                  <c:v>44197</c:v>
                </c:pt>
                <c:pt idx="1">
                  <c:v>44229</c:v>
                </c:pt>
                <c:pt idx="2">
                  <c:v>44261</c:v>
                </c:pt>
                <c:pt idx="3">
                  <c:v>44293</c:v>
                </c:pt>
                <c:pt idx="4">
                  <c:v>44325</c:v>
                </c:pt>
                <c:pt idx="5">
                  <c:v>44357</c:v>
                </c:pt>
                <c:pt idx="6">
                  <c:v>44389</c:v>
                </c:pt>
                <c:pt idx="7">
                  <c:v>44421</c:v>
                </c:pt>
                <c:pt idx="8">
                  <c:v>44453</c:v>
                </c:pt>
                <c:pt idx="9">
                  <c:v>44485</c:v>
                </c:pt>
                <c:pt idx="10">
                  <c:v>44517</c:v>
                </c:pt>
                <c:pt idx="11">
                  <c:v>44549</c:v>
                </c:pt>
              </c:numCache>
            </c:numRef>
          </c:cat>
          <c:val>
            <c:numRef>
              <c:f>MonthlyGraph_PL21!$B$26:$M$26</c:f>
              <c:numCache>
                <c:formatCode>0%</c:formatCode>
                <c:ptCount val="12"/>
                <c:pt idx="0">
                  <c:v>0.33419435692648036</c:v>
                </c:pt>
                <c:pt idx="1">
                  <c:v>0.33404206676061771</c:v>
                </c:pt>
                <c:pt idx="2">
                  <c:v>0.38742990774998426</c:v>
                </c:pt>
                <c:pt idx="3">
                  <c:v>0.3933680502440477</c:v>
                </c:pt>
                <c:pt idx="4">
                  <c:v>0.42345334433053039</c:v>
                </c:pt>
                <c:pt idx="5">
                  <c:v>0.43273877552698425</c:v>
                </c:pt>
                <c:pt idx="6">
                  <c:v>0.43209336165641921</c:v>
                </c:pt>
                <c:pt idx="7">
                  <c:v>0.43386983264817958</c:v>
                </c:pt>
                <c:pt idx="8">
                  <c:v>0.43120776674233174</c:v>
                </c:pt>
                <c:pt idx="9">
                  <c:v>0.41994614048338302</c:v>
                </c:pt>
                <c:pt idx="10">
                  <c:v>0.41629012662999632</c:v>
                </c:pt>
                <c:pt idx="11">
                  <c:v>0.40312011930221003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2E-4C43-ADD7-87AA9092C36E}"/>
            </c:ext>
          </c:extLst>
        </c:ser>
        <c:ser>
          <c:idx val="4"/>
          <c:order val="4"/>
          <c:tx>
            <c:strRef>
              <c:f>MonthlyGraph_PL21!$A$27</c:f>
              <c:strCache>
                <c:ptCount val="1"/>
                <c:pt idx="0">
                  <c:v>Sm C &amp; I_CS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FFC000"/>
              </a:solidFill>
              <a:ln w="12700">
                <a:solidFill>
                  <a:srgbClr val="FF9933"/>
                </a:solidFill>
              </a:ln>
              <a:effectLst/>
            </c:spPr>
          </c:marker>
          <c:cat>
            <c:numRef>
              <c:f>MonthlyGraph_PL21!$B$24:$M$24</c:f>
              <c:numCache>
                <c:formatCode>[$-409]mmm\-yy;@</c:formatCode>
                <c:ptCount val="12"/>
                <c:pt idx="0">
                  <c:v>44197</c:v>
                </c:pt>
                <c:pt idx="1">
                  <c:v>44229</c:v>
                </c:pt>
                <c:pt idx="2">
                  <c:v>44261</c:v>
                </c:pt>
                <c:pt idx="3">
                  <c:v>44293</c:v>
                </c:pt>
                <c:pt idx="4">
                  <c:v>44325</c:v>
                </c:pt>
                <c:pt idx="5">
                  <c:v>44357</c:v>
                </c:pt>
                <c:pt idx="6">
                  <c:v>44389</c:v>
                </c:pt>
                <c:pt idx="7">
                  <c:v>44421</c:v>
                </c:pt>
                <c:pt idx="8">
                  <c:v>44453</c:v>
                </c:pt>
                <c:pt idx="9">
                  <c:v>44485</c:v>
                </c:pt>
                <c:pt idx="10">
                  <c:v>44517</c:v>
                </c:pt>
                <c:pt idx="11">
                  <c:v>44549</c:v>
                </c:pt>
              </c:numCache>
            </c:numRef>
          </c:cat>
          <c:val>
            <c:numRef>
              <c:f>MonthlyGraph_PL21!$B$27:$M$27</c:f>
              <c:numCache>
                <c:formatCode>0%</c:formatCode>
                <c:ptCount val="12"/>
                <c:pt idx="0">
                  <c:v>0.4839413028925858</c:v>
                </c:pt>
                <c:pt idx="1">
                  <c:v>0.48225988826698002</c:v>
                </c:pt>
                <c:pt idx="2">
                  <c:v>0.49492613345440617</c:v>
                </c:pt>
                <c:pt idx="3">
                  <c:v>0.50351475355446529</c:v>
                </c:pt>
                <c:pt idx="4">
                  <c:v>0.49218570660749295</c:v>
                </c:pt>
                <c:pt idx="5">
                  <c:v>0.4691070555076286</c:v>
                </c:pt>
                <c:pt idx="6">
                  <c:v>0.45915310703118956</c:v>
                </c:pt>
                <c:pt idx="7">
                  <c:v>0.46027189458659812</c:v>
                </c:pt>
                <c:pt idx="8">
                  <c:v>0.51337174072423841</c:v>
                </c:pt>
                <c:pt idx="9">
                  <c:v>0.46390139337545538</c:v>
                </c:pt>
                <c:pt idx="10">
                  <c:v>0.4605357113157969</c:v>
                </c:pt>
                <c:pt idx="11">
                  <c:v>0.44921721013860294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2E-4C43-ADD7-87AA9092C36E}"/>
            </c:ext>
          </c:extLst>
        </c:ser>
        <c:ser>
          <c:idx val="5"/>
          <c:order val="5"/>
          <c:tx>
            <c:strRef>
              <c:f>MonthlyGraph_PL21!$A$28</c:f>
              <c:strCache>
                <c:ptCount val="1"/>
                <c:pt idx="0">
                  <c:v>Sm C &amp; I_CCEA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FC000"/>
              </a:solidFill>
              <a:ln w="9525">
                <a:solidFill>
                  <a:schemeClr val="bg2">
                    <a:lumMod val="75000"/>
                  </a:schemeClr>
                </a:solidFill>
              </a:ln>
              <a:effectLst/>
            </c:spPr>
          </c:marker>
          <c:cat>
            <c:numRef>
              <c:f>MonthlyGraph_PL21!$B$24:$M$24</c:f>
              <c:numCache>
                <c:formatCode>[$-409]mmm\-yy;@</c:formatCode>
                <c:ptCount val="12"/>
                <c:pt idx="0">
                  <c:v>44197</c:v>
                </c:pt>
                <c:pt idx="1">
                  <c:v>44229</c:v>
                </c:pt>
                <c:pt idx="2">
                  <c:v>44261</c:v>
                </c:pt>
                <c:pt idx="3">
                  <c:v>44293</c:v>
                </c:pt>
                <c:pt idx="4">
                  <c:v>44325</c:v>
                </c:pt>
                <c:pt idx="5">
                  <c:v>44357</c:v>
                </c:pt>
                <c:pt idx="6">
                  <c:v>44389</c:v>
                </c:pt>
                <c:pt idx="7">
                  <c:v>44421</c:v>
                </c:pt>
                <c:pt idx="8">
                  <c:v>44453</c:v>
                </c:pt>
                <c:pt idx="9">
                  <c:v>44485</c:v>
                </c:pt>
                <c:pt idx="10">
                  <c:v>44517</c:v>
                </c:pt>
                <c:pt idx="11">
                  <c:v>44549</c:v>
                </c:pt>
              </c:numCache>
            </c:numRef>
          </c:cat>
          <c:val>
            <c:numRef>
              <c:f>MonthlyGraph_PL21!$B$28:$M$28</c:f>
              <c:numCache>
                <c:formatCode>0%</c:formatCode>
                <c:ptCount val="12"/>
                <c:pt idx="0">
                  <c:v>0.19696087603182255</c:v>
                </c:pt>
                <c:pt idx="1">
                  <c:v>0.19735506978522444</c:v>
                </c:pt>
                <c:pt idx="2">
                  <c:v>0.21290197286617904</c:v>
                </c:pt>
                <c:pt idx="3">
                  <c:v>0.21410139273225845</c:v>
                </c:pt>
                <c:pt idx="4">
                  <c:v>0.23499846753400691</c:v>
                </c:pt>
                <c:pt idx="5">
                  <c:v>0.25818400458605134</c:v>
                </c:pt>
                <c:pt idx="6">
                  <c:v>0.26225480769389986</c:v>
                </c:pt>
                <c:pt idx="7">
                  <c:v>0.26572530034326874</c:v>
                </c:pt>
                <c:pt idx="8">
                  <c:v>0.23956068820613768</c:v>
                </c:pt>
                <c:pt idx="9">
                  <c:v>0.26299445430338253</c:v>
                </c:pt>
                <c:pt idx="10">
                  <c:v>0.26102338326349939</c:v>
                </c:pt>
                <c:pt idx="11">
                  <c:v>0.26335250092899526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2E-4C43-ADD7-87AA9092C36E}"/>
            </c:ext>
          </c:extLst>
        </c:ser>
        <c:ser>
          <c:idx val="6"/>
          <c:order val="6"/>
          <c:tx>
            <c:strRef>
              <c:f>MonthlyGraph_PL21!$A$29</c:f>
              <c:strCache>
                <c:ptCount val="1"/>
                <c:pt idx="0">
                  <c:v>Med C &amp; I_CS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MonthlyGraph_PL21!$B$24:$M$24</c:f>
              <c:numCache>
                <c:formatCode>[$-409]mmm\-yy;@</c:formatCode>
                <c:ptCount val="12"/>
                <c:pt idx="0">
                  <c:v>44197</c:v>
                </c:pt>
                <c:pt idx="1">
                  <c:v>44229</c:v>
                </c:pt>
                <c:pt idx="2">
                  <c:v>44261</c:v>
                </c:pt>
                <c:pt idx="3">
                  <c:v>44293</c:v>
                </c:pt>
                <c:pt idx="4">
                  <c:v>44325</c:v>
                </c:pt>
                <c:pt idx="5">
                  <c:v>44357</c:v>
                </c:pt>
                <c:pt idx="6">
                  <c:v>44389</c:v>
                </c:pt>
                <c:pt idx="7">
                  <c:v>44421</c:v>
                </c:pt>
                <c:pt idx="8">
                  <c:v>44453</c:v>
                </c:pt>
                <c:pt idx="9">
                  <c:v>44485</c:v>
                </c:pt>
                <c:pt idx="10">
                  <c:v>44517</c:v>
                </c:pt>
                <c:pt idx="11">
                  <c:v>44549</c:v>
                </c:pt>
              </c:numCache>
            </c:numRef>
          </c:cat>
          <c:val>
            <c:numRef>
              <c:f>MonthlyGraph_PL21!$B$29:$M$29</c:f>
              <c:numCache>
                <c:formatCode>0%</c:formatCode>
                <c:ptCount val="12"/>
                <c:pt idx="0">
                  <c:v>0.71474601649886293</c:v>
                </c:pt>
                <c:pt idx="1">
                  <c:v>0.70636709650474494</c:v>
                </c:pt>
                <c:pt idx="2">
                  <c:v>0.76805454916245186</c:v>
                </c:pt>
                <c:pt idx="3">
                  <c:v>0.77324478240706296</c:v>
                </c:pt>
                <c:pt idx="4">
                  <c:v>0.77502601609981947</c:v>
                </c:pt>
                <c:pt idx="5">
                  <c:v>0.69533671659912488</c:v>
                </c:pt>
                <c:pt idx="6">
                  <c:v>0.6834666264625876</c:v>
                </c:pt>
                <c:pt idx="7">
                  <c:v>0.67839002128201231</c:v>
                </c:pt>
                <c:pt idx="8">
                  <c:v>0.67412872907466503</c:v>
                </c:pt>
                <c:pt idx="9">
                  <c:v>0.67173736306661358</c:v>
                </c:pt>
                <c:pt idx="10">
                  <c:v>0.6864554569590734</c:v>
                </c:pt>
                <c:pt idx="11">
                  <c:v>0.66602899540114813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52E-4C43-ADD7-87AA9092C36E}"/>
            </c:ext>
          </c:extLst>
        </c:ser>
        <c:ser>
          <c:idx val="7"/>
          <c:order val="7"/>
          <c:tx>
            <c:strRef>
              <c:f>MonthlyGraph_PL21!$A$30</c:f>
              <c:strCache>
                <c:ptCount val="1"/>
                <c:pt idx="0">
                  <c:v>Med C &amp; I_CCEA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bg2">
                    <a:lumMod val="75000"/>
                  </a:schemeClr>
                </a:solidFill>
              </a:ln>
              <a:effectLst/>
            </c:spPr>
          </c:marker>
          <c:cat>
            <c:numRef>
              <c:f>MonthlyGraph_PL21!$B$24:$M$24</c:f>
              <c:numCache>
                <c:formatCode>[$-409]mmm\-yy;@</c:formatCode>
                <c:ptCount val="12"/>
                <c:pt idx="0">
                  <c:v>44197</c:v>
                </c:pt>
                <c:pt idx="1">
                  <c:v>44229</c:v>
                </c:pt>
                <c:pt idx="2">
                  <c:v>44261</c:v>
                </c:pt>
                <c:pt idx="3">
                  <c:v>44293</c:v>
                </c:pt>
                <c:pt idx="4">
                  <c:v>44325</c:v>
                </c:pt>
                <c:pt idx="5">
                  <c:v>44357</c:v>
                </c:pt>
                <c:pt idx="6">
                  <c:v>44389</c:v>
                </c:pt>
                <c:pt idx="7">
                  <c:v>44421</c:v>
                </c:pt>
                <c:pt idx="8">
                  <c:v>44453</c:v>
                </c:pt>
                <c:pt idx="9">
                  <c:v>44485</c:v>
                </c:pt>
                <c:pt idx="10">
                  <c:v>44517</c:v>
                </c:pt>
                <c:pt idx="11">
                  <c:v>44549</c:v>
                </c:pt>
              </c:numCache>
            </c:numRef>
          </c:cat>
          <c:val>
            <c:numRef>
              <c:f>MonthlyGraph_PL21!$B$30:$M$30</c:f>
              <c:numCache>
                <c:formatCode>0%</c:formatCode>
                <c:ptCount val="12"/>
                <c:pt idx="0">
                  <c:v>6.18925809571775E-2</c:v>
                </c:pt>
                <c:pt idx="1">
                  <c:v>6.5863960496646765E-2</c:v>
                </c:pt>
                <c:pt idx="2">
                  <c:v>6.8165662110467665E-2</c:v>
                </c:pt>
                <c:pt idx="3">
                  <c:v>6.1547289004348492E-2</c:v>
                </c:pt>
                <c:pt idx="4">
                  <c:v>6.4333691140279023E-2</c:v>
                </c:pt>
                <c:pt idx="5">
                  <c:v>0.16019241511588928</c:v>
                </c:pt>
                <c:pt idx="6">
                  <c:v>0.16206417056784492</c:v>
                </c:pt>
                <c:pt idx="7">
                  <c:v>0.16959908255212025</c:v>
                </c:pt>
                <c:pt idx="8">
                  <c:v>0.1727129127840932</c:v>
                </c:pt>
                <c:pt idx="9">
                  <c:v>0.17514490115937115</c:v>
                </c:pt>
                <c:pt idx="10">
                  <c:v>0.15299188784040371</c:v>
                </c:pt>
                <c:pt idx="11">
                  <c:v>0.16865641097045242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52E-4C43-ADD7-87AA9092C36E}"/>
            </c:ext>
          </c:extLst>
        </c:ser>
        <c:ser>
          <c:idx val="8"/>
          <c:order val="8"/>
          <c:tx>
            <c:strRef>
              <c:f>MonthlyGraph_PL21!$A$31</c:f>
              <c:strCache>
                <c:ptCount val="1"/>
                <c:pt idx="0">
                  <c:v>Lg C &amp; I_CS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rgbClr val="00B050"/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MonthlyGraph_PL21!$B$24:$M$24</c:f>
              <c:numCache>
                <c:formatCode>[$-409]mmm\-yy;@</c:formatCode>
                <c:ptCount val="12"/>
                <c:pt idx="0">
                  <c:v>44197</c:v>
                </c:pt>
                <c:pt idx="1">
                  <c:v>44229</c:v>
                </c:pt>
                <c:pt idx="2">
                  <c:v>44261</c:v>
                </c:pt>
                <c:pt idx="3">
                  <c:v>44293</c:v>
                </c:pt>
                <c:pt idx="4">
                  <c:v>44325</c:v>
                </c:pt>
                <c:pt idx="5">
                  <c:v>44357</c:v>
                </c:pt>
                <c:pt idx="6">
                  <c:v>44389</c:v>
                </c:pt>
                <c:pt idx="7">
                  <c:v>44421</c:v>
                </c:pt>
                <c:pt idx="8">
                  <c:v>44453</c:v>
                </c:pt>
                <c:pt idx="9">
                  <c:v>44485</c:v>
                </c:pt>
                <c:pt idx="10">
                  <c:v>44517</c:v>
                </c:pt>
                <c:pt idx="11">
                  <c:v>44549</c:v>
                </c:pt>
              </c:numCache>
            </c:numRef>
          </c:cat>
          <c:val>
            <c:numRef>
              <c:f>MonthlyGraph_PL21!$B$31:$M$31</c:f>
              <c:numCache>
                <c:formatCode>0%</c:formatCode>
                <c:ptCount val="12"/>
                <c:pt idx="0">
                  <c:v>0.82140828186294212</c:v>
                </c:pt>
                <c:pt idx="1">
                  <c:v>0.82502309573241894</c:v>
                </c:pt>
                <c:pt idx="2">
                  <c:v>0.81513008305944856</c:v>
                </c:pt>
                <c:pt idx="3">
                  <c:v>0.79979767690491288</c:v>
                </c:pt>
                <c:pt idx="4">
                  <c:v>0.81371572368138145</c:v>
                </c:pt>
                <c:pt idx="5">
                  <c:v>0.92299594940399154</c:v>
                </c:pt>
                <c:pt idx="6">
                  <c:v>0.92185361041954583</c:v>
                </c:pt>
                <c:pt idx="7">
                  <c:v>0.92527932202898056</c:v>
                </c:pt>
                <c:pt idx="8">
                  <c:v>0.92400339885896776</c:v>
                </c:pt>
                <c:pt idx="9">
                  <c:v>0.91448770931007084</c:v>
                </c:pt>
                <c:pt idx="10">
                  <c:v>0.9117247131199554</c:v>
                </c:pt>
                <c:pt idx="11">
                  <c:v>0.90528283973726908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52E-4C43-ADD7-87AA9092C36E}"/>
            </c:ext>
          </c:extLst>
        </c:ser>
        <c:ser>
          <c:idx val="9"/>
          <c:order val="9"/>
          <c:tx>
            <c:strRef>
              <c:f>MonthlyGraph_PL21!$A$32</c:f>
              <c:strCache>
                <c:ptCount val="1"/>
                <c:pt idx="0">
                  <c:v>Lg C &amp; I_CCEA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MonthlyGraph_PL21!$B$24:$M$24</c:f>
              <c:numCache>
                <c:formatCode>[$-409]mmm\-yy;@</c:formatCode>
                <c:ptCount val="12"/>
                <c:pt idx="0">
                  <c:v>44197</c:v>
                </c:pt>
                <c:pt idx="1">
                  <c:v>44229</c:v>
                </c:pt>
                <c:pt idx="2">
                  <c:v>44261</c:v>
                </c:pt>
                <c:pt idx="3">
                  <c:v>44293</c:v>
                </c:pt>
                <c:pt idx="4">
                  <c:v>44325</c:v>
                </c:pt>
                <c:pt idx="5">
                  <c:v>44357</c:v>
                </c:pt>
                <c:pt idx="6">
                  <c:v>44389</c:v>
                </c:pt>
                <c:pt idx="7">
                  <c:v>44421</c:v>
                </c:pt>
                <c:pt idx="8">
                  <c:v>44453</c:v>
                </c:pt>
                <c:pt idx="9">
                  <c:v>44485</c:v>
                </c:pt>
                <c:pt idx="10">
                  <c:v>44517</c:v>
                </c:pt>
                <c:pt idx="11">
                  <c:v>44549</c:v>
                </c:pt>
              </c:numCache>
            </c:numRef>
          </c:cat>
          <c:val>
            <c:numRef>
              <c:f>MonthlyGraph_PL21!$B$32:$M$32</c:f>
              <c:numCache>
                <c:formatCode>0%</c:formatCode>
                <c:ptCount val="12"/>
                <c:pt idx="0">
                  <c:v>0.1204063773703347</c:v>
                </c:pt>
                <c:pt idx="1">
                  <c:v>0.11703635203261983</c:v>
                </c:pt>
                <c:pt idx="2">
                  <c:v>0.13638835596149335</c:v>
                </c:pt>
                <c:pt idx="3">
                  <c:v>0.15289534705892502</c:v>
                </c:pt>
                <c:pt idx="4">
                  <c:v>0.14539249555319575</c:v>
                </c:pt>
                <c:pt idx="5">
                  <c:v>3.4963101417931144E-2</c:v>
                </c:pt>
                <c:pt idx="6">
                  <c:v>3.9129773474306094E-2</c:v>
                </c:pt>
                <c:pt idx="7">
                  <c:v>3.4944870017649697E-2</c:v>
                </c:pt>
                <c:pt idx="8">
                  <c:v>3.5879028233515131E-2</c:v>
                </c:pt>
                <c:pt idx="9">
                  <c:v>3.5383439351572878E-2</c:v>
                </c:pt>
                <c:pt idx="10">
                  <c:v>3.2584964655453297E-2</c:v>
                </c:pt>
                <c:pt idx="11">
                  <c:v>3.6794965735406165E-2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52E-4C43-ADD7-87AA9092C36E}"/>
            </c:ext>
          </c:extLst>
        </c:ser>
        <c:ser>
          <c:idx val="10"/>
          <c:order val="10"/>
          <c:tx>
            <c:strRef>
              <c:f>MonthlyGraph_PL21!$A$33</c:f>
              <c:strCache>
                <c:ptCount val="1"/>
                <c:pt idx="0">
                  <c:v>St Lighting_CS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MonthlyGraph_PL21!$B$24:$M$24</c:f>
              <c:numCache>
                <c:formatCode>[$-409]mmm\-yy;@</c:formatCode>
                <c:ptCount val="12"/>
                <c:pt idx="0">
                  <c:v>44197</c:v>
                </c:pt>
                <c:pt idx="1">
                  <c:v>44229</c:v>
                </c:pt>
                <c:pt idx="2">
                  <c:v>44261</c:v>
                </c:pt>
                <c:pt idx="3">
                  <c:v>44293</c:v>
                </c:pt>
                <c:pt idx="4">
                  <c:v>44325</c:v>
                </c:pt>
                <c:pt idx="5">
                  <c:v>44357</c:v>
                </c:pt>
                <c:pt idx="6">
                  <c:v>44389</c:v>
                </c:pt>
                <c:pt idx="7">
                  <c:v>44421</c:v>
                </c:pt>
                <c:pt idx="8">
                  <c:v>44453</c:v>
                </c:pt>
                <c:pt idx="9">
                  <c:v>44485</c:v>
                </c:pt>
                <c:pt idx="10">
                  <c:v>44517</c:v>
                </c:pt>
                <c:pt idx="11">
                  <c:v>44549</c:v>
                </c:pt>
              </c:numCache>
            </c:numRef>
          </c:cat>
          <c:val>
            <c:numRef>
              <c:f>MonthlyGraph_PL21!$B$33:$M$33</c:f>
              <c:numCache>
                <c:formatCode>0%</c:formatCode>
                <c:ptCount val="12"/>
                <c:pt idx="0">
                  <c:v>0.71764529804045407</c:v>
                </c:pt>
                <c:pt idx="1">
                  <c:v>0.76509730803817044</c:v>
                </c:pt>
                <c:pt idx="2">
                  <c:v>0.72055840590302345</c:v>
                </c:pt>
                <c:pt idx="3">
                  <c:v>0.69860203978423685</c:v>
                </c:pt>
                <c:pt idx="4">
                  <c:v>0.67743187474344013</c:v>
                </c:pt>
                <c:pt idx="5">
                  <c:v>0.67751168557791785</c:v>
                </c:pt>
                <c:pt idx="6">
                  <c:v>0.67508849893047596</c:v>
                </c:pt>
                <c:pt idx="7">
                  <c:v>0.685809085068391</c:v>
                </c:pt>
                <c:pt idx="8">
                  <c:v>0.68187216470656631</c:v>
                </c:pt>
                <c:pt idx="9">
                  <c:v>0.71566698858364952</c:v>
                </c:pt>
                <c:pt idx="10">
                  <c:v>0.67972931620761501</c:v>
                </c:pt>
                <c:pt idx="11">
                  <c:v>0.67500416070914937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52E-4C43-ADD7-87AA9092C36E}"/>
            </c:ext>
          </c:extLst>
        </c:ser>
        <c:ser>
          <c:idx val="11"/>
          <c:order val="11"/>
          <c:tx>
            <c:strRef>
              <c:f>MonthlyGraph_PL21!$A$34</c:f>
              <c:strCache>
                <c:ptCount val="1"/>
                <c:pt idx="0">
                  <c:v>St Lighting_CCEA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C00000"/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MonthlyGraph_PL21!$B$24:$M$24</c:f>
              <c:numCache>
                <c:formatCode>[$-409]mmm\-yy;@</c:formatCode>
                <c:ptCount val="12"/>
                <c:pt idx="0">
                  <c:v>44197</c:v>
                </c:pt>
                <c:pt idx="1">
                  <c:v>44229</c:v>
                </c:pt>
                <c:pt idx="2">
                  <c:v>44261</c:v>
                </c:pt>
                <c:pt idx="3">
                  <c:v>44293</c:v>
                </c:pt>
                <c:pt idx="4">
                  <c:v>44325</c:v>
                </c:pt>
                <c:pt idx="5">
                  <c:v>44357</c:v>
                </c:pt>
                <c:pt idx="6">
                  <c:v>44389</c:v>
                </c:pt>
                <c:pt idx="7">
                  <c:v>44421</c:v>
                </c:pt>
                <c:pt idx="8">
                  <c:v>44453</c:v>
                </c:pt>
                <c:pt idx="9">
                  <c:v>44485</c:v>
                </c:pt>
                <c:pt idx="10">
                  <c:v>44517</c:v>
                </c:pt>
                <c:pt idx="11">
                  <c:v>44549</c:v>
                </c:pt>
              </c:numCache>
            </c:numRef>
          </c:cat>
          <c:val>
            <c:numRef>
              <c:f>MonthlyGraph_PL21!$B$34:$M$34</c:f>
              <c:numCache>
                <c:formatCode>0%</c:formatCode>
                <c:ptCount val="12"/>
                <c:pt idx="0">
                  <c:v>8.5400871210949442E-2</c:v>
                </c:pt>
                <c:pt idx="1">
                  <c:v>4.3064610804979093E-2</c:v>
                </c:pt>
                <c:pt idx="2">
                  <c:v>8.4957290650526193E-2</c:v>
                </c:pt>
                <c:pt idx="3">
                  <c:v>9.2448443864293239E-2</c:v>
                </c:pt>
                <c:pt idx="4">
                  <c:v>0.10622334776458039</c:v>
                </c:pt>
                <c:pt idx="5">
                  <c:v>0.10876915457659699</c:v>
                </c:pt>
                <c:pt idx="6">
                  <c:v>0.11242503358704729</c:v>
                </c:pt>
                <c:pt idx="7">
                  <c:v>0.11111901452977725</c:v>
                </c:pt>
                <c:pt idx="8">
                  <c:v>0.10319806460316452</c:v>
                </c:pt>
                <c:pt idx="9">
                  <c:v>9.7411051053869574E-2</c:v>
                </c:pt>
                <c:pt idx="10">
                  <c:v>0.10843841905604214</c:v>
                </c:pt>
                <c:pt idx="11">
                  <c:v>0.1068099329034212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52E-4C43-ADD7-87AA9092C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000760"/>
        <c:axId val="535008632"/>
      </c:lineChart>
      <c:dateAx>
        <c:axId val="53500076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008632"/>
        <c:crosses val="autoZero"/>
        <c:auto val="1"/>
        <c:lblOffset val="100"/>
        <c:baseTimeUnit val="months"/>
      </c:dateAx>
      <c:valAx>
        <c:axId val="53500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000760"/>
        <c:crosses val="autoZero"/>
        <c:crossBetween val="between"/>
        <c:majorUnit val="5.000000000000001E-2"/>
      </c:valAx>
      <c:valAx>
        <c:axId val="534997480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993544"/>
        <c:crosses val="max"/>
        <c:crossBetween val="between"/>
        <c:majorUnit val="5.000000000000001E-2"/>
      </c:valAx>
      <c:catAx>
        <c:axId val="534993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499748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6303593667167413E-2"/>
          <c:y val="9.5826789779146687E-2"/>
          <c:w val="0.86419441236949834"/>
          <c:h val="9.6305285342070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google.com/url?sa=i&amp;url=https%3A%2F%2Fwww.slideshare.net%2Fsergioaltea%2Fwarm-and-cold-colors&amp;psig=AOvVaw2na9QJsWtYSWHhjjbMhPhU&amp;ust=1581048493751000&amp;source=images&amp;cd=vfe&amp;ved=0CAIQjRxqFwoTCKCB3uCGvOcCFQAAAAAdAAAAABAD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99</xdr:row>
      <xdr:rowOff>0</xdr:rowOff>
    </xdr:from>
    <xdr:to>
      <xdr:col>10</xdr:col>
      <xdr:colOff>190500</xdr:colOff>
      <xdr:row>127</xdr:row>
      <xdr:rowOff>0</xdr:rowOff>
    </xdr:to>
    <xdr:pic>
      <xdr:nvPicPr>
        <xdr:cNvPr id="2" name="Picture 1" descr="Image result for what cold colors are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328A4A-07BD-4DF6-A874-421BA9A45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9456400"/>
          <a:ext cx="6375400" cy="465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1547813</xdr:colOff>
      <xdr:row>43</xdr:row>
      <xdr:rowOff>0</xdr:rowOff>
    </xdr:from>
    <xdr:to>
      <xdr:col>10</xdr:col>
      <xdr:colOff>83345</xdr:colOff>
      <xdr:row>70</xdr:row>
      <xdr:rowOff>15875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CC9DCE-2D3C-4F68-8BFC-E0079269B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0.11359</cdr:x>
      <cdr:y>0.19839</cdr:y>
    </cdr:from>
    <cdr:to>
      <cdr:x>0.43728</cdr:x>
      <cdr:y>0.30384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C15E426-0084-429A-8084-3E412E725B86}"/>
            </a:ext>
          </a:extLst>
        </cdr:cNvPr>
        <cdr:cNvSpPr txBox="1"/>
      </cdr:nvSpPr>
      <cdr:spPr>
        <a:xfrm xmlns:a="http://schemas.openxmlformats.org/drawingml/2006/main">
          <a:off x="902072" y="843735"/>
          <a:ext cx="2570586" cy="4484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CS = Competitive</a:t>
          </a:r>
          <a:r>
            <a:rPr lang="en-US" sz="1100" baseline="0"/>
            <a:t> Supply </a:t>
          </a:r>
        </a:p>
        <a:p xmlns:a="http://schemas.openxmlformats.org/drawingml/2006/main">
          <a:r>
            <a:rPr lang="en-US" sz="1100" baseline="0"/>
            <a:t>CCEA = Community Choice Aggreation </a:t>
          </a:r>
          <a:endParaRPr lang="en-US" sz="1100"/>
        </a:p>
      </cdr:txBody>
    </cdr:sp>
  </cdr:relSizeAnchor>
  <cdr:relSizeAnchor xmlns:cdr="http://schemas.openxmlformats.org/drawingml/2006/chartDrawing">
    <cdr:from>
      <cdr:x>0.38707</cdr:x>
      <cdr:y>0.25201</cdr:y>
    </cdr:from>
    <cdr:to>
      <cdr:x>0.39802</cdr:x>
      <cdr:y>0.2705</cdr:y>
    </cdr:to>
    <cdr:sp macro="" textlink="">
      <cdr:nvSpPr>
        <cdr:cNvPr id="3" name="Oval 2">
          <a:extLst xmlns:a="http://schemas.openxmlformats.org/drawingml/2006/main">
            <a:ext uri="{FF2B5EF4-FFF2-40B4-BE49-F238E27FC236}">
              <a16:creationId xmlns:a16="http://schemas.microsoft.com/office/drawing/2014/main" id="{F3D92C3A-F1A1-4270-9F79-F619E3D7F979}"/>
            </a:ext>
          </a:extLst>
        </cdr:cNvPr>
        <cdr:cNvSpPr/>
      </cdr:nvSpPr>
      <cdr:spPr>
        <a:xfrm xmlns:a="http://schemas.openxmlformats.org/drawingml/2006/main">
          <a:off x="3230562" y="1246187"/>
          <a:ext cx="91440" cy="91440"/>
        </a:xfrm>
        <a:prstGeom xmlns:a="http://schemas.openxmlformats.org/drawingml/2006/main" prst="ellipse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0.29387</cdr:x>
      <cdr:y>0.21669</cdr:y>
    </cdr:from>
    <cdr:to>
      <cdr:x>0.30482</cdr:x>
      <cdr:y>0.23518</cdr:y>
    </cdr:to>
    <cdr:sp macro="" textlink="">
      <cdr:nvSpPr>
        <cdr:cNvPr id="4" name="Isosceles Triangle 3">
          <a:extLst xmlns:a="http://schemas.openxmlformats.org/drawingml/2006/main">
            <a:ext uri="{FF2B5EF4-FFF2-40B4-BE49-F238E27FC236}">
              <a16:creationId xmlns:a16="http://schemas.microsoft.com/office/drawing/2014/main" id="{9FE12C4A-5CB3-41A2-9A85-C998DB5150A0}"/>
            </a:ext>
          </a:extLst>
        </cdr:cNvPr>
        <cdr:cNvSpPr/>
      </cdr:nvSpPr>
      <cdr:spPr>
        <a:xfrm xmlns:a="http://schemas.openxmlformats.org/drawingml/2006/main">
          <a:off x="2452686" y="1071562"/>
          <a:ext cx="91440" cy="91440"/>
        </a:xfrm>
        <a:prstGeom xmlns:a="http://schemas.openxmlformats.org/drawingml/2006/main" prst="triangle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ENE-TEAMS-PolicyandPlanning/Shared%20Documents/Data%20and%20EMIT/Customer%20Choice/Electric%20Customer%20Choice/20220215_2021ElectricCustomerChoice_V1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NE-Saltonstall-Home/zatala/mydocs/Migration-EMIT/ELECTRIC/Report/20210128_ElectricDOERDPU2021_q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zazy_atala_mass_gov/Documents/HomeDrive/mydocs/Migration-EMIT/ELECTRIC/Administer/Reporting/20210920_2021ElectricFullWEBPosting01to08withRate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ENE-TEAMS-PolicyandPlanning/Shared%20Documents/Data%20and%20EMIT/Customer%20Choice/Electric%20Customer%20Choice/Monthly%20Migration%20Summary%20Grap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YOUT"/>
      <sheetName val="WEB_Layout"/>
      <sheetName val="JAN"/>
      <sheetName val="FEB"/>
      <sheetName val="MAR"/>
      <sheetName val="APR"/>
      <sheetName val="MAY"/>
      <sheetName val="JUNE"/>
      <sheetName val="JULY"/>
      <sheetName val="AUG"/>
      <sheetName val="SEP"/>
      <sheetName val="OCT"/>
      <sheetName val="NOV"/>
      <sheetName val="DECE"/>
      <sheetName val="Annual"/>
      <sheetName val="2021Electric Rates"/>
      <sheetName val="Overview"/>
    </sheetNames>
    <sheetDataSet>
      <sheetData sheetId="0"/>
      <sheetData sheetId="1">
        <row r="105">
          <cell r="D105" t="str">
            <v>Masscahusetts Electic Company (MECO)</v>
          </cell>
          <cell r="J105" t="str">
            <v>NGRID</v>
          </cell>
          <cell r="K105" t="str">
            <v>NGRID</v>
          </cell>
        </row>
        <row r="106">
          <cell r="D106" t="str">
            <v>NANTUCKET</v>
          </cell>
          <cell r="J106" t="str">
            <v>NGRID</v>
          </cell>
          <cell r="K106" t="str">
            <v>NGRID</v>
          </cell>
        </row>
        <row r="107">
          <cell r="D107" t="str">
            <v>Boston Edison Company (BECO)</v>
          </cell>
          <cell r="J107" t="str">
            <v>Eversource</v>
          </cell>
          <cell r="K107" t="str">
            <v>Eversource East</v>
          </cell>
        </row>
        <row r="108">
          <cell r="D108" t="str">
            <v>Cambridge Electric Light (CAMB)</v>
          </cell>
          <cell r="J108" t="str">
            <v>Eversource</v>
          </cell>
          <cell r="K108" t="str">
            <v>Eversource East</v>
          </cell>
        </row>
        <row r="109">
          <cell r="D109" t="str">
            <v>Commonwealth Electric Company (COMM)</v>
          </cell>
          <cell r="J109" t="str">
            <v>Eversource</v>
          </cell>
          <cell r="K109" t="str">
            <v>Eversource East</v>
          </cell>
        </row>
        <row r="110">
          <cell r="D110" t="str">
            <v>Western massachusetts Electric Company (WMECO)</v>
          </cell>
          <cell r="J110" t="str">
            <v>Eversource</v>
          </cell>
          <cell r="K110" t="str">
            <v>Eversource West</v>
          </cell>
        </row>
        <row r="111">
          <cell r="D111" t="str">
            <v>Fitchbuirg Gas and Electric (FGE)</v>
          </cell>
          <cell r="J111" t="str">
            <v>Unitil</v>
          </cell>
          <cell r="K111" t="str">
            <v>FG&amp;E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YOUT"/>
      <sheetName val="WEB_Layout"/>
      <sheetName val="JAN"/>
      <sheetName val="FEB"/>
      <sheetName val="MAR"/>
      <sheetName val="APR"/>
      <sheetName val="MAY"/>
      <sheetName val="JUNE"/>
      <sheetName val="JULY"/>
      <sheetName val="AUG"/>
      <sheetName val="SEP"/>
      <sheetName val="OCT"/>
      <sheetName val="NOV"/>
      <sheetName val="DECE"/>
      <sheetName val="Annual"/>
      <sheetName val="DPUSHEET"/>
    </sheetNames>
    <sheetDataSet>
      <sheetData sheetId="0" refreshError="1">
        <row r="20">
          <cell r="B20">
            <v>2021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LAYOUT"/>
      <sheetName val="JAN"/>
      <sheetName val="FEB"/>
      <sheetName val="MAR"/>
      <sheetName val="APR"/>
      <sheetName val="MAY"/>
      <sheetName val="JUNE"/>
      <sheetName val="JULY"/>
      <sheetName val="AUG"/>
      <sheetName val="ElectricRates"/>
      <sheetName val="SEP"/>
      <sheetName val="OCT"/>
      <sheetName val="NOV"/>
      <sheetName val="DEC"/>
      <sheetName val="Annual"/>
      <sheetName val="DPURATE"/>
    </sheetNames>
    <sheetDataSet>
      <sheetData sheetId="0"/>
      <sheetData sheetId="1">
        <row r="21">
          <cell r="B21" t="str">
            <v>January</v>
          </cell>
        </row>
        <row r="22">
          <cell r="B22" t="str">
            <v>February</v>
          </cell>
        </row>
        <row r="23">
          <cell r="B23" t="str">
            <v>March</v>
          </cell>
        </row>
        <row r="24">
          <cell r="B24" t="str">
            <v>April</v>
          </cell>
        </row>
        <row r="25">
          <cell r="B25" t="str">
            <v>May</v>
          </cell>
        </row>
        <row r="26">
          <cell r="B26" t="str">
            <v>June</v>
          </cell>
        </row>
        <row r="27">
          <cell r="B27" t="str">
            <v>July</v>
          </cell>
        </row>
        <row r="28">
          <cell r="B28" t="str">
            <v>August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</sheetNames>
    <sheetDataSet>
      <sheetData sheetId="0">
        <row r="22">
          <cell r="N22">
            <v>44197</v>
          </cell>
          <cell r="O22">
            <v>44228</v>
          </cell>
          <cell r="P22">
            <v>44256</v>
          </cell>
          <cell r="Q22">
            <v>44287</v>
          </cell>
          <cell r="R22">
            <v>44317</v>
          </cell>
          <cell r="S22">
            <v>44348</v>
          </cell>
          <cell r="T22">
            <v>44378</v>
          </cell>
          <cell r="U22">
            <v>44409</v>
          </cell>
          <cell r="V22">
            <v>44440</v>
          </cell>
          <cell r="W22">
            <v>44470</v>
          </cell>
          <cell r="X22">
            <v>44501</v>
          </cell>
          <cell r="Y22">
            <v>44531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tala, Zazy (ENE)" id="{010BBE90-ABDA-4F16-A319-FAD387075AB4}" userId="S::zazy.atala@mass.gov::cbb4b18c-414e-4b7a-8d66-b3553efebe9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07E3484D-7F95-40D6-87BB-2FEF45F92F3A}">
    <text>The percentage represents all the reporting of all the comeptitive suppliers by utilities</text>
  </threadedComment>
  <threadedComment ref="O2" dT="2021-05-12T14:20:02.12" personId="{010BBE90-ABDA-4F16-A319-FAD387075AB4}" id="{A40F19DC-96D8-4687-AD69-92C301C33F01}">
    <text>Percentage reflects what has been reported by National Grid and Fitchburg only.  Eversource is not included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F4A14D3D-CE9E-4D78-95D8-0801744B8968}">
    <text>The percentage represents all the reporting of all the comeptitive suppliers by utilities</text>
  </threadedComment>
  <threadedComment ref="O2" dT="2021-05-12T14:20:02.12" personId="{010BBE90-ABDA-4F16-A319-FAD387075AB4}" id="{304BFFBC-F508-4CC6-A7EC-63C88F5AF04B}">
    <text>Percentage reflects what has been reported by National Grid and Fitchburg only.  Eversource is not included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8E8003EB-8381-46C7-9F9C-977A805EE587}">
    <text>The percentage represents all the reporting of all the comeptitive suppliers by utilities</text>
  </threadedComment>
  <threadedComment ref="O2" dT="2021-05-12T14:20:02.12" personId="{010BBE90-ABDA-4F16-A319-FAD387075AB4}" id="{4C473E75-7CE3-43A1-B07D-6B9D30E9F0B0}">
    <text>Percentage reflects what has been reported by National Grid and Fitchburg only.  Eversource is not included</text>
  </threadedComment>
</ThreadedComments>
</file>

<file path=xl/threadedComments/threadedComment12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265D3B7D-C58E-45FB-B2F0-69F6DC789476}">
    <text>The percentage represents all the reporting of all the comeptitive suppliers by utilities</text>
  </threadedComment>
  <threadedComment ref="O2" dT="2021-05-12T14:20:02.12" personId="{010BBE90-ABDA-4F16-A319-FAD387075AB4}" id="{34B5BF82-1433-4FB6-AF6C-C86EEA9FC305}">
    <text>Percentage reflects what has been reported by National Grid and Fitchburg only.  Eversource is not included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D24FE929-83F7-4F0D-8BB4-C45D847358CA}">
    <text>The percentage represents all the reporting of all the comeptitive suppliers by utilities</text>
  </threadedComment>
  <threadedComment ref="O2" dT="2021-05-12T14:20:02.12" personId="{010BBE90-ABDA-4F16-A319-FAD387075AB4}" id="{EAB39771-7E60-4AAB-9CE6-533811BBE96E}">
    <text>Percentage reflects what has been reported by National Grid and Fitchburg only.  Eversource is not included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772CC986-CD92-459C-AF2F-02F4A68B0ABD}">
    <text>The percentage represents all the reporting of all the comeptitive suppliers by utilities</text>
  </threadedComment>
  <threadedComment ref="O2" dT="2021-05-12T14:20:02.12" personId="{010BBE90-ABDA-4F16-A319-FAD387075AB4}" id="{F738A837-040D-43F4-90E0-EBBE617A74F2}">
    <text>Percentage reflects what has been reported by National Grid and Fitchburg only.  Eversource is not included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64F2795D-5E27-4E89-BA20-AD97FAB5185E}">
    <text>The percentage represents all the reporting of all the comeptitive suppliers by utilities</text>
  </threadedComment>
  <threadedComment ref="O2" dT="2021-05-12T14:20:02.12" personId="{010BBE90-ABDA-4F16-A319-FAD387075AB4}" id="{F86126FD-C308-4EF7-ADF4-50A4D2B871F0}">
    <text>Percentage reflects what has been reported by National Grid and Fitchburg only.  Eversource is not included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FFEC57BF-A763-45BC-A784-973D5857B8D9}">
    <text>The percentage represents all the reporting of all the comeptitive suppliers by utilities</text>
  </threadedComment>
  <threadedComment ref="O2" dT="2021-05-12T14:20:02.12" personId="{010BBE90-ABDA-4F16-A319-FAD387075AB4}" id="{4850DA94-B1B7-4DC5-AA37-1BBDAC1857FD}">
    <text>Percentage reflects what has been reported by National Grid and Fitchburg only.  Eversource is not included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374E8022-0B51-4033-A1AA-A9DD3FBAE475}">
    <text>The percentage represents all the reporting of all the comeptitive suppliers by utilities</text>
  </threadedComment>
  <threadedComment ref="O2" dT="2021-05-12T14:20:02.12" personId="{010BBE90-ABDA-4F16-A319-FAD387075AB4}" id="{DB7FB0AE-26B9-4EA5-BB88-A9F3CD6457E2}">
    <text>Percentage reflects what has been reported by National Grid and Fitchburg only.  Eversource is not included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14927082-8A3A-4AF8-9A21-CD81E44DC1AC}">
    <text>The percentage represents all the reporting of all the comeptitive suppliers by utilities</text>
  </threadedComment>
  <threadedComment ref="O2" dT="2021-05-12T14:20:02.12" personId="{010BBE90-ABDA-4F16-A319-FAD387075AB4}" id="{C32A1721-8BFA-400A-9D6D-AFDDEF7BCDD4}">
    <text>Percentage reflects what has been reported by National Grid and Fitchburg only.  Eversource is not included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4994AC00-C152-4610-966C-255078E8B318}">
    <text>The percentage represents all the reporting of all the comeptitive suppliers by utilities</text>
  </threadedComment>
  <threadedComment ref="O2" dT="2021-05-12T14:20:02.12" personId="{010BBE90-ABDA-4F16-A319-FAD387075AB4}" id="{3B3A4C25-44A3-4D86-83A6-1F9DB58A2DEB}">
    <text>Percentage reflects what has been reported by National Grid and Fitchburg only.  Eversource is not included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3873B635-4E71-4B1B-8AD3-ED9426F4BB93}">
    <text>The percentage represents all the reporting of all the comeptitive suppliers by utilities</text>
  </threadedComment>
  <threadedComment ref="O2" dT="2021-05-12T14:20:02.12" personId="{010BBE90-ABDA-4F16-A319-FAD387075AB4}" id="{19EA1801-B71F-48F7-A741-95F5949716E1}">
    <text>Percentage reflects what has been reported by National Grid and Fitchburg only.  Eversource is not included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53C5-F5CE-4B8B-AFC5-B774BA4EE23C}">
  <sheetPr>
    <tabColor theme="1" tint="0.34998626667073579"/>
  </sheetPr>
  <dimension ref="A1:S157"/>
  <sheetViews>
    <sheetView topLeftCell="A13" workbookViewId="0">
      <selection activeCell="B21" sqref="B21"/>
    </sheetView>
  </sheetViews>
  <sheetFormatPr defaultColWidth="9.21875" defaultRowHeight="13.8" x14ac:dyDescent="0.3"/>
  <cols>
    <col min="1" max="1" width="12.77734375" style="1" customWidth="1"/>
    <col min="2" max="2" width="11.77734375" style="1" customWidth="1"/>
    <col min="3" max="9" width="9.21875" style="1"/>
    <col min="10" max="10" width="12.5546875" style="1" customWidth="1"/>
    <col min="11" max="11" width="14" style="1" customWidth="1"/>
    <col min="12" max="16384" width="9.21875" style="1"/>
  </cols>
  <sheetData>
    <row r="1" spans="1:15" ht="18.45" x14ac:dyDescent="0.45">
      <c r="A1" s="198" t="s">
        <v>66</v>
      </c>
      <c r="B1" s="199"/>
      <c r="C1" s="199"/>
      <c r="D1" s="199"/>
      <c r="E1" s="199"/>
      <c r="F1" s="199"/>
      <c r="G1" s="199"/>
      <c r="H1" s="200"/>
      <c r="I1" s="200"/>
      <c r="J1" s="200"/>
      <c r="K1" s="200"/>
      <c r="L1" s="200"/>
      <c r="M1" s="200"/>
      <c r="N1" s="200"/>
      <c r="O1" s="200"/>
    </row>
    <row r="2" spans="1:15" ht="18.45" x14ac:dyDescent="0.45">
      <c r="A2" s="201" t="s">
        <v>67</v>
      </c>
      <c r="B2" s="202"/>
      <c r="C2" s="202"/>
      <c r="D2" s="202"/>
      <c r="E2" s="202"/>
      <c r="F2" s="202"/>
      <c r="G2" s="203"/>
    </row>
    <row r="3" spans="1:15" ht="18.45" x14ac:dyDescent="0.45">
      <c r="A3" s="201" t="s">
        <v>68</v>
      </c>
      <c r="B3" s="202"/>
      <c r="C3" s="202"/>
      <c r="D3" s="202"/>
      <c r="E3" s="202"/>
      <c r="F3" s="202"/>
      <c r="G3" s="203"/>
    </row>
    <row r="4" spans="1:15" ht="18.45" x14ac:dyDescent="0.45">
      <c r="A4" s="201" t="s">
        <v>69</v>
      </c>
      <c r="B4" s="204"/>
      <c r="C4" s="204"/>
      <c r="D4" s="205"/>
      <c r="E4" s="206"/>
      <c r="F4" s="206"/>
    </row>
    <row r="5" spans="1:15" ht="18.45" x14ac:dyDescent="0.45">
      <c r="A5" s="201" t="s">
        <v>188</v>
      </c>
      <c r="B5" s="207"/>
      <c r="C5" s="207"/>
      <c r="D5" s="208"/>
      <c r="E5" s="209"/>
      <c r="F5" s="209"/>
    </row>
    <row r="6" spans="1:15" ht="13.05" x14ac:dyDescent="0.3">
      <c r="A6" s="209"/>
      <c r="B6" s="207"/>
      <c r="C6" s="207"/>
      <c r="D6" s="208"/>
      <c r="E6" s="209"/>
      <c r="F6" s="209"/>
    </row>
    <row r="7" spans="1:15" ht="13.05" x14ac:dyDescent="0.3">
      <c r="A7" s="209"/>
      <c r="B7" s="207"/>
      <c r="C7" s="207"/>
      <c r="D7" s="208"/>
      <c r="E7" s="209"/>
      <c r="F7" s="209"/>
    </row>
    <row r="8" spans="1:15" ht="21" x14ac:dyDescent="0.5">
      <c r="A8" s="210" t="s">
        <v>70</v>
      </c>
      <c r="B8" s="211"/>
      <c r="C8" s="211"/>
      <c r="D8" s="211"/>
      <c r="E8" s="211"/>
      <c r="F8" s="211"/>
      <c r="G8" s="211"/>
      <c r="H8" s="211"/>
      <c r="I8" s="211"/>
      <c r="J8" s="211"/>
      <c r="K8" s="212"/>
      <c r="L8" s="212"/>
      <c r="M8" s="212"/>
      <c r="N8" s="212"/>
      <c r="O8" s="212"/>
    </row>
    <row r="9" spans="1:15" ht="16.05" thickBot="1" x14ac:dyDescent="0.4">
      <c r="A9" s="213"/>
      <c r="B9" s="214"/>
      <c r="C9" s="214"/>
      <c r="D9" s="214"/>
      <c r="E9" s="214"/>
      <c r="F9" s="214"/>
      <c r="G9" s="214"/>
      <c r="H9" s="214"/>
      <c r="I9" s="214"/>
      <c r="J9" s="214"/>
      <c r="K9"/>
      <c r="L9"/>
      <c r="M9"/>
      <c r="N9"/>
      <c r="O9"/>
    </row>
    <row r="10" spans="1:15" ht="15.45" x14ac:dyDescent="0.35">
      <c r="A10" s="215" t="s">
        <v>71</v>
      </c>
      <c r="B10" s="216" t="s">
        <v>72</v>
      </c>
      <c r="C10" s="216"/>
      <c r="D10" s="216"/>
      <c r="E10" s="216"/>
      <c r="F10" s="216"/>
      <c r="G10" s="216"/>
      <c r="H10" s="216"/>
      <c r="I10" s="216"/>
      <c r="J10" s="216"/>
      <c r="K10" s="217"/>
      <c r="L10" s="217"/>
      <c r="M10" s="217"/>
      <c r="N10" s="217"/>
      <c r="O10" s="218"/>
    </row>
    <row r="11" spans="1:15" ht="15.45" x14ac:dyDescent="0.35">
      <c r="A11" s="219"/>
      <c r="B11" s="214"/>
      <c r="C11" s="214"/>
      <c r="D11" s="214"/>
      <c r="E11" s="214"/>
      <c r="F11" s="214"/>
      <c r="G11" s="214"/>
      <c r="H11" s="214"/>
      <c r="I11" s="214"/>
      <c r="J11" s="214"/>
      <c r="K11"/>
      <c r="L11"/>
      <c r="M11"/>
      <c r="N11"/>
      <c r="O11" s="220"/>
    </row>
    <row r="12" spans="1:15" ht="15.45" x14ac:dyDescent="0.35">
      <c r="A12" s="221">
        <v>1</v>
      </c>
      <c r="B12" s="222" t="s">
        <v>73</v>
      </c>
      <c r="C12" s="214"/>
      <c r="D12" s="214"/>
      <c r="E12" s="214"/>
      <c r="F12" s="214"/>
      <c r="G12" s="214"/>
      <c r="H12" s="214"/>
      <c r="I12" s="214"/>
      <c r="J12" s="214"/>
      <c r="K12"/>
      <c r="L12"/>
      <c r="M12"/>
      <c r="N12"/>
      <c r="O12" s="220"/>
    </row>
    <row r="13" spans="1:15" ht="15.45" x14ac:dyDescent="0.35">
      <c r="A13" s="221">
        <v>2</v>
      </c>
      <c r="B13" s="222" t="s">
        <v>74</v>
      </c>
      <c r="C13" s="214"/>
      <c r="D13" s="214"/>
      <c r="E13" s="214"/>
      <c r="F13" s="214"/>
      <c r="G13" s="214"/>
      <c r="H13" s="214"/>
      <c r="I13" s="214"/>
      <c r="J13" s="214"/>
      <c r="K13"/>
      <c r="L13"/>
      <c r="M13"/>
      <c r="N13"/>
      <c r="O13" s="220"/>
    </row>
    <row r="14" spans="1:15" ht="15.45" x14ac:dyDescent="0.35">
      <c r="A14" s="221">
        <v>3</v>
      </c>
      <c r="B14" s="222" t="s">
        <v>75</v>
      </c>
      <c r="C14" s="214"/>
      <c r="D14" s="214"/>
      <c r="E14" s="214"/>
      <c r="F14" s="214"/>
      <c r="G14" s="214"/>
      <c r="H14" s="214"/>
      <c r="I14" s="214"/>
      <c r="J14" s="214"/>
      <c r="K14"/>
      <c r="L14"/>
      <c r="M14"/>
      <c r="N14"/>
      <c r="O14" s="220"/>
    </row>
    <row r="15" spans="1:15" ht="15.45" x14ac:dyDescent="0.35">
      <c r="A15" s="221"/>
      <c r="B15" s="222"/>
      <c r="C15" s="214"/>
      <c r="D15" s="214"/>
      <c r="E15" s="214"/>
      <c r="F15" s="214"/>
      <c r="G15" s="214"/>
      <c r="H15" s="214"/>
      <c r="I15" s="214"/>
      <c r="J15" s="214"/>
      <c r="K15"/>
      <c r="L15"/>
      <c r="M15"/>
      <c r="N15"/>
      <c r="O15" s="220"/>
    </row>
    <row r="16" spans="1:15" ht="15.45" x14ac:dyDescent="0.35">
      <c r="A16" s="221">
        <v>4</v>
      </c>
      <c r="B16" s="222" t="s">
        <v>76</v>
      </c>
      <c r="C16" s="214"/>
      <c r="D16" s="214"/>
      <c r="E16" s="214"/>
      <c r="F16" s="214"/>
      <c r="G16" s="214"/>
      <c r="H16" s="214"/>
      <c r="I16" s="214"/>
      <c r="J16" s="214"/>
      <c r="K16"/>
      <c r="L16"/>
      <c r="M16"/>
      <c r="N16"/>
      <c r="O16" s="220"/>
    </row>
    <row r="17" spans="1:15" ht="15.45" x14ac:dyDescent="0.35">
      <c r="A17" s="221">
        <v>5</v>
      </c>
      <c r="B17" s="222" t="s">
        <v>77</v>
      </c>
      <c r="C17" s="214"/>
      <c r="D17" s="214"/>
      <c r="E17" s="214"/>
      <c r="F17" s="214"/>
      <c r="G17" s="214"/>
      <c r="H17" s="214"/>
      <c r="I17" s="214"/>
      <c r="J17" s="214"/>
      <c r="K17"/>
      <c r="L17"/>
      <c r="M17"/>
      <c r="N17"/>
      <c r="O17" s="220"/>
    </row>
    <row r="18" spans="1:15" ht="16.05" thickBot="1" x14ac:dyDescent="0.4">
      <c r="A18" s="223"/>
      <c r="B18" s="224"/>
      <c r="C18" s="224"/>
      <c r="D18" s="224"/>
      <c r="E18" s="224"/>
      <c r="F18" s="224"/>
      <c r="G18" s="224"/>
      <c r="H18" s="224"/>
      <c r="I18" s="224"/>
      <c r="J18" s="224"/>
      <c r="K18" s="225"/>
      <c r="L18" s="225"/>
      <c r="M18" s="225"/>
      <c r="N18" s="225"/>
      <c r="O18" s="226"/>
    </row>
    <row r="19" spans="1:15" ht="15.45" x14ac:dyDescent="0.35">
      <c r="A19" s="227"/>
      <c r="B19" s="214"/>
      <c r="C19" s="214"/>
      <c r="D19" s="214"/>
      <c r="E19" s="214"/>
      <c r="F19" s="214"/>
      <c r="G19" s="214"/>
      <c r="H19" s="214"/>
      <c r="I19" s="214"/>
      <c r="J19" s="214"/>
      <c r="K19"/>
      <c r="L19"/>
      <c r="M19"/>
      <c r="N19"/>
      <c r="O19"/>
    </row>
    <row r="20" spans="1:15" ht="15.45" x14ac:dyDescent="0.35">
      <c r="A20" s="228" t="s">
        <v>78</v>
      </c>
      <c r="B20" s="229">
        <v>2022</v>
      </c>
      <c r="C20" s="214"/>
      <c r="D20" s="214"/>
      <c r="E20" s="214"/>
      <c r="F20" s="214"/>
      <c r="G20" s="214"/>
      <c r="H20" s="214"/>
      <c r="I20" s="214"/>
      <c r="J20" s="214"/>
      <c r="K20"/>
      <c r="L20"/>
      <c r="M20"/>
      <c r="N20"/>
      <c r="O20"/>
    </row>
    <row r="21" spans="1:15" ht="15.45" x14ac:dyDescent="0.35">
      <c r="A21" s="227"/>
      <c r="B21" s="214"/>
      <c r="C21" s="214"/>
      <c r="D21" s="214"/>
      <c r="E21" s="214"/>
      <c r="F21" s="214"/>
      <c r="G21" s="214"/>
      <c r="H21" s="214"/>
      <c r="I21" s="214"/>
      <c r="J21" s="214"/>
      <c r="K21"/>
      <c r="L21"/>
      <c r="M21"/>
      <c r="N21"/>
      <c r="O21"/>
    </row>
    <row r="22" spans="1:15" ht="15.45" x14ac:dyDescent="0.35">
      <c r="A22" s="230" t="s">
        <v>79</v>
      </c>
      <c r="B22" s="214"/>
      <c r="C22" s="214"/>
      <c r="D22" s="214"/>
      <c r="E22" s="214"/>
      <c r="F22" s="214"/>
      <c r="G22" s="214"/>
      <c r="H22" s="214"/>
      <c r="I22" s="214"/>
      <c r="J22" s="214"/>
      <c r="K22"/>
      <c r="L22"/>
      <c r="M22"/>
      <c r="N22"/>
      <c r="O22"/>
    </row>
    <row r="23" spans="1:15" ht="15.45" x14ac:dyDescent="0.35">
      <c r="A23" s="214"/>
      <c r="B23" s="231" t="s">
        <v>80</v>
      </c>
      <c r="C23" s="231"/>
      <c r="D23" s="231"/>
      <c r="E23" s="231"/>
      <c r="F23" s="231"/>
      <c r="G23" s="231"/>
      <c r="H23" s="231"/>
      <c r="I23" s="231"/>
      <c r="J23"/>
      <c r="K23"/>
      <c r="L23"/>
      <c r="M23"/>
      <c r="N23"/>
      <c r="O23"/>
    </row>
    <row r="24" spans="1:15" ht="15.45" x14ac:dyDescent="0.35">
      <c r="A24" s="214"/>
      <c r="B24" s="231" t="s">
        <v>81</v>
      </c>
      <c r="C24" s="231"/>
      <c r="D24" s="231"/>
      <c r="E24" s="231"/>
      <c r="F24" s="231"/>
      <c r="G24" s="231"/>
      <c r="H24" s="231"/>
      <c r="I24" s="231"/>
      <c r="J24"/>
      <c r="K24"/>
      <c r="L24"/>
      <c r="M24"/>
      <c r="N24"/>
      <c r="O24"/>
    </row>
    <row r="25" spans="1:15" ht="15.45" x14ac:dyDescent="0.35">
      <c r="A25" s="214"/>
      <c r="B25" s="214" t="s">
        <v>82</v>
      </c>
      <c r="C25" s="214"/>
      <c r="D25" s="214"/>
      <c r="E25" s="214"/>
      <c r="F25" s="214"/>
      <c r="G25" s="214"/>
      <c r="H25" s="214"/>
      <c r="I25" s="214"/>
      <c r="J25" s="214"/>
      <c r="K25"/>
      <c r="L25"/>
      <c r="M25"/>
      <c r="N25"/>
      <c r="O25"/>
    </row>
    <row r="26" spans="1:15" ht="15.45" x14ac:dyDescent="0.35">
      <c r="A26" s="214"/>
      <c r="B26" s="214" t="s">
        <v>83</v>
      </c>
      <c r="C26" s="214"/>
      <c r="D26" s="214"/>
      <c r="E26" s="214"/>
      <c r="F26" s="214"/>
      <c r="G26" s="214"/>
      <c r="H26" s="214"/>
      <c r="I26" s="214"/>
      <c r="J26" s="214"/>
      <c r="K26"/>
      <c r="L26"/>
      <c r="M26"/>
      <c r="N26"/>
      <c r="O26"/>
    </row>
    <row r="27" spans="1:15" ht="15.45" x14ac:dyDescent="0.35">
      <c r="A27" s="214"/>
      <c r="B27" s="214"/>
      <c r="C27" s="214"/>
      <c r="D27" s="214"/>
      <c r="E27" s="214"/>
      <c r="F27" s="214"/>
      <c r="G27" s="214"/>
      <c r="H27" s="214"/>
      <c r="I27" s="214"/>
      <c r="J27" s="214"/>
      <c r="K27"/>
      <c r="L27"/>
      <c r="M27"/>
      <c r="N27"/>
      <c r="O27"/>
    </row>
    <row r="28" spans="1:15" ht="15.45" x14ac:dyDescent="0.35">
      <c r="A28" s="214"/>
      <c r="B28" s="214"/>
      <c r="C28" s="214"/>
      <c r="D28" s="214"/>
      <c r="E28" s="214"/>
      <c r="F28" s="214"/>
      <c r="G28" s="214"/>
      <c r="H28" s="214"/>
      <c r="I28" s="214"/>
      <c r="J28" s="214"/>
      <c r="K28"/>
      <c r="L28"/>
      <c r="M28"/>
      <c r="N28"/>
      <c r="O28"/>
    </row>
    <row r="29" spans="1:15" ht="15.45" x14ac:dyDescent="0.35">
      <c r="A29" s="230" t="s">
        <v>84</v>
      </c>
      <c r="B29" s="214"/>
      <c r="C29" s="214"/>
      <c r="D29" s="214"/>
      <c r="E29" s="214"/>
      <c r="F29" s="214"/>
      <c r="G29" s="214"/>
      <c r="H29" s="214"/>
      <c r="I29" s="214"/>
      <c r="J29" s="214"/>
      <c r="K29"/>
      <c r="L29"/>
      <c r="M29"/>
      <c r="N29"/>
      <c r="O29"/>
    </row>
    <row r="30" spans="1:15" ht="15.45" x14ac:dyDescent="0.35">
      <c r="A30" s="230"/>
      <c r="J30" s="214"/>
      <c r="K30"/>
      <c r="L30"/>
      <c r="M30"/>
      <c r="N30"/>
      <c r="O30"/>
    </row>
    <row r="31" spans="1:15" ht="15.45" x14ac:dyDescent="0.35">
      <c r="A31" s="214"/>
      <c r="B31" s="214" t="s">
        <v>85</v>
      </c>
      <c r="C31" s="214"/>
      <c r="D31" s="214"/>
      <c r="E31" s="214"/>
      <c r="F31" s="214"/>
      <c r="G31" s="214"/>
      <c r="H31" s="214"/>
      <c r="I31" s="214"/>
      <c r="J31" s="214"/>
      <c r="K31"/>
      <c r="L31"/>
      <c r="M31"/>
      <c r="N31"/>
      <c r="O31"/>
    </row>
    <row r="32" spans="1:15" ht="15.45" x14ac:dyDescent="0.35">
      <c r="A32" s="214"/>
      <c r="B32" s="214" t="s">
        <v>86</v>
      </c>
      <c r="C32" s="214"/>
      <c r="D32" s="214"/>
      <c r="E32" s="214"/>
      <c r="F32" s="214"/>
      <c r="G32" s="214"/>
      <c r="H32" s="214"/>
      <c r="I32" s="214"/>
      <c r="J32" s="214"/>
      <c r="K32"/>
      <c r="L32"/>
      <c r="M32"/>
      <c r="N32"/>
      <c r="O32"/>
    </row>
    <row r="33" spans="1:15" ht="15.45" x14ac:dyDescent="0.35">
      <c r="A33" s="214"/>
      <c r="B33" s="214" t="s">
        <v>87</v>
      </c>
      <c r="C33" s="214"/>
      <c r="D33" s="214"/>
      <c r="E33" s="214"/>
      <c r="F33" s="214"/>
      <c r="G33" s="214"/>
      <c r="H33" s="214"/>
      <c r="I33" s="214"/>
      <c r="J33" s="214"/>
      <c r="K33"/>
      <c r="L33"/>
      <c r="M33"/>
      <c r="N33"/>
      <c r="O33"/>
    </row>
    <row r="34" spans="1:15" ht="15.45" x14ac:dyDescent="0.35">
      <c r="A34" s="214"/>
      <c r="B34" s="214"/>
      <c r="C34" s="214" t="s">
        <v>88</v>
      </c>
      <c r="D34" s="214"/>
      <c r="E34" s="214"/>
      <c r="F34" s="214"/>
      <c r="G34" s="214"/>
      <c r="H34" s="214"/>
      <c r="I34" s="214"/>
      <c r="J34" s="214"/>
      <c r="K34"/>
      <c r="L34"/>
      <c r="M34"/>
      <c r="N34"/>
      <c r="O34"/>
    </row>
    <row r="35" spans="1:15" ht="15.45" x14ac:dyDescent="0.35">
      <c r="A35" s="214"/>
      <c r="B35" s="214"/>
      <c r="C35" s="214" t="s">
        <v>89</v>
      </c>
      <c r="D35" s="214"/>
      <c r="E35" s="214"/>
      <c r="F35" s="214"/>
      <c r="G35" s="214"/>
      <c r="H35" s="214"/>
      <c r="I35" s="214"/>
      <c r="J35" s="214"/>
      <c r="K35"/>
      <c r="L35"/>
      <c r="M35"/>
      <c r="N35"/>
      <c r="O35"/>
    </row>
    <row r="36" spans="1:15" ht="15.45" x14ac:dyDescent="0.35">
      <c r="A36" s="214"/>
      <c r="B36" s="214"/>
      <c r="C36" s="214" t="s">
        <v>90</v>
      </c>
      <c r="D36" s="214"/>
      <c r="E36" s="214"/>
      <c r="F36" s="214"/>
      <c r="G36" s="214"/>
      <c r="H36" s="214"/>
      <c r="I36" s="214"/>
      <c r="J36" s="214"/>
      <c r="K36"/>
      <c r="L36"/>
      <c r="M36"/>
      <c r="N36"/>
      <c r="O36"/>
    </row>
    <row r="37" spans="1:15" ht="15.45" x14ac:dyDescent="0.35">
      <c r="A37" s="214"/>
      <c r="B37" s="214" t="s">
        <v>91</v>
      </c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 ht="15.45" x14ac:dyDescent="0.35">
      <c r="A38" s="214"/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 ht="15.45" x14ac:dyDescent="0.35">
      <c r="A39" s="214"/>
      <c r="B39" s="214" t="s">
        <v>92</v>
      </c>
      <c r="C39" s="214"/>
      <c r="D39" s="214"/>
      <c r="E39" s="214"/>
      <c r="F39" s="214"/>
      <c r="G39" s="214"/>
      <c r="H39" s="214"/>
      <c r="I39" s="214"/>
      <c r="J39" s="214"/>
      <c r="K39"/>
      <c r="L39"/>
      <c r="M39"/>
      <c r="N39"/>
      <c r="O39"/>
    </row>
    <row r="40" spans="1:15" ht="15.45" x14ac:dyDescent="0.35">
      <c r="A40" s="214"/>
      <c r="B40" s="214"/>
      <c r="C40" s="214" t="s">
        <v>93</v>
      </c>
      <c r="D40" s="214"/>
      <c r="E40" s="214"/>
      <c r="F40" s="214"/>
      <c r="G40" s="214"/>
      <c r="H40" s="214"/>
      <c r="I40" s="214"/>
      <c r="J40" s="214"/>
      <c r="K40"/>
      <c r="L40"/>
      <c r="M40"/>
      <c r="N40"/>
      <c r="O40"/>
    </row>
    <row r="41" spans="1:15" ht="15.45" x14ac:dyDescent="0.35">
      <c r="A41" s="214"/>
      <c r="B41" s="214"/>
      <c r="C41" s="214"/>
      <c r="D41" s="214" t="s">
        <v>94</v>
      </c>
      <c r="E41" s="214"/>
      <c r="F41" s="214"/>
      <c r="G41" s="214"/>
      <c r="H41" s="214"/>
      <c r="I41" s="214"/>
      <c r="J41" s="214"/>
      <c r="K41"/>
      <c r="L41"/>
      <c r="M41"/>
      <c r="N41"/>
      <c r="O41"/>
    </row>
    <row r="42" spans="1:15" ht="15.45" x14ac:dyDescent="0.35">
      <c r="A42" s="214"/>
      <c r="B42" s="214"/>
      <c r="C42" s="214" t="s">
        <v>95</v>
      </c>
      <c r="D42" s="214"/>
      <c r="E42" s="214"/>
      <c r="F42" s="214"/>
      <c r="G42" s="214"/>
      <c r="H42" s="214"/>
      <c r="I42" s="214"/>
      <c r="J42" s="214"/>
      <c r="K42"/>
      <c r="L42"/>
      <c r="M42"/>
      <c r="N42"/>
      <c r="O42"/>
    </row>
    <row r="43" spans="1:15" ht="15.45" x14ac:dyDescent="0.35">
      <c r="A43" s="214"/>
      <c r="B43" s="214"/>
      <c r="C43" s="214"/>
      <c r="D43" s="214" t="s">
        <v>96</v>
      </c>
      <c r="E43" s="214"/>
      <c r="F43" s="214"/>
      <c r="G43" s="214"/>
      <c r="H43" s="214"/>
      <c r="I43" s="214"/>
      <c r="J43" s="214"/>
      <c r="K43"/>
      <c r="L43"/>
      <c r="M43"/>
      <c r="N43"/>
      <c r="O43"/>
    </row>
    <row r="44" spans="1:15" ht="15.45" x14ac:dyDescent="0.35">
      <c r="A44" s="214"/>
      <c r="B44" s="214"/>
      <c r="C44" s="214"/>
      <c r="D44" s="214"/>
      <c r="E44" s="214"/>
      <c r="F44" s="214"/>
      <c r="G44" s="214"/>
      <c r="H44" s="214"/>
      <c r="I44" s="214"/>
      <c r="J44" s="214"/>
      <c r="K44"/>
      <c r="L44"/>
      <c r="M44"/>
      <c r="N44"/>
      <c r="O44"/>
    </row>
    <row r="45" spans="1:15" ht="15.45" x14ac:dyDescent="0.35">
      <c r="A45" s="230" t="s">
        <v>97</v>
      </c>
      <c r="B45" s="214"/>
      <c r="C45" s="214"/>
      <c r="D45" s="214"/>
      <c r="E45" s="214"/>
      <c r="F45" s="214"/>
      <c r="G45" s="214"/>
      <c r="H45" s="214"/>
      <c r="I45" s="214"/>
      <c r="J45" s="214"/>
      <c r="K45"/>
      <c r="L45"/>
      <c r="M45"/>
      <c r="N45"/>
      <c r="O45"/>
    </row>
    <row r="46" spans="1:15" ht="15.6" x14ac:dyDescent="0.3">
      <c r="A46" s="230"/>
      <c r="B46" s="214"/>
      <c r="C46" s="214"/>
      <c r="D46" s="214"/>
      <c r="E46" s="214"/>
      <c r="F46" s="214"/>
      <c r="G46" s="214"/>
      <c r="H46" s="214"/>
      <c r="I46" s="214"/>
      <c r="J46" s="214"/>
      <c r="K46"/>
      <c r="L46"/>
      <c r="M46"/>
      <c r="N46"/>
      <c r="O46"/>
    </row>
    <row r="47" spans="1:15" ht="15.6" x14ac:dyDescent="0.3">
      <c r="A47" s="230"/>
      <c r="B47" s="214" t="s">
        <v>98</v>
      </c>
      <c r="C47" s="214"/>
      <c r="D47" s="214"/>
      <c r="E47" s="214"/>
      <c r="F47" s="214"/>
      <c r="G47" s="214"/>
      <c r="H47" s="214"/>
      <c r="I47" s="214"/>
      <c r="J47" s="214"/>
      <c r="K47"/>
      <c r="L47"/>
      <c r="M47"/>
      <c r="N47"/>
      <c r="O47"/>
    </row>
    <row r="48" spans="1:15" ht="15.6" x14ac:dyDescent="0.3">
      <c r="A48" s="230"/>
      <c r="B48" s="214" t="s">
        <v>99</v>
      </c>
      <c r="C48" s="214"/>
      <c r="D48" s="214"/>
      <c r="E48" s="214"/>
      <c r="F48" s="214"/>
      <c r="G48" s="214"/>
      <c r="H48" s="214"/>
      <c r="I48" s="214"/>
      <c r="J48" s="214"/>
      <c r="K48"/>
      <c r="L48"/>
      <c r="M48"/>
      <c r="N48"/>
      <c r="O48"/>
    </row>
    <row r="49" spans="1:15" ht="15.6" x14ac:dyDescent="0.3">
      <c r="A49" s="230"/>
      <c r="B49" s="214" t="s">
        <v>100</v>
      </c>
      <c r="C49" s="214"/>
      <c r="D49" s="214"/>
      <c r="E49" s="214"/>
      <c r="F49" s="214"/>
      <c r="G49" s="214"/>
      <c r="H49" s="214"/>
      <c r="I49" s="214"/>
      <c r="J49" s="214"/>
      <c r="K49"/>
      <c r="L49"/>
      <c r="M49"/>
      <c r="N49"/>
      <c r="O49"/>
    </row>
    <row r="50" spans="1:15" ht="15.6" x14ac:dyDescent="0.3">
      <c r="A50" s="230"/>
      <c r="B50" s="214"/>
      <c r="C50" s="214" t="s">
        <v>101</v>
      </c>
      <c r="D50" s="214"/>
      <c r="E50" s="214"/>
      <c r="F50" s="214"/>
      <c r="G50" s="214"/>
      <c r="H50" s="214"/>
      <c r="I50" s="214"/>
      <c r="J50" s="214"/>
      <c r="K50"/>
      <c r="L50"/>
      <c r="M50"/>
      <c r="N50"/>
      <c r="O50"/>
    </row>
    <row r="51" spans="1:15" ht="15.6" x14ac:dyDescent="0.3">
      <c r="A51" s="230"/>
      <c r="B51" s="214"/>
      <c r="C51" s="214"/>
      <c r="D51" s="214"/>
      <c r="E51" s="214"/>
      <c r="F51" s="214"/>
      <c r="G51" s="214"/>
      <c r="H51" s="214"/>
      <c r="I51" s="214"/>
      <c r="J51" s="214"/>
      <c r="K51"/>
      <c r="L51"/>
      <c r="M51"/>
      <c r="N51"/>
      <c r="O51"/>
    </row>
    <row r="52" spans="1:15" ht="15.6" x14ac:dyDescent="0.3">
      <c r="A52" s="214"/>
      <c r="B52" t="s">
        <v>102</v>
      </c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 ht="15.6" x14ac:dyDescent="0.3">
      <c r="A53" s="214"/>
      <c r="B53"/>
      <c r="C53" t="s">
        <v>103</v>
      </c>
      <c r="D53"/>
      <c r="E53"/>
      <c r="F53"/>
      <c r="G53"/>
      <c r="H53"/>
      <c r="I53"/>
      <c r="J53"/>
      <c r="K53"/>
      <c r="L53"/>
      <c r="M53"/>
      <c r="N53"/>
      <c r="O53"/>
    </row>
    <row r="54" spans="1:15" ht="15.6" x14ac:dyDescent="0.3">
      <c r="A54" s="214"/>
      <c r="B54"/>
      <c r="C54"/>
      <c r="D54" t="s">
        <v>104</v>
      </c>
      <c r="E54"/>
      <c r="F54"/>
      <c r="G54"/>
      <c r="H54"/>
      <c r="I54"/>
      <c r="J54"/>
      <c r="K54"/>
      <c r="L54"/>
      <c r="M54"/>
      <c r="N54"/>
      <c r="O54"/>
    </row>
    <row r="55" spans="1:15" ht="15.6" x14ac:dyDescent="0.3">
      <c r="A55" s="214"/>
      <c r="B55"/>
      <c r="C55" t="s">
        <v>105</v>
      </c>
      <c r="D55"/>
      <c r="E55"/>
      <c r="F55"/>
      <c r="G55"/>
      <c r="H55"/>
      <c r="I55"/>
      <c r="J55"/>
      <c r="K55"/>
      <c r="L55"/>
      <c r="M55"/>
      <c r="N55"/>
      <c r="O55"/>
    </row>
    <row r="56" spans="1:15" ht="15.6" x14ac:dyDescent="0.3">
      <c r="A56" s="214"/>
      <c r="B56"/>
      <c r="C56" t="s">
        <v>106</v>
      </c>
      <c r="D56"/>
      <c r="E56"/>
      <c r="F56"/>
      <c r="G56"/>
      <c r="H56"/>
      <c r="I56"/>
      <c r="J56"/>
      <c r="K56"/>
      <c r="L56"/>
      <c r="M56"/>
      <c r="N56"/>
      <c r="O56"/>
    </row>
    <row r="57" spans="1:15" ht="15.6" x14ac:dyDescent="0.3">
      <c r="A57" s="230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ht="14.4" x14ac:dyDescent="0.3">
      <c r="A58"/>
      <c r="B58" t="s">
        <v>107</v>
      </c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 ht="14.4" x14ac:dyDescent="0.3">
      <c r="A59"/>
      <c r="B59"/>
      <c r="C59" t="s">
        <v>108</v>
      </c>
      <c r="D59"/>
      <c r="E59"/>
      <c r="F59"/>
      <c r="G59"/>
      <c r="H59"/>
      <c r="I59"/>
      <c r="J59"/>
      <c r="K59"/>
      <c r="L59"/>
      <c r="M59"/>
      <c r="N59"/>
      <c r="O59"/>
    </row>
    <row r="60" spans="1:15" ht="14.4" x14ac:dyDescent="0.3">
      <c r="A60"/>
      <c r="B60"/>
      <c r="C60" t="s">
        <v>109</v>
      </c>
      <c r="D60"/>
      <c r="E60"/>
      <c r="F60"/>
      <c r="G60"/>
      <c r="H60"/>
      <c r="I60"/>
      <c r="J60"/>
      <c r="K60"/>
      <c r="L60"/>
      <c r="M60"/>
      <c r="N60"/>
      <c r="O60"/>
    </row>
    <row r="61" spans="1:15" x14ac:dyDescent="0.3">
      <c r="A61" s="209"/>
      <c r="B61" s="207"/>
      <c r="C61" s="207"/>
      <c r="D61" s="208"/>
      <c r="E61" s="209"/>
      <c r="F61" s="209"/>
    </row>
    <row r="62" spans="1:15" x14ac:dyDescent="0.3">
      <c r="A62" s="209"/>
      <c r="B62" s="207"/>
      <c r="C62" s="207"/>
      <c r="D62" s="208"/>
      <c r="E62" s="209"/>
      <c r="F62" s="209"/>
    </row>
    <row r="63" spans="1:15" ht="15.6" x14ac:dyDescent="0.3">
      <c r="A63" s="232" t="s">
        <v>110</v>
      </c>
      <c r="B63" s="233"/>
      <c r="C63" s="233"/>
      <c r="D63" s="234"/>
      <c r="E63" s="235"/>
      <c r="F63" s="235"/>
      <c r="G63" s="236"/>
      <c r="H63" s="236"/>
      <c r="I63" s="236"/>
      <c r="J63" s="236"/>
      <c r="K63" s="236"/>
      <c r="L63" s="236"/>
      <c r="M63" s="236"/>
      <c r="N63" s="236"/>
      <c r="O63" s="236"/>
    </row>
    <row r="64" spans="1:15" x14ac:dyDescent="0.3">
      <c r="A64" s="237"/>
      <c r="B64" s="207"/>
      <c r="C64" s="207"/>
      <c r="D64" s="208"/>
      <c r="E64" s="209"/>
      <c r="F64" s="209"/>
    </row>
    <row r="65" spans="1:19" ht="15.6" x14ac:dyDescent="0.3">
      <c r="A65" s="238" t="s">
        <v>111</v>
      </c>
      <c r="B65" s="238"/>
      <c r="C65" s="239"/>
      <c r="D65" s="238"/>
      <c r="E65" s="239"/>
      <c r="F65" s="239"/>
      <c r="G65" s="239"/>
      <c r="H65" s="214"/>
    </row>
    <row r="66" spans="1:19" ht="15.6" x14ac:dyDescent="0.3">
      <c r="A66" s="230" t="s">
        <v>112</v>
      </c>
      <c r="B66" s="213" t="s">
        <v>113</v>
      </c>
      <c r="C66" s="213"/>
      <c r="D66" s="240"/>
      <c r="E66" s="213"/>
      <c r="F66" s="213"/>
      <c r="G66" s="214"/>
      <c r="H66" s="214"/>
    </row>
    <row r="67" spans="1:19" ht="15.6" x14ac:dyDescent="0.3">
      <c r="A67" s="230" t="s">
        <v>34</v>
      </c>
      <c r="B67" s="213" t="s">
        <v>114</v>
      </c>
      <c r="C67" s="213"/>
      <c r="D67" s="240"/>
      <c r="E67" s="213"/>
      <c r="F67" s="213"/>
      <c r="G67" s="214"/>
      <c r="H67" s="214"/>
    </row>
    <row r="68" spans="1:19" ht="15.6" x14ac:dyDescent="0.3">
      <c r="A68" s="230" t="s">
        <v>115</v>
      </c>
      <c r="B68" s="213" t="s">
        <v>116</v>
      </c>
      <c r="C68" s="213"/>
      <c r="D68" s="240"/>
      <c r="E68" s="213"/>
      <c r="F68" s="213"/>
      <c r="G68" s="214"/>
      <c r="H68" s="214"/>
    </row>
    <row r="69" spans="1:19" ht="15.6" x14ac:dyDescent="0.3">
      <c r="A69" s="325" t="s">
        <v>36</v>
      </c>
      <c r="B69" s="213" t="s">
        <v>117</v>
      </c>
      <c r="C69" s="213"/>
      <c r="D69" s="240"/>
      <c r="E69" s="213"/>
      <c r="F69" s="213"/>
      <c r="G69" s="214"/>
      <c r="H69" s="214"/>
    </row>
    <row r="70" spans="1:19" ht="15.6" x14ac:dyDescent="0.3">
      <c r="A70" s="325" t="s">
        <v>38</v>
      </c>
      <c r="B70" s="213" t="s">
        <v>118</v>
      </c>
      <c r="C70" s="213"/>
      <c r="D70" s="240"/>
      <c r="E70" s="213"/>
      <c r="F70" s="213"/>
      <c r="G70" s="214"/>
      <c r="H70" s="214"/>
    </row>
    <row r="71" spans="1:19" ht="15.6" x14ac:dyDescent="0.3">
      <c r="A71" s="325" t="s">
        <v>46</v>
      </c>
      <c r="B71" s="213" t="s">
        <v>119</v>
      </c>
      <c r="C71" s="213"/>
      <c r="D71" s="240"/>
      <c r="E71" s="213"/>
      <c r="F71" s="213"/>
      <c r="G71" s="214"/>
      <c r="H71" s="214"/>
    </row>
    <row r="72" spans="1:19" ht="15.6" x14ac:dyDescent="0.3">
      <c r="A72" s="325" t="s">
        <v>49</v>
      </c>
      <c r="B72" s="213" t="s">
        <v>120</v>
      </c>
      <c r="C72" s="213"/>
      <c r="D72" s="240"/>
      <c r="E72" s="213"/>
      <c r="F72" s="213"/>
      <c r="G72" s="214"/>
      <c r="H72" s="214"/>
    </row>
    <row r="73" spans="1:19" ht="15.6" x14ac:dyDescent="0.3">
      <c r="A73" s="325" t="s">
        <v>51</v>
      </c>
      <c r="B73" s="213" t="s">
        <v>51</v>
      </c>
      <c r="C73" s="213"/>
      <c r="D73" s="240"/>
      <c r="E73" s="213"/>
      <c r="F73" s="213"/>
      <c r="G73" s="214"/>
      <c r="H73" s="214"/>
    </row>
    <row r="74" spans="1:19" ht="15.6" x14ac:dyDescent="0.3">
      <c r="A74" s="213"/>
      <c r="B74" s="213"/>
      <c r="C74" s="213"/>
      <c r="D74" s="240"/>
      <c r="E74" s="213"/>
      <c r="F74" s="213"/>
      <c r="G74" s="214"/>
      <c r="H74" s="214"/>
    </row>
    <row r="75" spans="1:19" ht="15.6" x14ac:dyDescent="0.3">
      <c r="A75" s="238" t="s">
        <v>121</v>
      </c>
      <c r="B75" s="239"/>
      <c r="C75" s="239"/>
      <c r="D75" s="239"/>
      <c r="E75" s="239"/>
      <c r="F75" s="239"/>
      <c r="G75" s="239"/>
      <c r="H75" s="214"/>
    </row>
    <row r="76" spans="1:19" ht="15.6" x14ac:dyDescent="0.3">
      <c r="A76" s="241" t="s">
        <v>220</v>
      </c>
      <c r="B76" s="214"/>
      <c r="C76" s="214"/>
      <c r="D76" s="214" t="s">
        <v>221</v>
      </c>
      <c r="E76" s="214"/>
      <c r="F76" s="214"/>
      <c r="G76" s="214"/>
      <c r="H76" s="214"/>
      <c r="L76" s="241"/>
      <c r="M76" s="214"/>
      <c r="N76" s="214"/>
      <c r="O76" s="214"/>
      <c r="P76" s="214"/>
      <c r="Q76" s="214"/>
      <c r="R76" s="214"/>
      <c r="S76" s="214"/>
    </row>
    <row r="77" spans="1:19" ht="15.6" x14ac:dyDescent="0.3">
      <c r="A77" s="241" t="s">
        <v>222</v>
      </c>
      <c r="B77" s="214"/>
      <c r="C77" s="214"/>
      <c r="D77" s="214" t="s">
        <v>223</v>
      </c>
      <c r="E77" s="214"/>
      <c r="F77" s="214"/>
      <c r="G77" s="214"/>
      <c r="H77" s="214"/>
      <c r="L77" s="241"/>
      <c r="M77" s="214"/>
      <c r="N77" s="214"/>
      <c r="O77" s="214"/>
      <c r="P77" s="214"/>
      <c r="Q77" s="214"/>
      <c r="R77" s="214"/>
      <c r="S77" s="214"/>
    </row>
    <row r="78" spans="1:19" ht="15.6" x14ac:dyDescent="0.3">
      <c r="A78" s="241" t="s">
        <v>224</v>
      </c>
      <c r="B78" s="214"/>
      <c r="C78" s="214"/>
      <c r="D78" s="214" t="s">
        <v>225</v>
      </c>
      <c r="E78" s="214"/>
      <c r="F78" s="214"/>
      <c r="G78" s="214"/>
      <c r="H78" s="214"/>
      <c r="L78" s="241"/>
      <c r="M78" s="214"/>
      <c r="N78" s="214"/>
      <c r="O78" s="214"/>
      <c r="P78" s="214"/>
      <c r="Q78" s="214"/>
      <c r="R78" s="214"/>
      <c r="S78" s="214"/>
    </row>
    <row r="79" spans="1:19" ht="15.6" x14ac:dyDescent="0.3">
      <c r="A79" s="241" t="s">
        <v>226</v>
      </c>
      <c r="B79" s="214"/>
      <c r="C79" s="214"/>
      <c r="D79" s="214" t="s">
        <v>227</v>
      </c>
      <c r="E79" s="214"/>
      <c r="F79" s="214"/>
      <c r="G79" s="214"/>
      <c r="H79" s="214"/>
      <c r="L79" s="241"/>
      <c r="M79" s="214"/>
      <c r="N79" s="214"/>
      <c r="O79" s="214"/>
      <c r="P79" s="214"/>
      <c r="Q79" s="214"/>
      <c r="R79" s="214"/>
      <c r="S79" s="214"/>
    </row>
    <row r="80" spans="1:19" ht="15.6" x14ac:dyDescent="0.3">
      <c r="A80" s="241" t="s">
        <v>10</v>
      </c>
      <c r="B80" s="214"/>
      <c r="C80" s="214"/>
      <c r="D80" s="214" t="s">
        <v>228</v>
      </c>
      <c r="E80" s="214"/>
      <c r="H80" s="214"/>
      <c r="L80" s="241"/>
      <c r="M80" s="214"/>
      <c r="N80" s="214"/>
      <c r="O80" s="214"/>
      <c r="P80" s="214"/>
      <c r="Q80" s="214"/>
      <c r="R80" s="214"/>
      <c r="S80" s="214"/>
    </row>
    <row r="81" spans="1:19" ht="15.6" x14ac:dyDescent="0.3">
      <c r="A81" s="241" t="s">
        <v>229</v>
      </c>
      <c r="B81" s="214"/>
      <c r="C81" s="214"/>
      <c r="D81" s="214" t="s">
        <v>230</v>
      </c>
      <c r="E81" s="214"/>
      <c r="H81" s="214"/>
      <c r="L81" s="241"/>
      <c r="M81" s="214"/>
      <c r="N81" s="214"/>
      <c r="O81" s="214"/>
      <c r="P81" s="214"/>
      <c r="Q81" s="214"/>
      <c r="R81" s="214"/>
      <c r="S81" s="214"/>
    </row>
    <row r="82" spans="1:19" ht="15.6" x14ac:dyDescent="0.3">
      <c r="A82" s="241" t="s">
        <v>231</v>
      </c>
      <c r="B82" s="214"/>
      <c r="C82" s="214"/>
      <c r="D82" s="214" t="s">
        <v>232</v>
      </c>
      <c r="E82" s="214"/>
      <c r="F82" s="214"/>
      <c r="G82" s="214"/>
      <c r="H82" s="214"/>
      <c r="L82" s="241"/>
      <c r="M82" s="214"/>
      <c r="N82" s="214"/>
      <c r="O82" s="214"/>
      <c r="P82" s="214"/>
      <c r="Q82" s="214"/>
      <c r="R82" s="214"/>
      <c r="S82" s="214"/>
    </row>
    <row r="83" spans="1:19" ht="15.6" x14ac:dyDescent="0.3">
      <c r="A83" s="241" t="s">
        <v>233</v>
      </c>
      <c r="B83" s="214"/>
      <c r="C83" s="214"/>
      <c r="D83" s="214" t="s">
        <v>234</v>
      </c>
      <c r="E83" s="214"/>
      <c r="F83" s="214"/>
      <c r="G83" s="214"/>
      <c r="H83" s="214"/>
      <c r="M83" s="239"/>
      <c r="N83" s="239"/>
      <c r="O83" s="239"/>
      <c r="P83" s="239"/>
      <c r="Q83" s="239"/>
      <c r="R83" s="239"/>
      <c r="S83" s="214"/>
    </row>
    <row r="84" spans="1:19" ht="16.2" thickBot="1" x14ac:dyDescent="0.35">
      <c r="A84" s="238" t="s">
        <v>122</v>
      </c>
      <c r="B84" s="214"/>
      <c r="C84" s="214"/>
      <c r="D84" s="214"/>
      <c r="E84" s="214"/>
      <c r="F84" s="214"/>
      <c r="G84" s="214"/>
      <c r="H84" s="214"/>
      <c r="L84" s="238"/>
      <c r="M84" s="239"/>
      <c r="N84" s="239"/>
      <c r="O84" s="239"/>
      <c r="P84" s="239"/>
      <c r="Q84" s="239"/>
      <c r="R84" s="239"/>
      <c r="S84" s="214"/>
    </row>
    <row r="85" spans="1:19" ht="28.2" thickBot="1" x14ac:dyDescent="0.35">
      <c r="A85" s="242" t="s">
        <v>123</v>
      </c>
      <c r="B85" s="243"/>
      <c r="C85" s="244"/>
      <c r="D85" s="245" t="s">
        <v>124</v>
      </c>
      <c r="E85" s="246"/>
      <c r="F85" s="247"/>
      <c r="G85" s="247"/>
      <c r="H85" s="246"/>
      <c r="I85" s="248"/>
      <c r="J85" s="249" t="s">
        <v>125</v>
      </c>
      <c r="K85" s="250" t="s">
        <v>126</v>
      </c>
    </row>
    <row r="86" spans="1:19" ht="16.2" thickBot="1" x14ac:dyDescent="0.35">
      <c r="A86" s="251" t="s">
        <v>127</v>
      </c>
      <c r="B86" s="246"/>
      <c r="C86" s="248"/>
      <c r="D86" s="251" t="str">
        <f>[1]WEB_Layout!D105</f>
        <v>Masscahusetts Electic Company (MECO)</v>
      </c>
      <c r="E86" s="246"/>
      <c r="F86" s="246"/>
      <c r="G86" s="246"/>
      <c r="H86" s="246"/>
      <c r="I86" s="252"/>
      <c r="J86" s="253" t="str">
        <f>[1]WEB_Layout!J105</f>
        <v>NGRID</v>
      </c>
      <c r="K86" s="254" t="str">
        <f>[1]WEB_Layout!K105</f>
        <v>NGRID</v>
      </c>
    </row>
    <row r="87" spans="1:19" ht="16.2" thickBot="1" x14ac:dyDescent="0.35">
      <c r="A87" s="255" t="s">
        <v>127</v>
      </c>
      <c r="B87" s="214"/>
      <c r="D87" s="255" t="str">
        <f>[1]WEB_Layout!D106</f>
        <v>NANTUCKET</v>
      </c>
      <c r="E87" s="214"/>
      <c r="F87" s="214"/>
      <c r="G87" s="214"/>
      <c r="H87" s="214"/>
      <c r="I87" s="256"/>
      <c r="J87" s="253" t="str">
        <f>[1]WEB_Layout!J106</f>
        <v>NGRID</v>
      </c>
      <c r="K87" s="254" t="str">
        <f>[1]WEB_Layout!K106</f>
        <v>NGRID</v>
      </c>
    </row>
    <row r="88" spans="1:19" ht="16.2" thickBot="1" x14ac:dyDescent="0.35">
      <c r="A88" s="255" t="s">
        <v>128</v>
      </c>
      <c r="B88" s="214"/>
      <c r="D88" s="255" t="str">
        <f>[1]WEB_Layout!D107</f>
        <v>Boston Edison Company (BECO)</v>
      </c>
      <c r="E88" s="214"/>
      <c r="F88" s="214"/>
      <c r="G88" s="214"/>
      <c r="H88" s="214"/>
      <c r="I88" s="256"/>
      <c r="J88" s="253" t="str">
        <f>[1]WEB_Layout!J107</f>
        <v>Eversource</v>
      </c>
      <c r="K88" s="254" t="str">
        <f>[1]WEB_Layout!K107</f>
        <v>Eversource East</v>
      </c>
    </row>
    <row r="89" spans="1:19" ht="16.2" thickBot="1" x14ac:dyDescent="0.35">
      <c r="A89" s="255" t="s">
        <v>128</v>
      </c>
      <c r="B89" s="214"/>
      <c r="D89" s="255" t="str">
        <f>[1]WEB_Layout!D108</f>
        <v>Cambridge Electric Light (CAMB)</v>
      </c>
      <c r="E89" s="214"/>
      <c r="F89" s="214"/>
      <c r="G89" s="214"/>
      <c r="H89" s="214"/>
      <c r="I89" s="256"/>
      <c r="J89" s="253" t="str">
        <f>[1]WEB_Layout!J108</f>
        <v>Eversource</v>
      </c>
      <c r="K89" s="254" t="str">
        <f>[1]WEB_Layout!K108</f>
        <v>Eversource East</v>
      </c>
    </row>
    <row r="90" spans="1:19" ht="16.2" thickBot="1" x14ac:dyDescent="0.35">
      <c r="A90" s="255" t="s">
        <v>128</v>
      </c>
      <c r="B90" s="214"/>
      <c r="D90" s="255" t="str">
        <f>[1]WEB_Layout!D109</f>
        <v>Commonwealth Electric Company (COMM)</v>
      </c>
      <c r="E90" s="214"/>
      <c r="F90" s="214"/>
      <c r="G90" s="214"/>
      <c r="H90" s="214"/>
      <c r="I90" s="256"/>
      <c r="J90" s="253" t="str">
        <f>[1]WEB_Layout!J109</f>
        <v>Eversource</v>
      </c>
      <c r="K90" s="254" t="str">
        <f>[1]WEB_Layout!K109</f>
        <v>Eversource East</v>
      </c>
    </row>
    <row r="91" spans="1:19" ht="16.2" thickBot="1" x14ac:dyDescent="0.35">
      <c r="A91" s="255" t="s">
        <v>129</v>
      </c>
      <c r="B91" s="214"/>
      <c r="D91" s="255" t="str">
        <f>[1]WEB_Layout!D110</f>
        <v>Western massachusetts Electric Company (WMECO)</v>
      </c>
      <c r="E91" s="214"/>
      <c r="F91" s="214"/>
      <c r="G91" s="214"/>
      <c r="H91" s="214"/>
      <c r="I91" s="256"/>
      <c r="J91" s="253" t="str">
        <f>[1]WEB_Layout!J110</f>
        <v>Eversource</v>
      </c>
      <c r="K91" s="254" t="str">
        <f>[1]WEB_Layout!K110</f>
        <v>Eversource West</v>
      </c>
    </row>
    <row r="92" spans="1:19" ht="16.2" thickBot="1" x14ac:dyDescent="0.35">
      <c r="A92" s="257" t="s">
        <v>130</v>
      </c>
      <c r="B92" s="224"/>
      <c r="C92" s="258"/>
      <c r="D92" s="257" t="str">
        <f>[1]WEB_Layout!D111</f>
        <v>Fitchbuirg Gas and Electric (FGE)</v>
      </c>
      <c r="E92" s="224"/>
      <c r="F92" s="224"/>
      <c r="G92" s="224"/>
      <c r="H92" s="224"/>
      <c r="I92" s="259"/>
      <c r="J92" s="260" t="str">
        <f>[1]WEB_Layout!J111</f>
        <v>Unitil</v>
      </c>
      <c r="K92" s="261" t="str">
        <f>[1]WEB_Layout!K111</f>
        <v>FG&amp;E</v>
      </c>
    </row>
    <row r="93" spans="1:19" ht="15.6" x14ac:dyDescent="0.3">
      <c r="A93" s="214"/>
      <c r="B93" s="214"/>
      <c r="C93" s="214"/>
      <c r="D93" s="214"/>
      <c r="E93" s="214"/>
      <c r="F93" s="214"/>
      <c r="G93" s="214"/>
      <c r="H93" s="214"/>
    </row>
    <row r="96" spans="1:19" ht="17.399999999999999" x14ac:dyDescent="0.3">
      <c r="B96" s="262"/>
    </row>
    <row r="99" spans="2:2" ht="14.4" x14ac:dyDescent="0.3">
      <c r="B99"/>
    </row>
    <row r="100" spans="2:2" ht="15.6" x14ac:dyDescent="0.3">
      <c r="B100" s="263"/>
    </row>
    <row r="130" spans="2:8" ht="18" x14ac:dyDescent="0.35">
      <c r="B130" s="264" t="s">
        <v>131</v>
      </c>
    </row>
    <row r="131" spans="2:8" x14ac:dyDescent="0.3">
      <c r="B131" s="265"/>
      <c r="C131" s="265"/>
      <c r="D131" s="265"/>
      <c r="E131" s="265"/>
      <c r="F131" s="265"/>
      <c r="G131" s="265"/>
      <c r="H131" s="265"/>
    </row>
    <row r="132" spans="2:8" ht="14.4" thickBot="1" x14ac:dyDescent="0.35">
      <c r="B132" s="420" t="s">
        <v>132</v>
      </c>
      <c r="C132" s="421"/>
      <c r="D132" s="422"/>
      <c r="E132" s="265"/>
      <c r="F132" s="265"/>
      <c r="G132" s="265"/>
      <c r="H132" s="265"/>
    </row>
    <row r="133" spans="2:8" ht="42" x14ac:dyDescent="0.3">
      <c r="B133" s="266" t="s">
        <v>133</v>
      </c>
      <c r="C133" s="423" t="s">
        <v>134</v>
      </c>
      <c r="D133" s="424"/>
      <c r="E133" s="267"/>
      <c r="F133" s="267"/>
      <c r="G133" s="267"/>
      <c r="H133" s="267"/>
    </row>
    <row r="134" spans="2:8" ht="41.4" x14ac:dyDescent="0.3">
      <c r="B134" s="268" t="s">
        <v>135</v>
      </c>
      <c r="C134" s="269" t="s">
        <v>136</v>
      </c>
      <c r="D134" s="270" t="s">
        <v>137</v>
      </c>
      <c r="E134" s="267"/>
      <c r="F134" s="267"/>
      <c r="G134" s="267"/>
      <c r="H134" s="267"/>
    </row>
    <row r="135" spans="2:8" ht="27.6" x14ac:dyDescent="0.3">
      <c r="B135" s="271" t="s">
        <v>138</v>
      </c>
      <c r="C135" s="272" t="s">
        <v>139</v>
      </c>
      <c r="D135" s="273" t="s">
        <v>140</v>
      </c>
      <c r="E135" s="267"/>
      <c r="F135" s="267"/>
      <c r="G135" s="267"/>
      <c r="H135" s="267"/>
    </row>
    <row r="136" spans="2:8" ht="42" thickBot="1" x14ac:dyDescent="0.35">
      <c r="B136" s="274" t="s">
        <v>32</v>
      </c>
      <c r="C136" s="275" t="s">
        <v>141</v>
      </c>
      <c r="D136" s="276" t="s">
        <v>142</v>
      </c>
      <c r="E136" s="267"/>
      <c r="F136" s="267"/>
      <c r="G136" s="267"/>
      <c r="H136" s="267"/>
    </row>
    <row r="137" spans="2:8" ht="14.4" x14ac:dyDescent="0.3">
      <c r="B137" s="267"/>
      <c r="C137" s="267"/>
      <c r="D137" s="267"/>
      <c r="E137" s="267"/>
      <c r="F137" s="267"/>
      <c r="G137" s="267"/>
      <c r="H137" s="267"/>
    </row>
    <row r="138" spans="2:8" ht="14.4" x14ac:dyDescent="0.3">
      <c r="B138" s="425" t="s">
        <v>143</v>
      </c>
      <c r="C138" s="426"/>
      <c r="D138" s="426"/>
      <c r="E138" s="426"/>
      <c r="F138" s="426"/>
      <c r="G138" s="426"/>
      <c r="H138" s="427"/>
    </row>
    <row r="139" spans="2:8" ht="14.4" x14ac:dyDescent="0.3">
      <c r="B139" s="428" t="s">
        <v>133</v>
      </c>
      <c r="C139" s="429"/>
      <c r="D139" s="430" t="s">
        <v>144</v>
      </c>
      <c r="E139" s="432" t="s">
        <v>145</v>
      </c>
      <c r="F139" s="433"/>
      <c r="G139" s="434"/>
      <c r="H139" s="435" t="s">
        <v>146</v>
      </c>
    </row>
    <row r="140" spans="2:8" ht="14.4" x14ac:dyDescent="0.3">
      <c r="B140" s="277"/>
      <c r="C140" s="278"/>
      <c r="D140" s="431"/>
      <c r="E140" s="279" t="s">
        <v>147</v>
      </c>
      <c r="F140" s="279" t="s">
        <v>148</v>
      </c>
      <c r="G140" s="279" t="s">
        <v>149</v>
      </c>
      <c r="H140" s="436"/>
    </row>
    <row r="141" spans="2:8" ht="55.2" x14ac:dyDescent="0.3">
      <c r="B141" s="411" t="s">
        <v>150</v>
      </c>
      <c r="C141" s="280" t="s">
        <v>151</v>
      </c>
      <c r="D141" s="281" t="s">
        <v>152</v>
      </c>
      <c r="E141" s="269" t="s">
        <v>153</v>
      </c>
      <c r="F141" s="282" t="s">
        <v>154</v>
      </c>
      <c r="G141" s="283"/>
      <c r="H141" s="284"/>
    </row>
    <row r="142" spans="2:8" ht="69" x14ac:dyDescent="0.3">
      <c r="B142" s="411"/>
      <c r="C142" s="280" t="s">
        <v>155</v>
      </c>
      <c r="D142" s="281" t="s">
        <v>152</v>
      </c>
      <c r="E142" s="269" t="s">
        <v>156</v>
      </c>
      <c r="F142" s="282" t="s">
        <v>157</v>
      </c>
      <c r="G142" s="283"/>
      <c r="H142" s="284"/>
    </row>
    <row r="143" spans="2:8" ht="69" x14ac:dyDescent="0.3">
      <c r="B143" s="411"/>
      <c r="C143" s="285" t="s">
        <v>158</v>
      </c>
      <c r="D143" s="281" t="s">
        <v>152</v>
      </c>
      <c r="E143" s="269" t="s">
        <v>159</v>
      </c>
      <c r="F143" s="282" t="s">
        <v>157</v>
      </c>
      <c r="G143" s="283"/>
      <c r="H143" s="284"/>
    </row>
    <row r="144" spans="2:8" ht="41.4" x14ac:dyDescent="0.3">
      <c r="B144" s="412" t="s">
        <v>138</v>
      </c>
      <c r="C144" s="413"/>
      <c r="D144" s="286" t="s">
        <v>160</v>
      </c>
      <c r="E144" s="286" t="s">
        <v>161</v>
      </c>
      <c r="F144" s="287" t="s">
        <v>157</v>
      </c>
      <c r="G144" s="283"/>
      <c r="H144" s="284"/>
    </row>
    <row r="145" spans="2:11" ht="27.6" x14ac:dyDescent="0.3">
      <c r="B145" s="414" t="s">
        <v>162</v>
      </c>
      <c r="C145" s="415"/>
      <c r="D145" s="281" t="s">
        <v>152</v>
      </c>
      <c r="E145" s="281" t="s">
        <v>163</v>
      </c>
      <c r="F145" s="281" t="s">
        <v>164</v>
      </c>
      <c r="G145" s="283"/>
      <c r="H145" s="288" t="s">
        <v>165</v>
      </c>
    </row>
    <row r="146" spans="2:11" ht="69.599999999999994" thickBot="1" x14ac:dyDescent="0.35">
      <c r="B146" s="416" t="s">
        <v>166</v>
      </c>
      <c r="C146" s="417"/>
      <c r="D146" s="289" t="s">
        <v>167</v>
      </c>
      <c r="E146" s="289" t="s">
        <v>168</v>
      </c>
      <c r="F146" s="290" t="s">
        <v>169</v>
      </c>
      <c r="G146" s="289" t="s">
        <v>170</v>
      </c>
      <c r="H146" s="291"/>
    </row>
    <row r="152" spans="2:11" ht="14.4" x14ac:dyDescent="0.3">
      <c r="B152" s="418" t="s">
        <v>171</v>
      </c>
      <c r="C152" s="419"/>
      <c r="D152" s="419"/>
      <c r="E152" s="419"/>
      <c r="F152" s="292"/>
      <c r="G152" s="292"/>
      <c r="H152" s="292"/>
      <c r="I152" s="292"/>
      <c r="J152" s="292"/>
      <c r="K152" s="293"/>
    </row>
    <row r="153" spans="2:11" ht="14.4" x14ac:dyDescent="0.3">
      <c r="B153" s="294" t="s">
        <v>172</v>
      </c>
      <c r="C153" s="295"/>
      <c r="D153" s="295"/>
      <c r="E153" s="296"/>
      <c r="F153" s="296"/>
      <c r="G153" s="296"/>
      <c r="H153" s="296"/>
      <c r="I153" s="296"/>
      <c r="J153" s="296"/>
      <c r="K153" s="297"/>
    </row>
    <row r="154" spans="2:11" ht="14.4" x14ac:dyDescent="0.3">
      <c r="B154" s="294" t="s">
        <v>173</v>
      </c>
      <c r="C154" s="295"/>
      <c r="D154" s="295"/>
      <c r="E154" s="296"/>
      <c r="F154" s="296"/>
      <c r="G154" s="296"/>
      <c r="H154" s="296"/>
      <c r="I154" s="296"/>
      <c r="J154" s="296"/>
      <c r="K154" s="297"/>
    </row>
    <row r="155" spans="2:11" ht="14.4" x14ac:dyDescent="0.3">
      <c r="B155" s="294" t="s">
        <v>174</v>
      </c>
      <c r="C155" s="298"/>
      <c r="D155" s="298"/>
      <c r="E155" s="298"/>
      <c r="F155" s="298"/>
      <c r="G155" s="298"/>
      <c r="H155" s="298"/>
      <c r="I155" s="298"/>
      <c r="J155" s="298"/>
      <c r="K155" s="297"/>
    </row>
    <row r="156" spans="2:11" ht="14.4" x14ac:dyDescent="0.3">
      <c r="B156" s="294" t="s">
        <v>175</v>
      </c>
      <c r="C156" s="298"/>
      <c r="D156" s="298"/>
      <c r="E156" s="298"/>
      <c r="F156" s="298"/>
      <c r="G156" s="296"/>
      <c r="H156" s="296"/>
      <c r="I156" s="296"/>
      <c r="J156" s="296"/>
      <c r="K156" s="297"/>
    </row>
    <row r="157" spans="2:11" ht="14.4" x14ac:dyDescent="0.3">
      <c r="B157" s="299" t="s">
        <v>176</v>
      </c>
      <c r="C157" s="300"/>
      <c r="D157" s="300"/>
      <c r="E157" s="300"/>
      <c r="F157" s="300"/>
      <c r="G157" s="301"/>
      <c r="H157" s="301"/>
      <c r="I157" s="301"/>
      <c r="J157" s="301"/>
      <c r="K157" s="302"/>
    </row>
  </sheetData>
  <mergeCells count="12">
    <mergeCell ref="B132:D132"/>
    <mergeCell ref="C133:D133"/>
    <mergeCell ref="B138:H138"/>
    <mergeCell ref="B139:C139"/>
    <mergeCell ref="D139:D140"/>
    <mergeCell ref="E139:G139"/>
    <mergeCell ref="H139:H140"/>
    <mergeCell ref="B141:B143"/>
    <mergeCell ref="B144:C144"/>
    <mergeCell ref="B145:C145"/>
    <mergeCell ref="B146:C146"/>
    <mergeCell ref="B152:E15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538BB-C0E4-42E7-B147-B2037F51261B}">
  <sheetPr>
    <tabColor rgb="FFFF0000"/>
  </sheetPr>
  <dimension ref="A1:Z60"/>
  <sheetViews>
    <sheetView zoomScaleNormal="100" workbookViewId="0">
      <selection activeCell="G26" sqref="G26"/>
    </sheetView>
  </sheetViews>
  <sheetFormatPr defaultRowHeight="14.4" x14ac:dyDescent="0.3"/>
  <cols>
    <col min="1" max="1" width="17.44140625" customWidth="1"/>
    <col min="2" max="2" width="14.21875" style="137" customWidth="1"/>
    <col min="3" max="3" width="14.44140625" style="137" customWidth="1"/>
    <col min="4" max="4" width="13.21875" style="137" customWidth="1"/>
    <col min="5" max="6" width="14.21875" style="137" customWidth="1"/>
    <col min="7" max="9" width="15.21875" style="137" customWidth="1"/>
    <col min="10" max="10" width="11.44140625" style="137" customWidth="1"/>
    <col min="11" max="11" width="12.77734375" style="137" customWidth="1"/>
    <col min="12" max="12" width="10.21875" customWidth="1"/>
    <col min="13" max="13" width="9.77734375" customWidth="1"/>
    <col min="14" max="14" width="12.21875" customWidth="1"/>
    <col min="15" max="15" width="13.21875" customWidth="1"/>
    <col min="16" max="16" width="15.21875" customWidth="1"/>
    <col min="17" max="17" width="11.21875" customWidth="1"/>
    <col min="18" max="18" width="10.21875" customWidth="1"/>
  </cols>
  <sheetData>
    <row r="1" spans="1:26" ht="44.1" customHeight="1" thickTop="1" thickBot="1" x14ac:dyDescent="0.35">
      <c r="B1" s="440" t="s">
        <v>0</v>
      </c>
      <c r="C1" s="441"/>
      <c r="D1" s="442" t="s">
        <v>1</v>
      </c>
      <c r="E1" s="443"/>
      <c r="F1" s="440" t="s">
        <v>2</v>
      </c>
      <c r="G1" s="444"/>
      <c r="H1" s="445" t="s">
        <v>3</v>
      </c>
      <c r="I1" s="446"/>
      <c r="J1" s="447" t="s">
        <v>4</v>
      </c>
      <c r="K1" s="448"/>
      <c r="L1" s="464"/>
      <c r="M1" s="464"/>
      <c r="N1" s="464"/>
      <c r="O1" s="465"/>
      <c r="P1" s="437" t="s">
        <v>5</v>
      </c>
      <c r="Q1" s="438"/>
      <c r="R1" s="439"/>
      <c r="S1" s="1"/>
      <c r="T1" s="1"/>
      <c r="U1" s="1"/>
      <c r="V1" s="1"/>
      <c r="W1" s="1"/>
      <c r="X1" s="1"/>
      <c r="Y1" s="1"/>
      <c r="Z1" s="1"/>
    </row>
    <row r="2" spans="1:26" ht="44.4" thickTop="1" thickBot="1" x14ac:dyDescent="0.35">
      <c r="A2" s="2">
        <f>[2]LAYOUT!$B$20</f>
        <v>2021</v>
      </c>
      <c r="B2" s="3" t="s">
        <v>6</v>
      </c>
      <c r="C2" s="4" t="s">
        <v>7</v>
      </c>
      <c r="D2" s="5" t="s">
        <v>8</v>
      </c>
      <c r="E2" s="6" t="s">
        <v>9</v>
      </c>
      <c r="F2" s="7" t="s">
        <v>10</v>
      </c>
      <c r="G2" s="8" t="s">
        <v>11</v>
      </c>
      <c r="H2" s="9" t="s">
        <v>12</v>
      </c>
      <c r="I2" s="10" t="s">
        <v>13</v>
      </c>
      <c r="J2" s="11" t="s">
        <v>14</v>
      </c>
      <c r="K2" s="12" t="s">
        <v>15</v>
      </c>
      <c r="L2" s="155" t="s">
        <v>16</v>
      </c>
      <c r="M2" s="156" t="s">
        <v>17</v>
      </c>
      <c r="N2" s="157" t="s">
        <v>18</v>
      </c>
      <c r="O2" s="158" t="s">
        <v>19</v>
      </c>
      <c r="P2" s="17" t="s">
        <v>20</v>
      </c>
      <c r="Q2" s="18" t="s">
        <v>21</v>
      </c>
      <c r="R2" s="19" t="s">
        <v>22</v>
      </c>
      <c r="S2" s="1"/>
      <c r="T2" s="1"/>
      <c r="U2" s="1"/>
      <c r="V2" s="1"/>
      <c r="W2" s="1"/>
      <c r="X2" s="1"/>
      <c r="Y2" s="1"/>
      <c r="Z2" s="1"/>
    </row>
    <row r="3" spans="1:26" ht="15" thickBot="1" x14ac:dyDescent="0.35">
      <c r="A3" s="20" t="s">
        <v>62</v>
      </c>
      <c r="B3" s="21">
        <v>1122887</v>
      </c>
      <c r="C3" s="22">
        <v>948296010.10000002</v>
      </c>
      <c r="D3" s="23">
        <v>551120.55515358935</v>
      </c>
      <c r="E3" s="24">
        <v>2241619076.8896661</v>
      </c>
      <c r="F3" s="25">
        <v>1156293.4448464091</v>
      </c>
      <c r="G3" s="26">
        <v>961493313.41033161</v>
      </c>
      <c r="H3" s="27">
        <f>D3+F3</f>
        <v>1707413.9999999986</v>
      </c>
      <c r="I3" s="27">
        <f>E3+G3</f>
        <v>3203112390.2999978</v>
      </c>
      <c r="J3" s="28">
        <f>B3+D3+F3</f>
        <v>2830300.9999999981</v>
      </c>
      <c r="K3" s="29">
        <f>C3+E3+G3</f>
        <v>4151408400.3999977</v>
      </c>
      <c r="L3" s="159">
        <f>SUM(L4:L57)</f>
        <v>0.99957357026116012</v>
      </c>
      <c r="M3" s="31">
        <f>SUM(M4:M57)</f>
        <v>0.99976786921249727</v>
      </c>
      <c r="N3" s="31">
        <f>E3/K3</f>
        <v>0.53996592497950358</v>
      </c>
      <c r="O3" s="160">
        <f>G3/K3</f>
        <v>0.23160653462032055</v>
      </c>
      <c r="P3" s="33" t="str">
        <f>A3</f>
        <v>September</v>
      </c>
      <c r="Q3" s="34"/>
      <c r="R3" s="35"/>
      <c r="S3" s="1"/>
      <c r="T3" s="1"/>
      <c r="U3" s="1"/>
      <c r="V3" s="1"/>
      <c r="W3" s="1"/>
      <c r="X3" s="1"/>
      <c r="Y3" s="1"/>
      <c r="Z3" s="1"/>
    </row>
    <row r="4" spans="1:26" ht="15" thickBot="1" x14ac:dyDescent="0.35">
      <c r="A4" s="36" t="s">
        <v>23</v>
      </c>
      <c r="B4" s="37">
        <v>890535</v>
      </c>
      <c r="C4" s="38">
        <v>619676174</v>
      </c>
      <c r="D4" s="39">
        <v>347743.3609644731</v>
      </c>
      <c r="E4" s="39">
        <v>241416539.92281768</v>
      </c>
      <c r="F4" s="40">
        <v>932533.63903552585</v>
      </c>
      <c r="G4" s="41">
        <v>652804037.07718158</v>
      </c>
      <c r="H4" s="42">
        <f t="shared" ref="H4:I59" si="0">D4+F4</f>
        <v>1280276.9999999991</v>
      </c>
      <c r="I4" s="43">
        <f t="shared" si="0"/>
        <v>894220576.99999928</v>
      </c>
      <c r="J4" s="44">
        <f t="shared" ref="J4:K60" si="1">B4+D4+F4</f>
        <v>2170811.9999999991</v>
      </c>
      <c r="K4" s="45">
        <f>C4+I4</f>
        <v>1513896750.9999993</v>
      </c>
      <c r="L4" s="466">
        <f>K4/K$3</f>
        <v>0.36467063824752388</v>
      </c>
      <c r="M4" s="450">
        <f>J4/J3</f>
        <v>0.76698980073144185</v>
      </c>
      <c r="N4" s="450">
        <f>E4/$K$4</f>
        <v>0.15946697802432749</v>
      </c>
      <c r="O4" s="450">
        <f>G4/K4</f>
        <v>0.43120776674233174</v>
      </c>
      <c r="P4" s="46" t="s">
        <v>24</v>
      </c>
      <c r="Q4" s="47" t="s">
        <v>25</v>
      </c>
      <c r="R4" s="48"/>
      <c r="S4" s="1"/>
      <c r="T4" s="1"/>
      <c r="U4" s="1"/>
      <c r="V4" s="1"/>
      <c r="W4" s="1"/>
      <c r="X4" s="1"/>
      <c r="Y4" s="1"/>
      <c r="Z4" s="1"/>
    </row>
    <row r="5" spans="1:26" ht="15" thickBot="1" x14ac:dyDescent="0.35">
      <c r="A5" s="49" t="s">
        <v>26</v>
      </c>
      <c r="B5" s="50">
        <v>362252</v>
      </c>
      <c r="C5" s="51">
        <v>251513543</v>
      </c>
      <c r="D5" s="52">
        <v>161498.3609644731</v>
      </c>
      <c r="E5" s="52">
        <v>112087578.92281768</v>
      </c>
      <c r="F5" s="186">
        <v>595346.63903552585</v>
      </c>
      <c r="G5" s="187">
        <v>395760619.07718158</v>
      </c>
      <c r="H5" s="54">
        <f t="shared" si="0"/>
        <v>756844.99999999895</v>
      </c>
      <c r="I5" s="55">
        <f t="shared" si="0"/>
        <v>507848197.99999928</v>
      </c>
      <c r="J5" s="28">
        <f t="shared" si="1"/>
        <v>1119096.9999999991</v>
      </c>
      <c r="K5" s="29">
        <f t="shared" si="1"/>
        <v>759361740.99999928</v>
      </c>
      <c r="L5" s="466"/>
      <c r="M5" s="450"/>
      <c r="N5" s="450"/>
      <c r="O5" s="450"/>
      <c r="P5" s="46"/>
      <c r="Q5" s="57"/>
      <c r="R5" s="58"/>
      <c r="S5" s="1"/>
      <c r="T5" s="1"/>
      <c r="U5" s="1"/>
      <c r="V5" s="1"/>
      <c r="W5" s="1"/>
      <c r="X5" s="1"/>
      <c r="Y5" s="1"/>
      <c r="Z5" s="1"/>
    </row>
    <row r="6" spans="1:26" ht="15" thickBot="1" x14ac:dyDescent="0.35">
      <c r="A6" s="59" t="s">
        <v>27</v>
      </c>
      <c r="B6" s="60">
        <v>265815</v>
      </c>
      <c r="C6" s="61">
        <v>187428722</v>
      </c>
      <c r="D6" s="62">
        <v>141252.3609644731</v>
      </c>
      <c r="E6" s="62">
        <v>98161269.422817677</v>
      </c>
      <c r="F6" s="60">
        <v>561787.63903552585</v>
      </c>
      <c r="G6" s="61">
        <v>372423604.57718158</v>
      </c>
      <c r="H6" s="27">
        <f t="shared" si="0"/>
        <v>703039.99999999895</v>
      </c>
      <c r="I6" s="27">
        <f t="shared" si="0"/>
        <v>470584873.99999928</v>
      </c>
      <c r="J6" s="28">
        <f t="shared" si="1"/>
        <v>968854.99999999895</v>
      </c>
      <c r="K6" s="29">
        <f t="shared" si="1"/>
        <v>658013595.99999928</v>
      </c>
      <c r="L6" s="466"/>
      <c r="M6" s="450"/>
      <c r="N6" s="450"/>
      <c r="O6" s="450"/>
      <c r="P6" s="63" t="s">
        <v>27</v>
      </c>
      <c r="Q6" s="64">
        <v>10.282</v>
      </c>
      <c r="R6" s="65">
        <v>10.753</v>
      </c>
      <c r="S6" s="1"/>
      <c r="T6" s="1"/>
      <c r="U6" s="1"/>
      <c r="V6" s="1"/>
      <c r="W6" s="1"/>
      <c r="X6" s="1"/>
      <c r="Y6" s="1"/>
      <c r="Z6" s="1"/>
    </row>
    <row r="7" spans="1:26" ht="15" thickBot="1" x14ac:dyDescent="0.35">
      <c r="A7" s="59" t="s">
        <v>28</v>
      </c>
      <c r="B7" s="60">
        <v>96437</v>
      </c>
      <c r="C7" s="61">
        <v>64084821</v>
      </c>
      <c r="D7" s="62">
        <v>20246</v>
      </c>
      <c r="E7" s="62">
        <v>13926309.5</v>
      </c>
      <c r="F7" s="66">
        <v>33559</v>
      </c>
      <c r="G7" s="87">
        <v>23337014.5</v>
      </c>
      <c r="H7" s="27">
        <f t="shared" si="0"/>
        <v>53805</v>
      </c>
      <c r="I7" s="27">
        <f t="shared" si="0"/>
        <v>37263324</v>
      </c>
      <c r="J7" s="28">
        <f t="shared" si="1"/>
        <v>150242</v>
      </c>
      <c r="K7" s="29">
        <f t="shared" si="1"/>
        <v>101348145</v>
      </c>
      <c r="L7" s="466"/>
      <c r="M7" s="450"/>
      <c r="N7" s="450"/>
      <c r="O7" s="450"/>
      <c r="P7" s="68" t="s">
        <v>28</v>
      </c>
      <c r="Q7" s="64">
        <v>9.0299999999999994</v>
      </c>
      <c r="R7" s="65">
        <v>9.468</v>
      </c>
      <c r="S7" s="1"/>
      <c r="T7" s="1"/>
      <c r="U7" s="1"/>
      <c r="V7" s="1"/>
      <c r="W7" s="1"/>
      <c r="X7" s="1"/>
      <c r="Y7" s="1"/>
      <c r="Z7" s="1"/>
    </row>
    <row r="8" spans="1:26" ht="15" thickBot="1" x14ac:dyDescent="0.35">
      <c r="A8" s="69" t="s">
        <v>29</v>
      </c>
      <c r="B8" s="50">
        <v>512811</v>
      </c>
      <c r="C8" s="51">
        <v>359373091</v>
      </c>
      <c r="D8" s="52">
        <v>180297</v>
      </c>
      <c r="E8" s="52">
        <v>125337142</v>
      </c>
      <c r="F8" s="138">
        <v>332686</v>
      </c>
      <c r="G8" s="139">
        <v>253940152</v>
      </c>
      <c r="H8" s="54">
        <f t="shared" si="0"/>
        <v>512983</v>
      </c>
      <c r="I8" s="55">
        <f t="shared" si="0"/>
        <v>379277294</v>
      </c>
      <c r="J8" s="28">
        <f t="shared" si="1"/>
        <v>1025794</v>
      </c>
      <c r="K8" s="29">
        <f t="shared" si="1"/>
        <v>738650385</v>
      </c>
      <c r="L8" s="466"/>
      <c r="M8" s="450"/>
      <c r="N8" s="450"/>
      <c r="O8" s="450"/>
      <c r="P8" s="68"/>
      <c r="Q8" s="64"/>
      <c r="R8" s="65"/>
      <c r="S8" s="1"/>
      <c r="T8" s="1"/>
      <c r="U8" s="1"/>
      <c r="V8" s="1"/>
      <c r="W8" s="1"/>
      <c r="X8" s="1"/>
      <c r="Y8" s="1"/>
      <c r="Z8" s="1"/>
    </row>
    <row r="9" spans="1:26" ht="15" thickBot="1" x14ac:dyDescent="0.35">
      <c r="A9" s="72" t="s">
        <v>30</v>
      </c>
      <c r="B9" s="60">
        <v>511004</v>
      </c>
      <c r="C9" s="61">
        <v>357241176</v>
      </c>
      <c r="D9" s="62">
        <v>179811</v>
      </c>
      <c r="E9" s="62">
        <v>124845617</v>
      </c>
      <c r="F9" s="73">
        <v>322892</v>
      </c>
      <c r="G9" s="90">
        <v>241562631</v>
      </c>
      <c r="H9" s="27">
        <f t="shared" si="0"/>
        <v>502703</v>
      </c>
      <c r="I9" s="27">
        <f t="shared" si="0"/>
        <v>366408248</v>
      </c>
      <c r="J9" s="28">
        <f t="shared" si="1"/>
        <v>1013707</v>
      </c>
      <c r="K9" s="29">
        <f t="shared" si="1"/>
        <v>723649424</v>
      </c>
      <c r="L9" s="466"/>
      <c r="M9" s="450"/>
      <c r="N9" s="450"/>
      <c r="O9" s="450"/>
      <c r="P9" s="68" t="s">
        <v>30</v>
      </c>
      <c r="Q9" s="64">
        <v>9.8219999999999992</v>
      </c>
      <c r="R9" s="65">
        <v>9.7070000000000007</v>
      </c>
      <c r="S9" s="1"/>
      <c r="T9" s="1"/>
      <c r="U9" s="1"/>
      <c r="V9" s="1"/>
      <c r="W9" s="1"/>
      <c r="X9" s="1"/>
      <c r="Y9" s="1"/>
      <c r="Z9" s="1"/>
    </row>
    <row r="10" spans="1:26" ht="15" thickBot="1" x14ac:dyDescent="0.35">
      <c r="A10" s="72" t="s">
        <v>31</v>
      </c>
      <c r="B10" s="60">
        <v>1807</v>
      </c>
      <c r="C10" s="61">
        <v>2131915</v>
      </c>
      <c r="D10" s="62">
        <v>486</v>
      </c>
      <c r="E10" s="62">
        <v>491525</v>
      </c>
      <c r="F10" s="73">
        <v>9794</v>
      </c>
      <c r="G10" s="90">
        <v>12377521</v>
      </c>
      <c r="H10" s="27">
        <f t="shared" si="0"/>
        <v>10280</v>
      </c>
      <c r="I10" s="27">
        <f t="shared" si="0"/>
        <v>12869046</v>
      </c>
      <c r="J10" s="28">
        <f t="shared" si="1"/>
        <v>12087</v>
      </c>
      <c r="K10" s="29">
        <f t="shared" si="1"/>
        <v>15000961</v>
      </c>
      <c r="L10" s="466"/>
      <c r="M10" s="450"/>
      <c r="N10" s="450"/>
      <c r="O10" s="450"/>
      <c r="P10" s="68" t="s">
        <v>31</v>
      </c>
      <c r="Q10" s="64">
        <v>9.8219999999999992</v>
      </c>
      <c r="R10" s="65">
        <v>9.7070000000000007</v>
      </c>
      <c r="S10" s="1"/>
      <c r="T10" s="1"/>
      <c r="U10" s="1"/>
      <c r="V10" s="1"/>
      <c r="W10" s="1"/>
      <c r="X10" s="1"/>
      <c r="Y10" s="1"/>
      <c r="Z10" s="1"/>
    </row>
    <row r="11" spans="1:26" ht="15" thickBot="1" x14ac:dyDescent="0.35">
      <c r="A11" s="69" t="s">
        <v>32</v>
      </c>
      <c r="B11" s="50">
        <v>15472</v>
      </c>
      <c r="C11" s="51">
        <v>8789540</v>
      </c>
      <c r="D11" s="52">
        <v>5948</v>
      </c>
      <c r="E11" s="52">
        <v>3991819</v>
      </c>
      <c r="F11" s="70">
        <v>4501</v>
      </c>
      <c r="G11" s="140">
        <v>3103266</v>
      </c>
      <c r="H11" s="54">
        <f t="shared" si="0"/>
        <v>10449</v>
      </c>
      <c r="I11" s="55">
        <f t="shared" si="0"/>
        <v>7095085</v>
      </c>
      <c r="J11" s="28">
        <f t="shared" si="1"/>
        <v>25921</v>
      </c>
      <c r="K11" s="29">
        <f t="shared" si="1"/>
        <v>15884625</v>
      </c>
      <c r="L11" s="466"/>
      <c r="M11" s="450"/>
      <c r="N11" s="450"/>
      <c r="O11" s="450"/>
      <c r="P11" s="68"/>
      <c r="Q11" s="64"/>
      <c r="R11" s="65"/>
      <c r="S11" s="1"/>
      <c r="T11" s="1"/>
      <c r="U11" s="1"/>
      <c r="V11" s="1"/>
      <c r="W11" s="1"/>
      <c r="X11" s="1"/>
      <c r="Y11" s="1"/>
      <c r="Z11" s="1"/>
    </row>
    <row r="12" spans="1:26" ht="15" thickBot="1" x14ac:dyDescent="0.35">
      <c r="A12" s="72" t="s">
        <v>33</v>
      </c>
      <c r="B12" s="60">
        <v>15472</v>
      </c>
      <c r="C12" s="61">
        <v>8789540</v>
      </c>
      <c r="D12" s="62">
        <v>5948</v>
      </c>
      <c r="E12" s="62">
        <v>3991819</v>
      </c>
      <c r="F12" s="73">
        <v>4501</v>
      </c>
      <c r="G12" s="90">
        <v>3103266</v>
      </c>
      <c r="H12" s="27">
        <f t="shared" si="0"/>
        <v>10449</v>
      </c>
      <c r="I12" s="27">
        <f t="shared" si="0"/>
        <v>7095085</v>
      </c>
      <c r="J12" s="28">
        <f t="shared" si="1"/>
        <v>25921</v>
      </c>
      <c r="K12" s="29">
        <f t="shared" si="1"/>
        <v>15884625</v>
      </c>
      <c r="L12" s="466"/>
      <c r="M12" s="450"/>
      <c r="N12" s="450"/>
      <c r="O12" s="450"/>
      <c r="P12" s="75" t="s">
        <v>33</v>
      </c>
      <c r="Q12" s="76">
        <v>8.2759999999999998</v>
      </c>
      <c r="R12" s="77">
        <v>9.5540000000000003</v>
      </c>
      <c r="S12" s="1"/>
      <c r="T12" s="1"/>
      <c r="U12" s="1"/>
      <c r="V12" s="1"/>
      <c r="W12" s="1"/>
      <c r="X12" s="1"/>
      <c r="Y12" s="1"/>
      <c r="Z12" s="1"/>
    </row>
    <row r="13" spans="1:26" ht="15" thickBot="1" x14ac:dyDescent="0.35">
      <c r="A13" s="36" t="s">
        <v>34</v>
      </c>
      <c r="B13" s="37">
        <v>114469</v>
      </c>
      <c r="C13" s="38">
        <v>75524404</v>
      </c>
      <c r="D13" s="39">
        <v>80193.557810802478</v>
      </c>
      <c r="E13" s="39">
        <v>49732338.849621549</v>
      </c>
      <c r="F13" s="40">
        <v>89102.442189197405</v>
      </c>
      <c r="G13" s="141">
        <v>56380754.150378339</v>
      </c>
      <c r="H13" s="42">
        <f t="shared" si="0"/>
        <v>169295.99999999988</v>
      </c>
      <c r="I13" s="43">
        <f t="shared" si="0"/>
        <v>106113092.99999988</v>
      </c>
      <c r="J13" s="79">
        <f t="shared" si="1"/>
        <v>283764.99999999988</v>
      </c>
      <c r="K13" s="80">
        <f t="shared" si="1"/>
        <v>181637496.99999988</v>
      </c>
      <c r="L13" s="467">
        <f>K13/K3</f>
        <v>4.3753222877927087E-2</v>
      </c>
      <c r="M13" s="450">
        <f>J13/J3</f>
        <v>0.10025965436185058</v>
      </c>
      <c r="N13" s="450">
        <f>E13/K13</f>
        <v>0.27379995689778519</v>
      </c>
      <c r="O13" s="450">
        <f>G13/K13</f>
        <v>0.31040261554792498</v>
      </c>
      <c r="P13" s="81"/>
      <c r="Q13" s="82" t="s">
        <v>35</v>
      </c>
      <c r="R13" s="83"/>
      <c r="S13" s="1"/>
      <c r="T13" s="1"/>
      <c r="U13" s="1"/>
      <c r="V13" s="1"/>
      <c r="W13" s="1"/>
      <c r="X13" s="1"/>
      <c r="Y13" s="1"/>
      <c r="Z13" s="1"/>
    </row>
    <row r="14" spans="1:26" ht="15" thickBot="1" x14ac:dyDescent="0.35">
      <c r="A14" s="49" t="s">
        <v>26</v>
      </c>
      <c r="B14" s="84">
        <v>46286</v>
      </c>
      <c r="C14" s="85">
        <v>29991896</v>
      </c>
      <c r="D14" s="86">
        <v>38908.557810802478</v>
      </c>
      <c r="E14" s="86">
        <v>23580025.849621549</v>
      </c>
      <c r="F14" s="144">
        <v>53906.442189197413</v>
      </c>
      <c r="G14" s="188">
        <v>33223421.150378339</v>
      </c>
      <c r="H14" s="54">
        <f t="shared" si="0"/>
        <v>92814.999999999884</v>
      </c>
      <c r="I14" s="55">
        <f t="shared" si="0"/>
        <v>56803446.999999888</v>
      </c>
      <c r="J14" s="28">
        <f t="shared" si="1"/>
        <v>139100.99999999988</v>
      </c>
      <c r="K14" s="29">
        <f t="shared" si="1"/>
        <v>86795342.999999881</v>
      </c>
      <c r="L14" s="467"/>
      <c r="M14" s="450"/>
      <c r="N14" s="450"/>
      <c r="O14" s="450"/>
      <c r="P14" s="81"/>
      <c r="Q14" s="57"/>
      <c r="R14" s="58"/>
      <c r="S14" s="1"/>
      <c r="T14" s="1"/>
      <c r="U14" s="1"/>
      <c r="V14" s="1"/>
      <c r="W14" s="1"/>
      <c r="X14" s="1"/>
      <c r="Y14" s="1"/>
      <c r="Z14" s="1"/>
    </row>
    <row r="15" spans="1:26" ht="15" thickBot="1" x14ac:dyDescent="0.35">
      <c r="A15" s="59" t="str">
        <f>A6</f>
        <v>EverSource East</v>
      </c>
      <c r="B15" s="60">
        <v>23200</v>
      </c>
      <c r="C15" s="61">
        <v>13699271</v>
      </c>
      <c r="D15" s="62">
        <v>28252.557810802478</v>
      </c>
      <c r="E15" s="62">
        <v>16502137.849621549</v>
      </c>
      <c r="F15" s="60">
        <v>47412.442189197413</v>
      </c>
      <c r="G15" s="61">
        <v>28671094.150378339</v>
      </c>
      <c r="H15" s="27">
        <f t="shared" si="0"/>
        <v>75664.999999999884</v>
      </c>
      <c r="I15" s="27">
        <f t="shared" si="0"/>
        <v>45173231.999999888</v>
      </c>
      <c r="J15" s="28">
        <f t="shared" si="1"/>
        <v>98864.999999999884</v>
      </c>
      <c r="K15" s="29">
        <f t="shared" si="1"/>
        <v>58872502.999999888</v>
      </c>
      <c r="L15" s="467"/>
      <c r="M15" s="450"/>
      <c r="N15" s="450"/>
      <c r="O15" s="450"/>
      <c r="P15" s="63" t="s">
        <v>27</v>
      </c>
      <c r="Q15" s="64">
        <v>10.282</v>
      </c>
      <c r="R15" s="65">
        <v>10.753</v>
      </c>
      <c r="S15" s="1"/>
      <c r="T15" s="1"/>
      <c r="U15" s="1"/>
      <c r="V15" s="1"/>
      <c r="W15" s="1"/>
      <c r="X15" s="1"/>
      <c r="Y15" s="1"/>
      <c r="Z15" s="1"/>
    </row>
    <row r="16" spans="1:26" ht="15" thickBot="1" x14ac:dyDescent="0.35">
      <c r="A16" s="59" t="str">
        <f>A7</f>
        <v>EverSource West</v>
      </c>
      <c r="B16" s="60">
        <v>23086</v>
      </c>
      <c r="C16" s="61">
        <v>16292625</v>
      </c>
      <c r="D16" s="62">
        <v>10656</v>
      </c>
      <c r="E16" s="62">
        <v>7077888</v>
      </c>
      <c r="F16" s="66">
        <v>6494</v>
      </c>
      <c r="G16" s="87">
        <v>4552327</v>
      </c>
      <c r="H16" s="27">
        <f t="shared" si="0"/>
        <v>17150</v>
      </c>
      <c r="I16" s="27">
        <f t="shared" si="0"/>
        <v>11630215</v>
      </c>
      <c r="J16" s="28">
        <f t="shared" si="1"/>
        <v>40236</v>
      </c>
      <c r="K16" s="29">
        <f t="shared" si="1"/>
        <v>27922840</v>
      </c>
      <c r="L16" s="467"/>
      <c r="M16" s="450"/>
      <c r="N16" s="450"/>
      <c r="O16" s="450"/>
      <c r="P16" s="68" t="s">
        <v>28</v>
      </c>
      <c r="Q16" s="64">
        <v>9.0299999999999994</v>
      </c>
      <c r="R16" s="65">
        <v>9.468</v>
      </c>
      <c r="S16" s="1"/>
      <c r="T16" s="1"/>
      <c r="U16" s="1"/>
      <c r="V16" s="1"/>
      <c r="W16" s="1"/>
      <c r="X16" s="1"/>
      <c r="Y16" s="1"/>
      <c r="Z16" s="1"/>
    </row>
    <row r="17" spans="1:26" ht="15" thickBot="1" x14ac:dyDescent="0.35">
      <c r="A17" s="49" t="s">
        <v>29</v>
      </c>
      <c r="B17" s="84">
        <v>64679</v>
      </c>
      <c r="C17" s="85">
        <v>43384406</v>
      </c>
      <c r="D17" s="86">
        <v>40167</v>
      </c>
      <c r="E17" s="86">
        <v>25479235</v>
      </c>
      <c r="F17" s="88">
        <v>34791</v>
      </c>
      <c r="G17" s="142">
        <v>22885836</v>
      </c>
      <c r="H17" s="54">
        <f t="shared" si="0"/>
        <v>74958</v>
      </c>
      <c r="I17" s="55">
        <f t="shared" si="0"/>
        <v>48365071</v>
      </c>
      <c r="J17" s="28">
        <f t="shared" si="1"/>
        <v>139637</v>
      </c>
      <c r="K17" s="29">
        <f t="shared" si="1"/>
        <v>91749477</v>
      </c>
      <c r="L17" s="467"/>
      <c r="M17" s="450"/>
      <c r="N17" s="450"/>
      <c r="O17" s="450"/>
      <c r="P17" s="68"/>
      <c r="Q17" s="64"/>
      <c r="R17" s="65"/>
      <c r="S17" s="1"/>
      <c r="T17" s="1"/>
      <c r="U17" s="1"/>
      <c r="V17" s="1"/>
      <c r="W17" s="1"/>
      <c r="X17" s="1"/>
      <c r="Y17" s="1"/>
      <c r="Z17" s="1"/>
    </row>
    <row r="18" spans="1:26" ht="15" thickBot="1" x14ac:dyDescent="0.35">
      <c r="A18" s="72" t="s">
        <v>30</v>
      </c>
      <c r="B18" s="60">
        <v>64642</v>
      </c>
      <c r="C18" s="61">
        <v>43358618</v>
      </c>
      <c r="D18" s="62">
        <v>40149</v>
      </c>
      <c r="E18" s="62">
        <v>25462696</v>
      </c>
      <c r="F18" s="73">
        <v>34670</v>
      </c>
      <c r="G18" s="90">
        <v>22797037</v>
      </c>
      <c r="H18" s="27">
        <f t="shared" si="0"/>
        <v>74819</v>
      </c>
      <c r="I18" s="27">
        <f t="shared" si="0"/>
        <v>48259733</v>
      </c>
      <c r="J18" s="28">
        <f t="shared" si="1"/>
        <v>139461</v>
      </c>
      <c r="K18" s="29">
        <f t="shared" si="1"/>
        <v>91618351</v>
      </c>
      <c r="L18" s="467"/>
      <c r="M18" s="450"/>
      <c r="N18" s="450"/>
      <c r="O18" s="450"/>
      <c r="P18" s="68" t="s">
        <v>30</v>
      </c>
      <c r="Q18" s="64">
        <v>9.8219999999999992</v>
      </c>
      <c r="R18" s="65">
        <v>9.7070000000000007</v>
      </c>
      <c r="S18" s="1"/>
      <c r="T18" s="1"/>
      <c r="U18" s="1"/>
      <c r="V18" s="1"/>
      <c r="W18" s="1"/>
      <c r="X18" s="1"/>
      <c r="Y18" s="1"/>
      <c r="Z18" s="1"/>
    </row>
    <row r="19" spans="1:26" ht="15" thickBot="1" x14ac:dyDescent="0.35">
      <c r="A19" s="72" t="s">
        <v>31</v>
      </c>
      <c r="B19" s="60">
        <v>37</v>
      </c>
      <c r="C19" s="61">
        <v>25788</v>
      </c>
      <c r="D19" s="62">
        <v>18</v>
      </c>
      <c r="E19" s="62">
        <v>16539</v>
      </c>
      <c r="F19" s="73">
        <v>121</v>
      </c>
      <c r="G19" s="90">
        <v>88799</v>
      </c>
      <c r="H19" s="27">
        <f t="shared" si="0"/>
        <v>139</v>
      </c>
      <c r="I19" s="27">
        <f t="shared" si="0"/>
        <v>105338</v>
      </c>
      <c r="J19" s="28">
        <f t="shared" si="1"/>
        <v>176</v>
      </c>
      <c r="K19" s="29">
        <f t="shared" si="1"/>
        <v>131126</v>
      </c>
      <c r="L19" s="467"/>
      <c r="M19" s="450"/>
      <c r="N19" s="450"/>
      <c r="O19" s="450"/>
      <c r="P19" s="68" t="s">
        <v>31</v>
      </c>
      <c r="Q19" s="64">
        <v>9.8219999999999992</v>
      </c>
      <c r="R19" s="65">
        <v>9.7070000000000007</v>
      </c>
      <c r="S19" s="1"/>
      <c r="T19" s="1"/>
      <c r="U19" s="1"/>
      <c r="V19" s="1"/>
      <c r="W19" s="1"/>
      <c r="X19" s="1"/>
      <c r="Y19" s="1"/>
      <c r="Z19" s="1"/>
    </row>
    <row r="20" spans="1:26" ht="15" thickBot="1" x14ac:dyDescent="0.35">
      <c r="A20" s="69" t="s">
        <v>32</v>
      </c>
      <c r="B20" s="84">
        <v>3504</v>
      </c>
      <c r="C20" s="85">
        <v>2148102</v>
      </c>
      <c r="D20" s="86">
        <v>1118</v>
      </c>
      <c r="E20" s="86">
        <v>673078</v>
      </c>
      <c r="F20" s="91">
        <v>405</v>
      </c>
      <c r="G20" s="143">
        <v>271497</v>
      </c>
      <c r="H20" s="54">
        <f t="shared" si="0"/>
        <v>1523</v>
      </c>
      <c r="I20" s="55">
        <f t="shared" si="0"/>
        <v>944575</v>
      </c>
      <c r="J20" s="28">
        <f t="shared" si="1"/>
        <v>5027</v>
      </c>
      <c r="K20" s="29">
        <f t="shared" si="1"/>
        <v>3092677</v>
      </c>
      <c r="L20" s="467"/>
      <c r="M20" s="450"/>
      <c r="N20" s="450"/>
      <c r="O20" s="450"/>
      <c r="P20" s="68"/>
      <c r="Q20" s="64"/>
      <c r="R20" s="65"/>
      <c r="S20" s="1"/>
      <c r="T20" s="1"/>
      <c r="U20" s="1"/>
      <c r="V20" s="1"/>
      <c r="W20" s="1"/>
      <c r="X20" s="1"/>
      <c r="Y20" s="1"/>
      <c r="Z20" s="1"/>
    </row>
    <row r="21" spans="1:26" ht="15" thickBot="1" x14ac:dyDescent="0.35">
      <c r="A21" s="72" t="s">
        <v>33</v>
      </c>
      <c r="B21" s="60">
        <v>3504</v>
      </c>
      <c r="C21" s="61">
        <v>2148102</v>
      </c>
      <c r="D21" s="62">
        <v>1118</v>
      </c>
      <c r="E21" s="62">
        <v>673078</v>
      </c>
      <c r="F21" s="73">
        <v>405</v>
      </c>
      <c r="G21" s="90">
        <v>271497</v>
      </c>
      <c r="H21" s="27">
        <f t="shared" si="0"/>
        <v>1523</v>
      </c>
      <c r="I21" s="27">
        <f t="shared" si="0"/>
        <v>944575</v>
      </c>
      <c r="J21" s="28">
        <f t="shared" si="1"/>
        <v>5027</v>
      </c>
      <c r="K21" s="29">
        <f t="shared" si="1"/>
        <v>3092677</v>
      </c>
      <c r="L21" s="467"/>
      <c r="M21" s="450"/>
      <c r="N21" s="450"/>
      <c r="O21" s="450"/>
      <c r="P21" s="75" t="s">
        <v>33</v>
      </c>
      <c r="Q21" s="76">
        <v>8.2759999999999998</v>
      </c>
      <c r="R21" s="77">
        <v>9.5540000000000003</v>
      </c>
      <c r="S21" s="1"/>
      <c r="T21" s="1"/>
      <c r="U21" s="1"/>
      <c r="V21" s="1"/>
      <c r="W21" s="1"/>
      <c r="X21" s="1"/>
      <c r="Y21" s="1"/>
      <c r="Z21" s="1"/>
    </row>
    <row r="22" spans="1:26" ht="15" thickBot="1" x14ac:dyDescent="0.35">
      <c r="A22" s="36" t="s">
        <v>36</v>
      </c>
      <c r="B22" s="37">
        <v>102901</v>
      </c>
      <c r="C22" s="38">
        <v>106357816</v>
      </c>
      <c r="D22" s="39">
        <v>84466.285219969752</v>
      </c>
      <c r="E22" s="39">
        <v>220996616.03975371</v>
      </c>
      <c r="F22" s="40">
        <v>116158.71478003004</v>
      </c>
      <c r="G22" s="141">
        <v>103126247.96024607</v>
      </c>
      <c r="H22" s="42">
        <f t="shared" si="0"/>
        <v>200624.9999999998</v>
      </c>
      <c r="I22" s="43">
        <f t="shared" si="0"/>
        <v>324122863.99999976</v>
      </c>
      <c r="J22" s="44">
        <f t="shared" si="1"/>
        <v>303525.99999999977</v>
      </c>
      <c r="K22" s="45">
        <f t="shared" si="1"/>
        <v>430480679.99999976</v>
      </c>
      <c r="L22" s="467">
        <f>K22/K3</f>
        <v>0.10369509296134824</v>
      </c>
      <c r="M22" s="450">
        <f>J22/J3</f>
        <v>0.1072415972718096</v>
      </c>
      <c r="N22" s="450">
        <f>E22/K22</f>
        <v>0.51337174072423841</v>
      </c>
      <c r="O22" s="450">
        <f>G22/K22</f>
        <v>0.23956068820613768</v>
      </c>
      <c r="P22" s="81"/>
      <c r="Q22" s="93" t="s">
        <v>37</v>
      </c>
      <c r="R22" s="94"/>
      <c r="S22" s="1"/>
      <c r="T22" s="1"/>
      <c r="U22" s="1"/>
      <c r="V22" s="1"/>
      <c r="W22" s="1"/>
      <c r="X22" s="1"/>
      <c r="Y22" s="1"/>
      <c r="Z22" s="1"/>
    </row>
    <row r="23" spans="1:26" ht="15" thickBot="1" x14ac:dyDescent="0.35">
      <c r="A23" s="69" t="s">
        <v>26</v>
      </c>
      <c r="B23" s="84">
        <v>37213</v>
      </c>
      <c r="C23" s="85">
        <v>40385237</v>
      </c>
      <c r="D23" s="86">
        <v>39582.285219969752</v>
      </c>
      <c r="E23" s="86">
        <v>100648168.03975371</v>
      </c>
      <c r="F23" s="144">
        <v>72690.714780030044</v>
      </c>
      <c r="G23" s="188">
        <v>58634091.960246071</v>
      </c>
      <c r="H23" s="54">
        <f t="shared" si="0"/>
        <v>112272.9999999998</v>
      </c>
      <c r="I23" s="55">
        <f t="shared" si="0"/>
        <v>159282259.99999976</v>
      </c>
      <c r="J23" s="28">
        <f t="shared" si="1"/>
        <v>149485.9999999998</v>
      </c>
      <c r="K23" s="29">
        <f t="shared" si="1"/>
        <v>199667496.99999976</v>
      </c>
      <c r="L23" s="467"/>
      <c r="M23" s="450"/>
      <c r="N23" s="450"/>
      <c r="O23" s="450"/>
      <c r="P23" s="81"/>
      <c r="Q23" s="57"/>
      <c r="R23" s="58"/>
      <c r="S23" s="1"/>
      <c r="T23" s="1"/>
      <c r="U23" s="1"/>
      <c r="V23" s="1"/>
      <c r="W23" s="1"/>
      <c r="X23" s="1"/>
      <c r="Y23" s="1"/>
      <c r="Z23" s="1"/>
    </row>
    <row r="24" spans="1:26" ht="15" thickBot="1" x14ac:dyDescent="0.35">
      <c r="A24" s="72" t="str">
        <f>A15</f>
        <v>EverSource East</v>
      </c>
      <c r="B24" s="60">
        <v>26800</v>
      </c>
      <c r="C24" s="61">
        <v>22861178</v>
      </c>
      <c r="D24" s="62">
        <v>32952.285219969752</v>
      </c>
      <c r="E24" s="62">
        <v>72485941.439753711</v>
      </c>
      <c r="F24" s="60">
        <v>68071.714780030044</v>
      </c>
      <c r="G24" s="61">
        <v>50739260.560246073</v>
      </c>
      <c r="H24" s="27">
        <f t="shared" si="0"/>
        <v>101023.9999999998</v>
      </c>
      <c r="I24" s="27">
        <f t="shared" si="0"/>
        <v>123225201.99999979</v>
      </c>
      <c r="J24" s="28">
        <f t="shared" si="1"/>
        <v>127823.9999999998</v>
      </c>
      <c r="K24" s="29">
        <f t="shared" si="1"/>
        <v>146086379.99999979</v>
      </c>
      <c r="L24" s="467"/>
      <c r="M24" s="450"/>
      <c r="N24" s="450"/>
      <c r="O24" s="450"/>
      <c r="P24" s="63" t="s">
        <v>27</v>
      </c>
      <c r="Q24" s="64">
        <v>9.0690000000000008</v>
      </c>
      <c r="R24" s="65">
        <v>9.85</v>
      </c>
      <c r="S24" s="1"/>
      <c r="T24" s="1"/>
      <c r="U24" s="1"/>
      <c r="V24" s="1"/>
      <c r="W24" s="1"/>
      <c r="X24" s="1"/>
      <c r="Y24" s="1"/>
      <c r="Z24" s="1"/>
    </row>
    <row r="25" spans="1:26" ht="15" thickBot="1" x14ac:dyDescent="0.35">
      <c r="A25" s="72" t="str">
        <f>A16</f>
        <v>EverSource West</v>
      </c>
      <c r="B25" s="60">
        <v>10413</v>
      </c>
      <c r="C25" s="61">
        <v>17524059</v>
      </c>
      <c r="D25" s="62">
        <v>6630</v>
      </c>
      <c r="E25" s="62">
        <v>28162226.600000001</v>
      </c>
      <c r="F25" s="66">
        <v>4619</v>
      </c>
      <c r="G25" s="87">
        <v>7894831.4000000004</v>
      </c>
      <c r="H25" s="27">
        <f t="shared" si="0"/>
        <v>11249</v>
      </c>
      <c r="I25" s="27">
        <f t="shared" si="0"/>
        <v>36057058</v>
      </c>
      <c r="J25" s="28">
        <f t="shared" si="1"/>
        <v>21662</v>
      </c>
      <c r="K25" s="29">
        <f t="shared" si="1"/>
        <v>53581117</v>
      </c>
      <c r="L25" s="467"/>
      <c r="M25" s="450"/>
      <c r="N25" s="450"/>
      <c r="O25" s="450"/>
      <c r="P25" s="68" t="s">
        <v>28</v>
      </c>
      <c r="Q25" s="64">
        <v>8.2059999999999995</v>
      </c>
      <c r="R25" s="65">
        <v>8.9629999999999992</v>
      </c>
      <c r="S25" s="1"/>
      <c r="T25" s="1"/>
      <c r="U25" s="1"/>
      <c r="V25" s="1"/>
      <c r="W25" s="1"/>
      <c r="X25" s="1"/>
      <c r="Y25" s="1"/>
      <c r="Z25" s="1"/>
    </row>
    <row r="26" spans="1:26" ht="15" thickBot="1" x14ac:dyDescent="0.35">
      <c r="A26" s="69" t="s">
        <v>29</v>
      </c>
      <c r="B26" s="50">
        <v>63972</v>
      </c>
      <c r="C26" s="51">
        <v>65672558</v>
      </c>
      <c r="D26" s="52">
        <v>44309</v>
      </c>
      <c r="E26" s="52">
        <v>120189796</v>
      </c>
      <c r="F26" s="138">
        <v>43264</v>
      </c>
      <c r="G26" s="139">
        <v>44448625</v>
      </c>
      <c r="H26" s="54">
        <f t="shared" si="0"/>
        <v>87573</v>
      </c>
      <c r="I26" s="55">
        <f t="shared" si="0"/>
        <v>164638421</v>
      </c>
      <c r="J26" s="28">
        <f t="shared" si="1"/>
        <v>151545</v>
      </c>
      <c r="K26" s="29">
        <f t="shared" si="1"/>
        <v>230310979</v>
      </c>
      <c r="L26" s="467"/>
      <c r="M26" s="450"/>
      <c r="N26" s="450"/>
      <c r="O26" s="450"/>
      <c r="P26" s="68"/>
      <c r="Q26" s="64"/>
      <c r="R26" s="65"/>
      <c r="S26" s="1"/>
      <c r="T26" s="1"/>
      <c r="U26" s="1"/>
      <c r="V26" s="1"/>
      <c r="W26" s="1"/>
      <c r="X26" s="1"/>
      <c r="Y26" s="1"/>
      <c r="Z26" s="1"/>
    </row>
    <row r="27" spans="1:26" ht="15" thickBot="1" x14ac:dyDescent="0.35">
      <c r="A27" s="72" t="s">
        <v>30</v>
      </c>
      <c r="B27" s="60">
        <v>63729</v>
      </c>
      <c r="C27" s="61">
        <v>65343142</v>
      </c>
      <c r="D27" s="62">
        <v>43998</v>
      </c>
      <c r="E27" s="62">
        <v>119558102</v>
      </c>
      <c r="F27" s="73">
        <v>42209</v>
      </c>
      <c r="G27" s="90">
        <v>42510338</v>
      </c>
      <c r="H27" s="27">
        <f t="shared" si="0"/>
        <v>86207</v>
      </c>
      <c r="I27" s="27">
        <f t="shared" si="0"/>
        <v>162068440</v>
      </c>
      <c r="J27" s="28">
        <f t="shared" si="1"/>
        <v>149936</v>
      </c>
      <c r="K27" s="29">
        <f t="shared" si="1"/>
        <v>227411582</v>
      </c>
      <c r="L27" s="467"/>
      <c r="M27" s="450"/>
      <c r="N27" s="450"/>
      <c r="O27" s="450"/>
      <c r="P27" s="68" t="s">
        <v>30</v>
      </c>
      <c r="Q27" s="64">
        <v>8.2729999999999997</v>
      </c>
      <c r="R27" s="65">
        <v>8.44</v>
      </c>
      <c r="S27" s="1"/>
      <c r="T27" s="1"/>
      <c r="U27" s="1"/>
      <c r="V27" s="1"/>
      <c r="W27" s="1"/>
      <c r="X27" s="1"/>
      <c r="Y27" s="1"/>
      <c r="Z27" s="1"/>
    </row>
    <row r="28" spans="1:26" ht="15" thickBot="1" x14ac:dyDescent="0.35">
      <c r="A28" s="72" t="s">
        <v>31</v>
      </c>
      <c r="B28" s="60">
        <v>243</v>
      </c>
      <c r="C28" s="61">
        <v>329416</v>
      </c>
      <c r="D28" s="62">
        <v>311</v>
      </c>
      <c r="E28" s="62">
        <v>631694</v>
      </c>
      <c r="F28" s="73">
        <v>1055</v>
      </c>
      <c r="G28" s="90">
        <v>1938287</v>
      </c>
      <c r="H28" s="27">
        <f t="shared" si="0"/>
        <v>1366</v>
      </c>
      <c r="I28" s="27">
        <f t="shared" si="0"/>
        <v>2569981</v>
      </c>
      <c r="J28" s="28">
        <f t="shared" si="1"/>
        <v>1609</v>
      </c>
      <c r="K28" s="29">
        <f t="shared" si="1"/>
        <v>2899397</v>
      </c>
      <c r="L28" s="467"/>
      <c r="M28" s="450"/>
      <c r="N28" s="450"/>
      <c r="O28" s="450"/>
      <c r="P28" s="68" t="s">
        <v>31</v>
      </c>
      <c r="Q28" s="64">
        <v>8.2729999999999997</v>
      </c>
      <c r="R28" s="65">
        <v>8.44</v>
      </c>
      <c r="S28" s="1"/>
      <c r="T28" s="1"/>
      <c r="U28" s="1"/>
      <c r="V28" s="1"/>
      <c r="W28" s="1"/>
      <c r="X28" s="1"/>
      <c r="Y28" s="1"/>
      <c r="Z28" s="1"/>
    </row>
    <row r="29" spans="1:26" ht="15" thickBot="1" x14ac:dyDescent="0.35">
      <c r="A29" s="69" t="s">
        <v>32</v>
      </c>
      <c r="B29" s="50">
        <v>1716</v>
      </c>
      <c r="C29" s="51">
        <v>300021</v>
      </c>
      <c r="D29" s="52">
        <v>575</v>
      </c>
      <c r="E29" s="52">
        <v>158652</v>
      </c>
      <c r="F29" s="70">
        <v>204</v>
      </c>
      <c r="G29" s="140">
        <v>43531</v>
      </c>
      <c r="H29" s="54">
        <f t="shared" si="0"/>
        <v>779</v>
      </c>
      <c r="I29" s="55">
        <f t="shared" si="0"/>
        <v>202183</v>
      </c>
      <c r="J29" s="28">
        <f t="shared" si="1"/>
        <v>2495</v>
      </c>
      <c r="K29" s="29">
        <f t="shared" si="1"/>
        <v>502204</v>
      </c>
      <c r="L29" s="467"/>
      <c r="M29" s="450"/>
      <c r="N29" s="450"/>
      <c r="O29" s="450"/>
      <c r="P29" s="68"/>
      <c r="Q29" s="64"/>
      <c r="R29" s="65"/>
      <c r="S29" s="1"/>
      <c r="T29" s="1"/>
      <c r="U29" s="1"/>
      <c r="V29" s="1"/>
      <c r="W29" s="1"/>
      <c r="X29" s="1"/>
      <c r="Y29" s="1"/>
      <c r="Z29" s="1"/>
    </row>
    <row r="30" spans="1:26" ht="15" thickBot="1" x14ac:dyDescent="0.35">
      <c r="A30" s="72" t="s">
        <v>33</v>
      </c>
      <c r="B30" s="60">
        <v>1716</v>
      </c>
      <c r="C30" s="61">
        <v>300021</v>
      </c>
      <c r="D30" s="62">
        <v>575</v>
      </c>
      <c r="E30" s="62">
        <v>158652</v>
      </c>
      <c r="F30" s="73">
        <v>204</v>
      </c>
      <c r="G30" s="90">
        <v>43531</v>
      </c>
      <c r="H30" s="27">
        <f t="shared" si="0"/>
        <v>779</v>
      </c>
      <c r="I30" s="27">
        <f t="shared" si="0"/>
        <v>202183</v>
      </c>
      <c r="J30" s="28">
        <f t="shared" si="1"/>
        <v>2495</v>
      </c>
      <c r="K30" s="29">
        <f t="shared" si="1"/>
        <v>502204</v>
      </c>
      <c r="L30" s="467"/>
      <c r="M30" s="450"/>
      <c r="N30" s="450"/>
      <c r="O30" s="450"/>
      <c r="P30" s="75" t="s">
        <v>33</v>
      </c>
      <c r="Q30" s="76">
        <v>8.2759999999999998</v>
      </c>
      <c r="R30" s="77">
        <v>9.5540000000000003</v>
      </c>
      <c r="S30" s="1"/>
      <c r="T30" s="1"/>
      <c r="U30" s="1"/>
      <c r="V30" s="1"/>
      <c r="W30" s="1"/>
      <c r="X30" s="1"/>
      <c r="Y30" s="1"/>
      <c r="Z30" s="1"/>
    </row>
    <row r="31" spans="1:26" ht="15" thickBot="1" x14ac:dyDescent="0.35">
      <c r="A31" s="36" t="s">
        <v>38</v>
      </c>
      <c r="B31" s="37">
        <v>10806</v>
      </c>
      <c r="C31" s="38">
        <v>84324386</v>
      </c>
      <c r="D31" s="39">
        <v>23478.842186372778</v>
      </c>
      <c r="E31" s="39">
        <v>371155004.88558936</v>
      </c>
      <c r="F31" s="40">
        <v>12934.157813627111</v>
      </c>
      <c r="G31" s="141">
        <v>95090535.714410335</v>
      </c>
      <c r="H31" s="42">
        <f t="shared" si="0"/>
        <v>36412.999999999891</v>
      </c>
      <c r="I31" s="43">
        <f t="shared" si="0"/>
        <v>466245540.59999967</v>
      </c>
      <c r="J31" s="44">
        <f t="shared" si="1"/>
        <v>47218.999999999891</v>
      </c>
      <c r="K31" s="45">
        <f t="shared" si="1"/>
        <v>550569926.59999967</v>
      </c>
      <c r="L31" s="467">
        <f>K31/K3</f>
        <v>0.13262244363791117</v>
      </c>
      <c r="M31" s="450">
        <f>J31/J3</f>
        <v>1.6683384558744786E-2</v>
      </c>
      <c r="N31" s="450">
        <f>E31/K31</f>
        <v>0.67412872907466503</v>
      </c>
      <c r="O31" s="450">
        <f>G31/K31</f>
        <v>0.1727129127840932</v>
      </c>
      <c r="P31" s="46"/>
      <c r="Q31" s="47" t="s">
        <v>39</v>
      </c>
      <c r="R31" s="96"/>
      <c r="S31" s="96"/>
      <c r="T31" s="48"/>
      <c r="U31" s="93" t="s">
        <v>40</v>
      </c>
      <c r="V31" s="97"/>
      <c r="W31" s="97"/>
      <c r="X31" s="94"/>
      <c r="Y31" s="1"/>
      <c r="Z31" s="1"/>
    </row>
    <row r="32" spans="1:26" ht="15" thickBot="1" x14ac:dyDescent="0.35">
      <c r="A32" s="69" t="s">
        <v>26</v>
      </c>
      <c r="B32" s="84">
        <v>7693</v>
      </c>
      <c r="C32" s="85">
        <v>45328747</v>
      </c>
      <c r="D32" s="86">
        <v>15607.842186372778</v>
      </c>
      <c r="E32" s="86">
        <v>196519955.88558939</v>
      </c>
      <c r="F32" s="144">
        <v>11429.157813627111</v>
      </c>
      <c r="G32" s="145">
        <v>68802899.714410335</v>
      </c>
      <c r="H32" s="54">
        <f t="shared" si="0"/>
        <v>27036.999999999891</v>
      </c>
      <c r="I32" s="55">
        <f t="shared" si="0"/>
        <v>265322855.59999973</v>
      </c>
      <c r="J32" s="56">
        <f t="shared" si="1"/>
        <v>34729.999999999891</v>
      </c>
      <c r="K32" s="29">
        <f t="shared" si="1"/>
        <v>310651602.59999973</v>
      </c>
      <c r="L32" s="467"/>
      <c r="M32" s="450"/>
      <c r="N32" s="450"/>
      <c r="O32" s="450"/>
      <c r="P32" s="98" t="s">
        <v>41</v>
      </c>
      <c r="Q32" s="99" t="s">
        <v>42</v>
      </c>
      <c r="R32" s="100" t="s">
        <v>43</v>
      </c>
      <c r="S32" s="100" t="s">
        <v>44</v>
      </c>
      <c r="T32" s="101" t="s">
        <v>45</v>
      </c>
      <c r="U32" s="102" t="s">
        <v>42</v>
      </c>
      <c r="V32" s="103" t="s">
        <v>43</v>
      </c>
      <c r="W32" s="103" t="s">
        <v>44</v>
      </c>
      <c r="X32" s="104" t="s">
        <v>45</v>
      </c>
      <c r="Y32" s="1"/>
      <c r="Z32" s="1"/>
    </row>
    <row r="33" spans="1:26" ht="15" thickBot="1" x14ac:dyDescent="0.35">
      <c r="A33" s="72" t="str">
        <f>A24</f>
        <v>EverSource East</v>
      </c>
      <c r="B33" s="60">
        <v>7513</v>
      </c>
      <c r="C33" s="61">
        <v>41183155</v>
      </c>
      <c r="D33" s="62">
        <v>14891.842186372778</v>
      </c>
      <c r="E33" s="62">
        <v>171562328.18558949</v>
      </c>
      <c r="F33" s="60">
        <v>11345.157813627111</v>
      </c>
      <c r="G33" s="62">
        <v>66791814.814410351</v>
      </c>
      <c r="H33" s="27">
        <f t="shared" si="0"/>
        <v>26236.999999999891</v>
      </c>
      <c r="I33" s="27">
        <f t="shared" si="0"/>
        <v>238354142.99999985</v>
      </c>
      <c r="J33" s="56">
        <f t="shared" si="1"/>
        <v>33749.999999999891</v>
      </c>
      <c r="K33" s="29">
        <f t="shared" si="1"/>
        <v>279537297.99999982</v>
      </c>
      <c r="L33" s="467"/>
      <c r="M33" s="450"/>
      <c r="N33" s="450"/>
      <c r="O33" s="450"/>
      <c r="P33" s="68" t="s">
        <v>27</v>
      </c>
      <c r="Q33" s="105">
        <v>9.0690000000000008</v>
      </c>
      <c r="R33" s="106">
        <v>8.8789999999999996</v>
      </c>
      <c r="S33" s="106">
        <v>8.6649999999999991</v>
      </c>
      <c r="T33" s="107"/>
      <c r="U33" s="105">
        <v>9.85</v>
      </c>
      <c r="V33" s="106">
        <v>9.1319999999999997</v>
      </c>
      <c r="W33" s="106">
        <v>10.662000000000001</v>
      </c>
      <c r="X33" s="107"/>
      <c r="Y33" s="1"/>
      <c r="Z33" s="1"/>
    </row>
    <row r="34" spans="1:26" ht="15" thickBot="1" x14ac:dyDescent="0.35">
      <c r="A34" s="72" t="str">
        <f>A25</f>
        <v>EverSource West</v>
      </c>
      <c r="B34" s="60">
        <v>180</v>
      </c>
      <c r="C34" s="61">
        <v>4145592</v>
      </c>
      <c r="D34" s="62">
        <v>716</v>
      </c>
      <c r="E34" s="62">
        <v>24957627.699999899</v>
      </c>
      <c r="F34" s="66">
        <v>84</v>
      </c>
      <c r="G34" s="67">
        <v>2011084.8999999899</v>
      </c>
      <c r="H34" s="27">
        <f t="shared" si="0"/>
        <v>800</v>
      </c>
      <c r="I34" s="27">
        <f t="shared" si="0"/>
        <v>26968712.59999989</v>
      </c>
      <c r="J34" s="56">
        <f t="shared" si="1"/>
        <v>980</v>
      </c>
      <c r="K34" s="29">
        <f t="shared" si="1"/>
        <v>31114304.59999989</v>
      </c>
      <c r="L34" s="467"/>
      <c r="M34" s="450"/>
      <c r="N34" s="450"/>
      <c r="O34" s="450"/>
      <c r="P34" s="68" t="s">
        <v>28</v>
      </c>
      <c r="Q34" s="108"/>
      <c r="R34" s="109"/>
      <c r="S34" s="109"/>
      <c r="T34" s="110">
        <v>7.7759999999999998</v>
      </c>
      <c r="U34" s="108"/>
      <c r="V34" s="109"/>
      <c r="W34" s="109"/>
      <c r="X34" s="110">
        <v>8.1170000000000009</v>
      </c>
      <c r="Y34" s="1"/>
      <c r="Z34" s="1"/>
    </row>
    <row r="35" spans="1:26" ht="15" thickBot="1" x14ac:dyDescent="0.35">
      <c r="A35" s="69" t="s">
        <v>29</v>
      </c>
      <c r="B35" s="84">
        <v>2169</v>
      </c>
      <c r="C35" s="85">
        <v>36093266</v>
      </c>
      <c r="D35" s="86">
        <v>7304</v>
      </c>
      <c r="E35" s="86">
        <v>169500313</v>
      </c>
      <c r="F35" s="88">
        <v>1344</v>
      </c>
      <c r="G35" s="142">
        <v>25836597</v>
      </c>
      <c r="H35" s="54">
        <f t="shared" si="0"/>
        <v>8648</v>
      </c>
      <c r="I35" s="55">
        <f t="shared" si="0"/>
        <v>195336910</v>
      </c>
      <c r="J35" s="28">
        <f t="shared" si="1"/>
        <v>10817</v>
      </c>
      <c r="K35" s="29">
        <f t="shared" si="1"/>
        <v>231430176</v>
      </c>
      <c r="L35" s="467"/>
      <c r="M35" s="450"/>
      <c r="N35" s="450"/>
      <c r="O35" s="450"/>
      <c r="P35" s="68"/>
      <c r="Q35" s="108"/>
      <c r="R35" s="109"/>
      <c r="S35" s="109"/>
      <c r="T35" s="110"/>
      <c r="U35" s="108"/>
      <c r="V35" s="109"/>
      <c r="W35" s="109"/>
      <c r="X35" s="110"/>
      <c r="Y35" s="1"/>
      <c r="Z35" s="1"/>
    </row>
    <row r="36" spans="1:26" ht="15" thickBot="1" x14ac:dyDescent="0.35">
      <c r="A36" s="72" t="s">
        <v>30</v>
      </c>
      <c r="B36" s="60">
        <v>2164</v>
      </c>
      <c r="C36" s="61">
        <v>36054530</v>
      </c>
      <c r="D36" s="62">
        <v>7277</v>
      </c>
      <c r="E36" s="62">
        <v>168772096</v>
      </c>
      <c r="F36" s="73">
        <v>1305</v>
      </c>
      <c r="G36" s="90">
        <v>24838771</v>
      </c>
      <c r="H36" s="27">
        <f t="shared" si="0"/>
        <v>8582</v>
      </c>
      <c r="I36" s="27">
        <f t="shared" si="0"/>
        <v>193610867</v>
      </c>
      <c r="J36" s="28">
        <f t="shared" si="1"/>
        <v>10746</v>
      </c>
      <c r="K36" s="29">
        <f t="shared" si="1"/>
        <v>229665397</v>
      </c>
      <c r="L36" s="467"/>
      <c r="M36" s="450"/>
      <c r="N36" s="450"/>
      <c r="O36" s="450"/>
      <c r="P36" s="68" t="s">
        <v>30</v>
      </c>
      <c r="Q36" s="108">
        <v>8.2729999999999997</v>
      </c>
      <c r="R36" s="109"/>
      <c r="S36" s="109"/>
      <c r="T36" s="110">
        <v>8.266</v>
      </c>
      <c r="U36" s="108">
        <v>8.44</v>
      </c>
      <c r="V36" s="109"/>
      <c r="W36" s="109"/>
      <c r="X36" s="110">
        <v>8.3650000000000002</v>
      </c>
      <c r="Y36" s="1"/>
      <c r="Z36" s="1"/>
    </row>
    <row r="37" spans="1:26" ht="15" thickBot="1" x14ac:dyDescent="0.35">
      <c r="A37" s="72" t="s">
        <v>31</v>
      </c>
      <c r="B37" s="60">
        <v>5</v>
      </c>
      <c r="C37" s="61">
        <v>38736</v>
      </c>
      <c r="D37" s="62">
        <v>27</v>
      </c>
      <c r="E37" s="62">
        <v>728217</v>
      </c>
      <c r="F37" s="73">
        <v>39</v>
      </c>
      <c r="G37" s="90">
        <v>997826</v>
      </c>
      <c r="H37" s="27">
        <f t="shared" si="0"/>
        <v>66</v>
      </c>
      <c r="I37" s="27">
        <f t="shared" si="0"/>
        <v>1726043</v>
      </c>
      <c r="J37" s="28">
        <f t="shared" si="1"/>
        <v>71</v>
      </c>
      <c r="K37" s="29">
        <f t="shared" si="1"/>
        <v>1764779</v>
      </c>
      <c r="L37" s="467"/>
      <c r="M37" s="450"/>
      <c r="N37" s="450"/>
      <c r="O37" s="450"/>
      <c r="P37" s="68" t="s">
        <v>31</v>
      </c>
      <c r="Q37" s="108">
        <v>8.2729999999999997</v>
      </c>
      <c r="R37" s="109"/>
      <c r="S37" s="109">
        <v>8.7650000000000006</v>
      </c>
      <c r="T37" s="110"/>
      <c r="U37" s="108">
        <v>8.44</v>
      </c>
      <c r="V37" s="109"/>
      <c r="W37" s="109">
        <v>8.9079999999999995</v>
      </c>
      <c r="X37" s="110"/>
      <c r="Y37" s="1"/>
      <c r="Z37" s="1"/>
    </row>
    <row r="38" spans="1:26" ht="15" thickBot="1" x14ac:dyDescent="0.35">
      <c r="A38" s="69" t="s">
        <v>32</v>
      </c>
      <c r="B38" s="84">
        <v>944</v>
      </c>
      <c r="C38" s="85">
        <v>2902373</v>
      </c>
      <c r="D38" s="86">
        <v>567</v>
      </c>
      <c r="E38" s="86">
        <v>5134736</v>
      </c>
      <c r="F38" s="91">
        <v>161</v>
      </c>
      <c r="G38" s="143">
        <v>451039</v>
      </c>
      <c r="H38" s="54">
        <f t="shared" si="0"/>
        <v>728</v>
      </c>
      <c r="I38" s="55">
        <f t="shared" si="0"/>
        <v>5585775</v>
      </c>
      <c r="J38" s="28">
        <f t="shared" si="1"/>
        <v>1672</v>
      </c>
      <c r="K38" s="29">
        <f t="shared" si="1"/>
        <v>8488148</v>
      </c>
      <c r="L38" s="467"/>
      <c r="M38" s="450"/>
      <c r="N38" s="450"/>
      <c r="O38" s="450"/>
      <c r="P38" s="68"/>
      <c r="Q38" s="108"/>
      <c r="R38" s="109"/>
      <c r="S38" s="109"/>
      <c r="T38" s="110"/>
      <c r="U38" s="108"/>
      <c r="V38" s="109"/>
      <c r="W38" s="109"/>
      <c r="X38" s="110"/>
      <c r="Y38" s="1"/>
      <c r="Z38" s="1"/>
    </row>
    <row r="39" spans="1:26" ht="15" thickBot="1" x14ac:dyDescent="0.35">
      <c r="A39" s="72" t="s">
        <v>33</v>
      </c>
      <c r="B39" s="60">
        <v>944</v>
      </c>
      <c r="C39" s="61">
        <v>2902373</v>
      </c>
      <c r="D39" s="62">
        <v>567</v>
      </c>
      <c r="E39" s="62">
        <v>5134736</v>
      </c>
      <c r="F39" s="73">
        <v>161</v>
      </c>
      <c r="G39" s="90">
        <v>451039</v>
      </c>
      <c r="H39" s="27">
        <f t="shared" si="0"/>
        <v>728</v>
      </c>
      <c r="I39" s="27">
        <f t="shared" si="0"/>
        <v>5585775</v>
      </c>
      <c r="J39" s="28">
        <f t="shared" si="1"/>
        <v>1672</v>
      </c>
      <c r="K39" s="29">
        <f t="shared" si="1"/>
        <v>8488148</v>
      </c>
      <c r="L39" s="467"/>
      <c r="M39" s="450"/>
      <c r="N39" s="450"/>
      <c r="O39" s="450"/>
      <c r="P39" s="75" t="s">
        <v>33</v>
      </c>
      <c r="Q39" s="111"/>
      <c r="R39" s="112"/>
      <c r="S39" s="112"/>
      <c r="T39" s="113"/>
      <c r="U39" s="111"/>
      <c r="V39" s="112"/>
      <c r="W39" s="112"/>
      <c r="X39" s="113"/>
      <c r="Y39" s="1"/>
      <c r="Z39" s="1"/>
    </row>
    <row r="40" spans="1:26" ht="15" thickBot="1" x14ac:dyDescent="0.35">
      <c r="A40" s="36" t="s">
        <v>46</v>
      </c>
      <c r="B40" s="37">
        <v>672</v>
      </c>
      <c r="C40" s="38">
        <v>58554362</v>
      </c>
      <c r="D40" s="39">
        <v>6141.1004289942803</v>
      </c>
      <c r="E40" s="39">
        <v>1348646630.0128641</v>
      </c>
      <c r="F40" s="40">
        <v>706.89957100571678</v>
      </c>
      <c r="G40" s="141">
        <v>52367913.987134755</v>
      </c>
      <c r="H40" s="42">
        <f t="shared" si="0"/>
        <v>6847.9999999999973</v>
      </c>
      <c r="I40" s="43">
        <f t="shared" si="0"/>
        <v>1401014543.9999988</v>
      </c>
      <c r="J40" s="44">
        <f t="shared" si="1"/>
        <v>7519.9999999999973</v>
      </c>
      <c r="K40" s="45">
        <f t="shared" si="1"/>
        <v>1459568905.9999988</v>
      </c>
      <c r="L40" s="467">
        <f>K40/K3</f>
        <v>0.3515840325079474</v>
      </c>
      <c r="M40" s="460">
        <f>J40/J3</f>
        <v>2.6569612207323541E-3</v>
      </c>
      <c r="N40" s="460">
        <f>E40/K40</f>
        <v>0.92400339885896776</v>
      </c>
      <c r="O40" s="460">
        <f>G40/K40</f>
        <v>3.5879028233515131E-2</v>
      </c>
      <c r="P40" s="46"/>
      <c r="Q40" s="114" t="s">
        <v>47</v>
      </c>
      <c r="R40" s="115"/>
      <c r="S40" s="115"/>
      <c r="T40" s="116"/>
      <c r="U40" s="93" t="s">
        <v>48</v>
      </c>
      <c r="V40" s="97"/>
      <c r="W40" s="97"/>
      <c r="X40" s="94"/>
      <c r="Y40" s="1"/>
      <c r="Z40" s="1"/>
    </row>
    <row r="41" spans="1:26" ht="15" thickBot="1" x14ac:dyDescent="0.35">
      <c r="A41" s="69" t="s">
        <v>26</v>
      </c>
      <c r="B41" s="84">
        <v>423</v>
      </c>
      <c r="C41" s="85">
        <v>30153453</v>
      </c>
      <c r="D41" s="86">
        <v>3702.1004289942803</v>
      </c>
      <c r="E41" s="86">
        <v>798640250.01286399</v>
      </c>
      <c r="F41" s="144">
        <v>551.89957100571678</v>
      </c>
      <c r="G41" s="145">
        <v>36852696.987134755</v>
      </c>
      <c r="H41" s="54">
        <f t="shared" si="0"/>
        <v>4253.9999999999973</v>
      </c>
      <c r="I41" s="55">
        <f t="shared" si="0"/>
        <v>835492946.99999881</v>
      </c>
      <c r="J41" s="56">
        <f t="shared" si="1"/>
        <v>4676.9999999999973</v>
      </c>
      <c r="K41" s="29">
        <f t="shared" si="1"/>
        <v>865646399.99999881</v>
      </c>
      <c r="L41" s="467"/>
      <c r="M41" s="460"/>
      <c r="N41" s="460"/>
      <c r="O41" s="460"/>
      <c r="P41" s="98" t="s">
        <v>41</v>
      </c>
      <c r="Q41" s="102" t="s">
        <v>42</v>
      </c>
      <c r="R41" s="103" t="s">
        <v>43</v>
      </c>
      <c r="S41" s="103" t="s">
        <v>44</v>
      </c>
      <c r="T41" s="104" t="s">
        <v>45</v>
      </c>
      <c r="U41" s="102" t="s">
        <v>42</v>
      </c>
      <c r="V41" s="103" t="s">
        <v>43</v>
      </c>
      <c r="W41" s="103" t="s">
        <v>44</v>
      </c>
      <c r="X41" s="104" t="s">
        <v>45</v>
      </c>
      <c r="Y41" s="1"/>
      <c r="Z41" s="1"/>
    </row>
    <row r="42" spans="1:26" ht="15" thickBot="1" x14ac:dyDescent="0.35">
      <c r="A42" s="72" t="str">
        <f>A33</f>
        <v>EverSource East</v>
      </c>
      <c r="B42" s="60">
        <v>404</v>
      </c>
      <c r="C42" s="61">
        <v>27018401</v>
      </c>
      <c r="D42" s="62">
        <v>3487.1004289942803</v>
      </c>
      <c r="E42" s="62">
        <v>695829706.01286399</v>
      </c>
      <c r="F42" s="60">
        <v>544.89957100571678</v>
      </c>
      <c r="G42" s="62">
        <v>36402056.987134755</v>
      </c>
      <c r="H42" s="27">
        <f t="shared" si="0"/>
        <v>4031.9999999999973</v>
      </c>
      <c r="I42" s="27">
        <f t="shared" si="0"/>
        <v>732231762.99999881</v>
      </c>
      <c r="J42" s="56">
        <f t="shared" si="1"/>
        <v>4435.9999999999973</v>
      </c>
      <c r="K42" s="29">
        <f t="shared" si="1"/>
        <v>759250163.99999881</v>
      </c>
      <c r="L42" s="467"/>
      <c r="M42" s="460"/>
      <c r="N42" s="460"/>
      <c r="O42" s="460"/>
      <c r="P42" s="63" t="s">
        <v>27</v>
      </c>
      <c r="Q42" s="117"/>
      <c r="R42" s="109">
        <v>8.8789999999999996</v>
      </c>
      <c r="S42" s="109">
        <v>8.6649999999999991</v>
      </c>
      <c r="T42" s="110"/>
      <c r="U42" s="108"/>
      <c r="V42" s="109">
        <v>9.1319999999999997</v>
      </c>
      <c r="W42" s="109">
        <v>10.662000000000001</v>
      </c>
      <c r="X42" s="110"/>
      <c r="Y42" s="1"/>
      <c r="Z42" s="1"/>
    </row>
    <row r="43" spans="1:26" ht="15" thickBot="1" x14ac:dyDescent="0.35">
      <c r="A43" s="72" t="str">
        <f>A34</f>
        <v>EverSource West</v>
      </c>
      <c r="B43" s="60">
        <v>19</v>
      </c>
      <c r="C43" s="61">
        <v>3135052</v>
      </c>
      <c r="D43" s="62">
        <v>215</v>
      </c>
      <c r="E43" s="62">
        <v>102810544</v>
      </c>
      <c r="F43" s="66">
        <v>7</v>
      </c>
      <c r="G43" s="67">
        <v>450640</v>
      </c>
      <c r="H43" s="27">
        <f t="shared" si="0"/>
        <v>222</v>
      </c>
      <c r="I43" s="27">
        <f t="shared" si="0"/>
        <v>103261184</v>
      </c>
      <c r="J43" s="56">
        <f t="shared" si="1"/>
        <v>241</v>
      </c>
      <c r="K43" s="29">
        <f t="shared" si="1"/>
        <v>106396236</v>
      </c>
      <c r="L43" s="467"/>
      <c r="M43" s="460"/>
      <c r="N43" s="460"/>
      <c r="O43" s="460"/>
      <c r="P43" s="68" t="s">
        <v>28</v>
      </c>
      <c r="Q43" s="108"/>
      <c r="R43" s="109"/>
      <c r="S43" s="109"/>
      <c r="T43" s="110">
        <v>7.7759999999999998</v>
      </c>
      <c r="U43" s="108"/>
      <c r="V43" s="109"/>
      <c r="W43" s="109"/>
      <c r="X43" s="110">
        <v>8.1170000000000009</v>
      </c>
      <c r="Y43" s="1"/>
      <c r="Z43" s="1"/>
    </row>
    <row r="44" spans="1:26" ht="15" thickBot="1" x14ac:dyDescent="0.35">
      <c r="A44" s="69" t="s">
        <v>29</v>
      </c>
      <c r="B44" s="84">
        <v>242</v>
      </c>
      <c r="C44" s="85">
        <v>26602695</v>
      </c>
      <c r="D44" s="86">
        <v>2416</v>
      </c>
      <c r="E44" s="86">
        <v>536645566</v>
      </c>
      <c r="F44" s="88">
        <v>155</v>
      </c>
      <c r="G44" s="142">
        <v>15515217</v>
      </c>
      <c r="H44" s="54">
        <f t="shared" si="0"/>
        <v>2571</v>
      </c>
      <c r="I44" s="55">
        <f t="shared" si="0"/>
        <v>552160783</v>
      </c>
      <c r="J44" s="28">
        <f t="shared" si="1"/>
        <v>2813</v>
      </c>
      <c r="K44" s="29">
        <f t="shared" si="1"/>
        <v>578763478</v>
      </c>
      <c r="L44" s="467"/>
      <c r="M44" s="460"/>
      <c r="N44" s="460"/>
      <c r="O44" s="460"/>
      <c r="P44" s="68"/>
      <c r="Q44" s="108"/>
      <c r="R44" s="109"/>
      <c r="S44" s="109"/>
      <c r="T44" s="110"/>
      <c r="U44" s="108"/>
      <c r="V44" s="109"/>
      <c r="W44" s="109"/>
      <c r="X44" s="110"/>
      <c r="Y44" s="1"/>
      <c r="Z44" s="1"/>
    </row>
    <row r="45" spans="1:26" ht="15" thickBot="1" x14ac:dyDescent="0.35">
      <c r="A45" s="72" t="s">
        <v>30</v>
      </c>
      <c r="B45" s="60">
        <v>241</v>
      </c>
      <c r="C45" s="61">
        <v>26501175</v>
      </c>
      <c r="D45" s="62">
        <v>2409</v>
      </c>
      <c r="E45" s="62">
        <v>535717604</v>
      </c>
      <c r="F45" s="73">
        <v>153</v>
      </c>
      <c r="G45" s="90">
        <v>15237317</v>
      </c>
      <c r="H45" s="27">
        <f t="shared" si="0"/>
        <v>2562</v>
      </c>
      <c r="I45" s="27">
        <f t="shared" si="0"/>
        <v>550954921</v>
      </c>
      <c r="J45" s="28">
        <f t="shared" si="1"/>
        <v>2803</v>
      </c>
      <c r="K45" s="29">
        <f t="shared" si="1"/>
        <v>577456096</v>
      </c>
      <c r="L45" s="467"/>
      <c r="M45" s="460"/>
      <c r="N45" s="460"/>
      <c r="O45" s="460"/>
      <c r="P45" s="68" t="s">
        <v>30</v>
      </c>
      <c r="Q45" s="108">
        <v>8.2729999999999997</v>
      </c>
      <c r="R45" s="109"/>
      <c r="S45" s="109"/>
      <c r="T45" s="110">
        <v>8.266</v>
      </c>
      <c r="U45" s="108">
        <v>8.44</v>
      </c>
      <c r="V45" s="109"/>
      <c r="W45" s="109"/>
      <c r="X45" s="110">
        <v>8.3650000000000002</v>
      </c>
      <c r="Y45" s="1"/>
      <c r="Z45" s="1"/>
    </row>
    <row r="46" spans="1:26" ht="15" thickBot="1" x14ac:dyDescent="0.35">
      <c r="A46" s="72" t="s">
        <v>31</v>
      </c>
      <c r="B46" s="60">
        <v>1</v>
      </c>
      <c r="C46" s="61">
        <v>101520</v>
      </c>
      <c r="D46" s="62">
        <v>7</v>
      </c>
      <c r="E46" s="62">
        <v>927962</v>
      </c>
      <c r="F46" s="73">
        <v>2</v>
      </c>
      <c r="G46" s="90">
        <v>277900</v>
      </c>
      <c r="H46" s="27">
        <f t="shared" si="0"/>
        <v>9</v>
      </c>
      <c r="I46" s="27">
        <f t="shared" si="0"/>
        <v>1205862</v>
      </c>
      <c r="J46" s="28">
        <f t="shared" si="1"/>
        <v>10</v>
      </c>
      <c r="K46" s="29">
        <f t="shared" si="1"/>
        <v>1307382</v>
      </c>
      <c r="L46" s="467"/>
      <c r="M46" s="460"/>
      <c r="N46" s="460"/>
      <c r="O46" s="460"/>
      <c r="P46" s="68" t="s">
        <v>31</v>
      </c>
      <c r="Q46" s="108"/>
      <c r="R46" s="109">
        <v>8.7650000000000006</v>
      </c>
      <c r="S46" s="109"/>
      <c r="T46" s="110"/>
      <c r="U46" s="108"/>
      <c r="V46" s="109">
        <v>8.9079999999999995</v>
      </c>
      <c r="W46" s="109"/>
      <c r="X46" s="110"/>
      <c r="Y46" s="1"/>
      <c r="Z46" s="1"/>
    </row>
    <row r="47" spans="1:26" ht="15" thickBot="1" x14ac:dyDescent="0.35">
      <c r="A47" s="69" t="s">
        <v>32</v>
      </c>
      <c r="B47" s="84">
        <v>7</v>
      </c>
      <c r="C47" s="85">
        <v>1798214</v>
      </c>
      <c r="D47" s="86">
        <v>23</v>
      </c>
      <c r="E47" s="86">
        <v>13360814</v>
      </c>
      <c r="F47" s="91">
        <v>0</v>
      </c>
      <c r="G47" s="143">
        <v>0</v>
      </c>
      <c r="H47" s="54">
        <f t="shared" si="0"/>
        <v>23</v>
      </c>
      <c r="I47" s="55">
        <f t="shared" si="0"/>
        <v>13360814</v>
      </c>
      <c r="J47" s="28">
        <f t="shared" si="1"/>
        <v>30</v>
      </c>
      <c r="K47" s="29">
        <f t="shared" si="1"/>
        <v>15159028</v>
      </c>
      <c r="L47" s="467"/>
      <c r="M47" s="460"/>
      <c r="N47" s="460"/>
      <c r="O47" s="460"/>
      <c r="P47" s="68"/>
      <c r="Q47" s="108"/>
      <c r="R47" s="109"/>
      <c r="S47" s="109"/>
      <c r="T47" s="110"/>
      <c r="U47" s="108"/>
      <c r="V47" s="109"/>
      <c r="W47" s="109"/>
      <c r="X47" s="110"/>
      <c r="Y47" s="1"/>
      <c r="Z47" s="1"/>
    </row>
    <row r="48" spans="1:26" ht="15" thickBot="1" x14ac:dyDescent="0.35">
      <c r="A48" s="72" t="s">
        <v>33</v>
      </c>
      <c r="B48" s="60">
        <v>7</v>
      </c>
      <c r="C48" s="61">
        <v>1798214</v>
      </c>
      <c r="D48" s="62">
        <v>23</v>
      </c>
      <c r="E48" s="62">
        <v>13360814</v>
      </c>
      <c r="F48" s="73">
        <v>0</v>
      </c>
      <c r="G48" s="90">
        <v>0</v>
      </c>
      <c r="H48" s="27">
        <f t="shared" si="0"/>
        <v>23</v>
      </c>
      <c r="I48" s="27">
        <f t="shared" si="0"/>
        <v>13360814</v>
      </c>
      <c r="J48" s="28">
        <f t="shared" si="1"/>
        <v>30</v>
      </c>
      <c r="K48" s="29">
        <f t="shared" si="1"/>
        <v>15159028</v>
      </c>
      <c r="L48" s="467"/>
      <c r="M48" s="460"/>
      <c r="N48" s="460"/>
      <c r="O48" s="460"/>
      <c r="P48" s="75" t="s">
        <v>33</v>
      </c>
      <c r="Q48" s="111"/>
      <c r="R48" s="112"/>
      <c r="S48" s="112"/>
      <c r="T48" s="113">
        <v>0</v>
      </c>
      <c r="U48" s="111"/>
      <c r="V48" s="112"/>
      <c r="W48" s="112"/>
      <c r="X48" s="113">
        <v>0</v>
      </c>
      <c r="Y48" s="1"/>
      <c r="Z48" s="1"/>
    </row>
    <row r="49" spans="1:26" ht="15" thickBot="1" x14ac:dyDescent="0.35">
      <c r="A49" s="36" t="s">
        <v>49</v>
      </c>
      <c r="B49" s="37">
        <v>3135</v>
      </c>
      <c r="C49" s="38">
        <v>2898189.5</v>
      </c>
      <c r="D49" s="39">
        <v>8972.4085429769293</v>
      </c>
      <c r="E49" s="39">
        <v>9194606.8790195398</v>
      </c>
      <c r="F49" s="40">
        <v>4694.5914570230598</v>
      </c>
      <c r="G49" s="141">
        <v>1391559.4209804558</v>
      </c>
      <c r="H49" s="42">
        <f t="shared" si="0"/>
        <v>13666.999999999989</v>
      </c>
      <c r="I49" s="43">
        <f t="shared" si="0"/>
        <v>10586166.299999995</v>
      </c>
      <c r="J49" s="44">
        <f t="shared" si="1"/>
        <v>16801.999999999989</v>
      </c>
      <c r="K49" s="45">
        <f t="shared" si="1"/>
        <v>13484355.799999995</v>
      </c>
      <c r="L49" s="469">
        <f>K49/K3</f>
        <v>3.2481400285023143E-3</v>
      </c>
      <c r="M49" s="460">
        <f>J49/J3</f>
        <v>5.9364710679182175E-3</v>
      </c>
      <c r="N49" s="460">
        <f>E49/K49</f>
        <v>0.68187216470656631</v>
      </c>
      <c r="O49" s="460">
        <f>G49/K49</f>
        <v>0.10319806460316452</v>
      </c>
      <c r="P49" s="46"/>
      <c r="Q49" s="47" t="s">
        <v>50</v>
      </c>
      <c r="R49" s="48"/>
      <c r="S49" s="1"/>
      <c r="T49" s="1"/>
      <c r="U49" s="1"/>
      <c r="V49" s="1"/>
      <c r="W49" s="1"/>
      <c r="X49" s="1"/>
      <c r="Y49" s="1"/>
      <c r="Z49" s="1"/>
    </row>
    <row r="50" spans="1:26" ht="15" thickBot="1" x14ac:dyDescent="0.35">
      <c r="A50" s="69" t="s">
        <v>26</v>
      </c>
      <c r="B50" s="84">
        <v>2622</v>
      </c>
      <c r="C50" s="85">
        <v>1653502.5</v>
      </c>
      <c r="D50" s="86">
        <v>8364.4085429769293</v>
      </c>
      <c r="E50" s="86">
        <v>6221063.8790195398</v>
      </c>
      <c r="F50" s="144">
        <v>4400.5914570230598</v>
      </c>
      <c r="G50" s="145">
        <v>834969.42098045594</v>
      </c>
      <c r="H50" s="54">
        <f t="shared" si="0"/>
        <v>12764.999999999989</v>
      </c>
      <c r="I50" s="55">
        <f t="shared" si="0"/>
        <v>7056033.2999999961</v>
      </c>
      <c r="J50" s="56">
        <f t="shared" si="1"/>
        <v>15386.999999999989</v>
      </c>
      <c r="K50" s="29">
        <f t="shared" si="1"/>
        <v>8709535.7999999952</v>
      </c>
      <c r="L50" s="469"/>
      <c r="M50" s="460"/>
      <c r="N50" s="460"/>
      <c r="O50" s="460"/>
      <c r="P50" s="46"/>
      <c r="Q50" s="118"/>
      <c r="R50" s="119"/>
      <c r="S50" s="1"/>
      <c r="T50" s="1"/>
      <c r="U50" s="1"/>
      <c r="V50" s="1"/>
      <c r="W50" s="1"/>
      <c r="X50" s="1"/>
      <c r="Y50" s="1"/>
      <c r="Z50" s="1"/>
    </row>
    <row r="51" spans="1:26" ht="15" thickBot="1" x14ac:dyDescent="0.35">
      <c r="A51" s="72" t="str">
        <f>A42</f>
        <v>EverSource East</v>
      </c>
      <c r="B51" s="60">
        <v>2506</v>
      </c>
      <c r="C51" s="61">
        <v>1184762</v>
      </c>
      <c r="D51" s="62">
        <v>7105.4085429769302</v>
      </c>
      <c r="E51" s="62">
        <v>4701290.1790195396</v>
      </c>
      <c r="F51" s="60">
        <v>3500.5914570230598</v>
      </c>
      <c r="G51" s="62">
        <v>673444.82098045596</v>
      </c>
      <c r="H51" s="27">
        <f t="shared" si="0"/>
        <v>10605.999999999989</v>
      </c>
      <c r="I51" s="27">
        <f t="shared" si="0"/>
        <v>5374734.9999999953</v>
      </c>
      <c r="J51" s="56">
        <f t="shared" si="1"/>
        <v>13111.999999999989</v>
      </c>
      <c r="K51" s="29">
        <f t="shared" si="1"/>
        <v>6559496.9999999953</v>
      </c>
      <c r="L51" s="469"/>
      <c r="M51" s="460"/>
      <c r="N51" s="460"/>
      <c r="O51" s="460"/>
      <c r="P51" s="63" t="s">
        <v>27</v>
      </c>
      <c r="Q51" s="108">
        <v>9.0689999999999991</v>
      </c>
      <c r="R51" s="110">
        <v>9.85</v>
      </c>
      <c r="S51" s="1"/>
      <c r="T51" s="1"/>
      <c r="U51" s="1"/>
      <c r="V51" s="1"/>
      <c r="W51" s="1"/>
      <c r="X51" s="1"/>
      <c r="Y51" s="1"/>
      <c r="Z51" s="1"/>
    </row>
    <row r="52" spans="1:26" ht="15" thickBot="1" x14ac:dyDescent="0.35">
      <c r="A52" s="72" t="str">
        <f>A43</f>
        <v>EverSource West</v>
      </c>
      <c r="B52" s="60">
        <v>116</v>
      </c>
      <c r="C52" s="61">
        <v>468740.5</v>
      </c>
      <c r="D52" s="62">
        <v>1259</v>
      </c>
      <c r="E52" s="62">
        <v>1519773.7</v>
      </c>
      <c r="F52" s="66">
        <v>900</v>
      </c>
      <c r="G52" s="67">
        <v>161524.6</v>
      </c>
      <c r="H52" s="27">
        <f t="shared" si="0"/>
        <v>2159</v>
      </c>
      <c r="I52" s="27">
        <f t="shared" si="0"/>
        <v>1681298.3</v>
      </c>
      <c r="J52" s="56">
        <f t="shared" si="1"/>
        <v>2275</v>
      </c>
      <c r="K52" s="29">
        <f t="shared" si="1"/>
        <v>2150038.7999999998</v>
      </c>
      <c r="L52" s="469"/>
      <c r="M52" s="460"/>
      <c r="N52" s="460"/>
      <c r="O52" s="460"/>
      <c r="P52" s="68" t="s">
        <v>28</v>
      </c>
      <c r="Q52" s="108"/>
      <c r="R52" s="110"/>
      <c r="S52" s="1"/>
      <c r="T52" s="1"/>
      <c r="U52" s="1"/>
      <c r="V52" s="1"/>
      <c r="W52" s="1"/>
      <c r="X52" s="1"/>
      <c r="Y52" s="1"/>
      <c r="Z52" s="1"/>
    </row>
    <row r="53" spans="1:26" ht="15" thickBot="1" x14ac:dyDescent="0.35">
      <c r="A53" s="69" t="s">
        <v>29</v>
      </c>
      <c r="B53" s="84">
        <v>228</v>
      </c>
      <c r="C53" s="85">
        <v>1193293</v>
      </c>
      <c r="D53" s="86">
        <v>422</v>
      </c>
      <c r="E53" s="86">
        <v>2868941</v>
      </c>
      <c r="F53" s="88">
        <v>156</v>
      </c>
      <c r="G53" s="142">
        <v>546871</v>
      </c>
      <c r="H53" s="54">
        <f t="shared" si="0"/>
        <v>578</v>
      </c>
      <c r="I53" s="55">
        <f t="shared" si="0"/>
        <v>3415812</v>
      </c>
      <c r="J53" s="28">
        <f t="shared" si="1"/>
        <v>806</v>
      </c>
      <c r="K53" s="29">
        <f t="shared" si="1"/>
        <v>4609105</v>
      </c>
      <c r="L53" s="469"/>
      <c r="M53" s="460"/>
      <c r="N53" s="460"/>
      <c r="O53" s="460"/>
      <c r="P53" s="68"/>
      <c r="Q53" s="117"/>
      <c r="R53" s="120"/>
      <c r="S53" s="1"/>
      <c r="T53" s="1"/>
      <c r="U53" s="1"/>
      <c r="V53" s="1"/>
      <c r="W53" s="1"/>
      <c r="X53" s="1"/>
      <c r="Y53" s="1"/>
      <c r="Z53" s="1"/>
    </row>
    <row r="54" spans="1:26" ht="15" thickBot="1" x14ac:dyDescent="0.35">
      <c r="A54" s="72" t="s">
        <v>30</v>
      </c>
      <c r="B54" s="60">
        <v>228</v>
      </c>
      <c r="C54" s="61">
        <v>1193293</v>
      </c>
      <c r="D54" s="62">
        <v>421</v>
      </c>
      <c r="E54" s="62">
        <v>2848983</v>
      </c>
      <c r="F54" s="73">
        <v>155</v>
      </c>
      <c r="G54" s="90">
        <v>546685</v>
      </c>
      <c r="H54" s="27">
        <f t="shared" si="0"/>
        <v>576</v>
      </c>
      <c r="I54" s="27">
        <f t="shared" si="0"/>
        <v>3395668</v>
      </c>
      <c r="J54" s="28">
        <f t="shared" si="1"/>
        <v>804</v>
      </c>
      <c r="K54" s="29">
        <f t="shared" si="1"/>
        <v>4588961</v>
      </c>
      <c r="L54" s="469"/>
      <c r="M54" s="460"/>
      <c r="N54" s="460"/>
      <c r="O54" s="460"/>
      <c r="P54" s="68" t="s">
        <v>30</v>
      </c>
      <c r="Q54" s="108"/>
      <c r="R54" s="110"/>
      <c r="S54" s="1"/>
      <c r="T54" s="1"/>
      <c r="U54" s="1"/>
      <c r="V54" s="1"/>
      <c r="W54" s="1"/>
      <c r="X54" s="1"/>
      <c r="Y54" s="1"/>
      <c r="Z54" s="1"/>
    </row>
    <row r="55" spans="1:26" ht="15" thickBot="1" x14ac:dyDescent="0.35">
      <c r="A55" s="72" t="s">
        <v>31</v>
      </c>
      <c r="B55" s="60">
        <v>0</v>
      </c>
      <c r="C55" s="61">
        <v>0</v>
      </c>
      <c r="D55" s="62">
        <v>1</v>
      </c>
      <c r="E55" s="62">
        <v>19958</v>
      </c>
      <c r="F55" s="73">
        <v>1</v>
      </c>
      <c r="G55" s="90">
        <v>186</v>
      </c>
      <c r="H55" s="27">
        <f t="shared" si="0"/>
        <v>2</v>
      </c>
      <c r="I55" s="27">
        <f t="shared" si="0"/>
        <v>20144</v>
      </c>
      <c r="J55" s="28">
        <f t="shared" si="1"/>
        <v>2</v>
      </c>
      <c r="K55" s="29">
        <f t="shared" si="1"/>
        <v>20144</v>
      </c>
      <c r="L55" s="469"/>
      <c r="M55" s="460"/>
      <c r="N55" s="460"/>
      <c r="O55" s="460"/>
      <c r="P55" s="68" t="s">
        <v>31</v>
      </c>
      <c r="Q55" s="108"/>
      <c r="R55" s="110"/>
      <c r="S55" s="1"/>
      <c r="T55" s="1"/>
      <c r="U55" s="1"/>
      <c r="V55" s="1"/>
      <c r="W55" s="1"/>
      <c r="X55" s="1"/>
      <c r="Y55" s="1"/>
      <c r="Z55" s="1"/>
    </row>
    <row r="56" spans="1:26" ht="15" thickBot="1" x14ac:dyDescent="0.35">
      <c r="A56" s="69" t="s">
        <v>32</v>
      </c>
      <c r="B56" s="84">
        <v>285</v>
      </c>
      <c r="C56" s="85">
        <v>51394</v>
      </c>
      <c r="D56" s="86">
        <v>186</v>
      </c>
      <c r="E56" s="86">
        <v>104602</v>
      </c>
      <c r="F56" s="91">
        <v>138</v>
      </c>
      <c r="G56" s="143">
        <v>9719</v>
      </c>
      <c r="H56" s="54">
        <f t="shared" si="0"/>
        <v>324</v>
      </c>
      <c r="I56" s="55">
        <f t="shared" si="0"/>
        <v>114321</v>
      </c>
      <c r="J56" s="28">
        <f t="shared" si="1"/>
        <v>609</v>
      </c>
      <c r="K56" s="29">
        <f t="shared" si="1"/>
        <v>165715</v>
      </c>
      <c r="L56" s="469"/>
      <c r="M56" s="460"/>
      <c r="N56" s="460"/>
      <c r="O56" s="460"/>
      <c r="P56" s="68"/>
      <c r="Q56" s="117"/>
      <c r="R56" s="120"/>
      <c r="S56" s="1"/>
      <c r="T56" s="1"/>
      <c r="U56" s="1"/>
      <c r="V56" s="1"/>
      <c r="W56" s="1"/>
      <c r="X56" s="1"/>
      <c r="Y56" s="1"/>
      <c r="Z56" s="1"/>
    </row>
    <row r="57" spans="1:26" ht="15" thickBot="1" x14ac:dyDescent="0.35">
      <c r="A57" s="72" t="s">
        <v>33</v>
      </c>
      <c r="B57" s="60">
        <v>285</v>
      </c>
      <c r="C57" s="61">
        <v>51394</v>
      </c>
      <c r="D57" s="62">
        <v>186</v>
      </c>
      <c r="E57" s="62">
        <v>104602</v>
      </c>
      <c r="F57" s="73">
        <v>138</v>
      </c>
      <c r="G57" s="90">
        <v>9719</v>
      </c>
      <c r="H57" s="27">
        <f t="shared" si="0"/>
        <v>324</v>
      </c>
      <c r="I57" s="27">
        <f t="shared" si="0"/>
        <v>114321</v>
      </c>
      <c r="J57" s="28">
        <f t="shared" si="1"/>
        <v>609</v>
      </c>
      <c r="K57" s="29">
        <f t="shared" si="1"/>
        <v>165715</v>
      </c>
      <c r="L57" s="469"/>
      <c r="M57" s="460"/>
      <c r="N57" s="460"/>
      <c r="O57" s="460"/>
      <c r="P57" s="75" t="s">
        <v>33</v>
      </c>
      <c r="Q57" s="111"/>
      <c r="R57" s="113"/>
      <c r="S57" s="1"/>
      <c r="T57" s="1"/>
      <c r="U57" s="1"/>
      <c r="V57" s="1"/>
      <c r="W57" s="1"/>
      <c r="X57" s="1"/>
      <c r="Y57" s="1"/>
      <c r="Z57" s="1"/>
    </row>
    <row r="58" spans="1:26" ht="15" thickBot="1" x14ac:dyDescent="0.35">
      <c r="A58" s="121" t="s">
        <v>51</v>
      </c>
      <c r="B58" s="122">
        <v>369</v>
      </c>
      <c r="C58" s="123">
        <v>960678.6</v>
      </c>
      <c r="D58" s="124">
        <v>125</v>
      </c>
      <c r="E58" s="124">
        <v>477340.299999999</v>
      </c>
      <c r="F58" s="125">
        <v>163</v>
      </c>
      <c r="G58" s="146">
        <v>332265.09999999899</v>
      </c>
      <c r="H58" s="42">
        <f t="shared" si="0"/>
        <v>288</v>
      </c>
      <c r="I58" s="43">
        <f t="shared" si="0"/>
        <v>809605.39999999804</v>
      </c>
      <c r="J58" s="44">
        <f t="shared" si="1"/>
        <v>657</v>
      </c>
      <c r="K58" s="45">
        <f t="shared" si="1"/>
        <v>1770283.9999999979</v>
      </c>
      <c r="L58" s="468">
        <f>K58/K3</f>
        <v>4.2642973883981808E-4</v>
      </c>
      <c r="M58" s="456">
        <f>J58/J3</f>
        <v>2.3213078750281346E-4</v>
      </c>
      <c r="N58" s="456">
        <f>E58/K58</f>
        <v>0.26964052095595936</v>
      </c>
      <c r="O58" s="456">
        <v>0.10137381139132912</v>
      </c>
      <c r="P58" s="189"/>
      <c r="Q58" s="190" t="s">
        <v>51</v>
      </c>
      <c r="R58" s="185"/>
    </row>
    <row r="59" spans="1:26" ht="15" thickBot="1" x14ac:dyDescent="0.35">
      <c r="A59" s="147" t="s">
        <v>26</v>
      </c>
      <c r="B59" s="84">
        <v>369</v>
      </c>
      <c r="C59" s="85">
        <v>960678.6</v>
      </c>
      <c r="D59" s="86">
        <v>125</v>
      </c>
      <c r="E59" s="85">
        <v>477340.299999999</v>
      </c>
      <c r="F59" s="144">
        <v>163</v>
      </c>
      <c r="G59" s="145">
        <v>332265.09999999899</v>
      </c>
      <c r="H59" s="54">
        <f t="shared" si="0"/>
        <v>288</v>
      </c>
      <c r="I59" s="55">
        <f t="shared" si="0"/>
        <v>809605.39999999804</v>
      </c>
      <c r="J59" s="129">
        <f t="shared" si="1"/>
        <v>657</v>
      </c>
      <c r="K59" s="130">
        <f t="shared" si="1"/>
        <v>1770283.9999999979</v>
      </c>
      <c r="L59" s="468"/>
      <c r="M59" s="456"/>
      <c r="N59" s="456"/>
      <c r="O59" s="456"/>
      <c r="P59" s="191" t="s">
        <v>27</v>
      </c>
      <c r="Q59" s="192"/>
      <c r="R59" s="193"/>
    </row>
    <row r="60" spans="1:26" ht="15" thickBot="1" x14ac:dyDescent="0.35">
      <c r="A60" s="151" t="str">
        <f>A43</f>
        <v>EverSource West</v>
      </c>
      <c r="B60" s="66">
        <v>369</v>
      </c>
      <c r="C60" s="67">
        <v>960678.6</v>
      </c>
      <c r="D60" s="67">
        <v>125</v>
      </c>
      <c r="E60" s="87">
        <v>477340.299999999</v>
      </c>
      <c r="F60" s="66">
        <v>163</v>
      </c>
      <c r="G60" s="67">
        <v>332265.09999999899</v>
      </c>
      <c r="H60" s="133">
        <f>H59</f>
        <v>288</v>
      </c>
      <c r="I60" s="133">
        <f>I59</f>
        <v>809605.39999999804</v>
      </c>
      <c r="J60" s="134">
        <f t="shared" si="1"/>
        <v>657</v>
      </c>
      <c r="K60" s="135">
        <f t="shared" si="1"/>
        <v>1770283.9999999979</v>
      </c>
      <c r="L60" s="468"/>
      <c r="M60" s="456"/>
      <c r="N60" s="456"/>
      <c r="O60" s="456"/>
      <c r="P60" s="194" t="s">
        <v>28</v>
      </c>
      <c r="Q60" s="183">
        <v>5.8030000000000008</v>
      </c>
      <c r="R60" s="182">
        <v>6.7510000000000003</v>
      </c>
    </row>
  </sheetData>
  <mergeCells count="34"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  <mergeCell ref="L22:L30"/>
    <mergeCell ref="M22:M30"/>
    <mergeCell ref="N22:N30"/>
    <mergeCell ref="O22:O30"/>
    <mergeCell ref="L31:L39"/>
    <mergeCell ref="M31:M39"/>
    <mergeCell ref="N31:N39"/>
    <mergeCell ref="O31:O39"/>
    <mergeCell ref="L4:L12"/>
    <mergeCell ref="M4:M12"/>
    <mergeCell ref="N4:N12"/>
    <mergeCell ref="O4:O12"/>
    <mergeCell ref="L13:L21"/>
    <mergeCell ref="M13:M21"/>
    <mergeCell ref="N13:N21"/>
    <mergeCell ref="O13:O21"/>
    <mergeCell ref="P1:R1"/>
    <mergeCell ref="B1:C1"/>
    <mergeCell ref="D1:E1"/>
    <mergeCell ref="F1:G1"/>
    <mergeCell ref="H1:I1"/>
    <mergeCell ref="J1:O1"/>
  </mergeCells>
  <pageMargins left="0.7" right="0.7" top="0.75" bottom="0.75" header="0.3" footer="0.3"/>
  <pageSetup scale="9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68274-27A4-4306-A2A8-D6DBE7BEBAF4}">
  <sheetPr>
    <tabColor rgb="FF00B050"/>
  </sheetPr>
  <dimension ref="A1:Z60"/>
  <sheetViews>
    <sheetView zoomScaleNormal="100" workbookViewId="0">
      <selection activeCell="Q5" sqref="Q5:Y60"/>
    </sheetView>
  </sheetViews>
  <sheetFormatPr defaultRowHeight="14.4" x14ac:dyDescent="0.3"/>
  <cols>
    <col min="1" max="1" width="17.44140625" customWidth="1"/>
    <col min="2" max="2" width="14.21875" style="137" customWidth="1"/>
    <col min="3" max="3" width="14.44140625" style="137" customWidth="1"/>
    <col min="4" max="4" width="13.21875" style="137" customWidth="1"/>
    <col min="5" max="6" width="14.21875" style="137" customWidth="1"/>
    <col min="7" max="9" width="15.21875" style="137" customWidth="1"/>
    <col min="10" max="10" width="11.44140625" style="137" customWidth="1"/>
    <col min="11" max="11" width="12.77734375" style="137" customWidth="1"/>
    <col min="12" max="12" width="10.21875" customWidth="1"/>
    <col min="13" max="13" width="9.77734375" customWidth="1"/>
    <col min="14" max="14" width="12.21875" customWidth="1"/>
    <col min="15" max="15" width="13.21875" customWidth="1"/>
    <col min="16" max="16" width="15.21875" customWidth="1"/>
    <col min="17" max="17" width="11.21875" customWidth="1"/>
    <col min="18" max="18" width="10.21875" customWidth="1"/>
  </cols>
  <sheetData>
    <row r="1" spans="1:26" ht="44.1" customHeight="1" thickTop="1" thickBot="1" x14ac:dyDescent="0.35">
      <c r="B1" s="440" t="s">
        <v>0</v>
      </c>
      <c r="C1" s="441"/>
      <c r="D1" s="442" t="s">
        <v>1</v>
      </c>
      <c r="E1" s="443"/>
      <c r="F1" s="440" t="s">
        <v>2</v>
      </c>
      <c r="G1" s="444"/>
      <c r="H1" s="445" t="s">
        <v>3</v>
      </c>
      <c r="I1" s="446"/>
      <c r="J1" s="447" t="s">
        <v>4</v>
      </c>
      <c r="K1" s="448"/>
      <c r="L1" s="464"/>
      <c r="M1" s="464"/>
      <c r="N1" s="464"/>
      <c r="O1" s="465"/>
      <c r="P1" s="437" t="s">
        <v>5</v>
      </c>
      <c r="Q1" s="438"/>
      <c r="R1" s="439"/>
      <c r="S1" s="1"/>
      <c r="T1" s="1"/>
      <c r="U1" s="1"/>
      <c r="V1" s="1"/>
      <c r="W1" s="1"/>
      <c r="X1" s="1"/>
      <c r="Y1" s="1"/>
      <c r="Z1" s="1"/>
    </row>
    <row r="2" spans="1:26" ht="44.4" thickTop="1" thickBot="1" x14ac:dyDescent="0.35">
      <c r="A2" s="2">
        <f>[2]LAYOUT!$B$20</f>
        <v>2021</v>
      </c>
      <c r="B2" s="3" t="s">
        <v>6</v>
      </c>
      <c r="C2" s="4" t="s">
        <v>7</v>
      </c>
      <c r="D2" s="5" t="s">
        <v>8</v>
      </c>
      <c r="E2" s="6" t="s">
        <v>9</v>
      </c>
      <c r="F2" s="7" t="s">
        <v>10</v>
      </c>
      <c r="G2" s="8" t="s">
        <v>11</v>
      </c>
      <c r="H2" s="9" t="s">
        <v>12</v>
      </c>
      <c r="I2" s="10" t="s">
        <v>13</v>
      </c>
      <c r="J2" s="11" t="s">
        <v>14</v>
      </c>
      <c r="K2" s="12" t="s">
        <v>15</v>
      </c>
      <c r="L2" s="155" t="s">
        <v>16</v>
      </c>
      <c r="M2" s="156" t="s">
        <v>17</v>
      </c>
      <c r="N2" s="157" t="s">
        <v>18</v>
      </c>
      <c r="O2" s="158" t="s">
        <v>19</v>
      </c>
      <c r="P2" s="17" t="s">
        <v>20</v>
      </c>
      <c r="Q2" s="18" t="s">
        <v>21</v>
      </c>
      <c r="R2" s="19" t="s">
        <v>22</v>
      </c>
      <c r="S2" s="1"/>
      <c r="T2" s="1"/>
      <c r="U2" s="1"/>
      <c r="V2" s="1"/>
      <c r="W2" s="1"/>
      <c r="X2" s="1"/>
      <c r="Y2" s="1"/>
      <c r="Z2" s="1"/>
    </row>
    <row r="3" spans="1:26" ht="15" thickBot="1" x14ac:dyDescent="0.35">
      <c r="A3" s="20" t="s">
        <v>63</v>
      </c>
      <c r="B3" s="21">
        <v>1141520</v>
      </c>
      <c r="C3" s="22">
        <v>703728061.89999998</v>
      </c>
      <c r="D3" s="23">
        <v>540582.45833164488</v>
      </c>
      <c r="E3" s="24">
        <v>1846708614.0119424</v>
      </c>
      <c r="F3" s="25">
        <v>1099883.5416683536</v>
      </c>
      <c r="G3" s="26">
        <v>675677225.18805528</v>
      </c>
      <c r="H3" s="27">
        <f>D3+F3</f>
        <v>1640465.9999999986</v>
      </c>
      <c r="I3" s="27">
        <f>E3+G3</f>
        <v>2522385839.1999979</v>
      </c>
      <c r="J3" s="28">
        <f>B3+D3+F3</f>
        <v>2781985.9999999986</v>
      </c>
      <c r="K3" s="29">
        <f>C3+E3+G3</f>
        <v>3226113901.0999975</v>
      </c>
      <c r="L3" s="159">
        <f>SUM(L4:L57)</f>
        <v>0.99951872170431744</v>
      </c>
      <c r="M3" s="31">
        <f>SUM(M4:M57)</f>
        <v>0.99976563505351934</v>
      </c>
      <c r="N3" s="31">
        <f>E3/K3</f>
        <v>0.57242511288342179</v>
      </c>
      <c r="O3" s="160">
        <f>G3/K3</f>
        <v>0.20943997822199389</v>
      </c>
      <c r="P3" s="33" t="str">
        <f>A3</f>
        <v>October</v>
      </c>
      <c r="Q3" s="34"/>
      <c r="R3" s="35"/>
      <c r="S3" s="1"/>
      <c r="T3" s="1"/>
      <c r="U3" s="1"/>
      <c r="V3" s="1"/>
      <c r="W3" s="1"/>
      <c r="X3" s="1"/>
      <c r="Y3" s="1"/>
      <c r="Z3" s="1"/>
    </row>
    <row r="4" spans="1:26" ht="15" thickBot="1" x14ac:dyDescent="0.35">
      <c r="A4" s="36" t="s">
        <v>23</v>
      </c>
      <c r="B4" s="37">
        <v>910143</v>
      </c>
      <c r="C4" s="38">
        <v>423473557.5</v>
      </c>
      <c r="D4" s="39">
        <v>341565.2950003178</v>
      </c>
      <c r="E4" s="39">
        <v>161409760.03241366</v>
      </c>
      <c r="F4" s="40">
        <v>883713.7049996811</v>
      </c>
      <c r="G4" s="41">
        <v>423442561.06758606</v>
      </c>
      <c r="H4" s="42">
        <f t="shared" ref="H4:I59" si="0">D4+F4</f>
        <v>1225278.9999999988</v>
      </c>
      <c r="I4" s="43">
        <f t="shared" si="0"/>
        <v>584852321.09999967</v>
      </c>
      <c r="J4" s="44">
        <f t="shared" ref="J4:K60" si="1">B4+D4+F4</f>
        <v>2135421.9999999991</v>
      </c>
      <c r="K4" s="45">
        <f>C4+I4</f>
        <v>1008325878.5999997</v>
      </c>
      <c r="L4" s="466">
        <f>K4/K$3</f>
        <v>0.31255123331392426</v>
      </c>
      <c r="M4" s="450">
        <f>J4/J3</f>
        <v>0.76758905328783111</v>
      </c>
      <c r="N4" s="450">
        <f>E4/$K$4</f>
        <v>0.16007697854241476</v>
      </c>
      <c r="O4" s="450">
        <f>G4/K4</f>
        <v>0.41994614048338302</v>
      </c>
      <c r="P4" s="46" t="s">
        <v>24</v>
      </c>
      <c r="Q4" s="47" t="s">
        <v>25</v>
      </c>
      <c r="R4" s="48"/>
      <c r="S4" s="1"/>
      <c r="T4" s="1"/>
      <c r="U4" s="1"/>
      <c r="V4" s="1"/>
      <c r="W4" s="1"/>
      <c r="X4" s="1"/>
      <c r="Y4" s="1"/>
      <c r="Z4" s="1"/>
    </row>
    <row r="5" spans="1:26" ht="15" thickBot="1" x14ac:dyDescent="0.35">
      <c r="A5" s="49" t="s">
        <v>26</v>
      </c>
      <c r="B5" s="50">
        <v>372848</v>
      </c>
      <c r="C5" s="51">
        <v>175409719.5</v>
      </c>
      <c r="D5" s="52">
        <v>153703.2950003178</v>
      </c>
      <c r="E5" s="52">
        <v>74018012.032413661</v>
      </c>
      <c r="F5" s="186">
        <v>564902.7049996811</v>
      </c>
      <c r="G5" s="187">
        <v>259550412.06758609</v>
      </c>
      <c r="H5" s="54">
        <f t="shared" si="0"/>
        <v>718605.99999999884</v>
      </c>
      <c r="I5" s="55">
        <f t="shared" si="0"/>
        <v>333568424.09999979</v>
      </c>
      <c r="J5" s="28">
        <f t="shared" si="1"/>
        <v>1091453.9999999988</v>
      </c>
      <c r="K5" s="29">
        <f t="shared" si="1"/>
        <v>508978143.59999979</v>
      </c>
      <c r="L5" s="466"/>
      <c r="M5" s="450"/>
      <c r="N5" s="450"/>
      <c r="O5" s="450"/>
      <c r="P5" s="46"/>
      <c r="Q5" s="57"/>
      <c r="R5" s="58"/>
      <c r="S5" s="1"/>
      <c r="T5" s="1"/>
      <c r="U5" s="1"/>
      <c r="V5" s="1"/>
      <c r="W5" s="1"/>
      <c r="X5" s="1"/>
      <c r="Y5" s="1"/>
      <c r="Z5" s="1"/>
    </row>
    <row r="6" spans="1:26" ht="15" thickBot="1" x14ac:dyDescent="0.35">
      <c r="A6" s="59" t="s">
        <v>27</v>
      </c>
      <c r="B6" s="60">
        <v>275967</v>
      </c>
      <c r="C6" s="61">
        <v>129970090</v>
      </c>
      <c r="D6" s="62">
        <v>133680.2950003178</v>
      </c>
      <c r="E6" s="62">
        <v>64241750.032413669</v>
      </c>
      <c r="F6" s="60">
        <v>531726.7049996811</v>
      </c>
      <c r="G6" s="61">
        <v>243592725.9675861</v>
      </c>
      <c r="H6" s="27">
        <f t="shared" si="0"/>
        <v>665406.99999999884</v>
      </c>
      <c r="I6" s="27">
        <f t="shared" si="0"/>
        <v>307834475.99999976</v>
      </c>
      <c r="J6" s="28">
        <f t="shared" si="1"/>
        <v>941373.99999999884</v>
      </c>
      <c r="K6" s="29">
        <f t="shared" si="1"/>
        <v>437804565.99999976</v>
      </c>
      <c r="L6" s="466"/>
      <c r="M6" s="450"/>
      <c r="N6" s="450"/>
      <c r="O6" s="450"/>
      <c r="P6" s="63" t="s">
        <v>27</v>
      </c>
      <c r="Q6" s="64">
        <v>10.603</v>
      </c>
      <c r="R6" s="65">
        <v>10.753</v>
      </c>
      <c r="S6" s="1"/>
      <c r="T6" s="1"/>
      <c r="U6" s="1"/>
      <c r="V6" s="1"/>
      <c r="W6" s="1"/>
      <c r="X6" s="1"/>
      <c r="Y6" s="1"/>
      <c r="Z6" s="1"/>
    </row>
    <row r="7" spans="1:26" ht="15" thickBot="1" x14ac:dyDescent="0.35">
      <c r="A7" s="59" t="s">
        <v>28</v>
      </c>
      <c r="B7" s="60">
        <v>96881</v>
      </c>
      <c r="C7" s="61">
        <v>45439629.5</v>
      </c>
      <c r="D7" s="62">
        <v>20023</v>
      </c>
      <c r="E7" s="62">
        <v>9776262</v>
      </c>
      <c r="F7" s="66">
        <v>33176</v>
      </c>
      <c r="G7" s="87">
        <v>15957686.1</v>
      </c>
      <c r="H7" s="27">
        <f t="shared" si="0"/>
        <v>53199</v>
      </c>
      <c r="I7" s="27">
        <f t="shared" si="0"/>
        <v>25733948.100000001</v>
      </c>
      <c r="J7" s="28">
        <f t="shared" si="1"/>
        <v>150080</v>
      </c>
      <c r="K7" s="29">
        <f t="shared" si="1"/>
        <v>71173577.599999994</v>
      </c>
      <c r="L7" s="466"/>
      <c r="M7" s="450"/>
      <c r="N7" s="450"/>
      <c r="O7" s="450"/>
      <c r="P7" s="68" t="s">
        <v>28</v>
      </c>
      <c r="Q7" s="64">
        <v>9.0659999999999989</v>
      </c>
      <c r="R7" s="65">
        <v>9.468</v>
      </c>
      <c r="S7" s="1"/>
      <c r="T7" s="1"/>
      <c r="U7" s="1"/>
      <c r="V7" s="1"/>
      <c r="W7" s="1"/>
      <c r="X7" s="1"/>
      <c r="Y7" s="1"/>
      <c r="Z7" s="1"/>
    </row>
    <row r="8" spans="1:26" ht="15" thickBot="1" x14ac:dyDescent="0.35">
      <c r="A8" s="69" t="s">
        <v>29</v>
      </c>
      <c r="B8" s="50">
        <v>521907</v>
      </c>
      <c r="C8" s="51">
        <v>241736666</v>
      </c>
      <c r="D8" s="52">
        <v>181989</v>
      </c>
      <c r="E8" s="52">
        <v>84388220</v>
      </c>
      <c r="F8" s="138">
        <v>314327</v>
      </c>
      <c r="G8" s="139">
        <v>161532043</v>
      </c>
      <c r="H8" s="54">
        <f t="shared" si="0"/>
        <v>496316</v>
      </c>
      <c r="I8" s="55">
        <f t="shared" si="0"/>
        <v>245920263</v>
      </c>
      <c r="J8" s="28">
        <f t="shared" si="1"/>
        <v>1018223</v>
      </c>
      <c r="K8" s="29">
        <f t="shared" si="1"/>
        <v>487656929</v>
      </c>
      <c r="L8" s="466"/>
      <c r="M8" s="450"/>
      <c r="N8" s="450"/>
      <c r="O8" s="450"/>
      <c r="P8" s="68"/>
      <c r="Q8" s="64"/>
      <c r="R8" s="65"/>
      <c r="S8" s="1"/>
      <c r="T8" s="1"/>
      <c r="U8" s="1"/>
      <c r="V8" s="1"/>
      <c r="W8" s="1"/>
      <c r="X8" s="1"/>
      <c r="Y8" s="1"/>
      <c r="Z8" s="1"/>
    </row>
    <row r="9" spans="1:26" ht="15" thickBot="1" x14ac:dyDescent="0.35">
      <c r="A9" s="72" t="s">
        <v>30</v>
      </c>
      <c r="B9" s="60">
        <v>519993</v>
      </c>
      <c r="C9" s="61">
        <v>240286792</v>
      </c>
      <c r="D9" s="62">
        <v>181503</v>
      </c>
      <c r="E9" s="62">
        <v>84022548</v>
      </c>
      <c r="F9" s="73">
        <v>304613</v>
      </c>
      <c r="G9" s="90">
        <v>153613781</v>
      </c>
      <c r="H9" s="27">
        <f t="shared" si="0"/>
        <v>486116</v>
      </c>
      <c r="I9" s="27">
        <f t="shared" si="0"/>
        <v>237636329</v>
      </c>
      <c r="J9" s="28">
        <f t="shared" si="1"/>
        <v>1006109</v>
      </c>
      <c r="K9" s="29">
        <f t="shared" si="1"/>
        <v>477923121</v>
      </c>
      <c r="L9" s="466"/>
      <c r="M9" s="450"/>
      <c r="N9" s="450"/>
      <c r="O9" s="450"/>
      <c r="P9" s="68" t="s">
        <v>30</v>
      </c>
      <c r="Q9" s="64">
        <v>10.022</v>
      </c>
      <c r="R9" s="65">
        <v>9.7070000000000007</v>
      </c>
      <c r="S9" s="1"/>
      <c r="T9" s="1"/>
      <c r="U9" s="1"/>
      <c r="V9" s="1"/>
      <c r="W9" s="1"/>
      <c r="X9" s="1"/>
      <c r="Y9" s="1"/>
      <c r="Z9" s="1"/>
    </row>
    <row r="10" spans="1:26" ht="15" thickBot="1" x14ac:dyDescent="0.35">
      <c r="A10" s="72" t="s">
        <v>31</v>
      </c>
      <c r="B10" s="60">
        <v>1914</v>
      </c>
      <c r="C10" s="61">
        <v>1449874</v>
      </c>
      <c r="D10" s="62">
        <v>486</v>
      </c>
      <c r="E10" s="62">
        <v>365672</v>
      </c>
      <c r="F10" s="73">
        <v>9714</v>
      </c>
      <c r="G10" s="90">
        <v>7918262</v>
      </c>
      <c r="H10" s="27">
        <f t="shared" si="0"/>
        <v>10200</v>
      </c>
      <c r="I10" s="27">
        <f t="shared" si="0"/>
        <v>8283934</v>
      </c>
      <c r="J10" s="28">
        <f t="shared" si="1"/>
        <v>12114</v>
      </c>
      <c r="K10" s="29">
        <f t="shared" si="1"/>
        <v>9733808</v>
      </c>
      <c r="L10" s="466"/>
      <c r="M10" s="450"/>
      <c r="N10" s="450"/>
      <c r="O10" s="450"/>
      <c r="P10" s="68" t="s">
        <v>31</v>
      </c>
      <c r="Q10" s="64">
        <v>10.022</v>
      </c>
      <c r="R10" s="65">
        <v>9.7070000000000007</v>
      </c>
      <c r="S10" s="1"/>
      <c r="T10" s="1"/>
      <c r="U10" s="1"/>
      <c r="V10" s="1"/>
      <c r="W10" s="1"/>
      <c r="X10" s="1"/>
      <c r="Y10" s="1"/>
      <c r="Z10" s="1"/>
    </row>
    <row r="11" spans="1:26" ht="15" thickBot="1" x14ac:dyDescent="0.35">
      <c r="A11" s="69" t="s">
        <v>32</v>
      </c>
      <c r="B11" s="50">
        <v>15388</v>
      </c>
      <c r="C11" s="51">
        <v>6327172</v>
      </c>
      <c r="D11" s="52">
        <v>5873</v>
      </c>
      <c r="E11" s="52">
        <v>3003528</v>
      </c>
      <c r="F11" s="70">
        <v>4484</v>
      </c>
      <c r="G11" s="140">
        <v>2360106</v>
      </c>
      <c r="H11" s="54">
        <f t="shared" si="0"/>
        <v>10357</v>
      </c>
      <c r="I11" s="55">
        <f t="shared" si="0"/>
        <v>5363634</v>
      </c>
      <c r="J11" s="28">
        <f t="shared" si="1"/>
        <v>25745</v>
      </c>
      <c r="K11" s="29">
        <f t="shared" si="1"/>
        <v>11690806</v>
      </c>
      <c r="L11" s="466"/>
      <c r="M11" s="450"/>
      <c r="N11" s="450"/>
      <c r="O11" s="450"/>
      <c r="P11" s="68"/>
      <c r="Q11" s="64"/>
      <c r="R11" s="65"/>
      <c r="S11" s="1"/>
      <c r="T11" s="1"/>
      <c r="U11" s="1"/>
      <c r="V11" s="1"/>
      <c r="W11" s="1"/>
      <c r="X11" s="1"/>
      <c r="Y11" s="1"/>
      <c r="Z11" s="1"/>
    </row>
    <row r="12" spans="1:26" ht="15" thickBot="1" x14ac:dyDescent="0.35">
      <c r="A12" s="72" t="s">
        <v>33</v>
      </c>
      <c r="B12" s="60">
        <v>15388</v>
      </c>
      <c r="C12" s="61">
        <v>6327172</v>
      </c>
      <c r="D12" s="62">
        <v>5873</v>
      </c>
      <c r="E12" s="62">
        <v>3003528</v>
      </c>
      <c r="F12" s="73">
        <v>4484</v>
      </c>
      <c r="G12" s="90">
        <v>2360106</v>
      </c>
      <c r="H12" s="27">
        <f t="shared" si="0"/>
        <v>10357</v>
      </c>
      <c r="I12" s="27">
        <f t="shared" si="0"/>
        <v>5363634</v>
      </c>
      <c r="J12" s="28">
        <f t="shared" si="1"/>
        <v>25745</v>
      </c>
      <c r="K12" s="29">
        <f t="shared" si="1"/>
        <v>11690806</v>
      </c>
      <c r="L12" s="466"/>
      <c r="M12" s="450"/>
      <c r="N12" s="450"/>
      <c r="O12" s="450"/>
      <c r="P12" s="75" t="s">
        <v>33</v>
      </c>
      <c r="Q12" s="76">
        <v>9.738999999999999</v>
      </c>
      <c r="R12" s="77">
        <v>9.5540000000000003</v>
      </c>
      <c r="S12" s="1"/>
      <c r="T12" s="1"/>
      <c r="U12" s="1"/>
      <c r="V12" s="1"/>
      <c r="W12" s="1"/>
      <c r="X12" s="1"/>
      <c r="Y12" s="1"/>
      <c r="Z12" s="1"/>
    </row>
    <row r="13" spans="1:26" ht="15" thickBot="1" x14ac:dyDescent="0.35">
      <c r="A13" s="36" t="s">
        <v>34</v>
      </c>
      <c r="B13" s="37">
        <v>113485</v>
      </c>
      <c r="C13" s="38">
        <v>52706816</v>
      </c>
      <c r="D13" s="39">
        <v>77567.07042408688</v>
      </c>
      <c r="E13" s="39">
        <v>33939988.773377806</v>
      </c>
      <c r="F13" s="40">
        <v>85124.929575913004</v>
      </c>
      <c r="G13" s="141">
        <v>38027772.22662209</v>
      </c>
      <c r="H13" s="42">
        <f t="shared" si="0"/>
        <v>162691.99999999988</v>
      </c>
      <c r="I13" s="43">
        <f t="shared" si="0"/>
        <v>71967760.999999896</v>
      </c>
      <c r="J13" s="79">
        <f t="shared" si="1"/>
        <v>276176.99999999988</v>
      </c>
      <c r="K13" s="80">
        <f t="shared" si="1"/>
        <v>124674576.9999999</v>
      </c>
      <c r="L13" s="467">
        <f>K13/K3</f>
        <v>3.8645435599000397E-2</v>
      </c>
      <c r="M13" s="450">
        <f>J13/J3</f>
        <v>9.9273324883734151E-2</v>
      </c>
      <c r="N13" s="450">
        <f>E13/K13</f>
        <v>0.27222862583586577</v>
      </c>
      <c r="O13" s="450">
        <f>G13/K13</f>
        <v>0.30501625224380846</v>
      </c>
      <c r="P13" s="81"/>
      <c r="Q13" s="82" t="s">
        <v>35</v>
      </c>
      <c r="R13" s="83"/>
      <c r="S13" s="1"/>
      <c r="T13" s="1"/>
      <c r="U13" s="1"/>
      <c r="V13" s="1"/>
      <c r="W13" s="1"/>
      <c r="X13" s="1"/>
      <c r="Y13" s="1"/>
      <c r="Z13" s="1"/>
    </row>
    <row r="14" spans="1:26" ht="15" thickBot="1" x14ac:dyDescent="0.35">
      <c r="A14" s="49" t="s">
        <v>26</v>
      </c>
      <c r="B14" s="84">
        <v>46333</v>
      </c>
      <c r="C14" s="85">
        <v>21099069</v>
      </c>
      <c r="D14" s="86">
        <v>38254.07042408688</v>
      </c>
      <c r="E14" s="86">
        <v>16309269.773377802</v>
      </c>
      <c r="F14" s="144">
        <v>52670.929575913011</v>
      </c>
      <c r="G14" s="188">
        <v>22821775.22662209</v>
      </c>
      <c r="H14" s="54">
        <f t="shared" si="0"/>
        <v>90924.999999999884</v>
      </c>
      <c r="I14" s="55">
        <f t="shared" si="0"/>
        <v>39131044.999999896</v>
      </c>
      <c r="J14" s="28">
        <f t="shared" si="1"/>
        <v>137257.99999999988</v>
      </c>
      <c r="K14" s="29">
        <f t="shared" si="1"/>
        <v>60230113.999999896</v>
      </c>
      <c r="L14" s="467"/>
      <c r="M14" s="450"/>
      <c r="N14" s="450"/>
      <c r="O14" s="450"/>
      <c r="P14" s="81"/>
      <c r="Q14" s="57"/>
      <c r="R14" s="58"/>
      <c r="S14" s="1"/>
      <c r="T14" s="1"/>
      <c r="U14" s="1"/>
      <c r="V14" s="1"/>
      <c r="W14" s="1"/>
      <c r="X14" s="1"/>
      <c r="Y14" s="1"/>
      <c r="Z14" s="1"/>
    </row>
    <row r="15" spans="1:26" ht="15" thickBot="1" x14ac:dyDescent="0.35">
      <c r="A15" s="59" t="str">
        <f>A6</f>
        <v>EverSource East</v>
      </c>
      <c r="B15" s="60">
        <v>22724</v>
      </c>
      <c r="C15" s="61">
        <v>9308493</v>
      </c>
      <c r="D15" s="62">
        <v>27565.07042408688</v>
      </c>
      <c r="E15" s="62">
        <v>11346642.773377802</v>
      </c>
      <c r="F15" s="60">
        <v>46251.929575913011</v>
      </c>
      <c r="G15" s="61">
        <v>19721898.22662209</v>
      </c>
      <c r="H15" s="27">
        <f t="shared" si="0"/>
        <v>73816.999999999884</v>
      </c>
      <c r="I15" s="27">
        <f t="shared" si="0"/>
        <v>31068540.999999892</v>
      </c>
      <c r="J15" s="28">
        <f t="shared" si="1"/>
        <v>96540.999999999884</v>
      </c>
      <c r="K15" s="29">
        <f t="shared" si="1"/>
        <v>40377033.999999896</v>
      </c>
      <c r="L15" s="467"/>
      <c r="M15" s="450"/>
      <c r="N15" s="450"/>
      <c r="O15" s="450"/>
      <c r="P15" s="63" t="s">
        <v>27</v>
      </c>
      <c r="Q15" s="64">
        <v>10.603</v>
      </c>
      <c r="R15" s="65">
        <v>10.753</v>
      </c>
      <c r="S15" s="1"/>
      <c r="T15" s="1"/>
      <c r="U15" s="1"/>
      <c r="V15" s="1"/>
      <c r="W15" s="1"/>
      <c r="X15" s="1"/>
      <c r="Y15" s="1"/>
      <c r="Z15" s="1"/>
    </row>
    <row r="16" spans="1:26" ht="15" thickBot="1" x14ac:dyDescent="0.35">
      <c r="A16" s="59" t="str">
        <f>A7</f>
        <v>EverSource West</v>
      </c>
      <c r="B16" s="60">
        <v>23609</v>
      </c>
      <c r="C16" s="61">
        <v>11790576</v>
      </c>
      <c r="D16" s="62">
        <v>10689</v>
      </c>
      <c r="E16" s="62">
        <v>4962627</v>
      </c>
      <c r="F16" s="66">
        <v>6419</v>
      </c>
      <c r="G16" s="87">
        <v>3099877</v>
      </c>
      <c r="H16" s="27">
        <f t="shared" si="0"/>
        <v>17108</v>
      </c>
      <c r="I16" s="27">
        <f t="shared" si="0"/>
        <v>8062504</v>
      </c>
      <c r="J16" s="28">
        <f t="shared" si="1"/>
        <v>40717</v>
      </c>
      <c r="K16" s="29">
        <f t="shared" si="1"/>
        <v>19853080</v>
      </c>
      <c r="L16" s="467"/>
      <c r="M16" s="450"/>
      <c r="N16" s="450"/>
      <c r="O16" s="450"/>
      <c r="P16" s="68" t="s">
        <v>28</v>
      </c>
      <c r="Q16" s="64">
        <v>9.0659999999999989</v>
      </c>
      <c r="R16" s="65">
        <v>9.468</v>
      </c>
      <c r="S16" s="1"/>
      <c r="T16" s="1"/>
      <c r="U16" s="1"/>
      <c r="V16" s="1"/>
      <c r="W16" s="1"/>
      <c r="X16" s="1"/>
      <c r="Y16" s="1"/>
      <c r="Z16" s="1"/>
    </row>
    <row r="17" spans="1:26" ht="15" thickBot="1" x14ac:dyDescent="0.35">
      <c r="A17" s="49" t="s">
        <v>29</v>
      </c>
      <c r="B17" s="84">
        <v>63561</v>
      </c>
      <c r="C17" s="85">
        <v>30029235</v>
      </c>
      <c r="D17" s="86">
        <v>38200</v>
      </c>
      <c r="E17" s="86">
        <v>17103371</v>
      </c>
      <c r="F17" s="88">
        <v>32038</v>
      </c>
      <c r="G17" s="142">
        <v>14976324</v>
      </c>
      <c r="H17" s="54">
        <f t="shared" si="0"/>
        <v>70238</v>
      </c>
      <c r="I17" s="55">
        <f t="shared" si="0"/>
        <v>32079695</v>
      </c>
      <c r="J17" s="28">
        <f t="shared" si="1"/>
        <v>133799</v>
      </c>
      <c r="K17" s="29">
        <f t="shared" si="1"/>
        <v>62108930</v>
      </c>
      <c r="L17" s="467"/>
      <c r="M17" s="450"/>
      <c r="N17" s="450"/>
      <c r="O17" s="450"/>
      <c r="P17" s="68"/>
      <c r="Q17" s="64"/>
      <c r="R17" s="65"/>
      <c r="S17" s="1"/>
      <c r="T17" s="1"/>
      <c r="U17" s="1"/>
      <c r="V17" s="1"/>
      <c r="W17" s="1"/>
      <c r="X17" s="1"/>
      <c r="Y17" s="1"/>
      <c r="Z17" s="1"/>
    </row>
    <row r="18" spans="1:26" ht="15" thickBot="1" x14ac:dyDescent="0.35">
      <c r="A18" s="72" t="s">
        <v>30</v>
      </c>
      <c r="B18" s="60">
        <v>63522</v>
      </c>
      <c r="C18" s="61">
        <v>30004387</v>
      </c>
      <c r="D18" s="62">
        <v>38185</v>
      </c>
      <c r="E18" s="62">
        <v>17093581</v>
      </c>
      <c r="F18" s="73">
        <v>31921</v>
      </c>
      <c r="G18" s="90">
        <v>14908372</v>
      </c>
      <c r="H18" s="27">
        <f t="shared" si="0"/>
        <v>70106</v>
      </c>
      <c r="I18" s="27">
        <f t="shared" si="0"/>
        <v>32001953</v>
      </c>
      <c r="J18" s="28">
        <f t="shared" si="1"/>
        <v>133628</v>
      </c>
      <c r="K18" s="29">
        <f t="shared" si="1"/>
        <v>62006340</v>
      </c>
      <c r="L18" s="467"/>
      <c r="M18" s="450"/>
      <c r="N18" s="450"/>
      <c r="O18" s="450"/>
      <c r="P18" s="68" t="s">
        <v>30</v>
      </c>
      <c r="Q18" s="64">
        <v>10.022</v>
      </c>
      <c r="R18" s="65">
        <v>9.7070000000000007</v>
      </c>
      <c r="S18" s="1"/>
      <c r="T18" s="1"/>
      <c r="U18" s="1"/>
      <c r="V18" s="1"/>
      <c r="W18" s="1"/>
      <c r="X18" s="1"/>
      <c r="Y18" s="1"/>
      <c r="Z18" s="1"/>
    </row>
    <row r="19" spans="1:26" ht="15" thickBot="1" x14ac:dyDescent="0.35">
      <c r="A19" s="72" t="s">
        <v>31</v>
      </c>
      <c r="B19" s="60">
        <v>39</v>
      </c>
      <c r="C19" s="61">
        <v>24848</v>
      </c>
      <c r="D19" s="62">
        <v>15</v>
      </c>
      <c r="E19" s="62">
        <v>9790</v>
      </c>
      <c r="F19" s="73">
        <v>117</v>
      </c>
      <c r="G19" s="90">
        <v>67952</v>
      </c>
      <c r="H19" s="27">
        <f t="shared" si="0"/>
        <v>132</v>
      </c>
      <c r="I19" s="27">
        <f t="shared" si="0"/>
        <v>77742</v>
      </c>
      <c r="J19" s="28">
        <f t="shared" si="1"/>
        <v>171</v>
      </c>
      <c r="K19" s="29">
        <f t="shared" si="1"/>
        <v>102590</v>
      </c>
      <c r="L19" s="467"/>
      <c r="M19" s="450"/>
      <c r="N19" s="450"/>
      <c r="O19" s="450"/>
      <c r="P19" s="68" t="s">
        <v>31</v>
      </c>
      <c r="Q19" s="64">
        <v>10.022</v>
      </c>
      <c r="R19" s="65">
        <v>9.7070000000000007</v>
      </c>
      <c r="S19" s="1"/>
      <c r="T19" s="1"/>
      <c r="U19" s="1"/>
      <c r="V19" s="1"/>
      <c r="W19" s="1"/>
      <c r="X19" s="1"/>
      <c r="Y19" s="1"/>
      <c r="Z19" s="1"/>
    </row>
    <row r="20" spans="1:26" ht="15" thickBot="1" x14ac:dyDescent="0.35">
      <c r="A20" s="69" t="s">
        <v>32</v>
      </c>
      <c r="B20" s="84">
        <v>3591</v>
      </c>
      <c r="C20" s="85">
        <v>1578512</v>
      </c>
      <c r="D20" s="86">
        <v>1113</v>
      </c>
      <c r="E20" s="86">
        <v>527348</v>
      </c>
      <c r="F20" s="91">
        <v>416</v>
      </c>
      <c r="G20" s="143">
        <v>229673</v>
      </c>
      <c r="H20" s="54">
        <f t="shared" si="0"/>
        <v>1529</v>
      </c>
      <c r="I20" s="55">
        <f t="shared" si="0"/>
        <v>757021</v>
      </c>
      <c r="J20" s="28">
        <f t="shared" si="1"/>
        <v>5120</v>
      </c>
      <c r="K20" s="29">
        <f t="shared" si="1"/>
        <v>2335533</v>
      </c>
      <c r="L20" s="467"/>
      <c r="M20" s="450"/>
      <c r="N20" s="450"/>
      <c r="O20" s="450"/>
      <c r="P20" s="68"/>
      <c r="Q20" s="64"/>
      <c r="R20" s="65"/>
      <c r="S20" s="1"/>
      <c r="T20" s="1"/>
      <c r="U20" s="1"/>
      <c r="V20" s="1"/>
      <c r="W20" s="1"/>
      <c r="X20" s="1"/>
      <c r="Y20" s="1"/>
      <c r="Z20" s="1"/>
    </row>
    <row r="21" spans="1:26" ht="15" thickBot="1" x14ac:dyDescent="0.35">
      <c r="A21" s="72" t="s">
        <v>33</v>
      </c>
      <c r="B21" s="60">
        <v>3591</v>
      </c>
      <c r="C21" s="61">
        <v>1578512</v>
      </c>
      <c r="D21" s="62">
        <v>1113</v>
      </c>
      <c r="E21" s="62">
        <v>527348</v>
      </c>
      <c r="F21" s="73">
        <v>416</v>
      </c>
      <c r="G21" s="90">
        <v>229673</v>
      </c>
      <c r="H21" s="27">
        <f t="shared" si="0"/>
        <v>1529</v>
      </c>
      <c r="I21" s="27">
        <f t="shared" si="0"/>
        <v>757021</v>
      </c>
      <c r="J21" s="28">
        <f t="shared" si="1"/>
        <v>5120</v>
      </c>
      <c r="K21" s="29">
        <f t="shared" si="1"/>
        <v>2335533</v>
      </c>
      <c r="L21" s="467"/>
      <c r="M21" s="450"/>
      <c r="N21" s="450"/>
      <c r="O21" s="450"/>
      <c r="P21" s="75" t="s">
        <v>33</v>
      </c>
      <c r="Q21" s="76">
        <v>9.738999999999999</v>
      </c>
      <c r="R21" s="77">
        <v>9.5540000000000003</v>
      </c>
      <c r="S21" s="1"/>
      <c r="T21" s="1"/>
      <c r="U21" s="1"/>
      <c r="V21" s="1"/>
      <c r="W21" s="1"/>
      <c r="X21" s="1"/>
      <c r="Y21" s="1"/>
      <c r="Z21" s="1"/>
    </row>
    <row r="22" spans="1:26" ht="15" thickBot="1" x14ac:dyDescent="0.35">
      <c r="A22" s="36" t="s">
        <v>36</v>
      </c>
      <c r="B22" s="37">
        <v>102789</v>
      </c>
      <c r="C22" s="38">
        <v>84283593</v>
      </c>
      <c r="D22" s="39">
        <v>82999.925271939428</v>
      </c>
      <c r="E22" s="39">
        <v>143166172.68202585</v>
      </c>
      <c r="F22" s="40">
        <v>112702.07472806035</v>
      </c>
      <c r="G22" s="141">
        <v>81163605.017973945</v>
      </c>
      <c r="H22" s="42">
        <f t="shared" si="0"/>
        <v>195701.99999999977</v>
      </c>
      <c r="I22" s="43">
        <f t="shared" si="0"/>
        <v>224329777.69999981</v>
      </c>
      <c r="J22" s="44">
        <f t="shared" si="1"/>
        <v>298490.99999999977</v>
      </c>
      <c r="K22" s="45">
        <f t="shared" si="1"/>
        <v>308613370.69999981</v>
      </c>
      <c r="L22" s="467">
        <f>K22/K3</f>
        <v>9.5661027527506978E-2</v>
      </c>
      <c r="M22" s="450">
        <f>J22/J3</f>
        <v>0.1072942135582278</v>
      </c>
      <c r="N22" s="450">
        <f>E22/K22</f>
        <v>0.46390139337545538</v>
      </c>
      <c r="O22" s="450">
        <f>G22/K22</f>
        <v>0.26299445430338253</v>
      </c>
      <c r="P22" s="81"/>
      <c r="Q22" s="93" t="s">
        <v>37</v>
      </c>
      <c r="R22" s="94"/>
      <c r="S22" s="1"/>
      <c r="T22" s="1"/>
      <c r="U22" s="1"/>
      <c r="V22" s="1"/>
      <c r="W22" s="1"/>
      <c r="X22" s="1"/>
      <c r="Y22" s="1"/>
      <c r="Z22" s="1"/>
    </row>
    <row r="23" spans="1:26" ht="15" thickBot="1" x14ac:dyDescent="0.35">
      <c r="A23" s="69" t="s">
        <v>26</v>
      </c>
      <c r="B23" s="84">
        <v>36310</v>
      </c>
      <c r="C23" s="85">
        <v>32860312</v>
      </c>
      <c r="D23" s="86">
        <v>38712.925271939428</v>
      </c>
      <c r="E23" s="86">
        <v>79703626.68202585</v>
      </c>
      <c r="F23" s="144">
        <v>71130.074728060354</v>
      </c>
      <c r="G23" s="188">
        <v>46954777.017973945</v>
      </c>
      <c r="H23" s="54">
        <f t="shared" si="0"/>
        <v>109842.99999999978</v>
      </c>
      <c r="I23" s="55">
        <f t="shared" si="0"/>
        <v>126658403.69999979</v>
      </c>
      <c r="J23" s="28">
        <f t="shared" si="1"/>
        <v>146152.99999999977</v>
      </c>
      <c r="K23" s="29">
        <f t="shared" si="1"/>
        <v>159518715.69999981</v>
      </c>
      <c r="L23" s="467"/>
      <c r="M23" s="450"/>
      <c r="N23" s="450"/>
      <c r="O23" s="450"/>
      <c r="P23" s="81"/>
      <c r="Q23" s="57"/>
      <c r="R23" s="58"/>
      <c r="S23" s="1"/>
      <c r="T23" s="1"/>
      <c r="U23" s="1"/>
      <c r="V23" s="1"/>
      <c r="W23" s="1"/>
      <c r="X23" s="1"/>
      <c r="Y23" s="1"/>
      <c r="Z23" s="1"/>
    </row>
    <row r="24" spans="1:26" ht="15" thickBot="1" x14ac:dyDescent="0.35">
      <c r="A24" s="72" t="str">
        <f>A15</f>
        <v>EverSource East</v>
      </c>
      <c r="B24" s="60">
        <v>25834</v>
      </c>
      <c r="C24" s="61">
        <v>17520727</v>
      </c>
      <c r="D24" s="62">
        <v>32114.925271939428</v>
      </c>
      <c r="E24" s="62">
        <v>57078295.082025841</v>
      </c>
      <c r="F24" s="60">
        <v>66524.074728060354</v>
      </c>
      <c r="G24" s="61">
        <v>40807253.917973951</v>
      </c>
      <c r="H24" s="27">
        <f t="shared" si="0"/>
        <v>98638.999999999782</v>
      </c>
      <c r="I24" s="27">
        <f t="shared" si="0"/>
        <v>97885548.999999791</v>
      </c>
      <c r="J24" s="28">
        <f t="shared" si="1"/>
        <v>124472.99999999978</v>
      </c>
      <c r="K24" s="29">
        <f t="shared" si="1"/>
        <v>115406275.99999979</v>
      </c>
      <c r="L24" s="467"/>
      <c r="M24" s="450"/>
      <c r="N24" s="450"/>
      <c r="O24" s="450"/>
      <c r="P24" s="63" t="s">
        <v>27</v>
      </c>
      <c r="Q24" s="64">
        <v>9.1109999999999989</v>
      </c>
      <c r="R24" s="65">
        <v>9.85</v>
      </c>
      <c r="S24" s="1"/>
      <c r="T24" s="1"/>
      <c r="U24" s="1"/>
      <c r="V24" s="1"/>
      <c r="W24" s="1"/>
      <c r="X24" s="1"/>
      <c r="Y24" s="1"/>
      <c r="Z24" s="1"/>
    </row>
    <row r="25" spans="1:26" ht="15" thickBot="1" x14ac:dyDescent="0.35">
      <c r="A25" s="72" t="str">
        <f>A16</f>
        <v>EverSource West</v>
      </c>
      <c r="B25" s="60">
        <v>10476</v>
      </c>
      <c r="C25" s="61">
        <v>15339585</v>
      </c>
      <c r="D25" s="62">
        <v>6598</v>
      </c>
      <c r="E25" s="62">
        <v>22625331.600000001</v>
      </c>
      <c r="F25" s="66">
        <v>4606</v>
      </c>
      <c r="G25" s="87">
        <v>6147523.0999999903</v>
      </c>
      <c r="H25" s="27">
        <f t="shared" si="0"/>
        <v>11204</v>
      </c>
      <c r="I25" s="27">
        <f t="shared" si="0"/>
        <v>28772854.699999992</v>
      </c>
      <c r="J25" s="28">
        <f t="shared" si="1"/>
        <v>21680</v>
      </c>
      <c r="K25" s="29">
        <f t="shared" si="1"/>
        <v>44112439.699999988</v>
      </c>
      <c r="L25" s="467"/>
      <c r="M25" s="450"/>
      <c r="N25" s="450"/>
      <c r="O25" s="450"/>
      <c r="P25" s="68" t="s">
        <v>28</v>
      </c>
      <c r="Q25" s="64">
        <v>8.2749999999999986</v>
      </c>
      <c r="R25" s="65">
        <v>8.9629999999999992</v>
      </c>
      <c r="S25" s="1"/>
      <c r="T25" s="1"/>
      <c r="U25" s="1"/>
      <c r="V25" s="1"/>
      <c r="W25" s="1"/>
      <c r="X25" s="1"/>
      <c r="Y25" s="1"/>
      <c r="Z25" s="1"/>
    </row>
    <row r="26" spans="1:26" ht="15" thickBot="1" x14ac:dyDescent="0.35">
      <c r="A26" s="69" t="s">
        <v>29</v>
      </c>
      <c r="B26" s="50">
        <v>64771</v>
      </c>
      <c r="C26" s="51">
        <v>51170364</v>
      </c>
      <c r="D26" s="52">
        <v>43716</v>
      </c>
      <c r="E26" s="52">
        <v>63316030</v>
      </c>
      <c r="F26" s="138">
        <v>41370</v>
      </c>
      <c r="G26" s="139">
        <v>34172941</v>
      </c>
      <c r="H26" s="54">
        <f t="shared" si="0"/>
        <v>85086</v>
      </c>
      <c r="I26" s="55">
        <f t="shared" si="0"/>
        <v>97488971</v>
      </c>
      <c r="J26" s="28">
        <f t="shared" si="1"/>
        <v>149857</v>
      </c>
      <c r="K26" s="29">
        <f t="shared" si="1"/>
        <v>148659335</v>
      </c>
      <c r="L26" s="467"/>
      <c r="M26" s="450"/>
      <c r="N26" s="450"/>
      <c r="O26" s="450"/>
      <c r="P26" s="68"/>
      <c r="Q26" s="64"/>
      <c r="R26" s="65"/>
      <c r="S26" s="1"/>
      <c r="T26" s="1"/>
      <c r="U26" s="1"/>
      <c r="V26" s="1"/>
      <c r="W26" s="1"/>
      <c r="X26" s="1"/>
      <c r="Y26" s="1"/>
      <c r="Z26" s="1"/>
    </row>
    <row r="27" spans="1:26" ht="15" thickBot="1" x14ac:dyDescent="0.35">
      <c r="A27" s="72" t="s">
        <v>30</v>
      </c>
      <c r="B27" s="60">
        <v>64520</v>
      </c>
      <c r="C27" s="61">
        <v>50872506</v>
      </c>
      <c r="D27" s="62">
        <v>43397</v>
      </c>
      <c r="E27" s="62">
        <v>62755144</v>
      </c>
      <c r="F27" s="73">
        <v>40319</v>
      </c>
      <c r="G27" s="90">
        <v>32689320</v>
      </c>
      <c r="H27" s="27">
        <f t="shared" si="0"/>
        <v>83716</v>
      </c>
      <c r="I27" s="27">
        <f t="shared" si="0"/>
        <v>95444464</v>
      </c>
      <c r="J27" s="28">
        <f t="shared" si="1"/>
        <v>148236</v>
      </c>
      <c r="K27" s="29">
        <f t="shared" si="1"/>
        <v>146316970</v>
      </c>
      <c r="L27" s="467"/>
      <c r="M27" s="450"/>
      <c r="N27" s="450"/>
      <c r="O27" s="450"/>
      <c r="P27" s="68" t="s">
        <v>30</v>
      </c>
      <c r="Q27" s="64">
        <v>8.2810000000000006</v>
      </c>
      <c r="R27" s="65">
        <v>8.44</v>
      </c>
      <c r="S27" s="1"/>
      <c r="T27" s="1"/>
      <c r="U27" s="1"/>
      <c r="V27" s="1"/>
      <c r="W27" s="1"/>
      <c r="X27" s="1"/>
      <c r="Y27" s="1"/>
      <c r="Z27" s="1"/>
    </row>
    <row r="28" spans="1:26" ht="15" thickBot="1" x14ac:dyDescent="0.35">
      <c r="A28" s="72" t="s">
        <v>31</v>
      </c>
      <c r="B28" s="60">
        <v>251</v>
      </c>
      <c r="C28" s="61">
        <v>297858</v>
      </c>
      <c r="D28" s="62">
        <v>319</v>
      </c>
      <c r="E28" s="62">
        <v>560886</v>
      </c>
      <c r="F28" s="73">
        <v>1051</v>
      </c>
      <c r="G28" s="90">
        <v>1483621</v>
      </c>
      <c r="H28" s="27">
        <f t="shared" si="0"/>
        <v>1370</v>
      </c>
      <c r="I28" s="27">
        <f t="shared" si="0"/>
        <v>2044507</v>
      </c>
      <c r="J28" s="28">
        <f t="shared" si="1"/>
        <v>1621</v>
      </c>
      <c r="K28" s="29">
        <f t="shared" si="1"/>
        <v>2342365</v>
      </c>
      <c r="L28" s="467"/>
      <c r="M28" s="450"/>
      <c r="N28" s="450"/>
      <c r="O28" s="450"/>
      <c r="P28" s="68" t="s">
        <v>31</v>
      </c>
      <c r="Q28" s="64">
        <v>8.2810000000000006</v>
      </c>
      <c r="R28" s="65">
        <v>8.44</v>
      </c>
      <c r="S28" s="1"/>
      <c r="T28" s="1"/>
      <c r="U28" s="1"/>
      <c r="V28" s="1"/>
      <c r="W28" s="1"/>
      <c r="X28" s="1"/>
      <c r="Y28" s="1"/>
      <c r="Z28" s="1"/>
    </row>
    <row r="29" spans="1:26" ht="15" thickBot="1" x14ac:dyDescent="0.35">
      <c r="A29" s="69" t="s">
        <v>32</v>
      </c>
      <c r="B29" s="50">
        <v>1708</v>
      </c>
      <c r="C29" s="51">
        <v>252917</v>
      </c>
      <c r="D29" s="52">
        <v>571</v>
      </c>
      <c r="E29" s="52">
        <v>146516</v>
      </c>
      <c r="F29" s="70">
        <v>202</v>
      </c>
      <c r="G29" s="140">
        <v>35887</v>
      </c>
      <c r="H29" s="54">
        <f t="shared" si="0"/>
        <v>773</v>
      </c>
      <c r="I29" s="55">
        <f t="shared" si="0"/>
        <v>182403</v>
      </c>
      <c r="J29" s="28">
        <f t="shared" si="1"/>
        <v>2481</v>
      </c>
      <c r="K29" s="29">
        <f t="shared" si="1"/>
        <v>435320</v>
      </c>
      <c r="L29" s="467"/>
      <c r="M29" s="450"/>
      <c r="N29" s="450"/>
      <c r="O29" s="450"/>
      <c r="P29" s="68"/>
      <c r="Q29" s="64"/>
      <c r="R29" s="65"/>
      <c r="S29" s="1"/>
      <c r="T29" s="1"/>
      <c r="U29" s="1"/>
      <c r="V29" s="1"/>
      <c r="W29" s="1"/>
      <c r="X29" s="1"/>
      <c r="Y29" s="1"/>
      <c r="Z29" s="1"/>
    </row>
    <row r="30" spans="1:26" ht="15" thickBot="1" x14ac:dyDescent="0.35">
      <c r="A30" s="72" t="s">
        <v>33</v>
      </c>
      <c r="B30" s="60">
        <v>1708</v>
      </c>
      <c r="C30" s="61">
        <v>252917</v>
      </c>
      <c r="D30" s="62">
        <v>571</v>
      </c>
      <c r="E30" s="62">
        <v>146516</v>
      </c>
      <c r="F30" s="73">
        <v>202</v>
      </c>
      <c r="G30" s="90">
        <v>35887</v>
      </c>
      <c r="H30" s="27">
        <f t="shared" si="0"/>
        <v>773</v>
      </c>
      <c r="I30" s="27">
        <f t="shared" si="0"/>
        <v>182403</v>
      </c>
      <c r="J30" s="28">
        <f t="shared" si="1"/>
        <v>2481</v>
      </c>
      <c r="K30" s="29">
        <f t="shared" si="1"/>
        <v>435320</v>
      </c>
      <c r="L30" s="467"/>
      <c r="M30" s="450"/>
      <c r="N30" s="450"/>
      <c r="O30" s="450"/>
      <c r="P30" s="75" t="s">
        <v>33</v>
      </c>
      <c r="Q30" s="76">
        <v>9.738999999999999</v>
      </c>
      <c r="R30" s="77">
        <v>9.5540000000000003</v>
      </c>
      <c r="S30" s="1"/>
      <c r="T30" s="1"/>
      <c r="U30" s="1"/>
      <c r="V30" s="1"/>
      <c r="W30" s="1"/>
      <c r="X30" s="1"/>
      <c r="Y30" s="1"/>
      <c r="Z30" s="1"/>
    </row>
    <row r="31" spans="1:26" ht="15" thickBot="1" x14ac:dyDescent="0.35">
      <c r="A31" s="36" t="s">
        <v>38</v>
      </c>
      <c r="B31" s="37">
        <v>10861</v>
      </c>
      <c r="C31" s="38">
        <v>75096206</v>
      </c>
      <c r="D31" s="39">
        <v>23342.837367716336</v>
      </c>
      <c r="E31" s="39">
        <v>329451889.68310165</v>
      </c>
      <c r="F31" s="40">
        <v>12769.162632283553</v>
      </c>
      <c r="G31" s="141">
        <v>85899373.516897589</v>
      </c>
      <c r="H31" s="42">
        <f t="shared" si="0"/>
        <v>36111.999999999891</v>
      </c>
      <c r="I31" s="43">
        <f t="shared" si="0"/>
        <v>415351263.19999921</v>
      </c>
      <c r="J31" s="44">
        <f t="shared" si="1"/>
        <v>46972.999999999884</v>
      </c>
      <c r="K31" s="45">
        <f t="shared" si="1"/>
        <v>490447469.19999921</v>
      </c>
      <c r="L31" s="467">
        <f>K31/K3</f>
        <v>0.15202422612319202</v>
      </c>
      <c r="M31" s="450">
        <f>J31/J3</f>
        <v>1.6884700354351138E-2</v>
      </c>
      <c r="N31" s="450">
        <f>E31/K31</f>
        <v>0.67173736306661358</v>
      </c>
      <c r="O31" s="450">
        <f>G31/K31</f>
        <v>0.17514490115937115</v>
      </c>
      <c r="P31" s="46"/>
      <c r="Q31" s="47" t="s">
        <v>39</v>
      </c>
      <c r="R31" s="96"/>
      <c r="S31" s="96"/>
      <c r="T31" s="48"/>
      <c r="U31" s="93" t="s">
        <v>40</v>
      </c>
      <c r="V31" s="97"/>
      <c r="W31" s="97"/>
      <c r="X31" s="94"/>
      <c r="Y31" s="1"/>
      <c r="Z31" s="1"/>
    </row>
    <row r="32" spans="1:26" ht="15" thickBot="1" x14ac:dyDescent="0.35">
      <c r="A32" s="69" t="s">
        <v>26</v>
      </c>
      <c r="B32" s="84">
        <v>7772</v>
      </c>
      <c r="C32" s="85">
        <v>38481169</v>
      </c>
      <c r="D32" s="86">
        <v>15441.837367716336</v>
      </c>
      <c r="E32" s="86">
        <v>179266273.68310165</v>
      </c>
      <c r="F32" s="144">
        <v>11320.162632283553</v>
      </c>
      <c r="G32" s="145">
        <v>58438549.516897596</v>
      </c>
      <c r="H32" s="54">
        <f t="shared" si="0"/>
        <v>26761.999999999891</v>
      </c>
      <c r="I32" s="55">
        <f t="shared" si="0"/>
        <v>237704823.19999924</v>
      </c>
      <c r="J32" s="56">
        <f t="shared" si="1"/>
        <v>34533.999999999891</v>
      </c>
      <c r="K32" s="29">
        <f t="shared" si="1"/>
        <v>276185992.19999927</v>
      </c>
      <c r="L32" s="467"/>
      <c r="M32" s="450"/>
      <c r="N32" s="450"/>
      <c r="O32" s="450"/>
      <c r="P32" s="98" t="s">
        <v>41</v>
      </c>
      <c r="Q32" s="99" t="s">
        <v>42</v>
      </c>
      <c r="R32" s="100" t="s">
        <v>43</v>
      </c>
      <c r="S32" s="100" t="s">
        <v>44</v>
      </c>
      <c r="T32" s="101" t="s">
        <v>45</v>
      </c>
      <c r="U32" s="102" t="s">
        <v>42</v>
      </c>
      <c r="V32" s="103" t="s">
        <v>43</v>
      </c>
      <c r="W32" s="103" t="s">
        <v>44</v>
      </c>
      <c r="X32" s="104" t="s">
        <v>45</v>
      </c>
      <c r="Y32" s="1"/>
      <c r="Z32" s="1"/>
    </row>
    <row r="33" spans="1:26" ht="15" thickBot="1" x14ac:dyDescent="0.35">
      <c r="A33" s="72" t="str">
        <f>A24</f>
        <v>EverSource East</v>
      </c>
      <c r="B33" s="60">
        <v>7591</v>
      </c>
      <c r="C33" s="61">
        <v>35074524</v>
      </c>
      <c r="D33" s="62">
        <v>14728.837367716336</v>
      </c>
      <c r="E33" s="62">
        <v>158608167.38310164</v>
      </c>
      <c r="F33" s="60">
        <v>11234.162632283553</v>
      </c>
      <c r="G33" s="62">
        <v>56848483.616897605</v>
      </c>
      <c r="H33" s="27">
        <f t="shared" si="0"/>
        <v>25962.999999999891</v>
      </c>
      <c r="I33" s="27">
        <f t="shared" si="0"/>
        <v>215456650.99999925</v>
      </c>
      <c r="J33" s="56">
        <f t="shared" si="1"/>
        <v>33553.999999999891</v>
      </c>
      <c r="K33" s="29">
        <f t="shared" si="1"/>
        <v>250531174.99999925</v>
      </c>
      <c r="L33" s="467"/>
      <c r="M33" s="450"/>
      <c r="N33" s="450"/>
      <c r="O33" s="450"/>
      <c r="P33" s="68" t="s">
        <v>27</v>
      </c>
      <c r="Q33" s="105">
        <v>9.1109999999999989</v>
      </c>
      <c r="R33" s="106">
        <v>10.760999999999999</v>
      </c>
      <c r="S33" s="106">
        <v>10.734</v>
      </c>
      <c r="T33" s="107"/>
      <c r="U33" s="105">
        <v>9.85</v>
      </c>
      <c r="V33" s="106">
        <v>12.746</v>
      </c>
      <c r="W33" s="106">
        <v>13.076000000000001</v>
      </c>
      <c r="X33" s="107"/>
      <c r="Y33" s="1"/>
      <c r="Z33" s="1"/>
    </row>
    <row r="34" spans="1:26" ht="15" thickBot="1" x14ac:dyDescent="0.35">
      <c r="A34" s="72" t="str">
        <f>A25</f>
        <v>EverSource West</v>
      </c>
      <c r="B34" s="60">
        <v>181</v>
      </c>
      <c r="C34" s="61">
        <v>3406645</v>
      </c>
      <c r="D34" s="62">
        <v>713</v>
      </c>
      <c r="E34" s="62">
        <v>20658106.300000001</v>
      </c>
      <c r="F34" s="66">
        <v>86</v>
      </c>
      <c r="G34" s="67">
        <v>1590065.8999999899</v>
      </c>
      <c r="H34" s="27">
        <f t="shared" si="0"/>
        <v>799</v>
      </c>
      <c r="I34" s="27">
        <f t="shared" si="0"/>
        <v>22248172.199999992</v>
      </c>
      <c r="J34" s="56">
        <f t="shared" si="1"/>
        <v>980</v>
      </c>
      <c r="K34" s="29">
        <f t="shared" si="1"/>
        <v>25654817.199999992</v>
      </c>
      <c r="L34" s="467"/>
      <c r="M34" s="450"/>
      <c r="N34" s="450"/>
      <c r="O34" s="450"/>
      <c r="P34" s="68" t="s">
        <v>28</v>
      </c>
      <c r="Q34" s="108"/>
      <c r="R34" s="109"/>
      <c r="S34" s="109"/>
      <c r="T34" s="110">
        <v>9.0020000000000007</v>
      </c>
      <c r="U34" s="108"/>
      <c r="V34" s="109"/>
      <c r="W34" s="109"/>
      <c r="X34" s="110">
        <v>11.065</v>
      </c>
      <c r="Y34" s="1"/>
      <c r="Z34" s="1"/>
    </row>
    <row r="35" spans="1:26" ht="15" thickBot="1" x14ac:dyDescent="0.35">
      <c r="A35" s="69" t="s">
        <v>29</v>
      </c>
      <c r="B35" s="84">
        <v>2147</v>
      </c>
      <c r="C35" s="85">
        <v>34186295</v>
      </c>
      <c r="D35" s="86">
        <v>7339</v>
      </c>
      <c r="E35" s="86">
        <v>145946606</v>
      </c>
      <c r="F35" s="88">
        <v>1285</v>
      </c>
      <c r="G35" s="142">
        <v>27071060</v>
      </c>
      <c r="H35" s="54">
        <f t="shared" si="0"/>
        <v>8624</v>
      </c>
      <c r="I35" s="55">
        <f t="shared" si="0"/>
        <v>173017666</v>
      </c>
      <c r="J35" s="28">
        <f t="shared" si="1"/>
        <v>10771</v>
      </c>
      <c r="K35" s="29">
        <f t="shared" si="1"/>
        <v>207203961</v>
      </c>
      <c r="L35" s="467"/>
      <c r="M35" s="450"/>
      <c r="N35" s="450"/>
      <c r="O35" s="450"/>
      <c r="P35" s="68"/>
      <c r="Q35" s="108"/>
      <c r="R35" s="109"/>
      <c r="S35" s="109"/>
      <c r="T35" s="110"/>
      <c r="U35" s="108"/>
      <c r="V35" s="109"/>
      <c r="W35" s="109"/>
      <c r="X35" s="110"/>
      <c r="Y35" s="1"/>
      <c r="Z35" s="1"/>
    </row>
    <row r="36" spans="1:26" ht="15" thickBot="1" x14ac:dyDescent="0.35">
      <c r="A36" s="72" t="s">
        <v>30</v>
      </c>
      <c r="B36" s="60">
        <v>2142</v>
      </c>
      <c r="C36" s="61">
        <v>34130803</v>
      </c>
      <c r="D36" s="62">
        <v>7308</v>
      </c>
      <c r="E36" s="62">
        <v>144990459</v>
      </c>
      <c r="F36" s="73">
        <v>1243</v>
      </c>
      <c r="G36" s="90">
        <v>26112266</v>
      </c>
      <c r="H36" s="27">
        <f t="shared" si="0"/>
        <v>8551</v>
      </c>
      <c r="I36" s="27">
        <f t="shared" si="0"/>
        <v>171102725</v>
      </c>
      <c r="J36" s="28">
        <f t="shared" si="1"/>
        <v>10693</v>
      </c>
      <c r="K36" s="29">
        <f t="shared" si="1"/>
        <v>205233528</v>
      </c>
      <c r="L36" s="467"/>
      <c r="M36" s="450"/>
      <c r="N36" s="450"/>
      <c r="O36" s="450"/>
      <c r="P36" s="68" t="s">
        <v>30</v>
      </c>
      <c r="Q36" s="108">
        <v>8.2810000000000006</v>
      </c>
      <c r="R36" s="109"/>
      <c r="S36" s="109"/>
      <c r="T36" s="110">
        <v>8.4540000000000006</v>
      </c>
      <c r="U36" s="108">
        <v>8.44</v>
      </c>
      <c r="V36" s="109"/>
      <c r="W36" s="109"/>
      <c r="X36" s="110">
        <v>8.3650000000000002</v>
      </c>
      <c r="Y36" s="1"/>
      <c r="Z36" s="1"/>
    </row>
    <row r="37" spans="1:26" ht="15" thickBot="1" x14ac:dyDescent="0.35">
      <c r="A37" s="72" t="s">
        <v>31</v>
      </c>
      <c r="B37" s="60">
        <v>5</v>
      </c>
      <c r="C37" s="61">
        <v>55492</v>
      </c>
      <c r="D37" s="62">
        <v>31</v>
      </c>
      <c r="E37" s="62">
        <v>956147</v>
      </c>
      <c r="F37" s="73">
        <v>42</v>
      </c>
      <c r="G37" s="90">
        <v>958794</v>
      </c>
      <c r="H37" s="27">
        <f t="shared" si="0"/>
        <v>73</v>
      </c>
      <c r="I37" s="27">
        <f t="shared" si="0"/>
        <v>1914941</v>
      </c>
      <c r="J37" s="28">
        <f t="shared" si="1"/>
        <v>78</v>
      </c>
      <c r="K37" s="29">
        <f t="shared" si="1"/>
        <v>1970433</v>
      </c>
      <c r="L37" s="467"/>
      <c r="M37" s="450"/>
      <c r="N37" s="450"/>
      <c r="O37" s="450"/>
      <c r="P37" s="68" t="s">
        <v>31</v>
      </c>
      <c r="Q37" s="108">
        <v>8.2810000000000006</v>
      </c>
      <c r="R37" s="109"/>
      <c r="S37" s="109">
        <v>9.06</v>
      </c>
      <c r="T37" s="110"/>
      <c r="U37" s="108">
        <v>8.44</v>
      </c>
      <c r="V37" s="109"/>
      <c r="W37" s="109">
        <v>8.9079999999999995</v>
      </c>
      <c r="X37" s="110"/>
      <c r="Y37" s="1"/>
      <c r="Z37" s="1"/>
    </row>
    <row r="38" spans="1:26" ht="15" thickBot="1" x14ac:dyDescent="0.35">
      <c r="A38" s="69" t="s">
        <v>32</v>
      </c>
      <c r="B38" s="84">
        <v>942</v>
      </c>
      <c r="C38" s="85">
        <v>2428742</v>
      </c>
      <c r="D38" s="86">
        <v>562</v>
      </c>
      <c r="E38" s="86">
        <v>4239010</v>
      </c>
      <c r="F38" s="91">
        <v>164</v>
      </c>
      <c r="G38" s="143">
        <v>389764</v>
      </c>
      <c r="H38" s="54">
        <f t="shared" si="0"/>
        <v>726</v>
      </c>
      <c r="I38" s="55">
        <f t="shared" si="0"/>
        <v>4628774</v>
      </c>
      <c r="J38" s="28">
        <f t="shared" si="1"/>
        <v>1668</v>
      </c>
      <c r="K38" s="29">
        <f t="shared" si="1"/>
        <v>7057516</v>
      </c>
      <c r="L38" s="467"/>
      <c r="M38" s="450"/>
      <c r="N38" s="450"/>
      <c r="O38" s="450"/>
      <c r="P38" s="68"/>
      <c r="Q38" s="108"/>
      <c r="R38" s="109"/>
      <c r="S38" s="109"/>
      <c r="T38" s="110"/>
      <c r="U38" s="108"/>
      <c r="V38" s="109"/>
      <c r="W38" s="109"/>
      <c r="X38" s="110"/>
      <c r="Y38" s="1"/>
      <c r="Z38" s="1"/>
    </row>
    <row r="39" spans="1:26" ht="15" thickBot="1" x14ac:dyDescent="0.35">
      <c r="A39" s="72" t="s">
        <v>33</v>
      </c>
      <c r="B39" s="60">
        <v>942</v>
      </c>
      <c r="C39" s="61">
        <v>2428742</v>
      </c>
      <c r="D39" s="62">
        <v>562</v>
      </c>
      <c r="E39" s="62">
        <v>4239010</v>
      </c>
      <c r="F39" s="73">
        <v>164</v>
      </c>
      <c r="G39" s="90">
        <v>389764</v>
      </c>
      <c r="H39" s="27">
        <f t="shared" si="0"/>
        <v>726</v>
      </c>
      <c r="I39" s="27">
        <f t="shared" si="0"/>
        <v>4628774</v>
      </c>
      <c r="J39" s="28">
        <f t="shared" si="1"/>
        <v>1668</v>
      </c>
      <c r="K39" s="29">
        <f t="shared" si="1"/>
        <v>7057516</v>
      </c>
      <c r="L39" s="467"/>
      <c r="M39" s="450"/>
      <c r="N39" s="450"/>
      <c r="O39" s="450"/>
      <c r="P39" s="75" t="s">
        <v>33</v>
      </c>
      <c r="Q39" s="111"/>
      <c r="R39" s="112"/>
      <c r="S39" s="112"/>
      <c r="T39" s="113"/>
      <c r="U39" s="111"/>
      <c r="V39" s="112"/>
      <c r="W39" s="112"/>
      <c r="X39" s="113"/>
      <c r="Y39" s="1"/>
      <c r="Z39" s="1"/>
    </row>
    <row r="40" spans="1:26" ht="15" thickBot="1" x14ac:dyDescent="0.35">
      <c r="A40" s="36" t="s">
        <v>46</v>
      </c>
      <c r="B40" s="37">
        <v>730</v>
      </c>
      <c r="C40" s="38">
        <v>63868971</v>
      </c>
      <c r="D40" s="39">
        <v>6074.6506292195445</v>
      </c>
      <c r="E40" s="39">
        <v>1165145169.4264269</v>
      </c>
      <c r="F40" s="40">
        <v>697.34937078045061</v>
      </c>
      <c r="G40" s="141">
        <v>45081899.973572522</v>
      </c>
      <c r="H40" s="42">
        <f t="shared" si="0"/>
        <v>6771.9999999999955</v>
      </c>
      <c r="I40" s="43">
        <f t="shared" si="0"/>
        <v>1210227069.3999994</v>
      </c>
      <c r="J40" s="44">
        <f t="shared" si="1"/>
        <v>7501.9999999999955</v>
      </c>
      <c r="K40" s="45">
        <f t="shared" si="1"/>
        <v>1274096040.3999994</v>
      </c>
      <c r="L40" s="467">
        <f>K40/K3</f>
        <v>0.39493213180277825</v>
      </c>
      <c r="M40" s="460">
        <f>J40/J3</f>
        <v>2.6966347062853655E-3</v>
      </c>
      <c r="N40" s="460">
        <f>E40/K40</f>
        <v>0.91448770931007084</v>
      </c>
      <c r="O40" s="460">
        <f>G40/K40</f>
        <v>3.5383439351572878E-2</v>
      </c>
      <c r="P40" s="46"/>
      <c r="Q40" s="114" t="s">
        <v>47</v>
      </c>
      <c r="R40" s="115"/>
      <c r="S40" s="115"/>
      <c r="T40" s="116"/>
      <c r="U40" s="93" t="s">
        <v>48</v>
      </c>
      <c r="V40" s="97"/>
      <c r="W40" s="97"/>
      <c r="X40" s="94"/>
      <c r="Y40" s="1"/>
      <c r="Z40" s="1"/>
    </row>
    <row r="41" spans="1:26" ht="15" thickBot="1" x14ac:dyDescent="0.35">
      <c r="A41" s="69" t="s">
        <v>26</v>
      </c>
      <c r="B41" s="84">
        <v>463</v>
      </c>
      <c r="C41" s="85">
        <v>39026724</v>
      </c>
      <c r="D41" s="86">
        <v>3667.650629219544</v>
      </c>
      <c r="E41" s="86">
        <v>687754386.42642677</v>
      </c>
      <c r="F41" s="144">
        <v>547.34937078045061</v>
      </c>
      <c r="G41" s="145">
        <v>31907735.973572519</v>
      </c>
      <c r="H41" s="54">
        <f t="shared" si="0"/>
        <v>4214.9999999999945</v>
      </c>
      <c r="I41" s="55">
        <f t="shared" si="0"/>
        <v>719662122.39999926</v>
      </c>
      <c r="J41" s="56">
        <f t="shared" si="1"/>
        <v>4677.9999999999955</v>
      </c>
      <c r="K41" s="29">
        <f t="shared" si="1"/>
        <v>758688846.39999926</v>
      </c>
      <c r="L41" s="467"/>
      <c r="M41" s="460"/>
      <c r="N41" s="460"/>
      <c r="O41" s="460"/>
      <c r="P41" s="98" t="s">
        <v>41</v>
      </c>
      <c r="Q41" s="102" t="s">
        <v>42</v>
      </c>
      <c r="R41" s="103" t="s">
        <v>43</v>
      </c>
      <c r="S41" s="103" t="s">
        <v>44</v>
      </c>
      <c r="T41" s="104" t="s">
        <v>45</v>
      </c>
      <c r="U41" s="102" t="s">
        <v>42</v>
      </c>
      <c r="V41" s="103" t="s">
        <v>43</v>
      </c>
      <c r="W41" s="103" t="s">
        <v>44</v>
      </c>
      <c r="X41" s="104" t="s">
        <v>45</v>
      </c>
      <c r="Y41" s="1"/>
      <c r="Z41" s="1"/>
    </row>
    <row r="42" spans="1:26" ht="15" thickBot="1" x14ac:dyDescent="0.35">
      <c r="A42" s="72" t="str">
        <f>A33</f>
        <v>EverSource East</v>
      </c>
      <c r="B42" s="60">
        <v>444</v>
      </c>
      <c r="C42" s="61">
        <v>36757526</v>
      </c>
      <c r="D42" s="62">
        <v>3452.650629219544</v>
      </c>
      <c r="E42" s="62">
        <v>602303847.02642691</v>
      </c>
      <c r="F42" s="60">
        <v>540.34937078045061</v>
      </c>
      <c r="G42" s="62">
        <v>31486775.973572519</v>
      </c>
      <c r="H42" s="27">
        <f t="shared" si="0"/>
        <v>3992.9999999999945</v>
      </c>
      <c r="I42" s="27">
        <f t="shared" si="0"/>
        <v>633790622.9999994</v>
      </c>
      <c r="J42" s="56">
        <f t="shared" si="1"/>
        <v>4436.9999999999945</v>
      </c>
      <c r="K42" s="29">
        <f t="shared" si="1"/>
        <v>670548148.9999994</v>
      </c>
      <c r="L42" s="467"/>
      <c r="M42" s="460"/>
      <c r="N42" s="460"/>
      <c r="O42" s="460"/>
      <c r="P42" s="63" t="s">
        <v>27</v>
      </c>
      <c r="Q42" s="117"/>
      <c r="R42" s="109">
        <v>10.760999999999997</v>
      </c>
      <c r="S42" s="109">
        <v>10.733999999999998</v>
      </c>
      <c r="T42" s="110"/>
      <c r="U42" s="108"/>
      <c r="V42" s="109">
        <v>12.745999999999999</v>
      </c>
      <c r="W42" s="109">
        <v>13.075999999999997</v>
      </c>
      <c r="X42" s="110"/>
      <c r="Y42" s="1"/>
      <c r="Z42" s="1"/>
    </row>
    <row r="43" spans="1:26" ht="15" thickBot="1" x14ac:dyDescent="0.35">
      <c r="A43" s="72" t="str">
        <f>A34</f>
        <v>EverSource West</v>
      </c>
      <c r="B43" s="60">
        <v>19</v>
      </c>
      <c r="C43" s="61">
        <v>2269198</v>
      </c>
      <c r="D43" s="62">
        <v>215</v>
      </c>
      <c r="E43" s="62">
        <v>85450539.399999902</v>
      </c>
      <c r="F43" s="66">
        <v>7</v>
      </c>
      <c r="G43" s="67">
        <v>420960</v>
      </c>
      <c r="H43" s="27">
        <f t="shared" si="0"/>
        <v>222</v>
      </c>
      <c r="I43" s="27">
        <f t="shared" si="0"/>
        <v>85871499.399999902</v>
      </c>
      <c r="J43" s="56">
        <f t="shared" si="1"/>
        <v>241</v>
      </c>
      <c r="K43" s="29">
        <f t="shared" si="1"/>
        <v>88140697.399999902</v>
      </c>
      <c r="L43" s="467"/>
      <c r="M43" s="460"/>
      <c r="N43" s="460"/>
      <c r="O43" s="460"/>
      <c r="P43" s="68" t="s">
        <v>28</v>
      </c>
      <c r="Q43" s="108"/>
      <c r="R43" s="109"/>
      <c r="S43" s="109"/>
      <c r="T43" s="110">
        <v>9.0020000000000007</v>
      </c>
      <c r="U43" s="108"/>
      <c r="V43" s="109"/>
      <c r="W43" s="109"/>
      <c r="X43" s="110">
        <v>11.065</v>
      </c>
      <c r="Y43" s="1"/>
      <c r="Z43" s="1"/>
    </row>
    <row r="44" spans="1:26" ht="15" thickBot="1" x14ac:dyDescent="0.35">
      <c r="A44" s="69" t="s">
        <v>29</v>
      </c>
      <c r="B44" s="84">
        <v>260</v>
      </c>
      <c r="C44" s="85">
        <v>23105485</v>
      </c>
      <c r="D44" s="86">
        <v>2384</v>
      </c>
      <c r="E44" s="86">
        <v>463261515</v>
      </c>
      <c r="F44" s="88">
        <v>150</v>
      </c>
      <c r="G44" s="142">
        <v>13174164</v>
      </c>
      <c r="H44" s="54">
        <f t="shared" si="0"/>
        <v>2534</v>
      </c>
      <c r="I44" s="55">
        <f t="shared" si="0"/>
        <v>476435679</v>
      </c>
      <c r="J44" s="28">
        <f t="shared" si="1"/>
        <v>2794</v>
      </c>
      <c r="K44" s="29">
        <f t="shared" si="1"/>
        <v>499541164</v>
      </c>
      <c r="L44" s="467"/>
      <c r="M44" s="460"/>
      <c r="N44" s="460"/>
      <c r="O44" s="460"/>
      <c r="P44" s="68"/>
      <c r="Q44" s="108"/>
      <c r="R44" s="109"/>
      <c r="S44" s="109"/>
      <c r="T44" s="110"/>
      <c r="U44" s="108"/>
      <c r="V44" s="109"/>
      <c r="W44" s="109"/>
      <c r="X44" s="110"/>
      <c r="Y44" s="1"/>
      <c r="Z44" s="1"/>
    </row>
    <row r="45" spans="1:26" ht="15" thickBot="1" x14ac:dyDescent="0.35">
      <c r="A45" s="72" t="s">
        <v>30</v>
      </c>
      <c r="B45" s="60">
        <v>259</v>
      </c>
      <c r="C45" s="61">
        <v>23030245</v>
      </c>
      <c r="D45" s="62">
        <v>2376</v>
      </c>
      <c r="E45" s="62">
        <v>462424532</v>
      </c>
      <c r="F45" s="73">
        <v>148</v>
      </c>
      <c r="G45" s="90">
        <v>12917964</v>
      </c>
      <c r="H45" s="27">
        <f t="shared" si="0"/>
        <v>2524</v>
      </c>
      <c r="I45" s="27">
        <f t="shared" si="0"/>
        <v>475342496</v>
      </c>
      <c r="J45" s="28">
        <f t="shared" si="1"/>
        <v>2783</v>
      </c>
      <c r="K45" s="29">
        <f t="shared" si="1"/>
        <v>498372741</v>
      </c>
      <c r="L45" s="467"/>
      <c r="M45" s="460"/>
      <c r="N45" s="460"/>
      <c r="O45" s="460"/>
      <c r="P45" s="68" t="s">
        <v>30</v>
      </c>
      <c r="Q45" s="108">
        <v>8.2810000000000006</v>
      </c>
      <c r="R45" s="109"/>
      <c r="S45" s="109"/>
      <c r="T45" s="110">
        <v>8.4540000000000006</v>
      </c>
      <c r="U45" s="108">
        <v>8.44</v>
      </c>
      <c r="V45" s="109"/>
      <c r="W45" s="109"/>
      <c r="X45" s="110">
        <v>8.3650000000000002</v>
      </c>
      <c r="Y45" s="1"/>
      <c r="Z45" s="1"/>
    </row>
    <row r="46" spans="1:26" ht="15" thickBot="1" x14ac:dyDescent="0.35">
      <c r="A46" s="72" t="s">
        <v>31</v>
      </c>
      <c r="B46" s="60">
        <v>1</v>
      </c>
      <c r="C46" s="61">
        <v>75240</v>
      </c>
      <c r="D46" s="62">
        <v>8</v>
      </c>
      <c r="E46" s="62">
        <v>836983</v>
      </c>
      <c r="F46" s="73">
        <v>2</v>
      </c>
      <c r="G46" s="90">
        <v>256200</v>
      </c>
      <c r="H46" s="27">
        <f t="shared" si="0"/>
        <v>10</v>
      </c>
      <c r="I46" s="27">
        <f t="shared" si="0"/>
        <v>1093183</v>
      </c>
      <c r="J46" s="28">
        <f t="shared" si="1"/>
        <v>11</v>
      </c>
      <c r="K46" s="29">
        <f t="shared" si="1"/>
        <v>1168423</v>
      </c>
      <c r="L46" s="467"/>
      <c r="M46" s="460"/>
      <c r="N46" s="460"/>
      <c r="O46" s="460"/>
      <c r="P46" s="68" t="s">
        <v>31</v>
      </c>
      <c r="Q46" s="108"/>
      <c r="R46" s="109">
        <v>9.06</v>
      </c>
      <c r="S46" s="109"/>
      <c r="T46" s="110"/>
      <c r="U46" s="108"/>
      <c r="V46" s="109">
        <v>8.9079999999999995</v>
      </c>
      <c r="W46" s="109"/>
      <c r="X46" s="110"/>
      <c r="Y46" s="1"/>
      <c r="Z46" s="1"/>
    </row>
    <row r="47" spans="1:26" ht="15" thickBot="1" x14ac:dyDescent="0.35">
      <c r="A47" s="69" t="s">
        <v>32</v>
      </c>
      <c r="B47" s="84">
        <v>7</v>
      </c>
      <c r="C47" s="85">
        <v>1736762</v>
      </c>
      <c r="D47" s="86">
        <v>23</v>
      </c>
      <c r="E47" s="86">
        <v>14129268</v>
      </c>
      <c r="F47" s="91">
        <v>0</v>
      </c>
      <c r="G47" s="143">
        <v>0</v>
      </c>
      <c r="H47" s="54">
        <f t="shared" si="0"/>
        <v>23</v>
      </c>
      <c r="I47" s="55">
        <f t="shared" si="0"/>
        <v>14129268</v>
      </c>
      <c r="J47" s="28">
        <f t="shared" si="1"/>
        <v>30</v>
      </c>
      <c r="K47" s="29">
        <f t="shared" si="1"/>
        <v>15866030</v>
      </c>
      <c r="L47" s="467"/>
      <c r="M47" s="460"/>
      <c r="N47" s="460"/>
      <c r="O47" s="460"/>
      <c r="P47" s="68"/>
      <c r="Q47" s="108"/>
      <c r="R47" s="109"/>
      <c r="S47" s="109"/>
      <c r="T47" s="110"/>
      <c r="U47" s="108"/>
      <c r="V47" s="109"/>
      <c r="W47" s="109"/>
      <c r="X47" s="110"/>
      <c r="Y47" s="1"/>
      <c r="Z47" s="1"/>
    </row>
    <row r="48" spans="1:26" ht="15" thickBot="1" x14ac:dyDescent="0.35">
      <c r="A48" s="72" t="s">
        <v>33</v>
      </c>
      <c r="B48" s="60">
        <v>7</v>
      </c>
      <c r="C48" s="61">
        <v>1736762</v>
      </c>
      <c r="D48" s="62">
        <v>23</v>
      </c>
      <c r="E48" s="62">
        <v>14129268</v>
      </c>
      <c r="F48" s="73">
        <v>0</v>
      </c>
      <c r="G48" s="90">
        <v>0</v>
      </c>
      <c r="H48" s="27">
        <f t="shared" si="0"/>
        <v>23</v>
      </c>
      <c r="I48" s="27">
        <f t="shared" si="0"/>
        <v>14129268</v>
      </c>
      <c r="J48" s="28">
        <f t="shared" si="1"/>
        <v>30</v>
      </c>
      <c r="K48" s="29">
        <f t="shared" si="1"/>
        <v>15866030</v>
      </c>
      <c r="L48" s="467"/>
      <c r="M48" s="460"/>
      <c r="N48" s="460"/>
      <c r="O48" s="460"/>
      <c r="P48" s="75" t="s">
        <v>33</v>
      </c>
      <c r="Q48" s="111"/>
      <c r="R48" s="112"/>
      <c r="S48" s="112"/>
      <c r="T48" s="113">
        <v>0</v>
      </c>
      <c r="U48" s="111"/>
      <c r="V48" s="112"/>
      <c r="W48" s="112"/>
      <c r="X48" s="113">
        <v>0</v>
      </c>
      <c r="Y48" s="1"/>
      <c r="Z48" s="1"/>
    </row>
    <row r="49" spans="1:26" ht="15" thickBot="1" x14ac:dyDescent="0.35">
      <c r="A49" s="36" t="s">
        <v>49</v>
      </c>
      <c r="B49" s="37">
        <v>3146</v>
      </c>
      <c r="C49" s="38">
        <v>3440094.3</v>
      </c>
      <c r="D49" s="39">
        <v>8909.6796383647707</v>
      </c>
      <c r="E49" s="39">
        <v>13171068.414596751</v>
      </c>
      <c r="F49" s="40">
        <v>4713.3203616352093</v>
      </c>
      <c r="G49" s="141">
        <v>1792743.8854032471</v>
      </c>
      <c r="H49" s="42">
        <f t="shared" si="0"/>
        <v>13622.99999999998</v>
      </c>
      <c r="I49" s="43">
        <f t="shared" si="0"/>
        <v>14963812.299999999</v>
      </c>
      <c r="J49" s="44">
        <f t="shared" si="1"/>
        <v>16768.999999999978</v>
      </c>
      <c r="K49" s="45">
        <f t="shared" si="1"/>
        <v>18403906.599999998</v>
      </c>
      <c r="L49" s="469">
        <f>K49/K3</f>
        <v>5.7046673379154023E-3</v>
      </c>
      <c r="M49" s="460">
        <f>J49/J3</f>
        <v>6.027708263089745E-3</v>
      </c>
      <c r="N49" s="460">
        <f>E49/K49</f>
        <v>0.71566698858364952</v>
      </c>
      <c r="O49" s="460">
        <f>G49/K49</f>
        <v>9.7411051053869574E-2</v>
      </c>
      <c r="P49" s="46"/>
      <c r="Q49" s="47" t="s">
        <v>50</v>
      </c>
      <c r="R49" s="48"/>
      <c r="S49" s="1"/>
      <c r="T49" s="1"/>
      <c r="U49" s="1"/>
      <c r="V49" s="1"/>
      <c r="W49" s="1"/>
      <c r="X49" s="1"/>
      <c r="Y49" s="1"/>
      <c r="Z49" s="1"/>
    </row>
    <row r="50" spans="1:26" ht="15" thickBot="1" x14ac:dyDescent="0.35">
      <c r="A50" s="69" t="s">
        <v>26</v>
      </c>
      <c r="B50" s="84">
        <v>2633</v>
      </c>
      <c r="C50" s="85">
        <v>1889653.3</v>
      </c>
      <c r="D50" s="86">
        <v>8334.6796383647707</v>
      </c>
      <c r="E50" s="86">
        <v>7096567.4145967504</v>
      </c>
      <c r="F50" s="144">
        <v>4385.3203616352093</v>
      </c>
      <c r="G50" s="145">
        <v>950820.88540324697</v>
      </c>
      <c r="H50" s="54">
        <f t="shared" si="0"/>
        <v>12719.99999999998</v>
      </c>
      <c r="I50" s="55">
        <f t="shared" si="0"/>
        <v>8047388.299999997</v>
      </c>
      <c r="J50" s="56">
        <f t="shared" si="1"/>
        <v>15352.99999999998</v>
      </c>
      <c r="K50" s="29">
        <f t="shared" si="1"/>
        <v>9937041.5999999978</v>
      </c>
      <c r="L50" s="469"/>
      <c r="M50" s="460"/>
      <c r="N50" s="460"/>
      <c r="O50" s="460"/>
      <c r="P50" s="46"/>
      <c r="Q50" s="118"/>
      <c r="R50" s="119"/>
      <c r="S50" s="1"/>
      <c r="T50" s="1"/>
      <c r="U50" s="1"/>
      <c r="V50" s="1"/>
      <c r="W50" s="1"/>
      <c r="X50" s="1"/>
      <c r="Y50" s="1"/>
      <c r="Z50" s="1"/>
    </row>
    <row r="51" spans="1:26" ht="15" thickBot="1" x14ac:dyDescent="0.35">
      <c r="A51" s="72" t="str">
        <f>A42</f>
        <v>EverSource East</v>
      </c>
      <c r="B51" s="60">
        <v>2512</v>
      </c>
      <c r="C51" s="61">
        <v>1348199</v>
      </c>
      <c r="D51" s="62">
        <v>7092.6796383647697</v>
      </c>
      <c r="E51" s="62">
        <v>5340339.4145967504</v>
      </c>
      <c r="F51" s="60">
        <v>3494.3203616352098</v>
      </c>
      <c r="G51" s="62">
        <v>764986.58540324797</v>
      </c>
      <c r="H51" s="27">
        <f t="shared" si="0"/>
        <v>10586.99999999998</v>
      </c>
      <c r="I51" s="27">
        <f t="shared" si="0"/>
        <v>6105325.9999999981</v>
      </c>
      <c r="J51" s="56">
        <f t="shared" si="1"/>
        <v>13098.99999999998</v>
      </c>
      <c r="K51" s="29">
        <f t="shared" si="1"/>
        <v>7453524.9999999981</v>
      </c>
      <c r="L51" s="469"/>
      <c r="M51" s="460"/>
      <c r="N51" s="460"/>
      <c r="O51" s="460"/>
      <c r="P51" s="63" t="s">
        <v>27</v>
      </c>
      <c r="Q51" s="108">
        <v>9.1109999999999989</v>
      </c>
      <c r="R51" s="110">
        <v>9.85</v>
      </c>
      <c r="S51" s="1"/>
      <c r="T51" s="1"/>
      <c r="U51" s="1"/>
      <c r="V51" s="1"/>
      <c r="W51" s="1"/>
      <c r="X51" s="1"/>
      <c r="Y51" s="1"/>
      <c r="Z51" s="1"/>
    </row>
    <row r="52" spans="1:26" ht="15" thickBot="1" x14ac:dyDescent="0.35">
      <c r="A52" s="72" t="str">
        <f>A43</f>
        <v>EverSource West</v>
      </c>
      <c r="B52" s="60">
        <v>121</v>
      </c>
      <c r="C52" s="61">
        <v>541454.30000000005</v>
      </c>
      <c r="D52" s="62">
        <v>1242</v>
      </c>
      <c r="E52" s="62">
        <v>1756228</v>
      </c>
      <c r="F52" s="66">
        <v>891</v>
      </c>
      <c r="G52" s="67">
        <v>185834.299999999</v>
      </c>
      <c r="H52" s="27">
        <f t="shared" si="0"/>
        <v>2133</v>
      </c>
      <c r="I52" s="27">
        <f t="shared" si="0"/>
        <v>1942062.2999999989</v>
      </c>
      <c r="J52" s="56">
        <f t="shared" si="1"/>
        <v>2254</v>
      </c>
      <c r="K52" s="29">
        <f t="shared" si="1"/>
        <v>2483516.5999999987</v>
      </c>
      <c r="L52" s="469"/>
      <c r="M52" s="460"/>
      <c r="N52" s="460"/>
      <c r="O52" s="460"/>
      <c r="P52" s="68" t="s">
        <v>28</v>
      </c>
      <c r="Q52" s="108"/>
      <c r="R52" s="110"/>
      <c r="S52" s="1"/>
      <c r="T52" s="1"/>
      <c r="U52" s="1"/>
      <c r="V52" s="1"/>
      <c r="W52" s="1"/>
      <c r="X52" s="1"/>
      <c r="Y52" s="1"/>
      <c r="Z52" s="1"/>
    </row>
    <row r="53" spans="1:26" ht="15" thickBot="1" x14ac:dyDescent="0.35">
      <c r="A53" s="69" t="s">
        <v>29</v>
      </c>
      <c r="B53" s="84">
        <v>228</v>
      </c>
      <c r="C53" s="85">
        <v>1499733</v>
      </c>
      <c r="D53" s="86">
        <v>389</v>
      </c>
      <c r="E53" s="86">
        <v>5970627</v>
      </c>
      <c r="F53" s="88">
        <v>191</v>
      </c>
      <c r="G53" s="142">
        <v>832263</v>
      </c>
      <c r="H53" s="54">
        <f t="shared" si="0"/>
        <v>580</v>
      </c>
      <c r="I53" s="55">
        <f t="shared" si="0"/>
        <v>6802890</v>
      </c>
      <c r="J53" s="28">
        <f t="shared" si="1"/>
        <v>808</v>
      </c>
      <c r="K53" s="29">
        <f t="shared" si="1"/>
        <v>8302623</v>
      </c>
      <c r="L53" s="469"/>
      <c r="M53" s="460"/>
      <c r="N53" s="460"/>
      <c r="O53" s="460"/>
      <c r="P53" s="68"/>
      <c r="Q53" s="117"/>
      <c r="R53" s="120"/>
      <c r="S53" s="1"/>
      <c r="T53" s="1"/>
      <c r="U53" s="1"/>
      <c r="V53" s="1"/>
      <c r="W53" s="1"/>
      <c r="X53" s="1"/>
      <c r="Y53" s="1"/>
      <c r="Z53" s="1"/>
    </row>
    <row r="54" spans="1:26" ht="15" thickBot="1" x14ac:dyDescent="0.35">
      <c r="A54" s="72" t="s">
        <v>30</v>
      </c>
      <c r="B54" s="60">
        <v>228</v>
      </c>
      <c r="C54" s="61">
        <v>1499733</v>
      </c>
      <c r="D54" s="62">
        <v>388</v>
      </c>
      <c r="E54" s="62">
        <v>5947998</v>
      </c>
      <c r="F54" s="73">
        <v>190</v>
      </c>
      <c r="G54" s="90">
        <v>832233</v>
      </c>
      <c r="H54" s="27">
        <f t="shared" si="0"/>
        <v>578</v>
      </c>
      <c r="I54" s="27">
        <f t="shared" si="0"/>
        <v>6780231</v>
      </c>
      <c r="J54" s="28">
        <f t="shared" si="1"/>
        <v>806</v>
      </c>
      <c r="K54" s="29">
        <f t="shared" si="1"/>
        <v>8279964</v>
      </c>
      <c r="L54" s="469"/>
      <c r="M54" s="460"/>
      <c r="N54" s="460"/>
      <c r="O54" s="460"/>
      <c r="P54" s="68" t="s">
        <v>30</v>
      </c>
      <c r="Q54" s="108"/>
      <c r="R54" s="110"/>
      <c r="S54" s="1"/>
      <c r="T54" s="1"/>
      <c r="U54" s="1"/>
      <c r="V54" s="1"/>
      <c r="W54" s="1"/>
      <c r="X54" s="1"/>
      <c r="Y54" s="1"/>
      <c r="Z54" s="1"/>
    </row>
    <row r="55" spans="1:26" ht="15" thickBot="1" x14ac:dyDescent="0.35">
      <c r="A55" s="72" t="s">
        <v>31</v>
      </c>
      <c r="B55" s="60">
        <v>0</v>
      </c>
      <c r="C55" s="61">
        <v>0</v>
      </c>
      <c r="D55" s="62">
        <v>1</v>
      </c>
      <c r="E55" s="62">
        <v>22629</v>
      </c>
      <c r="F55" s="73">
        <v>1</v>
      </c>
      <c r="G55" s="90">
        <v>30</v>
      </c>
      <c r="H55" s="27">
        <f t="shared" si="0"/>
        <v>2</v>
      </c>
      <c r="I55" s="27">
        <f t="shared" si="0"/>
        <v>22659</v>
      </c>
      <c r="J55" s="28">
        <f t="shared" si="1"/>
        <v>2</v>
      </c>
      <c r="K55" s="29">
        <f t="shared" si="1"/>
        <v>22659</v>
      </c>
      <c r="L55" s="469"/>
      <c r="M55" s="460"/>
      <c r="N55" s="460"/>
      <c r="O55" s="460"/>
      <c r="P55" s="68" t="s">
        <v>31</v>
      </c>
      <c r="Q55" s="108"/>
      <c r="R55" s="110"/>
      <c r="S55" s="1"/>
      <c r="T55" s="1"/>
      <c r="U55" s="1"/>
      <c r="V55" s="1"/>
      <c r="W55" s="1"/>
      <c r="X55" s="1"/>
      <c r="Y55" s="1"/>
      <c r="Z55" s="1"/>
    </row>
    <row r="56" spans="1:26" ht="15" thickBot="1" x14ac:dyDescent="0.35">
      <c r="A56" s="69" t="s">
        <v>32</v>
      </c>
      <c r="B56" s="84">
        <v>285</v>
      </c>
      <c r="C56" s="85">
        <v>50708</v>
      </c>
      <c r="D56" s="86">
        <v>186</v>
      </c>
      <c r="E56" s="86">
        <v>103874</v>
      </c>
      <c r="F56" s="91">
        <v>137</v>
      </c>
      <c r="G56" s="143">
        <v>9660</v>
      </c>
      <c r="H56" s="54">
        <f t="shared" si="0"/>
        <v>323</v>
      </c>
      <c r="I56" s="55">
        <f t="shared" si="0"/>
        <v>113534</v>
      </c>
      <c r="J56" s="28">
        <f t="shared" si="1"/>
        <v>608</v>
      </c>
      <c r="K56" s="29">
        <f t="shared" si="1"/>
        <v>164242</v>
      </c>
      <c r="L56" s="469"/>
      <c r="M56" s="460"/>
      <c r="N56" s="460"/>
      <c r="O56" s="460"/>
      <c r="P56" s="68"/>
      <c r="Q56" s="117"/>
      <c r="R56" s="120"/>
      <c r="S56" s="1"/>
      <c r="T56" s="1"/>
      <c r="U56" s="1"/>
      <c r="V56" s="1"/>
      <c r="W56" s="1"/>
      <c r="X56" s="1"/>
      <c r="Y56" s="1"/>
      <c r="Z56" s="1"/>
    </row>
    <row r="57" spans="1:26" ht="15" thickBot="1" x14ac:dyDescent="0.35">
      <c r="A57" s="72" t="s">
        <v>33</v>
      </c>
      <c r="B57" s="60">
        <v>285</v>
      </c>
      <c r="C57" s="61">
        <v>50708</v>
      </c>
      <c r="D57" s="62">
        <v>186</v>
      </c>
      <c r="E57" s="62">
        <v>103874</v>
      </c>
      <c r="F57" s="73">
        <v>137</v>
      </c>
      <c r="G57" s="90">
        <v>9660</v>
      </c>
      <c r="H57" s="27">
        <f t="shared" si="0"/>
        <v>323</v>
      </c>
      <c r="I57" s="27">
        <f t="shared" si="0"/>
        <v>113534</v>
      </c>
      <c r="J57" s="28">
        <f t="shared" si="1"/>
        <v>608</v>
      </c>
      <c r="K57" s="29">
        <f t="shared" si="1"/>
        <v>164242</v>
      </c>
      <c r="L57" s="469"/>
      <c r="M57" s="460"/>
      <c r="N57" s="460"/>
      <c r="O57" s="460"/>
      <c r="P57" s="75" t="s">
        <v>33</v>
      </c>
      <c r="Q57" s="111"/>
      <c r="R57" s="113"/>
      <c r="S57" s="1"/>
      <c r="T57" s="1"/>
      <c r="U57" s="1"/>
      <c r="V57" s="1"/>
      <c r="W57" s="1"/>
      <c r="X57" s="1"/>
      <c r="Y57" s="1"/>
      <c r="Z57" s="1"/>
    </row>
    <row r="58" spans="1:26" ht="15" thickBot="1" x14ac:dyDescent="0.35">
      <c r="A58" s="121" t="s">
        <v>51</v>
      </c>
      <c r="B58" s="122">
        <v>366</v>
      </c>
      <c r="C58" s="123">
        <v>858824.1</v>
      </c>
      <c r="D58" s="124">
        <v>123</v>
      </c>
      <c r="E58" s="124">
        <v>424565</v>
      </c>
      <c r="F58" s="125">
        <v>163</v>
      </c>
      <c r="G58" s="146">
        <v>269269.5</v>
      </c>
      <c r="H58" s="42">
        <f t="shared" si="0"/>
        <v>286</v>
      </c>
      <c r="I58" s="43">
        <f t="shared" si="0"/>
        <v>693834.5</v>
      </c>
      <c r="J58" s="44">
        <f t="shared" si="1"/>
        <v>652</v>
      </c>
      <c r="K58" s="45">
        <f t="shared" si="1"/>
        <v>1552658.6</v>
      </c>
      <c r="L58" s="468">
        <f>K58/K3</f>
        <v>4.8127829568280129E-4</v>
      </c>
      <c r="M58" s="456">
        <f>J58/J3</f>
        <v>2.3436494648067975E-4</v>
      </c>
      <c r="N58" s="456">
        <f>E58/K58</f>
        <v>0.27344388521726537</v>
      </c>
      <c r="O58" s="456">
        <v>0.10137381139132912</v>
      </c>
      <c r="P58" s="189"/>
      <c r="Q58" s="190" t="s">
        <v>51</v>
      </c>
      <c r="R58" s="185"/>
    </row>
    <row r="59" spans="1:26" ht="15" thickBot="1" x14ac:dyDescent="0.35">
      <c r="A59" s="147" t="s">
        <v>26</v>
      </c>
      <c r="B59" s="84">
        <v>366</v>
      </c>
      <c r="C59" s="85">
        <v>858824.1</v>
      </c>
      <c r="D59" s="86">
        <v>123</v>
      </c>
      <c r="E59" s="85">
        <v>424565</v>
      </c>
      <c r="F59" s="144">
        <v>163</v>
      </c>
      <c r="G59" s="145">
        <v>269269.5</v>
      </c>
      <c r="H59" s="54">
        <f t="shared" si="0"/>
        <v>286</v>
      </c>
      <c r="I59" s="55">
        <f t="shared" si="0"/>
        <v>693834.5</v>
      </c>
      <c r="J59" s="129">
        <f t="shared" si="1"/>
        <v>652</v>
      </c>
      <c r="K59" s="130">
        <f t="shared" si="1"/>
        <v>1552658.6</v>
      </c>
      <c r="L59" s="468"/>
      <c r="M59" s="456"/>
      <c r="N59" s="456"/>
      <c r="O59" s="456"/>
      <c r="P59" s="191" t="s">
        <v>27</v>
      </c>
      <c r="Q59" s="192"/>
      <c r="R59" s="193"/>
    </row>
    <row r="60" spans="1:26" ht="15" thickBot="1" x14ac:dyDescent="0.35">
      <c r="A60" s="151" t="str">
        <f>A43</f>
        <v>EverSource West</v>
      </c>
      <c r="B60" s="66">
        <v>366</v>
      </c>
      <c r="C60" s="67">
        <v>858824.1</v>
      </c>
      <c r="D60" s="67">
        <v>123</v>
      </c>
      <c r="E60" s="87">
        <v>424565</v>
      </c>
      <c r="F60" s="66">
        <v>163</v>
      </c>
      <c r="G60" s="67">
        <v>269269.5</v>
      </c>
      <c r="H60" s="133">
        <f>H59</f>
        <v>286</v>
      </c>
      <c r="I60" s="133">
        <f>I59</f>
        <v>693834.5</v>
      </c>
      <c r="J60" s="134">
        <f t="shared" si="1"/>
        <v>652</v>
      </c>
      <c r="K60" s="135">
        <f t="shared" si="1"/>
        <v>1552658.6</v>
      </c>
      <c r="L60" s="468"/>
      <c r="M60" s="456"/>
      <c r="N60" s="456"/>
      <c r="O60" s="456"/>
      <c r="P60" s="194" t="s">
        <v>28</v>
      </c>
      <c r="Q60" s="183">
        <v>5.8530000000000006</v>
      </c>
      <c r="R60" s="182">
        <v>6.7510000000000003</v>
      </c>
    </row>
  </sheetData>
  <mergeCells count="34"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  <mergeCell ref="L22:L30"/>
    <mergeCell ref="M22:M30"/>
    <mergeCell ref="N22:N30"/>
    <mergeCell ref="O22:O30"/>
    <mergeCell ref="L31:L39"/>
    <mergeCell ref="M31:M39"/>
    <mergeCell ref="N31:N39"/>
    <mergeCell ref="O31:O39"/>
    <mergeCell ref="L4:L12"/>
    <mergeCell ref="M4:M12"/>
    <mergeCell ref="N4:N12"/>
    <mergeCell ref="O4:O12"/>
    <mergeCell ref="L13:L21"/>
    <mergeCell ref="M13:M21"/>
    <mergeCell ref="N13:N21"/>
    <mergeCell ref="O13:O21"/>
    <mergeCell ref="P1:R1"/>
    <mergeCell ref="B1:C1"/>
    <mergeCell ref="D1:E1"/>
    <mergeCell ref="F1:G1"/>
    <mergeCell ref="H1:I1"/>
    <mergeCell ref="J1:O1"/>
  </mergeCells>
  <pageMargins left="0.7" right="0.7" top="0.75" bottom="0.75" header="0.3" footer="0.3"/>
  <pageSetup scale="9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606E1-8F5B-418D-BBCD-2D0F957760D5}">
  <sheetPr>
    <tabColor rgb="FF00B050"/>
  </sheetPr>
  <dimension ref="A1:Z60"/>
  <sheetViews>
    <sheetView zoomScaleNormal="100" workbookViewId="0">
      <selection activeCell="K22" sqref="K22"/>
    </sheetView>
  </sheetViews>
  <sheetFormatPr defaultRowHeight="14.4" x14ac:dyDescent="0.3"/>
  <cols>
    <col min="1" max="1" width="17.44140625" customWidth="1"/>
    <col min="2" max="2" width="14.21875" style="137" customWidth="1"/>
    <col min="3" max="3" width="14.44140625" style="137" customWidth="1"/>
    <col min="4" max="4" width="13.21875" style="137" customWidth="1"/>
    <col min="5" max="6" width="14.21875" style="137" customWidth="1"/>
    <col min="7" max="9" width="15.21875" style="137" customWidth="1"/>
    <col min="10" max="10" width="11.44140625" style="137" customWidth="1"/>
    <col min="11" max="11" width="12.77734375" style="137" customWidth="1"/>
    <col min="12" max="12" width="10.21875" customWidth="1"/>
    <col min="13" max="13" width="9.77734375" customWidth="1"/>
    <col min="14" max="14" width="12.21875" customWidth="1"/>
    <col min="15" max="15" width="13.21875" customWidth="1"/>
    <col min="16" max="16" width="15.21875" customWidth="1"/>
    <col min="17" max="17" width="11.21875" customWidth="1"/>
    <col min="18" max="18" width="10.21875" customWidth="1"/>
  </cols>
  <sheetData>
    <row r="1" spans="1:26" ht="44.1" customHeight="1" thickTop="1" thickBot="1" x14ac:dyDescent="0.35">
      <c r="B1" s="440" t="s">
        <v>0</v>
      </c>
      <c r="C1" s="441"/>
      <c r="D1" s="442" t="s">
        <v>1</v>
      </c>
      <c r="E1" s="443"/>
      <c r="F1" s="440" t="s">
        <v>2</v>
      </c>
      <c r="G1" s="444"/>
      <c r="H1" s="445" t="s">
        <v>3</v>
      </c>
      <c r="I1" s="446"/>
      <c r="J1" s="447" t="s">
        <v>4</v>
      </c>
      <c r="K1" s="448"/>
      <c r="L1" s="464"/>
      <c r="M1" s="464"/>
      <c r="N1" s="464"/>
      <c r="O1" s="465"/>
      <c r="P1" s="437" t="s">
        <v>5</v>
      </c>
      <c r="Q1" s="438"/>
      <c r="R1" s="439"/>
      <c r="S1" s="1"/>
      <c r="T1" s="1"/>
      <c r="U1" s="1"/>
      <c r="V1" s="1"/>
      <c r="W1" s="1"/>
      <c r="X1" s="1"/>
      <c r="Y1" s="1"/>
      <c r="Z1" s="1"/>
    </row>
    <row r="2" spans="1:26" ht="44.4" thickTop="1" thickBot="1" x14ac:dyDescent="0.35">
      <c r="A2" s="2">
        <f>[2]LAYOUT!$B$20</f>
        <v>2021</v>
      </c>
      <c r="B2" s="3" t="s">
        <v>6</v>
      </c>
      <c r="C2" s="4" t="s">
        <v>7</v>
      </c>
      <c r="D2" s="5" t="s">
        <v>8</v>
      </c>
      <c r="E2" s="6" t="s">
        <v>9</v>
      </c>
      <c r="F2" s="7" t="s">
        <v>10</v>
      </c>
      <c r="G2" s="8" t="s">
        <v>11</v>
      </c>
      <c r="H2" s="9" t="s">
        <v>12</v>
      </c>
      <c r="I2" s="10" t="s">
        <v>13</v>
      </c>
      <c r="J2" s="11" t="s">
        <v>14</v>
      </c>
      <c r="K2" s="12" t="s">
        <v>15</v>
      </c>
      <c r="L2" s="155" t="s">
        <v>16</v>
      </c>
      <c r="M2" s="156" t="s">
        <v>17</v>
      </c>
      <c r="N2" s="157" t="s">
        <v>18</v>
      </c>
      <c r="O2" s="158" t="s">
        <v>19</v>
      </c>
      <c r="P2" s="17" t="s">
        <v>20</v>
      </c>
      <c r="Q2" s="18" t="s">
        <v>21</v>
      </c>
      <c r="R2" s="19" t="s">
        <v>22</v>
      </c>
      <c r="S2" s="1"/>
      <c r="T2" s="1"/>
      <c r="U2" s="1"/>
      <c r="V2" s="1"/>
      <c r="W2" s="1"/>
      <c r="X2" s="1"/>
      <c r="Y2" s="1"/>
      <c r="Z2" s="1"/>
    </row>
    <row r="3" spans="1:26" ht="15" thickBot="1" x14ac:dyDescent="0.35">
      <c r="A3" s="20" t="s">
        <v>64</v>
      </c>
      <c r="B3" s="21">
        <v>1177163</v>
      </c>
      <c r="C3" s="22">
        <v>718225529.39999998</v>
      </c>
      <c r="D3" s="23">
        <v>556017.29664016375</v>
      </c>
      <c r="E3" s="24">
        <v>1804029733.9547467</v>
      </c>
      <c r="F3" s="25">
        <v>1143153.7033598346</v>
      </c>
      <c r="G3" s="26">
        <v>659468774.74524999</v>
      </c>
      <c r="H3" s="27">
        <f>D3+F3</f>
        <v>1699170.9999999984</v>
      </c>
      <c r="I3" s="27">
        <f>E3+G3</f>
        <v>2463498508.6999969</v>
      </c>
      <c r="J3" s="28">
        <f>B3+D3+F3</f>
        <v>2876333.9999999981</v>
      </c>
      <c r="K3" s="29">
        <f>C3+E3+G3</f>
        <v>3181724038.0999966</v>
      </c>
      <c r="L3" s="159">
        <f>SUM(L4:L57)</f>
        <v>0.99951774736538235</v>
      </c>
      <c r="M3" s="31">
        <f>SUM(M4:M57)</f>
        <v>0.99977506089348478</v>
      </c>
      <c r="N3" s="31">
        <f>E3/K3</f>
        <v>0.56699754986672068</v>
      </c>
      <c r="O3" s="160">
        <f>G3/K3</f>
        <v>0.20726774756338059</v>
      </c>
      <c r="P3" s="33" t="str">
        <f>A3</f>
        <v>November</v>
      </c>
      <c r="Q3" s="34"/>
      <c r="R3" s="35"/>
      <c r="S3" s="1"/>
      <c r="T3" s="1"/>
      <c r="U3" s="1"/>
      <c r="V3" s="1"/>
      <c r="W3" s="1"/>
      <c r="X3" s="1"/>
      <c r="Y3" s="1"/>
      <c r="Z3" s="1"/>
    </row>
    <row r="4" spans="1:26" ht="15" thickBot="1" x14ac:dyDescent="0.35">
      <c r="A4" s="36" t="s">
        <v>23</v>
      </c>
      <c r="B4" s="37">
        <v>943632</v>
      </c>
      <c r="C4" s="38">
        <v>432306710.5</v>
      </c>
      <c r="D4" s="39">
        <v>355768.96481696999</v>
      </c>
      <c r="E4" s="39">
        <v>170840654.66457945</v>
      </c>
      <c r="F4" s="40">
        <v>922467.0351830289</v>
      </c>
      <c r="G4" s="41">
        <v>430152554.3354196</v>
      </c>
      <c r="H4" s="42">
        <f>D4+F4</f>
        <v>1278235.9999999988</v>
      </c>
      <c r="I4" s="43">
        <f t="shared" ref="H4:I59" si="0">E4+G4</f>
        <v>600993208.99999905</v>
      </c>
      <c r="J4" s="44">
        <f>B4+D4+F4</f>
        <v>2221867.9999999991</v>
      </c>
      <c r="K4" s="45">
        <f>C4+I4</f>
        <v>1033299919.499999</v>
      </c>
      <c r="L4" s="466">
        <f>K4/K$3</f>
        <v>0.32476101230861182</v>
      </c>
      <c r="M4" s="450">
        <f>J4/J3</f>
        <v>0.77246522830797837</v>
      </c>
      <c r="N4" s="450">
        <f>E4/$K$4</f>
        <v>0.16533501207204884</v>
      </c>
      <c r="O4" s="450">
        <f>G4/K4</f>
        <v>0.41629012662999632</v>
      </c>
      <c r="P4" s="46" t="s">
        <v>24</v>
      </c>
      <c r="Q4" s="47" t="s">
        <v>25</v>
      </c>
      <c r="R4" s="48"/>
      <c r="S4" s="1"/>
      <c r="T4" s="1"/>
      <c r="U4" s="1"/>
      <c r="V4" s="1"/>
      <c r="W4" s="1"/>
      <c r="X4" s="1"/>
      <c r="Y4" s="1"/>
      <c r="Z4" s="1"/>
    </row>
    <row r="5" spans="1:26" ht="15" thickBot="1" x14ac:dyDescent="0.35">
      <c r="A5" s="49" t="s">
        <v>26</v>
      </c>
      <c r="B5" s="50">
        <v>383331</v>
      </c>
      <c r="C5" s="51">
        <v>178668682.5</v>
      </c>
      <c r="D5" s="52">
        <v>161309.96481696999</v>
      </c>
      <c r="E5" s="52">
        <v>77647697.664579436</v>
      </c>
      <c r="F5" s="186">
        <v>590640.0351830289</v>
      </c>
      <c r="G5" s="187">
        <v>261719798.3354196</v>
      </c>
      <c r="H5" s="54">
        <f t="shared" si="0"/>
        <v>751949.99999999884</v>
      </c>
      <c r="I5" s="55">
        <f t="shared" si="0"/>
        <v>339367495.99999905</v>
      </c>
      <c r="J5" s="28">
        <f t="shared" ref="J5:K60" si="1">B5+D5+F5</f>
        <v>1135280.9999999991</v>
      </c>
      <c r="K5" s="29">
        <f t="shared" si="1"/>
        <v>518036178.49999905</v>
      </c>
      <c r="L5" s="466"/>
      <c r="M5" s="450"/>
      <c r="N5" s="450"/>
      <c r="O5" s="450"/>
      <c r="P5" s="46"/>
      <c r="Q5" s="57"/>
      <c r="R5" s="58"/>
      <c r="S5" s="1"/>
      <c r="T5" s="1"/>
      <c r="U5" s="1"/>
      <c r="V5" s="1"/>
      <c r="W5" s="1"/>
      <c r="X5" s="1"/>
      <c r="Y5" s="1"/>
      <c r="Z5" s="1"/>
    </row>
    <row r="6" spans="1:26" ht="15" thickBot="1" x14ac:dyDescent="0.35">
      <c r="A6" s="59" t="s">
        <v>27</v>
      </c>
      <c r="B6" s="60">
        <v>285929</v>
      </c>
      <c r="C6" s="61">
        <v>128984567</v>
      </c>
      <c r="D6" s="62">
        <v>141498.96481696999</v>
      </c>
      <c r="E6" s="62">
        <v>67235783.664579436</v>
      </c>
      <c r="F6" s="60">
        <v>557886.0351830289</v>
      </c>
      <c r="G6" s="61">
        <v>246304358.3354196</v>
      </c>
      <c r="H6" s="27">
        <f t="shared" si="0"/>
        <v>699384.99999999884</v>
      </c>
      <c r="I6" s="27">
        <f t="shared" si="0"/>
        <v>313540141.99999905</v>
      </c>
      <c r="J6" s="28">
        <f t="shared" si="1"/>
        <v>985313.99999999884</v>
      </c>
      <c r="K6" s="29">
        <f t="shared" si="1"/>
        <v>442524708.99999905</v>
      </c>
      <c r="L6" s="466"/>
      <c r="M6" s="450"/>
      <c r="N6" s="450"/>
      <c r="O6" s="450"/>
      <c r="P6" s="63" t="s">
        <v>27</v>
      </c>
      <c r="Q6" s="64">
        <v>11.583</v>
      </c>
      <c r="R6" s="65">
        <v>10.753</v>
      </c>
      <c r="S6" s="1"/>
      <c r="T6" s="1"/>
      <c r="U6" s="1"/>
      <c r="V6" s="1"/>
      <c r="W6" s="1"/>
      <c r="X6" s="1"/>
      <c r="Y6" s="1"/>
      <c r="Z6" s="1"/>
    </row>
    <row r="7" spans="1:26" ht="15" thickBot="1" x14ac:dyDescent="0.35">
      <c r="A7" s="59" t="s">
        <v>28</v>
      </c>
      <c r="B7" s="60">
        <v>97402</v>
      </c>
      <c r="C7" s="61">
        <v>49684115.5</v>
      </c>
      <c r="D7" s="62">
        <v>19811</v>
      </c>
      <c r="E7" s="62">
        <v>10411914</v>
      </c>
      <c r="F7" s="66">
        <v>32754</v>
      </c>
      <c r="G7" s="87">
        <v>15415440</v>
      </c>
      <c r="H7" s="27">
        <f t="shared" si="0"/>
        <v>52565</v>
      </c>
      <c r="I7" s="27">
        <f t="shared" si="0"/>
        <v>25827354</v>
      </c>
      <c r="J7" s="28">
        <f t="shared" si="1"/>
        <v>149967</v>
      </c>
      <c r="K7" s="29">
        <f t="shared" si="1"/>
        <v>75511469.5</v>
      </c>
      <c r="L7" s="466"/>
      <c r="M7" s="450"/>
      <c r="N7" s="450"/>
      <c r="O7" s="450"/>
      <c r="P7" s="68" t="s">
        <v>28</v>
      </c>
      <c r="Q7" s="64">
        <v>9.8429999999999982</v>
      </c>
      <c r="R7" s="65">
        <v>9.468</v>
      </c>
      <c r="S7" s="1"/>
      <c r="T7" s="1"/>
      <c r="U7" s="1"/>
      <c r="V7" s="1"/>
      <c r="W7" s="1"/>
      <c r="X7" s="1"/>
      <c r="Y7" s="1"/>
      <c r="Z7" s="1"/>
    </row>
    <row r="8" spans="1:26" ht="15" thickBot="1" x14ac:dyDescent="0.35">
      <c r="A8" s="69" t="s">
        <v>29</v>
      </c>
      <c r="B8" s="50">
        <v>544810</v>
      </c>
      <c r="C8" s="51">
        <v>247124657</v>
      </c>
      <c r="D8" s="52">
        <v>188464</v>
      </c>
      <c r="E8" s="52">
        <v>89759932</v>
      </c>
      <c r="F8" s="138">
        <v>327298</v>
      </c>
      <c r="G8" s="139">
        <v>165681423</v>
      </c>
      <c r="H8" s="54">
        <f t="shared" si="0"/>
        <v>515762</v>
      </c>
      <c r="I8" s="55">
        <f t="shared" si="0"/>
        <v>255441355</v>
      </c>
      <c r="J8" s="28">
        <f t="shared" si="1"/>
        <v>1060572</v>
      </c>
      <c r="K8" s="29">
        <f t="shared" si="1"/>
        <v>502566012</v>
      </c>
      <c r="L8" s="466"/>
      <c r="M8" s="450"/>
      <c r="N8" s="450"/>
      <c r="O8" s="450"/>
      <c r="P8" s="68"/>
      <c r="Q8" s="64"/>
      <c r="R8" s="65"/>
      <c r="S8" s="1"/>
      <c r="T8" s="1"/>
      <c r="U8" s="1"/>
      <c r="V8" s="1"/>
      <c r="W8" s="1"/>
      <c r="X8" s="1"/>
      <c r="Y8" s="1"/>
      <c r="Z8" s="1"/>
    </row>
    <row r="9" spans="1:26" ht="15" thickBot="1" x14ac:dyDescent="0.35">
      <c r="A9" s="72" t="s">
        <v>30</v>
      </c>
      <c r="B9" s="60">
        <v>542779</v>
      </c>
      <c r="C9" s="61">
        <v>245913688</v>
      </c>
      <c r="D9" s="62">
        <v>187980</v>
      </c>
      <c r="E9" s="62">
        <v>89441743</v>
      </c>
      <c r="F9" s="73">
        <v>317656</v>
      </c>
      <c r="G9" s="90">
        <v>159745248</v>
      </c>
      <c r="H9" s="27">
        <f t="shared" si="0"/>
        <v>505636</v>
      </c>
      <c r="I9" s="27">
        <f t="shared" si="0"/>
        <v>249186991</v>
      </c>
      <c r="J9" s="28">
        <f t="shared" si="1"/>
        <v>1048415</v>
      </c>
      <c r="K9" s="29">
        <f t="shared" si="1"/>
        <v>495100679</v>
      </c>
      <c r="L9" s="466"/>
      <c r="M9" s="450"/>
      <c r="N9" s="450"/>
      <c r="O9" s="450"/>
      <c r="P9" s="68" t="s">
        <v>30</v>
      </c>
      <c r="Q9" s="64">
        <v>12.551000000000002</v>
      </c>
      <c r="R9" s="65">
        <v>14.821</v>
      </c>
      <c r="S9" s="1"/>
      <c r="T9" s="1"/>
      <c r="U9" s="1"/>
      <c r="V9" s="1"/>
      <c r="W9" s="1"/>
      <c r="X9" s="1"/>
      <c r="Y9" s="1"/>
      <c r="Z9" s="1"/>
    </row>
    <row r="10" spans="1:26" ht="15" thickBot="1" x14ac:dyDescent="0.35">
      <c r="A10" s="72" t="s">
        <v>31</v>
      </c>
      <c r="B10" s="60">
        <v>2031</v>
      </c>
      <c r="C10" s="61">
        <v>1210969</v>
      </c>
      <c r="D10" s="62">
        <v>484</v>
      </c>
      <c r="E10" s="62">
        <v>318189</v>
      </c>
      <c r="F10" s="73">
        <v>9642</v>
      </c>
      <c r="G10" s="90">
        <v>5936175</v>
      </c>
      <c r="H10" s="27">
        <f t="shared" si="0"/>
        <v>10126</v>
      </c>
      <c r="I10" s="27">
        <f t="shared" si="0"/>
        <v>6254364</v>
      </c>
      <c r="J10" s="28">
        <f t="shared" si="1"/>
        <v>12157</v>
      </c>
      <c r="K10" s="29">
        <f t="shared" si="1"/>
        <v>7465333</v>
      </c>
      <c r="L10" s="466"/>
      <c r="M10" s="450"/>
      <c r="N10" s="450"/>
      <c r="O10" s="450"/>
      <c r="P10" s="68" t="s">
        <v>31</v>
      </c>
      <c r="Q10" s="64">
        <v>12.551000000000002</v>
      </c>
      <c r="R10" s="65">
        <v>14.821</v>
      </c>
      <c r="S10" s="1"/>
      <c r="T10" s="1"/>
      <c r="U10" s="1"/>
      <c r="V10" s="1"/>
      <c r="W10" s="1"/>
      <c r="X10" s="1"/>
      <c r="Y10" s="1"/>
      <c r="Z10" s="1"/>
    </row>
    <row r="11" spans="1:26" ht="15" thickBot="1" x14ac:dyDescent="0.35">
      <c r="A11" s="69" t="s">
        <v>32</v>
      </c>
      <c r="B11" s="50">
        <v>15491</v>
      </c>
      <c r="C11" s="51">
        <v>6513371</v>
      </c>
      <c r="D11" s="52">
        <v>5995</v>
      </c>
      <c r="E11" s="52">
        <v>3433025</v>
      </c>
      <c r="F11" s="70">
        <v>4529</v>
      </c>
      <c r="G11" s="140">
        <v>2751333</v>
      </c>
      <c r="H11" s="54">
        <f t="shared" si="0"/>
        <v>10524</v>
      </c>
      <c r="I11" s="55">
        <f t="shared" si="0"/>
        <v>6184358</v>
      </c>
      <c r="J11" s="28">
        <f t="shared" si="1"/>
        <v>26015</v>
      </c>
      <c r="K11" s="29">
        <f t="shared" si="1"/>
        <v>12697729</v>
      </c>
      <c r="L11" s="466"/>
      <c r="M11" s="450"/>
      <c r="N11" s="450"/>
      <c r="O11" s="450"/>
      <c r="P11" s="68"/>
      <c r="Q11" s="64"/>
      <c r="R11" s="65"/>
      <c r="S11" s="1"/>
      <c r="T11" s="1"/>
      <c r="U11" s="1"/>
      <c r="V11" s="1"/>
      <c r="W11" s="1"/>
      <c r="X11" s="1"/>
      <c r="Y11" s="1"/>
      <c r="Z11" s="1"/>
    </row>
    <row r="12" spans="1:26" ht="15" thickBot="1" x14ac:dyDescent="0.35">
      <c r="A12" s="72" t="s">
        <v>33</v>
      </c>
      <c r="B12" s="60">
        <v>15491</v>
      </c>
      <c r="C12" s="61">
        <v>6513371</v>
      </c>
      <c r="D12" s="62">
        <v>5995</v>
      </c>
      <c r="E12" s="62">
        <v>3433025</v>
      </c>
      <c r="F12" s="73">
        <v>4529</v>
      </c>
      <c r="G12" s="90">
        <v>2751333</v>
      </c>
      <c r="H12" s="27">
        <f t="shared" si="0"/>
        <v>10524</v>
      </c>
      <c r="I12" s="27">
        <f t="shared" si="0"/>
        <v>6184358</v>
      </c>
      <c r="J12" s="28">
        <f t="shared" si="1"/>
        <v>26015</v>
      </c>
      <c r="K12" s="29">
        <f t="shared" si="1"/>
        <v>12697729</v>
      </c>
      <c r="L12" s="466"/>
      <c r="M12" s="450"/>
      <c r="N12" s="450"/>
      <c r="O12" s="450"/>
      <c r="P12" s="75" t="s">
        <v>33</v>
      </c>
      <c r="Q12" s="76">
        <v>10.912999999999998</v>
      </c>
      <c r="R12" s="77">
        <v>9.5540000000000003</v>
      </c>
      <c r="S12" s="1"/>
      <c r="T12" s="1"/>
      <c r="U12" s="1"/>
      <c r="V12" s="1"/>
      <c r="W12" s="1"/>
      <c r="X12" s="1"/>
      <c r="Y12" s="1"/>
      <c r="Z12" s="1"/>
    </row>
    <row r="13" spans="1:26" ht="15" thickBot="1" x14ac:dyDescent="0.35">
      <c r="A13" s="36" t="s">
        <v>34</v>
      </c>
      <c r="B13" s="37">
        <v>112416</v>
      </c>
      <c r="C13" s="38">
        <v>54869332</v>
      </c>
      <c r="D13" s="39">
        <v>76075.940488358145</v>
      </c>
      <c r="E13" s="39">
        <v>34109078.151813656</v>
      </c>
      <c r="F13" s="40">
        <v>85007.059511641753</v>
      </c>
      <c r="G13" s="141">
        <v>38330395.848186232</v>
      </c>
      <c r="H13" s="42">
        <f t="shared" si="0"/>
        <v>161082.99999999988</v>
      </c>
      <c r="I13" s="43">
        <f t="shared" si="0"/>
        <v>72439473.999999881</v>
      </c>
      <c r="J13" s="79">
        <f t="shared" si="1"/>
        <v>273498.99999999988</v>
      </c>
      <c r="K13" s="80">
        <f t="shared" si="1"/>
        <v>127308805.99999988</v>
      </c>
      <c r="L13" s="467">
        <f>K13/K3</f>
        <v>4.0012522920128489E-2</v>
      </c>
      <c r="M13" s="450">
        <f>J13/J3</f>
        <v>9.5085967067802299E-2</v>
      </c>
      <c r="N13" s="450">
        <f>E13/K13</f>
        <v>0.26792394983119777</v>
      </c>
      <c r="O13" s="450">
        <f>G13/K13</f>
        <v>0.30108204650184422</v>
      </c>
      <c r="P13" s="81"/>
      <c r="Q13" s="82" t="s">
        <v>35</v>
      </c>
      <c r="R13" s="83"/>
      <c r="S13" s="1"/>
      <c r="T13" s="1"/>
      <c r="U13" s="1"/>
      <c r="V13" s="1"/>
      <c r="W13" s="1"/>
      <c r="X13" s="1"/>
      <c r="Y13" s="1"/>
      <c r="Z13" s="1"/>
    </row>
    <row r="14" spans="1:26" ht="15" thickBot="1" x14ac:dyDescent="0.35">
      <c r="A14" s="49" t="s">
        <v>26</v>
      </c>
      <c r="B14" s="84">
        <v>47768</v>
      </c>
      <c r="C14" s="85">
        <v>23777462</v>
      </c>
      <c r="D14" s="86">
        <v>38853.940488358145</v>
      </c>
      <c r="E14" s="86">
        <v>17122964.15181366</v>
      </c>
      <c r="F14" s="144">
        <v>53741.059511641753</v>
      </c>
      <c r="G14" s="188">
        <v>23233032.848186232</v>
      </c>
      <c r="H14" s="54">
        <f t="shared" si="0"/>
        <v>92594.999999999898</v>
      </c>
      <c r="I14" s="55">
        <f t="shared" si="0"/>
        <v>40355996.999999896</v>
      </c>
      <c r="J14" s="28">
        <f t="shared" si="1"/>
        <v>140362.99999999988</v>
      </c>
      <c r="K14" s="29">
        <f t="shared" si="1"/>
        <v>64133458.999999888</v>
      </c>
      <c r="L14" s="467"/>
      <c r="M14" s="450"/>
      <c r="N14" s="450"/>
      <c r="O14" s="450"/>
      <c r="P14" s="81"/>
      <c r="Q14" s="57"/>
      <c r="R14" s="58"/>
      <c r="S14" s="1"/>
      <c r="T14" s="1"/>
      <c r="U14" s="1"/>
      <c r="V14" s="1"/>
      <c r="W14" s="1"/>
      <c r="X14" s="1"/>
      <c r="Y14" s="1"/>
      <c r="Z14" s="1"/>
    </row>
    <row r="15" spans="1:26" ht="15" thickBot="1" x14ac:dyDescent="0.35">
      <c r="A15" s="59" t="str">
        <f>A6</f>
        <v>EverSource East</v>
      </c>
      <c r="B15" s="60">
        <v>24015</v>
      </c>
      <c r="C15" s="61">
        <v>10106380</v>
      </c>
      <c r="D15" s="62">
        <v>28194.940488358141</v>
      </c>
      <c r="E15" s="62">
        <v>11713495.15181366</v>
      </c>
      <c r="F15" s="60">
        <v>47353.059511641753</v>
      </c>
      <c r="G15" s="61">
        <v>20179302.848186232</v>
      </c>
      <c r="H15" s="27">
        <f t="shared" si="0"/>
        <v>75547.999999999898</v>
      </c>
      <c r="I15" s="27">
        <f t="shared" si="0"/>
        <v>31892797.999999892</v>
      </c>
      <c r="J15" s="28">
        <f t="shared" si="1"/>
        <v>99562.999999999898</v>
      </c>
      <c r="K15" s="29">
        <f t="shared" si="1"/>
        <v>41999177.999999896</v>
      </c>
      <c r="L15" s="467"/>
      <c r="M15" s="450"/>
      <c r="N15" s="450"/>
      <c r="O15" s="450"/>
      <c r="P15" s="63" t="s">
        <v>27</v>
      </c>
      <c r="Q15" s="64">
        <v>11.583</v>
      </c>
      <c r="R15" s="65">
        <v>10.753</v>
      </c>
      <c r="S15" s="1"/>
      <c r="T15" s="1"/>
      <c r="U15" s="1"/>
      <c r="V15" s="1"/>
      <c r="W15" s="1"/>
      <c r="X15" s="1"/>
      <c r="Y15" s="1"/>
      <c r="Z15" s="1"/>
    </row>
    <row r="16" spans="1:26" ht="15" thickBot="1" x14ac:dyDescent="0.35">
      <c r="A16" s="59" t="str">
        <f>A7</f>
        <v>EverSource West</v>
      </c>
      <c r="B16" s="60">
        <v>23753</v>
      </c>
      <c r="C16" s="61">
        <v>13671082</v>
      </c>
      <c r="D16" s="62">
        <v>10659</v>
      </c>
      <c r="E16" s="62">
        <v>5409469</v>
      </c>
      <c r="F16" s="66">
        <v>6388</v>
      </c>
      <c r="G16" s="87">
        <v>3053730</v>
      </c>
      <c r="H16" s="27">
        <f t="shared" si="0"/>
        <v>17047</v>
      </c>
      <c r="I16" s="27">
        <f t="shared" si="0"/>
        <v>8463199</v>
      </c>
      <c r="J16" s="28">
        <f t="shared" si="1"/>
        <v>40800</v>
      </c>
      <c r="K16" s="29">
        <f t="shared" si="1"/>
        <v>22134281</v>
      </c>
      <c r="L16" s="467"/>
      <c r="M16" s="450"/>
      <c r="N16" s="450"/>
      <c r="O16" s="450"/>
      <c r="P16" s="68" t="s">
        <v>28</v>
      </c>
      <c r="Q16" s="64">
        <v>9.8429999999999982</v>
      </c>
      <c r="R16" s="65">
        <v>9.468</v>
      </c>
      <c r="S16" s="1"/>
      <c r="T16" s="1"/>
      <c r="U16" s="1"/>
      <c r="V16" s="1"/>
      <c r="W16" s="1"/>
      <c r="X16" s="1"/>
      <c r="Y16" s="1"/>
      <c r="Z16" s="1"/>
    </row>
    <row r="17" spans="1:26" ht="15" thickBot="1" x14ac:dyDescent="0.35">
      <c r="A17" s="49" t="s">
        <v>29</v>
      </c>
      <c r="B17" s="84">
        <v>61047</v>
      </c>
      <c r="C17" s="85">
        <v>29460585</v>
      </c>
      <c r="D17" s="86">
        <v>36154</v>
      </c>
      <c r="E17" s="86">
        <v>16459469</v>
      </c>
      <c r="F17" s="88">
        <v>30894</v>
      </c>
      <c r="G17" s="142">
        <v>14866219</v>
      </c>
      <c r="H17" s="54">
        <f t="shared" si="0"/>
        <v>67048</v>
      </c>
      <c r="I17" s="55">
        <f t="shared" si="0"/>
        <v>31325688</v>
      </c>
      <c r="J17" s="28">
        <f t="shared" si="1"/>
        <v>128095</v>
      </c>
      <c r="K17" s="29">
        <f t="shared" si="1"/>
        <v>60786273</v>
      </c>
      <c r="L17" s="467"/>
      <c r="M17" s="450"/>
      <c r="N17" s="450"/>
      <c r="O17" s="450"/>
      <c r="P17" s="68"/>
      <c r="Q17" s="64"/>
      <c r="R17" s="65"/>
      <c r="S17" s="1"/>
      <c r="T17" s="1"/>
      <c r="U17" s="1"/>
      <c r="V17" s="1"/>
      <c r="W17" s="1"/>
      <c r="X17" s="1"/>
      <c r="Y17" s="1"/>
      <c r="Z17" s="1"/>
    </row>
    <row r="18" spans="1:26" ht="15" thickBot="1" x14ac:dyDescent="0.35">
      <c r="A18" s="72" t="s">
        <v>30</v>
      </c>
      <c r="B18" s="60">
        <v>61009</v>
      </c>
      <c r="C18" s="61">
        <v>29437996</v>
      </c>
      <c r="D18" s="62">
        <v>36143</v>
      </c>
      <c r="E18" s="62">
        <v>16452153</v>
      </c>
      <c r="F18" s="73">
        <v>30787</v>
      </c>
      <c r="G18" s="90">
        <v>14800475</v>
      </c>
      <c r="H18" s="27">
        <f t="shared" si="0"/>
        <v>66930</v>
      </c>
      <c r="I18" s="27">
        <f t="shared" si="0"/>
        <v>31252628</v>
      </c>
      <c r="J18" s="28">
        <f t="shared" si="1"/>
        <v>127939</v>
      </c>
      <c r="K18" s="29">
        <f t="shared" si="1"/>
        <v>60690624</v>
      </c>
      <c r="L18" s="467"/>
      <c r="M18" s="450"/>
      <c r="N18" s="450"/>
      <c r="O18" s="450"/>
      <c r="P18" s="68" t="s">
        <v>30</v>
      </c>
      <c r="Q18" s="64">
        <v>12.551000000000002</v>
      </c>
      <c r="R18" s="65">
        <v>14.821</v>
      </c>
      <c r="S18" s="1"/>
      <c r="T18" s="1"/>
      <c r="U18" s="1"/>
      <c r="V18" s="1"/>
      <c r="W18" s="1"/>
      <c r="X18" s="1"/>
      <c r="Y18" s="1"/>
      <c r="Z18" s="1"/>
    </row>
    <row r="19" spans="1:26" ht="15" thickBot="1" x14ac:dyDescent="0.35">
      <c r="A19" s="72" t="s">
        <v>31</v>
      </c>
      <c r="B19" s="60">
        <v>38</v>
      </c>
      <c r="C19" s="61">
        <v>22589</v>
      </c>
      <c r="D19" s="62">
        <v>11</v>
      </c>
      <c r="E19" s="62">
        <v>7316</v>
      </c>
      <c r="F19" s="73">
        <v>107</v>
      </c>
      <c r="G19" s="90">
        <v>65744</v>
      </c>
      <c r="H19" s="27">
        <f t="shared" si="0"/>
        <v>118</v>
      </c>
      <c r="I19" s="27">
        <f t="shared" si="0"/>
        <v>73060</v>
      </c>
      <c r="J19" s="28">
        <f t="shared" si="1"/>
        <v>156</v>
      </c>
      <c r="K19" s="29">
        <f t="shared" si="1"/>
        <v>95649</v>
      </c>
      <c r="L19" s="467"/>
      <c r="M19" s="450"/>
      <c r="N19" s="450"/>
      <c r="O19" s="450"/>
      <c r="P19" s="68" t="s">
        <v>31</v>
      </c>
      <c r="Q19" s="64">
        <v>12.551000000000002</v>
      </c>
      <c r="R19" s="65">
        <v>14.821</v>
      </c>
      <c r="S19" s="1"/>
      <c r="T19" s="1"/>
      <c r="U19" s="1"/>
      <c r="V19" s="1"/>
      <c r="W19" s="1"/>
      <c r="X19" s="1"/>
      <c r="Y19" s="1"/>
      <c r="Z19" s="1"/>
    </row>
    <row r="20" spans="1:26" ht="15" thickBot="1" x14ac:dyDescent="0.35">
      <c r="A20" s="69" t="s">
        <v>32</v>
      </c>
      <c r="B20" s="84">
        <v>3601</v>
      </c>
      <c r="C20" s="85">
        <v>1631285</v>
      </c>
      <c r="D20" s="86">
        <v>1068</v>
      </c>
      <c r="E20" s="86">
        <v>526645</v>
      </c>
      <c r="F20" s="91">
        <v>372</v>
      </c>
      <c r="G20" s="143">
        <v>231144</v>
      </c>
      <c r="H20" s="54">
        <f t="shared" si="0"/>
        <v>1440</v>
      </c>
      <c r="I20" s="55">
        <f t="shared" si="0"/>
        <v>757789</v>
      </c>
      <c r="J20" s="28">
        <f t="shared" si="1"/>
        <v>5041</v>
      </c>
      <c r="K20" s="29">
        <f t="shared" si="1"/>
        <v>2389074</v>
      </c>
      <c r="L20" s="467"/>
      <c r="M20" s="450"/>
      <c r="N20" s="450"/>
      <c r="O20" s="450"/>
      <c r="P20" s="68"/>
      <c r="Q20" s="64"/>
      <c r="R20" s="65"/>
      <c r="S20" s="1"/>
      <c r="T20" s="1"/>
      <c r="U20" s="1"/>
      <c r="V20" s="1"/>
      <c r="W20" s="1"/>
      <c r="X20" s="1"/>
      <c r="Y20" s="1"/>
      <c r="Z20" s="1"/>
    </row>
    <row r="21" spans="1:26" ht="15" thickBot="1" x14ac:dyDescent="0.35">
      <c r="A21" s="72" t="s">
        <v>33</v>
      </c>
      <c r="B21" s="60">
        <v>3601</v>
      </c>
      <c r="C21" s="61">
        <v>1631285</v>
      </c>
      <c r="D21" s="62">
        <v>1068</v>
      </c>
      <c r="E21" s="62">
        <v>526645</v>
      </c>
      <c r="F21" s="73">
        <v>372</v>
      </c>
      <c r="G21" s="90">
        <v>231144</v>
      </c>
      <c r="H21" s="27">
        <f t="shared" si="0"/>
        <v>1440</v>
      </c>
      <c r="I21" s="27">
        <f t="shared" si="0"/>
        <v>757789</v>
      </c>
      <c r="J21" s="28">
        <f t="shared" si="1"/>
        <v>5041</v>
      </c>
      <c r="K21" s="29">
        <f t="shared" si="1"/>
        <v>2389074</v>
      </c>
      <c r="L21" s="467"/>
      <c r="M21" s="450"/>
      <c r="N21" s="450"/>
      <c r="O21" s="450"/>
      <c r="P21" s="75" t="s">
        <v>33</v>
      </c>
      <c r="Q21" s="76">
        <v>10.912999999999998</v>
      </c>
      <c r="R21" s="77">
        <v>9.5540000000000003</v>
      </c>
      <c r="S21" s="1"/>
      <c r="T21" s="1"/>
      <c r="U21" s="1"/>
      <c r="V21" s="1"/>
      <c r="W21" s="1"/>
      <c r="X21" s="1"/>
      <c r="Y21" s="1"/>
      <c r="Z21" s="1"/>
    </row>
    <row r="22" spans="1:26" ht="15" thickBot="1" x14ac:dyDescent="0.35">
      <c r="A22" s="36" t="s">
        <v>36</v>
      </c>
      <c r="B22" s="37">
        <v>105881</v>
      </c>
      <c r="C22" s="38">
        <v>85221006</v>
      </c>
      <c r="D22" s="39">
        <v>85407.893190026341</v>
      </c>
      <c r="E22" s="39">
        <v>140953846.4111729</v>
      </c>
      <c r="F22" s="40">
        <v>117356.10680997345</v>
      </c>
      <c r="G22" s="141">
        <v>79890112.688826784</v>
      </c>
      <c r="H22" s="42">
        <f t="shared" si="0"/>
        <v>202763.9999999998</v>
      </c>
      <c r="I22" s="43">
        <f t="shared" si="0"/>
        <v>220843959.09999967</v>
      </c>
      <c r="J22" s="44">
        <f t="shared" si="1"/>
        <v>308644.99999999977</v>
      </c>
      <c r="K22" s="45">
        <f>C22+E22+G22</f>
        <v>306064965.09999967</v>
      </c>
      <c r="L22" s="467">
        <f>K22/K3</f>
        <v>9.6194692385317582E-2</v>
      </c>
      <c r="M22" s="450">
        <f>J22/J3</f>
        <v>0.107304993091901</v>
      </c>
      <c r="N22" s="450">
        <f>E22/K22</f>
        <v>0.4605357113157969</v>
      </c>
      <c r="O22" s="450">
        <f>G22/K22</f>
        <v>0.26102338326349939</v>
      </c>
      <c r="P22" s="81"/>
      <c r="Q22" s="93" t="s">
        <v>37</v>
      </c>
      <c r="R22" s="94"/>
      <c r="S22" s="1"/>
      <c r="T22" s="1"/>
      <c r="U22" s="1"/>
      <c r="V22" s="1"/>
      <c r="W22" s="1"/>
      <c r="X22" s="1"/>
      <c r="Y22" s="1"/>
      <c r="Z22" s="1"/>
    </row>
    <row r="23" spans="1:26" ht="15" thickBot="1" x14ac:dyDescent="0.35">
      <c r="A23" s="69" t="s">
        <v>26</v>
      </c>
      <c r="B23" s="84">
        <v>37450</v>
      </c>
      <c r="C23" s="85">
        <v>32025915</v>
      </c>
      <c r="D23" s="86">
        <v>40089.893190026341</v>
      </c>
      <c r="E23" s="86">
        <v>77630503.411172897</v>
      </c>
      <c r="F23" s="144">
        <v>74579.106809973455</v>
      </c>
      <c r="G23" s="188">
        <v>45249849.688826784</v>
      </c>
      <c r="H23" s="54">
        <f t="shared" si="0"/>
        <v>114668.9999999998</v>
      </c>
      <c r="I23" s="55">
        <f t="shared" si="0"/>
        <v>122880353.09999968</v>
      </c>
      <c r="J23" s="28">
        <f t="shared" si="1"/>
        <v>152118.9999999998</v>
      </c>
      <c r="K23" s="29">
        <f t="shared" si="1"/>
        <v>154906268.09999967</v>
      </c>
      <c r="L23" s="467"/>
      <c r="M23" s="450"/>
      <c r="N23" s="450"/>
      <c r="O23" s="450"/>
      <c r="P23" s="81"/>
      <c r="Q23" s="57"/>
      <c r="R23" s="58"/>
      <c r="S23" s="1"/>
      <c r="T23" s="1"/>
      <c r="U23" s="1"/>
      <c r="V23" s="1"/>
      <c r="W23" s="1"/>
      <c r="X23" s="1"/>
      <c r="Y23" s="1"/>
      <c r="Z23" s="1"/>
    </row>
    <row r="24" spans="1:26" ht="15" thickBot="1" x14ac:dyDescent="0.35">
      <c r="A24" s="72" t="str">
        <f>A15</f>
        <v>EverSource East</v>
      </c>
      <c r="B24" s="60">
        <v>26919</v>
      </c>
      <c r="C24" s="61">
        <v>17857165</v>
      </c>
      <c r="D24" s="62">
        <v>33525.893190026341</v>
      </c>
      <c r="E24" s="62">
        <v>55976769.011172995</v>
      </c>
      <c r="F24" s="60">
        <v>70005.106809973455</v>
      </c>
      <c r="G24" s="61">
        <v>39590391.988826782</v>
      </c>
      <c r="H24" s="27">
        <f t="shared" si="0"/>
        <v>103530.9999999998</v>
      </c>
      <c r="I24" s="27">
        <f t="shared" si="0"/>
        <v>95567160.999999776</v>
      </c>
      <c r="J24" s="28">
        <f t="shared" si="1"/>
        <v>130449.9999999998</v>
      </c>
      <c r="K24" s="29">
        <f t="shared" si="1"/>
        <v>113424325.99999978</v>
      </c>
      <c r="L24" s="467"/>
      <c r="M24" s="450"/>
      <c r="N24" s="450"/>
      <c r="O24" s="450"/>
      <c r="P24" s="63" t="s">
        <v>27</v>
      </c>
      <c r="Q24" s="64">
        <v>10.257</v>
      </c>
      <c r="R24" s="65">
        <v>9.85</v>
      </c>
      <c r="S24" s="1"/>
      <c r="T24" s="1"/>
      <c r="U24" s="1"/>
      <c r="V24" s="1"/>
      <c r="W24" s="1"/>
      <c r="X24" s="1"/>
      <c r="Y24" s="1"/>
      <c r="Z24" s="1"/>
    </row>
    <row r="25" spans="1:26" ht="15" thickBot="1" x14ac:dyDescent="0.35">
      <c r="A25" s="72" t="str">
        <f>A16</f>
        <v>EverSource West</v>
      </c>
      <c r="B25" s="60">
        <v>10531</v>
      </c>
      <c r="C25" s="61">
        <v>14168750</v>
      </c>
      <c r="D25" s="62">
        <v>6564</v>
      </c>
      <c r="E25" s="62">
        <v>21653734.399999902</v>
      </c>
      <c r="F25" s="66">
        <v>4574</v>
      </c>
      <c r="G25" s="87">
        <v>5659457.7000000002</v>
      </c>
      <c r="H25" s="27">
        <f t="shared" si="0"/>
        <v>11138</v>
      </c>
      <c r="I25" s="27">
        <f t="shared" si="0"/>
        <v>27313192.099999901</v>
      </c>
      <c r="J25" s="28">
        <f t="shared" si="1"/>
        <v>21669</v>
      </c>
      <c r="K25" s="29">
        <f t="shared" si="1"/>
        <v>41481942.099999905</v>
      </c>
      <c r="L25" s="467"/>
      <c r="M25" s="450"/>
      <c r="N25" s="450"/>
      <c r="O25" s="450"/>
      <c r="P25" s="68" t="s">
        <v>28</v>
      </c>
      <c r="Q25" s="64">
        <v>9.2879999999999985</v>
      </c>
      <c r="R25" s="65">
        <v>8.9629999999999992</v>
      </c>
      <c r="S25" s="1"/>
      <c r="T25" s="1"/>
      <c r="U25" s="1"/>
      <c r="V25" s="1"/>
      <c r="W25" s="1"/>
      <c r="X25" s="1"/>
      <c r="Y25" s="1"/>
      <c r="Z25" s="1"/>
    </row>
    <row r="26" spans="1:26" ht="15" thickBot="1" x14ac:dyDescent="0.35">
      <c r="A26" s="69" t="s">
        <v>29</v>
      </c>
      <c r="B26" s="50">
        <v>66694</v>
      </c>
      <c r="C26" s="51">
        <v>52921223</v>
      </c>
      <c r="D26" s="52">
        <v>44751</v>
      </c>
      <c r="E26" s="52">
        <v>63170326</v>
      </c>
      <c r="F26" s="138">
        <v>42578</v>
      </c>
      <c r="G26" s="139">
        <v>34601297</v>
      </c>
      <c r="H26" s="54">
        <f t="shared" si="0"/>
        <v>87329</v>
      </c>
      <c r="I26" s="55">
        <f t="shared" si="0"/>
        <v>97771623</v>
      </c>
      <c r="J26" s="28">
        <f t="shared" si="1"/>
        <v>154023</v>
      </c>
      <c r="K26" s="29">
        <f t="shared" si="1"/>
        <v>150692846</v>
      </c>
      <c r="L26" s="467"/>
      <c r="M26" s="450"/>
      <c r="N26" s="450"/>
      <c r="O26" s="450"/>
      <c r="P26" s="68"/>
      <c r="Q26" s="64"/>
      <c r="R26" s="65"/>
      <c r="S26" s="1"/>
      <c r="T26" s="1"/>
      <c r="U26" s="1"/>
      <c r="V26" s="1"/>
      <c r="W26" s="1"/>
      <c r="X26" s="1"/>
      <c r="Y26" s="1"/>
      <c r="Z26" s="1"/>
    </row>
    <row r="27" spans="1:26" ht="15" thickBot="1" x14ac:dyDescent="0.35">
      <c r="A27" s="72" t="s">
        <v>30</v>
      </c>
      <c r="B27" s="60">
        <v>66438</v>
      </c>
      <c r="C27" s="61">
        <v>52705478</v>
      </c>
      <c r="D27" s="62">
        <v>44424</v>
      </c>
      <c r="E27" s="62">
        <v>62709374</v>
      </c>
      <c r="F27" s="73">
        <v>41536</v>
      </c>
      <c r="G27" s="90">
        <v>33504757</v>
      </c>
      <c r="H27" s="27">
        <f t="shared" si="0"/>
        <v>85960</v>
      </c>
      <c r="I27" s="27">
        <f t="shared" si="0"/>
        <v>96214131</v>
      </c>
      <c r="J27" s="28">
        <f t="shared" si="1"/>
        <v>152398</v>
      </c>
      <c r="K27" s="29">
        <f t="shared" si="1"/>
        <v>148919609</v>
      </c>
      <c r="L27" s="467"/>
      <c r="M27" s="450"/>
      <c r="N27" s="450"/>
      <c r="O27" s="450"/>
      <c r="P27" s="68" t="s">
        <v>30</v>
      </c>
      <c r="Q27" s="64">
        <v>10.899000000000001</v>
      </c>
      <c r="R27" s="65">
        <v>13.113</v>
      </c>
      <c r="S27" s="1"/>
      <c r="T27" s="1"/>
      <c r="U27" s="1"/>
      <c r="V27" s="1"/>
      <c r="W27" s="1"/>
      <c r="X27" s="1"/>
      <c r="Y27" s="1"/>
      <c r="Z27" s="1"/>
    </row>
    <row r="28" spans="1:26" ht="15" thickBot="1" x14ac:dyDescent="0.35">
      <c r="A28" s="72" t="s">
        <v>31</v>
      </c>
      <c r="B28" s="60">
        <v>256</v>
      </c>
      <c r="C28" s="61">
        <v>215745</v>
      </c>
      <c r="D28" s="62">
        <v>327</v>
      </c>
      <c r="E28" s="62">
        <v>460952</v>
      </c>
      <c r="F28" s="73">
        <v>1042</v>
      </c>
      <c r="G28" s="90">
        <v>1096540</v>
      </c>
      <c r="H28" s="27">
        <f t="shared" si="0"/>
        <v>1369</v>
      </c>
      <c r="I28" s="27">
        <f t="shared" si="0"/>
        <v>1557492</v>
      </c>
      <c r="J28" s="28">
        <f t="shared" si="1"/>
        <v>1625</v>
      </c>
      <c r="K28" s="29">
        <f t="shared" si="1"/>
        <v>1773237</v>
      </c>
      <c r="L28" s="467"/>
      <c r="M28" s="450"/>
      <c r="N28" s="450"/>
      <c r="O28" s="450"/>
      <c r="P28" s="68" t="s">
        <v>31</v>
      </c>
      <c r="Q28" s="64">
        <v>10.899000000000001</v>
      </c>
      <c r="R28" s="65">
        <v>13.113</v>
      </c>
      <c r="S28" s="1"/>
      <c r="T28" s="1"/>
      <c r="U28" s="1"/>
      <c r="V28" s="1"/>
      <c r="W28" s="1"/>
      <c r="X28" s="1"/>
      <c r="Y28" s="1"/>
      <c r="Z28" s="1"/>
    </row>
    <row r="29" spans="1:26" ht="15" thickBot="1" x14ac:dyDescent="0.35">
      <c r="A29" s="69" t="s">
        <v>32</v>
      </c>
      <c r="B29" s="50">
        <v>1737</v>
      </c>
      <c r="C29" s="51">
        <v>273868</v>
      </c>
      <c r="D29" s="52">
        <v>567</v>
      </c>
      <c r="E29" s="52">
        <v>153017</v>
      </c>
      <c r="F29" s="70">
        <v>199</v>
      </c>
      <c r="G29" s="140">
        <v>38966</v>
      </c>
      <c r="H29" s="54">
        <f t="shared" si="0"/>
        <v>766</v>
      </c>
      <c r="I29" s="55">
        <f t="shared" si="0"/>
        <v>191983</v>
      </c>
      <c r="J29" s="28">
        <f t="shared" si="1"/>
        <v>2503</v>
      </c>
      <c r="K29" s="29">
        <f t="shared" si="1"/>
        <v>465851</v>
      </c>
      <c r="L29" s="467"/>
      <c r="M29" s="450"/>
      <c r="N29" s="450"/>
      <c r="O29" s="450"/>
      <c r="P29" s="68"/>
      <c r="Q29" s="64"/>
      <c r="R29" s="65"/>
      <c r="S29" s="1"/>
      <c r="T29" s="1"/>
      <c r="U29" s="1"/>
      <c r="V29" s="1"/>
      <c r="W29" s="1"/>
      <c r="X29" s="1"/>
      <c r="Y29" s="1"/>
      <c r="Z29" s="1"/>
    </row>
    <row r="30" spans="1:26" ht="15" thickBot="1" x14ac:dyDescent="0.35">
      <c r="A30" s="72" t="s">
        <v>33</v>
      </c>
      <c r="B30" s="60">
        <v>1737</v>
      </c>
      <c r="C30" s="61">
        <v>273868</v>
      </c>
      <c r="D30" s="62">
        <v>567</v>
      </c>
      <c r="E30" s="62">
        <v>153017</v>
      </c>
      <c r="F30" s="73">
        <v>199</v>
      </c>
      <c r="G30" s="90">
        <v>38966</v>
      </c>
      <c r="H30" s="27">
        <f t="shared" si="0"/>
        <v>766</v>
      </c>
      <c r="I30" s="27">
        <f t="shared" si="0"/>
        <v>191983</v>
      </c>
      <c r="J30" s="28">
        <f t="shared" si="1"/>
        <v>2503</v>
      </c>
      <c r="K30" s="29">
        <f t="shared" si="1"/>
        <v>465851</v>
      </c>
      <c r="L30" s="467"/>
      <c r="M30" s="450"/>
      <c r="N30" s="450"/>
      <c r="O30" s="450"/>
      <c r="P30" s="75" t="s">
        <v>33</v>
      </c>
      <c r="Q30" s="76">
        <v>10.912999999999998</v>
      </c>
      <c r="R30" s="77">
        <v>9.5540000000000003</v>
      </c>
      <c r="S30" s="1"/>
      <c r="T30" s="1"/>
      <c r="U30" s="1"/>
      <c r="V30" s="1"/>
      <c r="W30" s="1"/>
      <c r="X30" s="1"/>
      <c r="Y30" s="1"/>
      <c r="Z30" s="1"/>
    </row>
    <row r="31" spans="1:26" ht="15" thickBot="1" x14ac:dyDescent="0.35">
      <c r="A31" s="36" t="s">
        <v>38</v>
      </c>
      <c r="B31" s="37">
        <v>10975</v>
      </c>
      <c r="C31" s="38">
        <v>71505111</v>
      </c>
      <c r="D31" s="39">
        <v>23504.515123451871</v>
      </c>
      <c r="E31" s="39">
        <v>305725704.66124821</v>
      </c>
      <c r="F31" s="40">
        <v>12802.484876548078</v>
      </c>
      <c r="G31" s="141">
        <v>68137782.638751358</v>
      </c>
      <c r="H31" s="42">
        <f t="shared" si="0"/>
        <v>36306.999999999949</v>
      </c>
      <c r="I31" s="43">
        <f t="shared" si="0"/>
        <v>373863487.29999959</v>
      </c>
      <c r="J31" s="44">
        <f t="shared" si="1"/>
        <v>47281.999999999949</v>
      </c>
      <c r="K31" s="45">
        <f t="shared" si="1"/>
        <v>445368598.29999959</v>
      </c>
      <c r="L31" s="467">
        <f>K31/K3</f>
        <v>0.13997712968405537</v>
      </c>
      <c r="M31" s="450">
        <f>J31/J3</f>
        <v>1.6438285678923234E-2</v>
      </c>
      <c r="N31" s="450">
        <f>E31/K31</f>
        <v>0.6864554569590734</v>
      </c>
      <c r="O31" s="450">
        <f>G31/K31</f>
        <v>0.15299188784040371</v>
      </c>
      <c r="P31" s="46"/>
      <c r="Q31" s="47" t="s">
        <v>39</v>
      </c>
      <c r="R31" s="96"/>
      <c r="S31" s="96"/>
      <c r="T31" s="48"/>
      <c r="U31" s="93" t="s">
        <v>40</v>
      </c>
      <c r="V31" s="97"/>
      <c r="W31" s="97"/>
      <c r="X31" s="94"/>
      <c r="Y31" s="1"/>
      <c r="Z31" s="1"/>
    </row>
    <row r="32" spans="1:26" ht="15" thickBot="1" x14ac:dyDescent="0.35">
      <c r="A32" s="69" t="s">
        <v>26</v>
      </c>
      <c r="B32" s="84">
        <v>7859</v>
      </c>
      <c r="C32" s="85">
        <v>38219261</v>
      </c>
      <c r="D32" s="86">
        <v>15513.515123451869</v>
      </c>
      <c r="E32" s="86">
        <v>159933294.66124818</v>
      </c>
      <c r="F32" s="144">
        <v>11325.484876548078</v>
      </c>
      <c r="G32" s="145">
        <v>55737100.63875135</v>
      </c>
      <c r="H32" s="54">
        <f t="shared" si="0"/>
        <v>26838.999999999949</v>
      </c>
      <c r="I32" s="55">
        <f t="shared" si="0"/>
        <v>215670395.29999954</v>
      </c>
      <c r="J32" s="56">
        <f t="shared" si="1"/>
        <v>34697.999999999949</v>
      </c>
      <c r="K32" s="29">
        <f t="shared" si="1"/>
        <v>253889656.29999954</v>
      </c>
      <c r="L32" s="467"/>
      <c r="M32" s="450"/>
      <c r="N32" s="450"/>
      <c r="O32" s="450"/>
      <c r="P32" s="98" t="s">
        <v>41</v>
      </c>
      <c r="Q32" s="99" t="s">
        <v>42</v>
      </c>
      <c r="R32" s="100" t="s">
        <v>43</v>
      </c>
      <c r="S32" s="100" t="s">
        <v>44</v>
      </c>
      <c r="T32" s="101" t="s">
        <v>45</v>
      </c>
      <c r="U32" s="102" t="s">
        <v>42</v>
      </c>
      <c r="V32" s="103" t="s">
        <v>43</v>
      </c>
      <c r="W32" s="103" t="s">
        <v>44</v>
      </c>
      <c r="X32" s="104" t="s">
        <v>45</v>
      </c>
      <c r="Y32" s="1"/>
      <c r="Z32" s="1"/>
    </row>
    <row r="33" spans="1:26" ht="15" thickBot="1" x14ac:dyDescent="0.35">
      <c r="A33" s="72" t="str">
        <f>A24</f>
        <v>EverSource East</v>
      </c>
      <c r="B33" s="60">
        <v>7676</v>
      </c>
      <c r="C33" s="61">
        <v>34974035</v>
      </c>
      <c r="D33" s="62">
        <v>14800.515123451869</v>
      </c>
      <c r="E33" s="62">
        <v>140182283.46124828</v>
      </c>
      <c r="F33" s="60">
        <v>11241.484876548078</v>
      </c>
      <c r="G33" s="62">
        <v>54202200.538751349</v>
      </c>
      <c r="H33" s="27">
        <f t="shared" si="0"/>
        <v>26041.999999999949</v>
      </c>
      <c r="I33" s="27">
        <f t="shared" si="0"/>
        <v>194384483.99999964</v>
      </c>
      <c r="J33" s="56">
        <f t="shared" si="1"/>
        <v>33717.999999999949</v>
      </c>
      <c r="K33" s="29">
        <f t="shared" si="1"/>
        <v>229358518.99999964</v>
      </c>
      <c r="L33" s="467"/>
      <c r="M33" s="450"/>
      <c r="N33" s="450"/>
      <c r="O33" s="450"/>
      <c r="P33" s="68" t="s">
        <v>27</v>
      </c>
      <c r="Q33" s="105">
        <v>10.257</v>
      </c>
      <c r="R33" s="106">
        <v>12.301</v>
      </c>
      <c r="S33" s="106">
        <v>12.047000000000001</v>
      </c>
      <c r="T33" s="107"/>
      <c r="U33" s="105">
        <v>9.85</v>
      </c>
      <c r="V33" s="106">
        <v>12.746</v>
      </c>
      <c r="W33" s="106">
        <v>13.076000000000001</v>
      </c>
      <c r="X33" s="107"/>
      <c r="Y33" s="1"/>
      <c r="Z33" s="1"/>
    </row>
    <row r="34" spans="1:26" ht="15" thickBot="1" x14ac:dyDescent="0.35">
      <c r="A34" s="72" t="str">
        <f>A25</f>
        <v>EverSource West</v>
      </c>
      <c r="B34" s="60">
        <v>183</v>
      </c>
      <c r="C34" s="61">
        <v>3245226</v>
      </c>
      <c r="D34" s="62">
        <v>713</v>
      </c>
      <c r="E34" s="62">
        <v>19751011.199999899</v>
      </c>
      <c r="F34" s="66">
        <v>84</v>
      </c>
      <c r="G34" s="67">
        <v>1534900.1</v>
      </c>
      <c r="H34" s="27">
        <f t="shared" si="0"/>
        <v>797</v>
      </c>
      <c r="I34" s="27">
        <f t="shared" si="0"/>
        <v>21285911.2999999</v>
      </c>
      <c r="J34" s="56">
        <f t="shared" si="1"/>
        <v>980</v>
      </c>
      <c r="K34" s="29">
        <f t="shared" si="1"/>
        <v>24531137.2999999</v>
      </c>
      <c r="L34" s="467"/>
      <c r="M34" s="450"/>
      <c r="N34" s="450"/>
      <c r="O34" s="450"/>
      <c r="P34" s="68" t="s">
        <v>28</v>
      </c>
      <c r="Q34" s="108"/>
      <c r="R34" s="109"/>
      <c r="S34" s="109"/>
      <c r="T34" s="110">
        <v>10.542</v>
      </c>
      <c r="U34" s="108"/>
      <c r="V34" s="109"/>
      <c r="W34" s="109"/>
      <c r="X34" s="110">
        <v>11.065</v>
      </c>
      <c r="Y34" s="1"/>
      <c r="Z34" s="1"/>
    </row>
    <row r="35" spans="1:26" ht="15" thickBot="1" x14ac:dyDescent="0.35">
      <c r="A35" s="69" t="s">
        <v>29</v>
      </c>
      <c r="B35" s="84">
        <v>2168</v>
      </c>
      <c r="C35" s="85">
        <v>30931874</v>
      </c>
      <c r="D35" s="86">
        <v>7432</v>
      </c>
      <c r="E35" s="86">
        <v>141690500</v>
      </c>
      <c r="F35" s="88">
        <v>1317</v>
      </c>
      <c r="G35" s="142">
        <v>11996862</v>
      </c>
      <c r="H35" s="54">
        <f t="shared" si="0"/>
        <v>8749</v>
      </c>
      <c r="I35" s="55">
        <f t="shared" si="0"/>
        <v>153687362</v>
      </c>
      <c r="J35" s="28">
        <f t="shared" si="1"/>
        <v>10917</v>
      </c>
      <c r="K35" s="29">
        <f t="shared" si="1"/>
        <v>184619236</v>
      </c>
      <c r="L35" s="467"/>
      <c r="M35" s="450"/>
      <c r="N35" s="450"/>
      <c r="O35" s="450"/>
      <c r="P35" s="68"/>
      <c r="Q35" s="108"/>
      <c r="R35" s="109"/>
      <c r="S35" s="109"/>
      <c r="T35" s="110"/>
      <c r="U35" s="108"/>
      <c r="V35" s="109"/>
      <c r="W35" s="109"/>
      <c r="X35" s="110"/>
      <c r="Y35" s="1"/>
      <c r="Z35" s="1"/>
    </row>
    <row r="36" spans="1:26" ht="15" thickBot="1" x14ac:dyDescent="0.35">
      <c r="A36" s="72" t="s">
        <v>30</v>
      </c>
      <c r="B36" s="60">
        <v>2164</v>
      </c>
      <c r="C36" s="61">
        <v>30909934</v>
      </c>
      <c r="D36" s="62">
        <v>7402</v>
      </c>
      <c r="E36" s="62">
        <v>140976834</v>
      </c>
      <c r="F36" s="73">
        <v>1276</v>
      </c>
      <c r="G36" s="90">
        <v>11288187</v>
      </c>
      <c r="H36" s="27">
        <f t="shared" si="0"/>
        <v>8678</v>
      </c>
      <c r="I36" s="27">
        <f t="shared" si="0"/>
        <v>152265021</v>
      </c>
      <c r="J36" s="28">
        <f t="shared" si="1"/>
        <v>10842</v>
      </c>
      <c r="K36" s="29">
        <f t="shared" si="1"/>
        <v>183174955</v>
      </c>
      <c r="L36" s="467"/>
      <c r="M36" s="450"/>
      <c r="N36" s="450"/>
      <c r="O36" s="450"/>
      <c r="P36" s="68" t="s">
        <v>30</v>
      </c>
      <c r="Q36" s="108">
        <v>10.899000000000001</v>
      </c>
      <c r="R36" s="109"/>
      <c r="S36" s="109"/>
      <c r="T36" s="110">
        <v>12.266999999999999</v>
      </c>
      <c r="U36" s="108">
        <v>13.113</v>
      </c>
      <c r="V36" s="109"/>
      <c r="W36" s="109"/>
      <c r="X36" s="110">
        <v>16.606000000000002</v>
      </c>
      <c r="Y36" s="1"/>
      <c r="Z36" s="1"/>
    </row>
    <row r="37" spans="1:26" ht="15" thickBot="1" x14ac:dyDescent="0.35">
      <c r="A37" s="72" t="s">
        <v>31</v>
      </c>
      <c r="B37" s="60">
        <v>4</v>
      </c>
      <c r="C37" s="61">
        <v>21940</v>
      </c>
      <c r="D37" s="62">
        <v>30</v>
      </c>
      <c r="E37" s="62">
        <v>713666</v>
      </c>
      <c r="F37" s="73">
        <v>41</v>
      </c>
      <c r="G37" s="90">
        <v>708675</v>
      </c>
      <c r="H37" s="27">
        <f t="shared" si="0"/>
        <v>71</v>
      </c>
      <c r="I37" s="27">
        <f t="shared" si="0"/>
        <v>1422341</v>
      </c>
      <c r="J37" s="28">
        <f t="shared" si="1"/>
        <v>75</v>
      </c>
      <c r="K37" s="29">
        <f t="shared" si="1"/>
        <v>1444281</v>
      </c>
      <c r="L37" s="467"/>
      <c r="M37" s="450"/>
      <c r="N37" s="450"/>
      <c r="O37" s="450"/>
      <c r="P37" s="68" t="s">
        <v>31</v>
      </c>
      <c r="Q37" s="108">
        <v>10.899000000000001</v>
      </c>
      <c r="R37" s="109"/>
      <c r="S37" s="109">
        <v>12.673000000000002</v>
      </c>
      <c r="T37" s="110"/>
      <c r="U37" s="108">
        <v>13.113</v>
      </c>
      <c r="V37" s="109"/>
      <c r="W37" s="109">
        <v>17.129000000000001</v>
      </c>
      <c r="X37" s="110"/>
      <c r="Y37" s="1"/>
      <c r="Z37" s="1"/>
    </row>
    <row r="38" spans="1:26" ht="15" thickBot="1" x14ac:dyDescent="0.35">
      <c r="A38" s="69" t="s">
        <v>32</v>
      </c>
      <c r="B38" s="84">
        <v>948</v>
      </c>
      <c r="C38" s="85">
        <v>2353976</v>
      </c>
      <c r="D38" s="86">
        <v>559</v>
      </c>
      <c r="E38" s="86">
        <v>4101910</v>
      </c>
      <c r="F38" s="91">
        <v>160</v>
      </c>
      <c r="G38" s="143">
        <v>403820</v>
      </c>
      <c r="H38" s="54">
        <f t="shared" si="0"/>
        <v>719</v>
      </c>
      <c r="I38" s="55">
        <f t="shared" si="0"/>
        <v>4505730</v>
      </c>
      <c r="J38" s="28">
        <f t="shared" si="1"/>
        <v>1667</v>
      </c>
      <c r="K38" s="29">
        <f t="shared" si="1"/>
        <v>6859706</v>
      </c>
      <c r="L38" s="467"/>
      <c r="M38" s="450"/>
      <c r="N38" s="450"/>
      <c r="O38" s="450"/>
      <c r="P38" s="68"/>
      <c r="Q38" s="108"/>
      <c r="R38" s="109"/>
      <c r="S38" s="109"/>
      <c r="T38" s="110"/>
      <c r="U38" s="108"/>
      <c r="V38" s="109"/>
      <c r="W38" s="109"/>
      <c r="X38" s="110"/>
      <c r="Y38" s="1"/>
      <c r="Z38" s="1"/>
    </row>
    <row r="39" spans="1:26" ht="15" thickBot="1" x14ac:dyDescent="0.35">
      <c r="A39" s="72" t="s">
        <v>33</v>
      </c>
      <c r="B39" s="60">
        <v>948</v>
      </c>
      <c r="C39" s="61">
        <v>2353976</v>
      </c>
      <c r="D39" s="62">
        <v>559</v>
      </c>
      <c r="E39" s="62">
        <v>4101910</v>
      </c>
      <c r="F39" s="73">
        <v>160</v>
      </c>
      <c r="G39" s="90">
        <v>403820</v>
      </c>
      <c r="H39" s="27">
        <f t="shared" si="0"/>
        <v>719</v>
      </c>
      <c r="I39" s="27">
        <f t="shared" si="0"/>
        <v>4505730</v>
      </c>
      <c r="J39" s="28">
        <f t="shared" si="1"/>
        <v>1667</v>
      </c>
      <c r="K39" s="29">
        <f t="shared" si="1"/>
        <v>6859706</v>
      </c>
      <c r="L39" s="467"/>
      <c r="M39" s="450"/>
      <c r="N39" s="450"/>
      <c r="O39" s="450"/>
      <c r="P39" s="75" t="s">
        <v>33</v>
      </c>
      <c r="Q39" s="111"/>
      <c r="R39" s="112"/>
      <c r="S39" s="112"/>
      <c r="T39" s="113"/>
      <c r="U39" s="111"/>
      <c r="V39" s="112"/>
      <c r="W39" s="112"/>
      <c r="X39" s="113"/>
      <c r="Y39" s="1"/>
      <c r="Z39" s="1"/>
    </row>
    <row r="40" spans="1:26" ht="15" thickBot="1" x14ac:dyDescent="0.35">
      <c r="A40" s="36" t="s">
        <v>46</v>
      </c>
      <c r="B40" s="37">
        <v>739</v>
      </c>
      <c r="C40" s="38">
        <v>69600128</v>
      </c>
      <c r="D40" s="39">
        <v>6140.0507556708881</v>
      </c>
      <c r="E40" s="39">
        <v>1139446751.2326901</v>
      </c>
      <c r="F40" s="40">
        <v>682.94924432910091</v>
      </c>
      <c r="G40" s="141">
        <v>40723731.167308241</v>
      </c>
      <c r="H40" s="42">
        <f t="shared" si="0"/>
        <v>6822.9999999999891</v>
      </c>
      <c r="I40" s="43">
        <f t="shared" si="0"/>
        <v>1180170482.3999984</v>
      </c>
      <c r="J40" s="44">
        <f t="shared" si="1"/>
        <v>7561.9999999999891</v>
      </c>
      <c r="K40" s="45">
        <f t="shared" si="1"/>
        <v>1249770610.3999984</v>
      </c>
      <c r="L40" s="467">
        <f>K40/K3</f>
        <v>0.39279667106086091</v>
      </c>
      <c r="M40" s="460">
        <f>J40/J3</f>
        <v>2.6290409945437469E-3</v>
      </c>
      <c r="N40" s="460">
        <f>E40/K40</f>
        <v>0.9117247131199554</v>
      </c>
      <c r="O40" s="460">
        <f>G40/K40</f>
        <v>3.2584964655453297E-2</v>
      </c>
      <c r="P40" s="46"/>
      <c r="Q40" s="114" t="s">
        <v>47</v>
      </c>
      <c r="R40" s="115"/>
      <c r="S40" s="115"/>
      <c r="T40" s="116"/>
      <c r="U40" s="93" t="s">
        <v>48</v>
      </c>
      <c r="V40" s="97"/>
      <c r="W40" s="97"/>
      <c r="X40" s="94"/>
      <c r="Y40" s="1"/>
      <c r="Z40" s="1"/>
    </row>
    <row r="41" spans="1:26" ht="15" thickBot="1" x14ac:dyDescent="0.35">
      <c r="A41" s="69" t="s">
        <v>26</v>
      </c>
      <c r="B41" s="84">
        <v>483</v>
      </c>
      <c r="C41" s="85">
        <v>45380651</v>
      </c>
      <c r="D41" s="86">
        <v>3678.0507556708881</v>
      </c>
      <c r="E41" s="86">
        <v>664461357.2326901</v>
      </c>
      <c r="F41" s="144">
        <v>529.94924432910091</v>
      </c>
      <c r="G41" s="145">
        <v>27082083.167308241</v>
      </c>
      <c r="H41" s="54">
        <f t="shared" si="0"/>
        <v>4207.9999999999891</v>
      </c>
      <c r="I41" s="55">
        <f t="shared" si="0"/>
        <v>691543440.39999831</v>
      </c>
      <c r="J41" s="56">
        <f t="shared" si="1"/>
        <v>4690.9999999999891</v>
      </c>
      <c r="K41" s="29">
        <f t="shared" si="1"/>
        <v>736924091.39999831</v>
      </c>
      <c r="L41" s="467"/>
      <c r="M41" s="460"/>
      <c r="N41" s="460"/>
      <c r="O41" s="460"/>
      <c r="P41" s="98" t="s">
        <v>41</v>
      </c>
      <c r="Q41" s="102" t="s">
        <v>42</v>
      </c>
      <c r="R41" s="103" t="s">
        <v>43</v>
      </c>
      <c r="S41" s="103" t="s">
        <v>44</v>
      </c>
      <c r="T41" s="104" t="s">
        <v>45</v>
      </c>
      <c r="U41" s="102" t="s">
        <v>42</v>
      </c>
      <c r="V41" s="103" t="s">
        <v>43</v>
      </c>
      <c r="W41" s="103" t="s">
        <v>44</v>
      </c>
      <c r="X41" s="104" t="s">
        <v>45</v>
      </c>
      <c r="Y41" s="1"/>
      <c r="Z41" s="1"/>
    </row>
    <row r="42" spans="1:26" ht="15" thickBot="1" x14ac:dyDescent="0.35">
      <c r="A42" s="72" t="str">
        <f>A33</f>
        <v>EverSource East</v>
      </c>
      <c r="B42" s="60">
        <v>464</v>
      </c>
      <c r="C42" s="61">
        <v>35398659</v>
      </c>
      <c r="D42" s="62">
        <v>3483.0507556708881</v>
      </c>
      <c r="E42" s="62">
        <v>585169058.83269024</v>
      </c>
      <c r="F42" s="60">
        <v>522.94924432910091</v>
      </c>
      <c r="G42" s="62">
        <v>26670963.167308241</v>
      </c>
      <c r="H42" s="27">
        <f t="shared" si="0"/>
        <v>4005.9999999999891</v>
      </c>
      <c r="I42" s="27">
        <f t="shared" si="0"/>
        <v>611840021.99999845</v>
      </c>
      <c r="J42" s="56">
        <f t="shared" si="1"/>
        <v>4469.9999999999891</v>
      </c>
      <c r="K42" s="29">
        <f t="shared" si="1"/>
        <v>647238680.99999845</v>
      </c>
      <c r="L42" s="467"/>
      <c r="M42" s="460"/>
      <c r="N42" s="460"/>
      <c r="O42" s="460"/>
      <c r="P42" s="63" t="s">
        <v>27</v>
      </c>
      <c r="Q42" s="117"/>
      <c r="R42" s="109">
        <v>12.301</v>
      </c>
      <c r="S42" s="109">
        <v>12.046999999999999</v>
      </c>
      <c r="T42" s="110"/>
      <c r="U42" s="108"/>
      <c r="V42" s="109">
        <v>12.745999999999999</v>
      </c>
      <c r="W42" s="109">
        <v>13.075999999999997</v>
      </c>
      <c r="X42" s="110"/>
      <c r="Y42" s="1"/>
      <c r="Z42" s="1"/>
    </row>
    <row r="43" spans="1:26" ht="15" thickBot="1" x14ac:dyDescent="0.35">
      <c r="A43" s="72" t="str">
        <f>A34</f>
        <v>EverSource West</v>
      </c>
      <c r="B43" s="60">
        <v>19</v>
      </c>
      <c r="C43" s="61">
        <v>9981992</v>
      </c>
      <c r="D43" s="62">
        <v>195</v>
      </c>
      <c r="E43" s="62">
        <v>79292298.399999902</v>
      </c>
      <c r="F43" s="66">
        <v>7</v>
      </c>
      <c r="G43" s="67">
        <v>411120</v>
      </c>
      <c r="H43" s="27">
        <f t="shared" si="0"/>
        <v>202</v>
      </c>
      <c r="I43" s="27">
        <f t="shared" si="0"/>
        <v>79703418.399999902</v>
      </c>
      <c r="J43" s="56">
        <f t="shared" si="1"/>
        <v>221</v>
      </c>
      <c r="K43" s="29">
        <f t="shared" si="1"/>
        <v>89685410.399999902</v>
      </c>
      <c r="L43" s="467"/>
      <c r="M43" s="460"/>
      <c r="N43" s="460"/>
      <c r="O43" s="460"/>
      <c r="P43" s="68" t="s">
        <v>28</v>
      </c>
      <c r="Q43" s="108"/>
      <c r="R43" s="109"/>
      <c r="S43" s="109"/>
      <c r="T43" s="110">
        <v>10.542</v>
      </c>
      <c r="U43" s="108"/>
      <c r="V43" s="109"/>
      <c r="W43" s="109"/>
      <c r="X43" s="110">
        <v>11.065</v>
      </c>
      <c r="Y43" s="1"/>
      <c r="Z43" s="1"/>
    </row>
    <row r="44" spans="1:26" ht="15" thickBot="1" x14ac:dyDescent="0.35">
      <c r="A44" s="69" t="s">
        <v>29</v>
      </c>
      <c r="B44" s="84">
        <v>249</v>
      </c>
      <c r="C44" s="85">
        <v>22574145</v>
      </c>
      <c r="D44" s="86">
        <v>2439</v>
      </c>
      <c r="E44" s="86">
        <v>461879032</v>
      </c>
      <c r="F44" s="88">
        <v>153</v>
      </c>
      <c r="G44" s="142">
        <v>13641648</v>
      </c>
      <c r="H44" s="54">
        <f t="shared" si="0"/>
        <v>2592</v>
      </c>
      <c r="I44" s="55">
        <f t="shared" si="0"/>
        <v>475520680</v>
      </c>
      <c r="J44" s="28">
        <f t="shared" si="1"/>
        <v>2841</v>
      </c>
      <c r="K44" s="29">
        <f t="shared" si="1"/>
        <v>498094825</v>
      </c>
      <c r="L44" s="467"/>
      <c r="M44" s="460"/>
      <c r="N44" s="460"/>
      <c r="O44" s="460"/>
      <c r="P44" s="68"/>
      <c r="Q44" s="108"/>
      <c r="R44" s="109"/>
      <c r="S44" s="109"/>
      <c r="T44" s="110"/>
      <c r="U44" s="108"/>
      <c r="V44" s="109"/>
      <c r="W44" s="109"/>
      <c r="X44" s="110"/>
      <c r="Y44" s="1"/>
      <c r="Z44" s="1"/>
    </row>
    <row r="45" spans="1:26" ht="15" thickBot="1" x14ac:dyDescent="0.35">
      <c r="A45" s="72" t="s">
        <v>30</v>
      </c>
      <c r="B45" s="60">
        <v>248</v>
      </c>
      <c r="C45" s="61">
        <v>22527945</v>
      </c>
      <c r="D45" s="62">
        <v>2431</v>
      </c>
      <c r="E45" s="62">
        <v>461084898</v>
      </c>
      <c r="F45" s="73">
        <v>151</v>
      </c>
      <c r="G45" s="90">
        <v>13471548</v>
      </c>
      <c r="H45" s="27">
        <f t="shared" si="0"/>
        <v>2582</v>
      </c>
      <c r="I45" s="27">
        <f t="shared" si="0"/>
        <v>474556446</v>
      </c>
      <c r="J45" s="28">
        <f t="shared" si="1"/>
        <v>2830</v>
      </c>
      <c r="K45" s="29">
        <f t="shared" si="1"/>
        <v>497084391</v>
      </c>
      <c r="L45" s="467"/>
      <c r="M45" s="460"/>
      <c r="N45" s="460"/>
      <c r="O45" s="460"/>
      <c r="P45" s="68" t="s">
        <v>30</v>
      </c>
      <c r="Q45" s="108">
        <v>10.899000000000001</v>
      </c>
      <c r="R45" s="109"/>
      <c r="S45" s="109"/>
      <c r="T45" s="110">
        <v>12.266999999999999</v>
      </c>
      <c r="U45" s="108">
        <v>13.113</v>
      </c>
      <c r="V45" s="109"/>
      <c r="W45" s="109"/>
      <c r="X45" s="110">
        <v>16.606000000000002</v>
      </c>
      <c r="Y45" s="1"/>
      <c r="Z45" s="1"/>
    </row>
    <row r="46" spans="1:26" ht="15" thickBot="1" x14ac:dyDescent="0.35">
      <c r="A46" s="72" t="s">
        <v>31</v>
      </c>
      <c r="B46" s="60">
        <v>1</v>
      </c>
      <c r="C46" s="61">
        <v>46200</v>
      </c>
      <c r="D46" s="62">
        <v>8</v>
      </c>
      <c r="E46" s="62">
        <v>794134</v>
      </c>
      <c r="F46" s="73">
        <v>2</v>
      </c>
      <c r="G46" s="90">
        <v>170100</v>
      </c>
      <c r="H46" s="27">
        <f t="shared" si="0"/>
        <v>10</v>
      </c>
      <c r="I46" s="27">
        <f t="shared" si="0"/>
        <v>964234</v>
      </c>
      <c r="J46" s="28">
        <f t="shared" si="1"/>
        <v>11</v>
      </c>
      <c r="K46" s="29">
        <f t="shared" si="1"/>
        <v>1010434</v>
      </c>
      <c r="L46" s="467"/>
      <c r="M46" s="460"/>
      <c r="N46" s="460"/>
      <c r="O46" s="460"/>
      <c r="P46" s="68" t="s">
        <v>31</v>
      </c>
      <c r="Q46" s="108"/>
      <c r="R46" s="109">
        <v>12.673000000000002</v>
      </c>
      <c r="S46" s="109"/>
      <c r="T46" s="110"/>
      <c r="U46" s="108"/>
      <c r="V46" s="109">
        <v>17.129000000000001</v>
      </c>
      <c r="W46" s="109"/>
      <c r="X46" s="110"/>
      <c r="Y46" s="1"/>
      <c r="Z46" s="1"/>
    </row>
    <row r="47" spans="1:26" ht="15" thickBot="1" x14ac:dyDescent="0.35">
      <c r="A47" s="69" t="s">
        <v>32</v>
      </c>
      <c r="B47" s="84">
        <v>7</v>
      </c>
      <c r="C47" s="85">
        <v>1645332</v>
      </c>
      <c r="D47" s="86">
        <v>23</v>
      </c>
      <c r="E47" s="86">
        <v>13106362</v>
      </c>
      <c r="F47" s="91">
        <v>0</v>
      </c>
      <c r="G47" s="143">
        <v>0</v>
      </c>
      <c r="H47" s="54">
        <f t="shared" si="0"/>
        <v>23</v>
      </c>
      <c r="I47" s="55">
        <f t="shared" si="0"/>
        <v>13106362</v>
      </c>
      <c r="J47" s="28">
        <f t="shared" si="1"/>
        <v>30</v>
      </c>
      <c r="K47" s="29">
        <f t="shared" si="1"/>
        <v>14751694</v>
      </c>
      <c r="L47" s="467"/>
      <c r="M47" s="460"/>
      <c r="N47" s="460"/>
      <c r="O47" s="460"/>
      <c r="P47" s="68"/>
      <c r="Q47" s="108"/>
      <c r="R47" s="109"/>
      <c r="S47" s="109"/>
      <c r="T47" s="110"/>
      <c r="U47" s="108"/>
      <c r="V47" s="109"/>
      <c r="W47" s="109"/>
      <c r="X47" s="110"/>
      <c r="Y47" s="1"/>
      <c r="Z47" s="1"/>
    </row>
    <row r="48" spans="1:26" ht="15" thickBot="1" x14ac:dyDescent="0.35">
      <c r="A48" s="72" t="s">
        <v>33</v>
      </c>
      <c r="B48" s="60">
        <v>7</v>
      </c>
      <c r="C48" s="61">
        <v>1645332</v>
      </c>
      <c r="D48" s="62">
        <v>23</v>
      </c>
      <c r="E48" s="62">
        <v>13106362</v>
      </c>
      <c r="F48" s="73">
        <v>0</v>
      </c>
      <c r="G48" s="90">
        <v>0</v>
      </c>
      <c r="H48" s="27">
        <f t="shared" si="0"/>
        <v>23</v>
      </c>
      <c r="I48" s="27">
        <f t="shared" si="0"/>
        <v>13106362</v>
      </c>
      <c r="J48" s="28">
        <f t="shared" si="1"/>
        <v>30</v>
      </c>
      <c r="K48" s="29">
        <f t="shared" si="1"/>
        <v>14751694</v>
      </c>
      <c r="L48" s="467"/>
      <c r="M48" s="460"/>
      <c r="N48" s="460"/>
      <c r="O48" s="460"/>
      <c r="P48" s="75" t="s">
        <v>33</v>
      </c>
      <c r="Q48" s="111"/>
      <c r="R48" s="112"/>
      <c r="S48" s="112"/>
      <c r="T48" s="113">
        <v>0</v>
      </c>
      <c r="U48" s="111"/>
      <c r="V48" s="112"/>
      <c r="W48" s="112"/>
      <c r="X48" s="113">
        <v>0</v>
      </c>
      <c r="Y48" s="1"/>
      <c r="Z48" s="1"/>
    </row>
    <row r="49" spans="1:26" ht="15" thickBot="1" x14ac:dyDescent="0.35">
      <c r="A49" s="36" t="s">
        <v>49</v>
      </c>
      <c r="B49" s="37">
        <v>3159</v>
      </c>
      <c r="C49" s="38">
        <v>3892787.3</v>
      </c>
      <c r="D49" s="39">
        <v>8996.9322656865297</v>
      </c>
      <c r="E49" s="39">
        <v>12491211.633242391</v>
      </c>
      <c r="F49" s="40">
        <v>4675.0677343134594</v>
      </c>
      <c r="G49" s="141">
        <v>1992745.066757608</v>
      </c>
      <c r="H49" s="42">
        <f t="shared" si="0"/>
        <v>13671.999999999989</v>
      </c>
      <c r="I49" s="43">
        <f t="shared" si="0"/>
        <v>14483956.699999999</v>
      </c>
      <c r="J49" s="44">
        <f t="shared" si="1"/>
        <v>16830.999999999989</v>
      </c>
      <c r="K49" s="45">
        <f t="shared" si="1"/>
        <v>18376744</v>
      </c>
      <c r="L49" s="469">
        <f>K49/K3</f>
        <v>5.7757190064082007E-3</v>
      </c>
      <c r="M49" s="460">
        <f>J49/J3</f>
        <v>5.8515457523361332E-3</v>
      </c>
      <c r="N49" s="460">
        <f>E49/K49</f>
        <v>0.67972931620761501</v>
      </c>
      <c r="O49" s="460">
        <f>G49/K49</f>
        <v>0.10843841905604214</v>
      </c>
      <c r="P49" s="46"/>
      <c r="Q49" s="47" t="s">
        <v>50</v>
      </c>
      <c r="R49" s="48"/>
      <c r="S49" s="1"/>
      <c r="T49" s="1"/>
      <c r="U49" s="1"/>
      <c r="V49" s="1"/>
      <c r="W49" s="1"/>
      <c r="X49" s="1"/>
      <c r="Y49" s="1"/>
      <c r="Z49" s="1"/>
    </row>
    <row r="50" spans="1:26" ht="15" thickBot="1" x14ac:dyDescent="0.35">
      <c r="A50" s="69" t="s">
        <v>26</v>
      </c>
      <c r="B50" s="84">
        <v>2644</v>
      </c>
      <c r="C50" s="85">
        <v>2099411.2999999998</v>
      </c>
      <c r="D50" s="86">
        <v>8388.9322656865297</v>
      </c>
      <c r="E50" s="86">
        <v>7396844.6332423901</v>
      </c>
      <c r="F50" s="144">
        <v>4387.0677343134594</v>
      </c>
      <c r="G50" s="145">
        <v>1016812.066757608</v>
      </c>
      <c r="H50" s="54">
        <f t="shared" si="0"/>
        <v>12775.999999999989</v>
      </c>
      <c r="I50" s="55">
        <f t="shared" si="0"/>
        <v>8413656.6999999974</v>
      </c>
      <c r="J50" s="56">
        <f t="shared" si="1"/>
        <v>15419.999999999989</v>
      </c>
      <c r="K50" s="29">
        <f t="shared" si="1"/>
        <v>10513067.999999998</v>
      </c>
      <c r="L50" s="469"/>
      <c r="M50" s="460"/>
      <c r="N50" s="460"/>
      <c r="O50" s="460"/>
      <c r="P50" s="46"/>
      <c r="Q50" s="118"/>
      <c r="R50" s="119"/>
      <c r="S50" s="1"/>
      <c r="T50" s="1"/>
      <c r="U50" s="1"/>
      <c r="V50" s="1"/>
      <c r="W50" s="1"/>
      <c r="X50" s="1"/>
      <c r="Y50" s="1"/>
      <c r="Z50" s="1"/>
    </row>
    <row r="51" spans="1:26" ht="15" thickBot="1" x14ac:dyDescent="0.35">
      <c r="A51" s="72" t="str">
        <f>A42</f>
        <v>EverSource East</v>
      </c>
      <c r="B51" s="60">
        <v>2520</v>
      </c>
      <c r="C51" s="61">
        <v>1433652</v>
      </c>
      <c r="D51" s="62">
        <v>7085.9322656865297</v>
      </c>
      <c r="E51" s="62">
        <v>5662525.1332423901</v>
      </c>
      <c r="F51" s="60">
        <v>3486.0677343134598</v>
      </c>
      <c r="G51" s="62">
        <v>818786.86675760802</v>
      </c>
      <c r="H51" s="27">
        <f t="shared" si="0"/>
        <v>10571.999999999989</v>
      </c>
      <c r="I51" s="27">
        <f t="shared" si="0"/>
        <v>6481311.9999999981</v>
      </c>
      <c r="J51" s="56">
        <f t="shared" si="1"/>
        <v>13091.999999999989</v>
      </c>
      <c r="K51" s="29">
        <f t="shared" si="1"/>
        <v>7914963.9999999981</v>
      </c>
      <c r="L51" s="469"/>
      <c r="M51" s="460"/>
      <c r="N51" s="460"/>
      <c r="O51" s="460"/>
      <c r="P51" s="63" t="s">
        <v>27</v>
      </c>
      <c r="Q51" s="108">
        <v>10.257</v>
      </c>
      <c r="R51" s="110">
        <v>9.85</v>
      </c>
      <c r="S51" s="1"/>
      <c r="T51" s="1"/>
      <c r="U51" s="1"/>
      <c r="V51" s="1"/>
      <c r="W51" s="1"/>
      <c r="X51" s="1"/>
      <c r="Y51" s="1"/>
      <c r="Z51" s="1"/>
    </row>
    <row r="52" spans="1:26" ht="15" thickBot="1" x14ac:dyDescent="0.35">
      <c r="A52" s="72" t="str">
        <f>A43</f>
        <v>EverSource West</v>
      </c>
      <c r="B52" s="60">
        <v>124</v>
      </c>
      <c r="C52" s="61">
        <v>665759.30000000005</v>
      </c>
      <c r="D52" s="62">
        <v>1303</v>
      </c>
      <c r="E52" s="62">
        <v>1734319.5</v>
      </c>
      <c r="F52" s="66">
        <v>901</v>
      </c>
      <c r="G52" s="67">
        <v>198025.2</v>
      </c>
      <c r="H52" s="27">
        <f t="shared" si="0"/>
        <v>2204</v>
      </c>
      <c r="I52" s="27">
        <f t="shared" si="0"/>
        <v>1932344.7</v>
      </c>
      <c r="J52" s="56">
        <f t="shared" si="1"/>
        <v>2328</v>
      </c>
      <c r="K52" s="29">
        <f t="shared" si="1"/>
        <v>2598104</v>
      </c>
      <c r="L52" s="469"/>
      <c r="M52" s="460"/>
      <c r="N52" s="460"/>
      <c r="O52" s="460"/>
      <c r="P52" s="68" t="s">
        <v>28</v>
      </c>
      <c r="Q52" s="108"/>
      <c r="R52" s="110"/>
      <c r="S52" s="1"/>
      <c r="T52" s="1"/>
      <c r="U52" s="1"/>
      <c r="V52" s="1"/>
      <c r="W52" s="1"/>
      <c r="X52" s="1"/>
      <c r="Y52" s="1"/>
      <c r="Z52" s="1"/>
    </row>
    <row r="53" spans="1:26" ht="15" thickBot="1" x14ac:dyDescent="0.35">
      <c r="A53" s="69" t="s">
        <v>29</v>
      </c>
      <c r="B53" s="84">
        <v>230</v>
      </c>
      <c r="C53" s="85">
        <v>1735233</v>
      </c>
      <c r="D53" s="86">
        <v>422</v>
      </c>
      <c r="E53" s="86">
        <v>4970309</v>
      </c>
      <c r="F53" s="88">
        <v>156</v>
      </c>
      <c r="G53" s="142">
        <v>964438</v>
      </c>
      <c r="H53" s="54">
        <f t="shared" si="0"/>
        <v>578</v>
      </c>
      <c r="I53" s="55">
        <f t="shared" si="0"/>
        <v>5934747</v>
      </c>
      <c r="J53" s="28">
        <f t="shared" si="1"/>
        <v>808</v>
      </c>
      <c r="K53" s="29">
        <f t="shared" si="1"/>
        <v>7669980</v>
      </c>
      <c r="L53" s="469"/>
      <c r="M53" s="460"/>
      <c r="N53" s="460"/>
      <c r="O53" s="460"/>
      <c r="P53" s="68"/>
      <c r="Q53" s="117"/>
      <c r="R53" s="120"/>
      <c r="S53" s="1"/>
      <c r="T53" s="1"/>
      <c r="U53" s="1"/>
      <c r="V53" s="1"/>
      <c r="W53" s="1"/>
      <c r="X53" s="1"/>
      <c r="Y53" s="1"/>
      <c r="Z53" s="1"/>
    </row>
    <row r="54" spans="1:26" ht="15" thickBot="1" x14ac:dyDescent="0.35">
      <c r="A54" s="72" t="s">
        <v>30</v>
      </c>
      <c r="B54" s="60">
        <v>230</v>
      </c>
      <c r="C54" s="61">
        <v>1735233</v>
      </c>
      <c r="D54" s="62">
        <v>421</v>
      </c>
      <c r="E54" s="62">
        <v>4943878</v>
      </c>
      <c r="F54" s="73">
        <v>155</v>
      </c>
      <c r="G54" s="90">
        <v>964193</v>
      </c>
      <c r="H54" s="27">
        <f t="shared" si="0"/>
        <v>576</v>
      </c>
      <c r="I54" s="27">
        <f t="shared" si="0"/>
        <v>5908071</v>
      </c>
      <c r="J54" s="28">
        <f t="shared" si="1"/>
        <v>806</v>
      </c>
      <c r="K54" s="29">
        <f t="shared" si="1"/>
        <v>7643304</v>
      </c>
      <c r="L54" s="469"/>
      <c r="M54" s="460"/>
      <c r="N54" s="460"/>
      <c r="O54" s="460"/>
      <c r="P54" s="68" t="s">
        <v>30</v>
      </c>
      <c r="Q54" s="108"/>
      <c r="R54" s="110"/>
      <c r="S54" s="1"/>
      <c r="T54" s="1"/>
      <c r="U54" s="1"/>
      <c r="V54" s="1"/>
      <c r="W54" s="1"/>
      <c r="X54" s="1"/>
      <c r="Y54" s="1"/>
      <c r="Z54" s="1"/>
    </row>
    <row r="55" spans="1:26" ht="15" thickBot="1" x14ac:dyDescent="0.35">
      <c r="A55" s="72" t="s">
        <v>31</v>
      </c>
      <c r="B55" s="60">
        <v>0</v>
      </c>
      <c r="C55" s="61">
        <v>0</v>
      </c>
      <c r="D55" s="62">
        <v>1</v>
      </c>
      <c r="E55" s="62">
        <v>26431</v>
      </c>
      <c r="F55" s="73">
        <v>1</v>
      </c>
      <c r="G55" s="90">
        <v>245</v>
      </c>
      <c r="H55" s="27">
        <f t="shared" si="0"/>
        <v>2</v>
      </c>
      <c r="I55" s="27">
        <f t="shared" si="0"/>
        <v>26676</v>
      </c>
      <c r="J55" s="28">
        <f t="shared" si="1"/>
        <v>2</v>
      </c>
      <c r="K55" s="29">
        <f t="shared" si="1"/>
        <v>26676</v>
      </c>
      <c r="L55" s="469"/>
      <c r="M55" s="460"/>
      <c r="N55" s="460"/>
      <c r="O55" s="460"/>
      <c r="P55" s="68" t="s">
        <v>31</v>
      </c>
      <c r="Q55" s="108"/>
      <c r="R55" s="110"/>
      <c r="S55" s="1"/>
      <c r="T55" s="1"/>
      <c r="U55" s="1"/>
      <c r="V55" s="1"/>
      <c r="W55" s="1"/>
      <c r="X55" s="1"/>
      <c r="Y55" s="1"/>
      <c r="Z55" s="1"/>
    </row>
    <row r="56" spans="1:26" ht="15" thickBot="1" x14ac:dyDescent="0.35">
      <c r="A56" s="69" t="s">
        <v>32</v>
      </c>
      <c r="B56" s="84">
        <v>285</v>
      </c>
      <c r="C56" s="85">
        <v>58143</v>
      </c>
      <c r="D56" s="86">
        <v>186</v>
      </c>
      <c r="E56" s="86">
        <v>124058</v>
      </c>
      <c r="F56" s="91">
        <v>132</v>
      </c>
      <c r="G56" s="143">
        <v>11495</v>
      </c>
      <c r="H56" s="54">
        <f t="shared" si="0"/>
        <v>318</v>
      </c>
      <c r="I56" s="55">
        <f t="shared" si="0"/>
        <v>135553</v>
      </c>
      <c r="J56" s="28">
        <f t="shared" si="1"/>
        <v>603</v>
      </c>
      <c r="K56" s="29">
        <f t="shared" si="1"/>
        <v>193696</v>
      </c>
      <c r="L56" s="469"/>
      <c r="M56" s="460"/>
      <c r="N56" s="460"/>
      <c r="O56" s="460"/>
      <c r="P56" s="68"/>
      <c r="Q56" s="117"/>
      <c r="R56" s="120"/>
      <c r="S56" s="1"/>
      <c r="T56" s="1"/>
      <c r="U56" s="1"/>
      <c r="V56" s="1"/>
      <c r="W56" s="1"/>
      <c r="X56" s="1"/>
      <c r="Y56" s="1"/>
      <c r="Z56" s="1"/>
    </row>
    <row r="57" spans="1:26" ht="15" thickBot="1" x14ac:dyDescent="0.35">
      <c r="A57" s="72" t="s">
        <v>33</v>
      </c>
      <c r="B57" s="60">
        <v>285</v>
      </c>
      <c r="C57" s="61">
        <v>58143</v>
      </c>
      <c r="D57" s="62">
        <v>186</v>
      </c>
      <c r="E57" s="62">
        <v>124058</v>
      </c>
      <c r="F57" s="73">
        <v>132</v>
      </c>
      <c r="G57" s="90">
        <v>11495</v>
      </c>
      <c r="H57" s="27">
        <f t="shared" si="0"/>
        <v>318</v>
      </c>
      <c r="I57" s="27">
        <f t="shared" si="0"/>
        <v>135553</v>
      </c>
      <c r="J57" s="28">
        <f t="shared" si="1"/>
        <v>603</v>
      </c>
      <c r="K57" s="29">
        <f t="shared" si="1"/>
        <v>193696</v>
      </c>
      <c r="L57" s="469"/>
      <c r="M57" s="460"/>
      <c r="N57" s="460"/>
      <c r="O57" s="460"/>
      <c r="P57" s="75" t="s">
        <v>33</v>
      </c>
      <c r="Q57" s="111"/>
      <c r="R57" s="113"/>
      <c r="S57" s="1"/>
      <c r="T57" s="1"/>
      <c r="U57" s="1"/>
      <c r="V57" s="1"/>
      <c r="W57" s="1"/>
      <c r="X57" s="1"/>
      <c r="Y57" s="1"/>
      <c r="Z57" s="1"/>
    </row>
    <row r="58" spans="1:26" ht="15" thickBot="1" x14ac:dyDescent="0.35">
      <c r="A58" s="121" t="s">
        <v>51</v>
      </c>
      <c r="B58" s="122">
        <v>361</v>
      </c>
      <c r="C58" s="123">
        <v>830454.59999999905</v>
      </c>
      <c r="D58" s="124">
        <v>123</v>
      </c>
      <c r="E58" s="124">
        <v>462487.2</v>
      </c>
      <c r="F58" s="125">
        <v>163</v>
      </c>
      <c r="G58" s="146">
        <v>241453</v>
      </c>
      <c r="H58" s="42">
        <f t="shared" si="0"/>
        <v>286</v>
      </c>
      <c r="I58" s="43">
        <f t="shared" si="0"/>
        <v>703940.2</v>
      </c>
      <c r="J58" s="44">
        <f t="shared" si="1"/>
        <v>647</v>
      </c>
      <c r="K58" s="45">
        <f t="shared" si="1"/>
        <v>1534394.7999999991</v>
      </c>
      <c r="L58" s="468">
        <f>K58/K3</f>
        <v>4.8225263461763981E-4</v>
      </c>
      <c r="M58" s="456">
        <f>J58/J3</f>
        <v>2.2493910651544654E-4</v>
      </c>
      <c r="N58" s="456">
        <f>E58/K58</f>
        <v>0.30141343023321004</v>
      </c>
      <c r="O58" s="456">
        <v>0.10137381139132912</v>
      </c>
      <c r="P58" s="189"/>
      <c r="Q58" s="190" t="s">
        <v>51</v>
      </c>
      <c r="R58" s="185"/>
    </row>
    <row r="59" spans="1:26" ht="15" thickBot="1" x14ac:dyDescent="0.35">
      <c r="A59" s="147" t="s">
        <v>26</v>
      </c>
      <c r="B59" s="84">
        <v>361</v>
      </c>
      <c r="C59" s="85">
        <v>830454.59999999905</v>
      </c>
      <c r="D59" s="86">
        <v>123</v>
      </c>
      <c r="E59" s="85">
        <v>462487.2</v>
      </c>
      <c r="F59" s="144">
        <v>163</v>
      </c>
      <c r="G59" s="145">
        <v>241453</v>
      </c>
      <c r="H59" s="54">
        <f t="shared" si="0"/>
        <v>286</v>
      </c>
      <c r="I59" s="55">
        <f t="shared" si="0"/>
        <v>703940.2</v>
      </c>
      <c r="J59" s="129">
        <f t="shared" si="1"/>
        <v>647</v>
      </c>
      <c r="K59" s="130">
        <f t="shared" si="1"/>
        <v>1534394.7999999991</v>
      </c>
      <c r="L59" s="468"/>
      <c r="M59" s="456"/>
      <c r="N59" s="456"/>
      <c r="O59" s="456"/>
      <c r="P59" s="191" t="s">
        <v>27</v>
      </c>
      <c r="Q59" s="192"/>
      <c r="R59" s="193"/>
    </row>
    <row r="60" spans="1:26" ht="15" thickBot="1" x14ac:dyDescent="0.35">
      <c r="A60" s="151" t="str">
        <f>A43</f>
        <v>EverSource West</v>
      </c>
      <c r="B60" s="66">
        <v>361</v>
      </c>
      <c r="C60" s="67">
        <v>830454.59999999905</v>
      </c>
      <c r="D60" s="67">
        <v>123</v>
      </c>
      <c r="E60" s="87">
        <v>462487.2</v>
      </c>
      <c r="F60" s="66">
        <v>163</v>
      </c>
      <c r="G60" s="67">
        <v>241453</v>
      </c>
      <c r="H60" s="133">
        <f>H59</f>
        <v>286</v>
      </c>
      <c r="I60" s="133">
        <f>I59</f>
        <v>703940.2</v>
      </c>
      <c r="J60" s="134">
        <f t="shared" si="1"/>
        <v>647</v>
      </c>
      <c r="K60" s="135">
        <f t="shared" si="1"/>
        <v>1534394.7999999991</v>
      </c>
      <c r="L60" s="468"/>
      <c r="M60" s="456"/>
      <c r="N60" s="456"/>
      <c r="O60" s="456"/>
      <c r="P60" s="194" t="s">
        <v>28</v>
      </c>
      <c r="Q60" s="183">
        <v>7.0779999999999994</v>
      </c>
      <c r="R60" s="182">
        <v>6.7510000000000003</v>
      </c>
    </row>
  </sheetData>
  <mergeCells count="34"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  <mergeCell ref="L22:L30"/>
    <mergeCell ref="M22:M30"/>
    <mergeCell ref="N22:N30"/>
    <mergeCell ref="O22:O30"/>
    <mergeCell ref="L31:L39"/>
    <mergeCell ref="M31:M39"/>
    <mergeCell ref="N31:N39"/>
    <mergeCell ref="O31:O39"/>
    <mergeCell ref="L4:L12"/>
    <mergeCell ref="M4:M12"/>
    <mergeCell ref="N4:N12"/>
    <mergeCell ref="O4:O12"/>
    <mergeCell ref="L13:L21"/>
    <mergeCell ref="M13:M21"/>
    <mergeCell ref="N13:N21"/>
    <mergeCell ref="O13:O21"/>
    <mergeCell ref="P1:R1"/>
    <mergeCell ref="B1:C1"/>
    <mergeCell ref="D1:E1"/>
    <mergeCell ref="F1:G1"/>
    <mergeCell ref="H1:I1"/>
    <mergeCell ref="J1:O1"/>
  </mergeCells>
  <pageMargins left="0.7" right="0.7" top="0.75" bottom="0.75" header="0.3" footer="0.3"/>
  <pageSetup scale="9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9B62B-FDAC-4C6F-AE35-E0E5564FAEFF}">
  <sheetPr>
    <tabColor rgb="FF00B050"/>
  </sheetPr>
  <dimension ref="A1:Z60"/>
  <sheetViews>
    <sheetView topLeftCell="A21" zoomScale="90" zoomScaleNormal="90" workbookViewId="0">
      <selection activeCell="F48" sqref="F48"/>
    </sheetView>
  </sheetViews>
  <sheetFormatPr defaultRowHeight="14.4" x14ac:dyDescent="0.3"/>
  <cols>
    <col min="1" max="1" width="17.44140625" customWidth="1"/>
    <col min="2" max="2" width="14.21875" style="137" customWidth="1"/>
    <col min="3" max="3" width="14.44140625" style="137" customWidth="1"/>
    <col min="4" max="4" width="13.21875" style="137" customWidth="1"/>
    <col min="5" max="6" width="14.21875" style="137" customWidth="1"/>
    <col min="7" max="9" width="15.21875" style="137" customWidth="1"/>
    <col min="10" max="10" width="11.44140625" style="137" customWidth="1"/>
    <col min="11" max="11" width="12.77734375" style="137" customWidth="1"/>
    <col min="12" max="12" width="10.21875" customWidth="1"/>
    <col min="13" max="13" width="9.77734375" customWidth="1"/>
    <col min="14" max="14" width="12.21875" customWidth="1"/>
    <col min="15" max="15" width="13.21875" customWidth="1"/>
    <col min="16" max="16" width="15.21875" customWidth="1"/>
    <col min="17" max="17" width="11.21875" customWidth="1"/>
    <col min="18" max="18" width="10.21875" customWidth="1"/>
  </cols>
  <sheetData>
    <row r="1" spans="1:26" ht="44.1" customHeight="1" thickTop="1" thickBot="1" x14ac:dyDescent="0.35">
      <c r="B1" s="440" t="s">
        <v>0</v>
      </c>
      <c r="C1" s="441"/>
      <c r="D1" s="442" t="s">
        <v>1</v>
      </c>
      <c r="E1" s="443"/>
      <c r="F1" s="440" t="s">
        <v>2</v>
      </c>
      <c r="G1" s="444"/>
      <c r="H1" s="445" t="s">
        <v>3</v>
      </c>
      <c r="I1" s="446"/>
      <c r="J1" s="447" t="s">
        <v>4</v>
      </c>
      <c r="K1" s="448"/>
      <c r="L1" s="464"/>
      <c r="M1" s="464"/>
      <c r="N1" s="464"/>
      <c r="O1" s="465"/>
      <c r="P1" s="437" t="s">
        <v>5</v>
      </c>
      <c r="Q1" s="438"/>
      <c r="R1" s="439"/>
      <c r="S1" s="1"/>
      <c r="T1" s="1"/>
      <c r="U1" s="1"/>
      <c r="V1" s="1"/>
      <c r="W1" s="1"/>
      <c r="X1" s="1"/>
      <c r="Y1" s="1"/>
      <c r="Z1" s="1"/>
    </row>
    <row r="2" spans="1:26" ht="44.4" thickTop="1" thickBot="1" x14ac:dyDescent="0.35">
      <c r="A2" s="2">
        <f>[2]LAYOUT!$B$20</f>
        <v>2021</v>
      </c>
      <c r="B2" s="3" t="s">
        <v>6</v>
      </c>
      <c r="C2" s="4" t="s">
        <v>7</v>
      </c>
      <c r="D2" s="5" t="s">
        <v>8</v>
      </c>
      <c r="E2" s="6" t="s">
        <v>9</v>
      </c>
      <c r="F2" s="7" t="s">
        <v>10</v>
      </c>
      <c r="G2" s="8" t="s">
        <v>11</v>
      </c>
      <c r="H2" s="9" t="s">
        <v>12</v>
      </c>
      <c r="I2" s="10" t="s">
        <v>13</v>
      </c>
      <c r="J2" s="11" t="s">
        <v>14</v>
      </c>
      <c r="K2" s="12" t="s">
        <v>15</v>
      </c>
      <c r="L2" s="155" t="s">
        <v>16</v>
      </c>
      <c r="M2" s="156" t="s">
        <v>17</v>
      </c>
      <c r="N2" s="157" t="s">
        <v>18</v>
      </c>
      <c r="O2" s="158" t="s">
        <v>19</v>
      </c>
      <c r="P2" s="17" t="s">
        <v>20</v>
      </c>
      <c r="Q2" s="18" t="s">
        <v>21</v>
      </c>
      <c r="R2" s="19" t="s">
        <v>22</v>
      </c>
      <c r="S2" s="1"/>
      <c r="T2" s="1"/>
      <c r="U2" s="1"/>
      <c r="V2" s="1"/>
      <c r="W2" s="1"/>
      <c r="X2" s="1"/>
      <c r="Y2" s="1"/>
      <c r="Z2" s="1"/>
    </row>
    <row r="3" spans="1:26" ht="15" thickBot="1" x14ac:dyDescent="0.35">
      <c r="A3" s="20" t="s">
        <v>65</v>
      </c>
      <c r="B3" s="21">
        <v>1167821</v>
      </c>
      <c r="C3" s="22">
        <v>837769764.70000005</v>
      </c>
      <c r="D3" s="23">
        <v>541964.88832852722</v>
      </c>
      <c r="E3" s="24">
        <v>1841677018.9454534</v>
      </c>
      <c r="F3" s="25">
        <v>1124504.1116714729</v>
      </c>
      <c r="G3" s="26">
        <v>750760240.65454769</v>
      </c>
      <c r="H3" s="27">
        <f>D3+F3</f>
        <v>1666469</v>
      </c>
      <c r="I3" s="27">
        <f>E3+G3</f>
        <v>2592437259.6000013</v>
      </c>
      <c r="J3" s="28">
        <f>B3+D3+F3</f>
        <v>2834290</v>
      </c>
      <c r="K3" s="29">
        <f>C3+E3+G3</f>
        <v>3430207024.3000011</v>
      </c>
      <c r="L3" s="159">
        <f>SUM(L4:L57)</f>
        <v>0.99950329374060209</v>
      </c>
      <c r="M3" s="31">
        <f>SUM(M4:M57)</f>
        <v>0.99977242977959213</v>
      </c>
      <c r="N3" s="31">
        <f>E3/K3</f>
        <v>0.53689966987379789</v>
      </c>
      <c r="O3" s="160">
        <f>G3/K3</f>
        <v>0.21886732647215501</v>
      </c>
      <c r="P3" s="33" t="str">
        <f>A3</f>
        <v>December</v>
      </c>
      <c r="Q3" s="34"/>
      <c r="R3" s="35"/>
      <c r="S3" s="1"/>
      <c r="T3" s="1"/>
      <c r="U3" s="1"/>
      <c r="V3" s="1"/>
      <c r="W3" s="1"/>
      <c r="X3" s="1"/>
      <c r="Y3" s="1"/>
      <c r="Z3" s="1"/>
    </row>
    <row r="4" spans="1:26" ht="15" thickBot="1" x14ac:dyDescent="0.35">
      <c r="A4" s="36" t="s">
        <v>23</v>
      </c>
      <c r="B4" s="37">
        <v>937737</v>
      </c>
      <c r="C4" s="38">
        <v>521678503.39999998</v>
      </c>
      <c r="D4" s="39">
        <v>348000.42476249149</v>
      </c>
      <c r="E4" s="39">
        <v>206153585.28828448</v>
      </c>
      <c r="F4" s="40">
        <v>908064.57523750851</v>
      </c>
      <c r="G4" s="41">
        <v>491562486.71171582</v>
      </c>
      <c r="H4" s="42">
        <f>D4+F4</f>
        <v>1256065</v>
      </c>
      <c r="I4" s="43">
        <f>E4+G4</f>
        <v>697716072.00000024</v>
      </c>
      <c r="J4" s="44">
        <f>B4+D4+F4</f>
        <v>2193802</v>
      </c>
      <c r="K4" s="45">
        <f>C4+I4</f>
        <v>1219394575.4000001</v>
      </c>
      <c r="L4" s="466">
        <f>K4/K$3</f>
        <v>0.35548716644845679</v>
      </c>
      <c r="M4" s="450">
        <f>J4/J3</f>
        <v>0.77402171266878128</v>
      </c>
      <c r="N4" s="450">
        <f>E4/$K$4</f>
        <v>0.16906224568094341</v>
      </c>
      <c r="O4" s="450">
        <f>G4/K4</f>
        <v>0.40312011930221003</v>
      </c>
      <c r="P4" s="46" t="s">
        <v>24</v>
      </c>
      <c r="Q4" s="47" t="s">
        <v>25</v>
      </c>
      <c r="R4" s="48"/>
      <c r="S4" s="1"/>
      <c r="T4" s="1"/>
      <c r="U4" s="1"/>
      <c r="V4" s="1"/>
      <c r="W4" s="1"/>
      <c r="X4" s="1"/>
      <c r="Y4" s="1"/>
      <c r="Z4" s="1"/>
    </row>
    <row r="5" spans="1:26" ht="15" thickBot="1" x14ac:dyDescent="0.35">
      <c r="A5" s="49" t="s">
        <v>26</v>
      </c>
      <c r="B5" s="50">
        <v>376357</v>
      </c>
      <c r="C5" s="51">
        <v>208865919.40000001</v>
      </c>
      <c r="D5" s="52">
        <v>155803.42476249149</v>
      </c>
      <c r="E5" s="52">
        <v>89302447.288284495</v>
      </c>
      <c r="F5" s="186">
        <v>578603.57523750851</v>
      </c>
      <c r="G5" s="187">
        <v>291070110.71171582</v>
      </c>
      <c r="H5" s="54">
        <f t="shared" ref="H5:I59" si="0">D5+F5</f>
        <v>734407</v>
      </c>
      <c r="I5" s="55">
        <f t="shared" si="0"/>
        <v>380372558.0000003</v>
      </c>
      <c r="J5" s="28">
        <f>B5+D5+F5</f>
        <v>1110764</v>
      </c>
      <c r="K5" s="29">
        <f>C5+E5+G5</f>
        <v>589238477.40000033</v>
      </c>
      <c r="L5" s="466"/>
      <c r="M5" s="450"/>
      <c r="N5" s="450"/>
      <c r="O5" s="450"/>
      <c r="P5" s="46"/>
      <c r="Q5" s="57"/>
      <c r="R5" s="58"/>
      <c r="S5" s="1"/>
      <c r="T5" s="1"/>
      <c r="U5" s="1"/>
      <c r="V5" s="1"/>
      <c r="W5" s="1"/>
      <c r="X5" s="1"/>
      <c r="Y5" s="1"/>
      <c r="Z5" s="1"/>
    </row>
    <row r="6" spans="1:26" ht="15" thickBot="1" x14ac:dyDescent="0.35">
      <c r="A6" s="59" t="s">
        <v>27</v>
      </c>
      <c r="B6" s="60">
        <v>278058</v>
      </c>
      <c r="C6" s="61">
        <v>146705313</v>
      </c>
      <c r="D6" s="62">
        <v>135958.42476249149</v>
      </c>
      <c r="E6" s="62">
        <v>75824507.288284495</v>
      </c>
      <c r="F6" s="60">
        <v>545990.57523750851</v>
      </c>
      <c r="G6" s="61">
        <v>271180611.71171582</v>
      </c>
      <c r="H6" s="27">
        <f t="shared" si="0"/>
        <v>681949</v>
      </c>
      <c r="I6" s="27">
        <f t="shared" si="0"/>
        <v>347005119.0000003</v>
      </c>
      <c r="J6" s="28">
        <f t="shared" ref="J6:K60" si="1">B6+D6+F6</f>
        <v>960007</v>
      </c>
      <c r="K6" s="29">
        <f t="shared" si="1"/>
        <v>493710432.0000003</v>
      </c>
      <c r="L6" s="466"/>
      <c r="M6" s="450"/>
      <c r="N6" s="450"/>
      <c r="O6" s="450"/>
      <c r="P6" s="63" t="s">
        <v>27</v>
      </c>
      <c r="Q6" s="64">
        <v>12.940999999999999</v>
      </c>
      <c r="R6" s="65">
        <v>10.753</v>
      </c>
      <c r="S6" s="1"/>
      <c r="T6" s="1"/>
      <c r="U6" s="1"/>
      <c r="V6" s="1"/>
      <c r="W6" s="1"/>
      <c r="X6" s="1"/>
      <c r="Y6" s="1"/>
      <c r="Z6" s="1"/>
    </row>
    <row r="7" spans="1:26" ht="15" thickBot="1" x14ac:dyDescent="0.35">
      <c r="A7" s="59" t="s">
        <v>28</v>
      </c>
      <c r="B7" s="60">
        <v>98299</v>
      </c>
      <c r="C7" s="61">
        <v>62160606.399999999</v>
      </c>
      <c r="D7" s="62">
        <v>19845</v>
      </c>
      <c r="E7" s="62">
        <v>13477940</v>
      </c>
      <c r="F7" s="66">
        <v>32613</v>
      </c>
      <c r="G7" s="87">
        <v>19889499</v>
      </c>
      <c r="H7" s="27">
        <f t="shared" si="0"/>
        <v>52458</v>
      </c>
      <c r="I7" s="27">
        <f t="shared" si="0"/>
        <v>33367439</v>
      </c>
      <c r="J7" s="28">
        <f t="shared" si="1"/>
        <v>150757</v>
      </c>
      <c r="K7" s="29">
        <f t="shared" si="1"/>
        <v>95528045.400000006</v>
      </c>
      <c r="L7" s="466"/>
      <c r="M7" s="450"/>
      <c r="N7" s="450"/>
      <c r="O7" s="450"/>
      <c r="P7" s="68" t="s">
        <v>28</v>
      </c>
      <c r="Q7" s="64">
        <v>11.108000000000001</v>
      </c>
      <c r="R7" s="65">
        <v>9.468</v>
      </c>
      <c r="S7" s="1"/>
      <c r="T7" s="1"/>
      <c r="U7" s="1"/>
      <c r="V7" s="1"/>
      <c r="W7" s="1"/>
      <c r="X7" s="1"/>
      <c r="Y7" s="1"/>
      <c r="Z7" s="1"/>
    </row>
    <row r="8" spans="1:26" ht="15" thickBot="1" x14ac:dyDescent="0.35">
      <c r="A8" s="69" t="s">
        <v>29</v>
      </c>
      <c r="B8" s="50">
        <v>545806</v>
      </c>
      <c r="C8" s="51">
        <v>304336802</v>
      </c>
      <c r="D8" s="52">
        <v>186323</v>
      </c>
      <c r="E8" s="52">
        <v>112625126</v>
      </c>
      <c r="F8" s="138">
        <v>324912</v>
      </c>
      <c r="G8" s="139">
        <v>197253358</v>
      </c>
      <c r="H8" s="54">
        <f t="shared" si="0"/>
        <v>511235</v>
      </c>
      <c r="I8" s="55">
        <f t="shared" si="0"/>
        <v>309878484</v>
      </c>
      <c r="J8" s="28">
        <f t="shared" si="1"/>
        <v>1057041</v>
      </c>
      <c r="K8" s="29">
        <f t="shared" si="1"/>
        <v>614215286</v>
      </c>
      <c r="L8" s="466"/>
      <c r="M8" s="450"/>
      <c r="N8" s="450"/>
      <c r="O8" s="450"/>
      <c r="P8" s="68"/>
      <c r="Q8" s="64"/>
      <c r="R8" s="65"/>
      <c r="S8" s="1"/>
      <c r="T8" s="1"/>
      <c r="U8" s="1"/>
      <c r="V8" s="1"/>
      <c r="W8" s="1"/>
      <c r="X8" s="1"/>
      <c r="Y8" s="1"/>
      <c r="Z8" s="1"/>
    </row>
    <row r="9" spans="1:26" ht="15" thickBot="1" x14ac:dyDescent="0.35">
      <c r="A9" s="72" t="s">
        <v>30</v>
      </c>
      <c r="B9" s="60">
        <v>543748</v>
      </c>
      <c r="C9" s="61">
        <v>302971216</v>
      </c>
      <c r="D9" s="62">
        <v>185882</v>
      </c>
      <c r="E9" s="62">
        <v>112247304</v>
      </c>
      <c r="F9" s="73">
        <v>315330</v>
      </c>
      <c r="G9" s="90">
        <v>190635936</v>
      </c>
      <c r="H9" s="27">
        <f t="shared" si="0"/>
        <v>501212</v>
      </c>
      <c r="I9" s="27">
        <f t="shared" si="0"/>
        <v>302883240</v>
      </c>
      <c r="J9" s="28">
        <f t="shared" si="1"/>
        <v>1044960</v>
      </c>
      <c r="K9" s="29">
        <f t="shared" si="1"/>
        <v>605854456</v>
      </c>
      <c r="L9" s="466"/>
      <c r="M9" s="450"/>
      <c r="N9" s="450"/>
      <c r="O9" s="450"/>
      <c r="P9" s="68" t="s">
        <v>30</v>
      </c>
      <c r="Q9" s="64">
        <v>14.961000000000002</v>
      </c>
      <c r="R9" s="65">
        <v>14.821</v>
      </c>
      <c r="S9" s="1"/>
      <c r="T9" s="1"/>
      <c r="U9" s="1"/>
      <c r="V9" s="1"/>
      <c r="W9" s="1"/>
      <c r="X9" s="1"/>
      <c r="Y9" s="1"/>
      <c r="Z9" s="1"/>
    </row>
    <row r="10" spans="1:26" ht="15" thickBot="1" x14ac:dyDescent="0.35">
      <c r="A10" s="72" t="s">
        <v>31</v>
      </c>
      <c r="B10" s="60">
        <v>2058</v>
      </c>
      <c r="C10" s="61">
        <v>1365586</v>
      </c>
      <c r="D10" s="62">
        <v>441</v>
      </c>
      <c r="E10" s="62">
        <v>377822</v>
      </c>
      <c r="F10" s="73">
        <v>9582</v>
      </c>
      <c r="G10" s="90">
        <v>6617422</v>
      </c>
      <c r="H10" s="27">
        <f t="shared" si="0"/>
        <v>10023</v>
      </c>
      <c r="I10" s="27">
        <f t="shared" si="0"/>
        <v>6995244</v>
      </c>
      <c r="J10" s="28">
        <f t="shared" si="1"/>
        <v>12081</v>
      </c>
      <c r="K10" s="29">
        <f t="shared" si="1"/>
        <v>8360830</v>
      </c>
      <c r="L10" s="466"/>
      <c r="M10" s="450"/>
      <c r="N10" s="450"/>
      <c r="O10" s="450"/>
      <c r="P10" s="68" t="s">
        <v>31</v>
      </c>
      <c r="Q10" s="64">
        <v>14.961000000000002</v>
      </c>
      <c r="R10" s="65">
        <v>14.821</v>
      </c>
      <c r="S10" s="1"/>
      <c r="T10" s="1"/>
      <c r="U10" s="1"/>
      <c r="V10" s="1"/>
      <c r="W10" s="1"/>
      <c r="X10" s="1"/>
      <c r="Y10" s="1"/>
      <c r="Z10" s="1"/>
    </row>
    <row r="11" spans="1:26" ht="15" thickBot="1" x14ac:dyDescent="0.35">
      <c r="A11" s="69" t="s">
        <v>32</v>
      </c>
      <c r="B11" s="50">
        <v>15574</v>
      </c>
      <c r="C11" s="51">
        <v>8475782</v>
      </c>
      <c r="D11" s="52">
        <v>5874</v>
      </c>
      <c r="E11" s="52">
        <v>4226012</v>
      </c>
      <c r="F11" s="70">
        <v>4549</v>
      </c>
      <c r="G11" s="140">
        <v>3239018</v>
      </c>
      <c r="H11" s="54">
        <f t="shared" si="0"/>
        <v>10423</v>
      </c>
      <c r="I11" s="55">
        <f t="shared" si="0"/>
        <v>7465030</v>
      </c>
      <c r="J11" s="28">
        <f t="shared" si="1"/>
        <v>25997</v>
      </c>
      <c r="K11" s="29">
        <f t="shared" si="1"/>
        <v>15940812</v>
      </c>
      <c r="L11" s="466"/>
      <c r="M11" s="450"/>
      <c r="N11" s="450"/>
      <c r="O11" s="450"/>
      <c r="P11" s="68"/>
      <c r="Q11" s="64"/>
      <c r="R11" s="65"/>
      <c r="S11" s="1"/>
      <c r="T11" s="1"/>
      <c r="U11" s="1"/>
      <c r="V11" s="1"/>
      <c r="W11" s="1"/>
      <c r="X11" s="1"/>
      <c r="Y11" s="1"/>
      <c r="Z11" s="1"/>
    </row>
    <row r="12" spans="1:26" ht="15" thickBot="1" x14ac:dyDescent="0.35">
      <c r="A12" s="72" t="s">
        <v>33</v>
      </c>
      <c r="B12" s="60">
        <v>15574</v>
      </c>
      <c r="C12" s="61">
        <v>8475782</v>
      </c>
      <c r="D12" s="62">
        <v>5874</v>
      </c>
      <c r="E12" s="62">
        <v>4226012</v>
      </c>
      <c r="F12" s="73">
        <v>4549</v>
      </c>
      <c r="G12" s="90">
        <v>3239018</v>
      </c>
      <c r="H12" s="27">
        <f t="shared" si="0"/>
        <v>10423</v>
      </c>
      <c r="I12" s="27">
        <f t="shared" si="0"/>
        <v>7465030</v>
      </c>
      <c r="J12" s="28">
        <f t="shared" si="1"/>
        <v>25997</v>
      </c>
      <c r="K12" s="29">
        <f t="shared" si="1"/>
        <v>15940812</v>
      </c>
      <c r="L12" s="466"/>
      <c r="M12" s="450"/>
      <c r="N12" s="450"/>
      <c r="O12" s="450"/>
      <c r="P12" s="75" t="s">
        <v>33</v>
      </c>
      <c r="Q12" s="76">
        <v>17.431000000000001</v>
      </c>
      <c r="R12" s="77">
        <v>15.298</v>
      </c>
      <c r="S12" s="1"/>
      <c r="T12" s="1"/>
      <c r="U12" s="1"/>
      <c r="V12" s="1"/>
      <c r="W12" s="1"/>
      <c r="X12" s="1"/>
      <c r="Y12" s="1"/>
      <c r="Z12" s="1"/>
    </row>
    <row r="13" spans="1:26" ht="15" thickBot="1" x14ac:dyDescent="0.35">
      <c r="A13" s="36" t="s">
        <v>34</v>
      </c>
      <c r="B13" s="37">
        <v>109018</v>
      </c>
      <c r="C13" s="38">
        <v>67215342</v>
      </c>
      <c r="D13" s="39">
        <v>73307.043603812854</v>
      </c>
      <c r="E13" s="39">
        <v>41264908.180369824</v>
      </c>
      <c r="F13" s="40">
        <v>82864.956396187146</v>
      </c>
      <c r="G13" s="141">
        <v>45572140.819630176</v>
      </c>
      <c r="H13" s="42">
        <f t="shared" si="0"/>
        <v>156172</v>
      </c>
      <c r="I13" s="43">
        <f t="shared" si="0"/>
        <v>86837049</v>
      </c>
      <c r="J13" s="79">
        <f t="shared" si="1"/>
        <v>265190</v>
      </c>
      <c r="K13" s="80">
        <f t="shared" si="1"/>
        <v>154052391</v>
      </c>
      <c r="L13" s="467">
        <f>K13/K3</f>
        <v>4.491052286601778E-2</v>
      </c>
      <c r="M13" s="450">
        <f>J13/J3</f>
        <v>9.3564878682139085E-2</v>
      </c>
      <c r="N13" s="450">
        <f>E13/K13</f>
        <v>0.26786282194328176</v>
      </c>
      <c r="O13" s="450">
        <f>G13/K13</f>
        <v>0.29582235318652195</v>
      </c>
      <c r="P13" s="81"/>
      <c r="Q13" s="82" t="s">
        <v>35</v>
      </c>
      <c r="R13" s="83"/>
      <c r="S13" s="1"/>
      <c r="T13" s="1"/>
      <c r="U13" s="1"/>
      <c r="V13" s="1"/>
      <c r="W13" s="1"/>
      <c r="X13" s="1"/>
      <c r="Y13" s="1"/>
      <c r="Z13" s="1"/>
    </row>
    <row r="14" spans="1:26" ht="15" thickBot="1" x14ac:dyDescent="0.35">
      <c r="A14" s="49" t="s">
        <v>26</v>
      </c>
      <c r="B14" s="84">
        <v>47166</v>
      </c>
      <c r="C14" s="85">
        <v>29204366</v>
      </c>
      <c r="D14" s="86">
        <v>38023.043603812854</v>
      </c>
      <c r="E14" s="86">
        <v>20348712.18036982</v>
      </c>
      <c r="F14" s="144">
        <v>53093.956396187146</v>
      </c>
      <c r="G14" s="188">
        <v>27480503.81963018</v>
      </c>
      <c r="H14" s="54">
        <f t="shared" si="0"/>
        <v>91117</v>
      </c>
      <c r="I14" s="55">
        <f t="shared" si="0"/>
        <v>47829216</v>
      </c>
      <c r="J14" s="28">
        <f t="shared" si="1"/>
        <v>138283</v>
      </c>
      <c r="K14" s="29">
        <f t="shared" si="1"/>
        <v>77033582</v>
      </c>
      <c r="L14" s="467"/>
      <c r="M14" s="450"/>
      <c r="N14" s="450"/>
      <c r="O14" s="450"/>
      <c r="P14" s="81"/>
      <c r="Q14" s="57"/>
      <c r="R14" s="58"/>
      <c r="S14" s="1"/>
      <c r="T14" s="1"/>
      <c r="U14" s="1"/>
      <c r="V14" s="1"/>
      <c r="W14" s="1"/>
      <c r="X14" s="1"/>
      <c r="Y14" s="1"/>
      <c r="Z14" s="1"/>
    </row>
    <row r="15" spans="1:26" ht="15" thickBot="1" x14ac:dyDescent="0.35">
      <c r="A15" s="59" t="str">
        <f>A6</f>
        <v>EverSource East</v>
      </c>
      <c r="B15" s="60">
        <v>23631</v>
      </c>
      <c r="C15" s="61">
        <v>11984307</v>
      </c>
      <c r="D15" s="62">
        <v>27579.04360381285</v>
      </c>
      <c r="E15" s="62">
        <v>13662352.18036982</v>
      </c>
      <c r="F15" s="60">
        <v>46996.956396187146</v>
      </c>
      <c r="G15" s="61">
        <v>23470009.81963018</v>
      </c>
      <c r="H15" s="27">
        <f t="shared" si="0"/>
        <v>74576</v>
      </c>
      <c r="I15" s="27">
        <f t="shared" si="0"/>
        <v>37132362</v>
      </c>
      <c r="J15" s="28">
        <f t="shared" si="1"/>
        <v>98207</v>
      </c>
      <c r="K15" s="29">
        <f t="shared" si="1"/>
        <v>49116669</v>
      </c>
      <c r="L15" s="467"/>
      <c r="M15" s="450"/>
      <c r="N15" s="450"/>
      <c r="O15" s="450"/>
      <c r="P15" s="63" t="s">
        <v>27</v>
      </c>
      <c r="Q15" s="64">
        <v>12.940999999999999</v>
      </c>
      <c r="R15" s="65">
        <v>10.753</v>
      </c>
      <c r="S15" s="1"/>
      <c r="T15" s="1"/>
      <c r="U15" s="1"/>
      <c r="V15" s="1"/>
      <c r="W15" s="1"/>
      <c r="X15" s="1"/>
      <c r="Y15" s="1"/>
      <c r="Z15" s="1"/>
    </row>
    <row r="16" spans="1:26" ht="15" thickBot="1" x14ac:dyDescent="0.35">
      <c r="A16" s="59" t="str">
        <f>A7</f>
        <v>EverSource West</v>
      </c>
      <c r="B16" s="60">
        <v>23535</v>
      </c>
      <c r="C16" s="61">
        <v>17220059</v>
      </c>
      <c r="D16" s="62">
        <v>10444</v>
      </c>
      <c r="E16" s="62">
        <v>6686360</v>
      </c>
      <c r="F16" s="66">
        <v>6097</v>
      </c>
      <c r="G16" s="87">
        <v>4010494</v>
      </c>
      <c r="H16" s="27">
        <f t="shared" si="0"/>
        <v>16541</v>
      </c>
      <c r="I16" s="27">
        <f t="shared" si="0"/>
        <v>10696854</v>
      </c>
      <c r="J16" s="28">
        <f t="shared" si="1"/>
        <v>40076</v>
      </c>
      <c r="K16" s="29">
        <f t="shared" si="1"/>
        <v>27916913</v>
      </c>
      <c r="L16" s="467"/>
      <c r="M16" s="450"/>
      <c r="N16" s="450"/>
      <c r="O16" s="450"/>
      <c r="P16" s="68" t="s">
        <v>28</v>
      </c>
      <c r="Q16" s="64">
        <v>11.108000000000001</v>
      </c>
      <c r="R16" s="65">
        <v>9.468</v>
      </c>
      <c r="S16" s="1"/>
      <c r="T16" s="1"/>
      <c r="U16" s="1"/>
      <c r="V16" s="1"/>
      <c r="W16" s="1"/>
      <c r="X16" s="1"/>
      <c r="Y16" s="1"/>
      <c r="Z16" s="1"/>
    </row>
    <row r="17" spans="1:26" ht="15" thickBot="1" x14ac:dyDescent="0.35">
      <c r="A17" s="49" t="s">
        <v>29</v>
      </c>
      <c r="B17" s="84">
        <v>58374</v>
      </c>
      <c r="C17" s="85">
        <v>35872903</v>
      </c>
      <c r="D17" s="86">
        <v>34172</v>
      </c>
      <c r="E17" s="86">
        <v>20215014</v>
      </c>
      <c r="F17" s="88">
        <v>29401</v>
      </c>
      <c r="G17" s="142">
        <v>17833779</v>
      </c>
      <c r="H17" s="54">
        <f t="shared" si="0"/>
        <v>63573</v>
      </c>
      <c r="I17" s="55">
        <f t="shared" si="0"/>
        <v>38048793</v>
      </c>
      <c r="J17" s="28">
        <f t="shared" si="1"/>
        <v>121947</v>
      </c>
      <c r="K17" s="29">
        <f t="shared" si="1"/>
        <v>73921696</v>
      </c>
      <c r="L17" s="467"/>
      <c r="M17" s="450"/>
      <c r="N17" s="450"/>
      <c r="O17" s="450"/>
      <c r="P17" s="68"/>
      <c r="Q17" s="64"/>
      <c r="R17" s="65"/>
      <c r="S17" s="1"/>
      <c r="T17" s="1"/>
      <c r="U17" s="1"/>
      <c r="V17" s="1"/>
      <c r="W17" s="1"/>
      <c r="X17" s="1"/>
      <c r="Y17" s="1"/>
      <c r="Z17" s="1"/>
    </row>
    <row r="18" spans="1:26" ht="15" thickBot="1" x14ac:dyDescent="0.35">
      <c r="A18" s="72" t="s">
        <v>30</v>
      </c>
      <c r="B18" s="60">
        <v>58334</v>
      </c>
      <c r="C18" s="61">
        <v>35834280</v>
      </c>
      <c r="D18" s="62">
        <v>34160</v>
      </c>
      <c r="E18" s="62">
        <v>20198831</v>
      </c>
      <c r="F18" s="73">
        <v>29304</v>
      </c>
      <c r="G18" s="90">
        <v>17757630</v>
      </c>
      <c r="H18" s="27">
        <f t="shared" si="0"/>
        <v>63464</v>
      </c>
      <c r="I18" s="27">
        <f t="shared" si="0"/>
        <v>37956461</v>
      </c>
      <c r="J18" s="28">
        <f t="shared" si="1"/>
        <v>121798</v>
      </c>
      <c r="K18" s="29">
        <f t="shared" si="1"/>
        <v>73790741</v>
      </c>
      <c r="L18" s="467"/>
      <c r="M18" s="450"/>
      <c r="N18" s="450"/>
      <c r="O18" s="450"/>
      <c r="P18" s="68" t="s">
        <v>30</v>
      </c>
      <c r="Q18" s="64">
        <v>14.961000000000002</v>
      </c>
      <c r="R18" s="65">
        <v>14.821</v>
      </c>
      <c r="S18" s="1"/>
      <c r="T18" s="1"/>
      <c r="U18" s="1"/>
      <c r="V18" s="1"/>
      <c r="W18" s="1"/>
      <c r="X18" s="1"/>
      <c r="Y18" s="1"/>
      <c r="Z18" s="1"/>
    </row>
    <row r="19" spans="1:26" ht="15" thickBot="1" x14ac:dyDescent="0.35">
      <c r="A19" s="72" t="s">
        <v>31</v>
      </c>
      <c r="B19" s="60">
        <v>40</v>
      </c>
      <c r="C19" s="61">
        <v>38623</v>
      </c>
      <c r="D19" s="62">
        <v>12</v>
      </c>
      <c r="E19" s="62">
        <v>16183</v>
      </c>
      <c r="F19" s="73">
        <v>97</v>
      </c>
      <c r="G19" s="90">
        <v>76149</v>
      </c>
      <c r="H19" s="27">
        <f t="shared" si="0"/>
        <v>109</v>
      </c>
      <c r="I19" s="27">
        <f t="shared" si="0"/>
        <v>92332</v>
      </c>
      <c r="J19" s="28">
        <f t="shared" si="1"/>
        <v>149</v>
      </c>
      <c r="K19" s="29">
        <f t="shared" si="1"/>
        <v>130955</v>
      </c>
      <c r="L19" s="467"/>
      <c r="M19" s="450"/>
      <c r="N19" s="450"/>
      <c r="O19" s="450"/>
      <c r="P19" s="68" t="s">
        <v>31</v>
      </c>
      <c r="Q19" s="64">
        <v>14.961000000000002</v>
      </c>
      <c r="R19" s="65">
        <v>14.821</v>
      </c>
      <c r="S19" s="1"/>
      <c r="T19" s="1"/>
      <c r="U19" s="1"/>
      <c r="V19" s="1"/>
      <c r="W19" s="1"/>
      <c r="X19" s="1"/>
      <c r="Y19" s="1"/>
      <c r="Z19" s="1"/>
    </row>
    <row r="20" spans="1:26" ht="15" thickBot="1" x14ac:dyDescent="0.35">
      <c r="A20" s="69" t="s">
        <v>32</v>
      </c>
      <c r="B20" s="84">
        <v>3478</v>
      </c>
      <c r="C20" s="85">
        <v>2138073</v>
      </c>
      <c r="D20" s="86">
        <v>1112</v>
      </c>
      <c r="E20" s="86">
        <v>701182</v>
      </c>
      <c r="F20" s="91">
        <v>370</v>
      </c>
      <c r="G20" s="143">
        <v>257858</v>
      </c>
      <c r="H20" s="54">
        <f t="shared" si="0"/>
        <v>1482</v>
      </c>
      <c r="I20" s="55">
        <f t="shared" si="0"/>
        <v>959040</v>
      </c>
      <c r="J20" s="28">
        <f t="shared" si="1"/>
        <v>4960</v>
      </c>
      <c r="K20" s="29">
        <f t="shared" si="1"/>
        <v>3097113</v>
      </c>
      <c r="L20" s="467"/>
      <c r="M20" s="450"/>
      <c r="N20" s="450"/>
      <c r="O20" s="450"/>
      <c r="P20" s="68"/>
      <c r="Q20" s="64"/>
      <c r="R20" s="65"/>
      <c r="S20" s="1"/>
      <c r="T20" s="1"/>
      <c r="U20" s="1"/>
      <c r="V20" s="1"/>
      <c r="W20" s="1"/>
      <c r="X20" s="1"/>
      <c r="Y20" s="1"/>
      <c r="Z20" s="1"/>
    </row>
    <row r="21" spans="1:26" ht="15" thickBot="1" x14ac:dyDescent="0.35">
      <c r="A21" s="72" t="s">
        <v>33</v>
      </c>
      <c r="B21" s="60">
        <v>3478</v>
      </c>
      <c r="C21" s="61">
        <v>2138073</v>
      </c>
      <c r="D21" s="62">
        <v>1112</v>
      </c>
      <c r="E21" s="62">
        <v>701182</v>
      </c>
      <c r="F21" s="73">
        <v>370</v>
      </c>
      <c r="G21" s="90">
        <v>257858</v>
      </c>
      <c r="H21" s="27">
        <f t="shared" si="0"/>
        <v>1482</v>
      </c>
      <c r="I21" s="27">
        <f t="shared" si="0"/>
        <v>959040</v>
      </c>
      <c r="J21" s="28">
        <f t="shared" si="1"/>
        <v>4960</v>
      </c>
      <c r="K21" s="29">
        <f t="shared" si="1"/>
        <v>3097113</v>
      </c>
      <c r="L21" s="467"/>
      <c r="M21" s="450"/>
      <c r="N21" s="450"/>
      <c r="O21" s="450"/>
      <c r="P21" s="75" t="s">
        <v>33</v>
      </c>
      <c r="Q21" s="76">
        <v>17.431000000000001</v>
      </c>
      <c r="R21" s="77">
        <v>15.298</v>
      </c>
      <c r="S21" s="1"/>
      <c r="T21" s="1"/>
      <c r="U21" s="1"/>
      <c r="V21" s="1"/>
      <c r="W21" s="1"/>
      <c r="X21" s="1"/>
      <c r="Y21" s="1"/>
      <c r="Z21" s="1"/>
    </row>
    <row r="22" spans="1:26" ht="15" thickBot="1" x14ac:dyDescent="0.35">
      <c r="A22" s="36" t="s">
        <v>36</v>
      </c>
      <c r="B22" s="37">
        <v>105696</v>
      </c>
      <c r="C22" s="38">
        <v>93869270.5</v>
      </c>
      <c r="D22" s="39">
        <v>82663.263645081752</v>
      </c>
      <c r="E22" s="39">
        <v>146705804.6261538</v>
      </c>
      <c r="F22" s="40">
        <v>115099.73635491826</v>
      </c>
      <c r="G22" s="141">
        <v>86005922.473846197</v>
      </c>
      <c r="H22" s="42">
        <f t="shared" si="0"/>
        <v>197763</v>
      </c>
      <c r="I22" s="43">
        <f t="shared" si="0"/>
        <v>232711727.09999999</v>
      </c>
      <c r="J22" s="44">
        <f t="shared" si="1"/>
        <v>303459</v>
      </c>
      <c r="K22" s="45">
        <f>C22+E22+G22</f>
        <v>326580997.60000002</v>
      </c>
      <c r="L22" s="467">
        <f>K22/K3</f>
        <v>9.520737240827179E-2</v>
      </c>
      <c r="M22" s="450">
        <f>J22/J3</f>
        <v>0.10706702560429596</v>
      </c>
      <c r="N22" s="450">
        <f>E22/K22</f>
        <v>0.44921721013860294</v>
      </c>
      <c r="O22" s="450">
        <f>G22/K22</f>
        <v>0.26335250092899526</v>
      </c>
      <c r="P22" s="81"/>
      <c r="Q22" s="93" t="s">
        <v>37</v>
      </c>
      <c r="R22" s="94"/>
      <c r="S22" s="1"/>
      <c r="T22" s="1"/>
      <c r="U22" s="1"/>
      <c r="V22" s="1"/>
      <c r="W22" s="1"/>
      <c r="X22" s="1"/>
      <c r="Y22" s="1"/>
      <c r="Z22" s="1"/>
    </row>
    <row r="23" spans="1:26" ht="15" thickBot="1" x14ac:dyDescent="0.35">
      <c r="A23" s="69" t="s">
        <v>26</v>
      </c>
      <c r="B23" s="84">
        <v>37444</v>
      </c>
      <c r="C23" s="85">
        <v>33688279.5</v>
      </c>
      <c r="D23" s="86">
        <v>38205.263645081744</v>
      </c>
      <c r="E23" s="86">
        <v>77848741.626153797</v>
      </c>
      <c r="F23" s="144">
        <v>72836.736354918263</v>
      </c>
      <c r="G23" s="188">
        <v>48216844.473846205</v>
      </c>
      <c r="H23" s="54">
        <f t="shared" si="0"/>
        <v>111042</v>
      </c>
      <c r="I23" s="55">
        <f t="shared" si="0"/>
        <v>126065586.09999999</v>
      </c>
      <c r="J23" s="28">
        <f t="shared" si="1"/>
        <v>148486</v>
      </c>
      <c r="K23" s="29">
        <f t="shared" si="1"/>
        <v>159753865.59999999</v>
      </c>
      <c r="L23" s="467"/>
      <c r="M23" s="450"/>
      <c r="N23" s="450"/>
      <c r="O23" s="450"/>
      <c r="P23" s="81"/>
      <c r="Q23" s="57"/>
      <c r="R23" s="58"/>
      <c r="S23" s="1"/>
      <c r="T23" s="1"/>
      <c r="U23" s="1"/>
      <c r="V23" s="1"/>
      <c r="W23" s="1"/>
      <c r="X23" s="1"/>
      <c r="Y23" s="1"/>
      <c r="Z23" s="1"/>
    </row>
    <row r="24" spans="1:26" ht="15" thickBot="1" x14ac:dyDescent="0.35">
      <c r="A24" s="72" t="str">
        <f>A15</f>
        <v>EverSource East</v>
      </c>
      <c r="B24" s="60">
        <v>26770</v>
      </c>
      <c r="C24" s="61">
        <v>18285930</v>
      </c>
      <c r="D24" s="62">
        <v>31686.263645081744</v>
      </c>
      <c r="E24" s="62">
        <v>53864489.926153801</v>
      </c>
      <c r="F24" s="60">
        <v>68290.736354918263</v>
      </c>
      <c r="G24" s="61">
        <v>41393618.073846206</v>
      </c>
      <c r="H24" s="27">
        <f t="shared" si="0"/>
        <v>99977</v>
      </c>
      <c r="I24" s="27">
        <f t="shared" si="0"/>
        <v>95258108</v>
      </c>
      <c r="J24" s="28">
        <f t="shared" si="1"/>
        <v>126747</v>
      </c>
      <c r="K24" s="29">
        <f t="shared" si="1"/>
        <v>113544038.00000001</v>
      </c>
      <c r="L24" s="467"/>
      <c r="M24" s="450"/>
      <c r="N24" s="450"/>
      <c r="O24" s="450"/>
      <c r="P24" s="63" t="s">
        <v>27</v>
      </c>
      <c r="Q24" s="64">
        <v>11.904999999999999</v>
      </c>
      <c r="R24" s="65">
        <v>9.85</v>
      </c>
      <c r="S24" s="1"/>
      <c r="T24" s="1"/>
      <c r="U24" s="1"/>
      <c r="V24" s="1"/>
      <c r="W24" s="1"/>
      <c r="X24" s="1"/>
      <c r="Y24" s="1"/>
      <c r="Z24" s="1"/>
    </row>
    <row r="25" spans="1:26" ht="15" thickBot="1" x14ac:dyDescent="0.35">
      <c r="A25" s="72" t="str">
        <f>A16</f>
        <v>EverSource West</v>
      </c>
      <c r="B25" s="60">
        <v>10674</v>
      </c>
      <c r="C25" s="61">
        <v>15402349.5</v>
      </c>
      <c r="D25" s="62">
        <v>6519</v>
      </c>
      <c r="E25" s="62">
        <v>23984251.699999999</v>
      </c>
      <c r="F25" s="66">
        <v>4546</v>
      </c>
      <c r="G25" s="87">
        <v>6823226.4000000004</v>
      </c>
      <c r="H25" s="27">
        <f t="shared" si="0"/>
        <v>11065</v>
      </c>
      <c r="I25" s="27">
        <f t="shared" si="0"/>
        <v>30807478.100000001</v>
      </c>
      <c r="J25" s="28">
        <f t="shared" si="1"/>
        <v>21739</v>
      </c>
      <c r="K25" s="29">
        <f t="shared" si="1"/>
        <v>46209827.600000001</v>
      </c>
      <c r="L25" s="467"/>
      <c r="M25" s="450"/>
      <c r="N25" s="450"/>
      <c r="O25" s="450"/>
      <c r="P25" s="68" t="s">
        <v>28</v>
      </c>
      <c r="Q25" s="64">
        <v>10.896000000000001</v>
      </c>
      <c r="R25" s="65">
        <v>8.9629999999999992</v>
      </c>
      <c r="S25" s="1"/>
      <c r="T25" s="1"/>
      <c r="U25" s="1"/>
      <c r="V25" s="1"/>
      <c r="W25" s="1"/>
      <c r="X25" s="1"/>
      <c r="Y25" s="1"/>
      <c r="Z25" s="1"/>
    </row>
    <row r="26" spans="1:26" ht="15" thickBot="1" x14ac:dyDescent="0.35">
      <c r="A26" s="69" t="s">
        <v>29</v>
      </c>
      <c r="B26" s="50">
        <v>66506</v>
      </c>
      <c r="C26" s="51">
        <v>59805639</v>
      </c>
      <c r="D26" s="52">
        <v>43887</v>
      </c>
      <c r="E26" s="52">
        <v>68685175</v>
      </c>
      <c r="F26" s="138">
        <v>42059</v>
      </c>
      <c r="G26" s="139">
        <v>37740879</v>
      </c>
      <c r="H26" s="54">
        <f t="shared" si="0"/>
        <v>85946</v>
      </c>
      <c r="I26" s="55">
        <f t="shared" si="0"/>
        <v>106426054</v>
      </c>
      <c r="J26" s="28">
        <f t="shared" si="1"/>
        <v>152452</v>
      </c>
      <c r="K26" s="29">
        <f t="shared" si="1"/>
        <v>166231693</v>
      </c>
      <c r="L26" s="467"/>
      <c r="M26" s="450"/>
      <c r="N26" s="450"/>
      <c r="O26" s="450"/>
      <c r="P26" s="68"/>
      <c r="Q26" s="64"/>
      <c r="R26" s="65"/>
      <c r="S26" s="1"/>
      <c r="T26" s="1"/>
      <c r="U26" s="1"/>
      <c r="V26" s="1"/>
      <c r="W26" s="1"/>
      <c r="X26" s="1"/>
      <c r="Y26" s="1"/>
      <c r="Z26" s="1"/>
    </row>
    <row r="27" spans="1:26" ht="15" thickBot="1" x14ac:dyDescent="0.35">
      <c r="A27" s="72" t="s">
        <v>30</v>
      </c>
      <c r="B27" s="60">
        <v>66244</v>
      </c>
      <c r="C27" s="61">
        <v>59592341</v>
      </c>
      <c r="D27" s="62">
        <v>43572</v>
      </c>
      <c r="E27" s="62">
        <v>68228098</v>
      </c>
      <c r="F27" s="73">
        <v>41020</v>
      </c>
      <c r="G27" s="90">
        <v>36670241</v>
      </c>
      <c r="H27" s="27">
        <f t="shared" si="0"/>
        <v>84592</v>
      </c>
      <c r="I27" s="27">
        <f t="shared" si="0"/>
        <v>104898339</v>
      </c>
      <c r="J27" s="28">
        <f t="shared" si="1"/>
        <v>150836</v>
      </c>
      <c r="K27" s="29">
        <f t="shared" si="1"/>
        <v>164490680</v>
      </c>
      <c r="L27" s="467"/>
      <c r="M27" s="450"/>
      <c r="N27" s="450"/>
      <c r="O27" s="450"/>
      <c r="P27" s="68" t="s">
        <v>30</v>
      </c>
      <c r="Q27" s="64">
        <v>13.518000000000004</v>
      </c>
      <c r="R27" s="65">
        <v>13.113</v>
      </c>
      <c r="S27" s="1"/>
      <c r="T27" s="1"/>
      <c r="U27" s="1"/>
      <c r="V27" s="1"/>
      <c r="W27" s="1"/>
      <c r="X27" s="1"/>
      <c r="Y27" s="1"/>
      <c r="Z27" s="1"/>
    </row>
    <row r="28" spans="1:26" ht="15" thickBot="1" x14ac:dyDescent="0.35">
      <c r="A28" s="72" t="s">
        <v>31</v>
      </c>
      <c r="B28" s="60">
        <v>262</v>
      </c>
      <c r="C28" s="61">
        <v>213298</v>
      </c>
      <c r="D28" s="62">
        <v>315</v>
      </c>
      <c r="E28" s="62">
        <v>457077</v>
      </c>
      <c r="F28" s="73">
        <v>1039</v>
      </c>
      <c r="G28" s="90">
        <v>1070638</v>
      </c>
      <c r="H28" s="27">
        <f t="shared" si="0"/>
        <v>1354</v>
      </c>
      <c r="I28" s="27">
        <f t="shared" si="0"/>
        <v>1527715</v>
      </c>
      <c r="J28" s="28">
        <f t="shared" si="1"/>
        <v>1616</v>
      </c>
      <c r="K28" s="29">
        <f t="shared" si="1"/>
        <v>1741013</v>
      </c>
      <c r="L28" s="467"/>
      <c r="M28" s="450"/>
      <c r="N28" s="450"/>
      <c r="O28" s="450"/>
      <c r="P28" s="68" t="s">
        <v>31</v>
      </c>
      <c r="Q28" s="64">
        <v>13.518000000000004</v>
      </c>
      <c r="R28" s="65">
        <v>13.113</v>
      </c>
      <c r="S28" s="1"/>
      <c r="T28" s="1"/>
      <c r="U28" s="1"/>
      <c r="V28" s="1"/>
      <c r="W28" s="1"/>
      <c r="X28" s="1"/>
      <c r="Y28" s="1"/>
      <c r="Z28" s="1"/>
    </row>
    <row r="29" spans="1:26" ht="15" thickBot="1" x14ac:dyDescent="0.35">
      <c r="A29" s="69" t="s">
        <v>32</v>
      </c>
      <c r="B29" s="50">
        <v>1746</v>
      </c>
      <c r="C29" s="51">
        <v>375352</v>
      </c>
      <c r="D29" s="52">
        <v>571</v>
      </c>
      <c r="E29" s="52">
        <v>171888</v>
      </c>
      <c r="F29" s="70">
        <v>204</v>
      </c>
      <c r="G29" s="140">
        <v>48199</v>
      </c>
      <c r="H29" s="54">
        <f t="shared" si="0"/>
        <v>775</v>
      </c>
      <c r="I29" s="55">
        <f t="shared" si="0"/>
        <v>220087</v>
      </c>
      <c r="J29" s="28">
        <f t="shared" si="1"/>
        <v>2521</v>
      </c>
      <c r="K29" s="29">
        <f t="shared" si="1"/>
        <v>595439</v>
      </c>
      <c r="L29" s="467"/>
      <c r="M29" s="450"/>
      <c r="N29" s="450"/>
      <c r="O29" s="450"/>
      <c r="P29" s="68"/>
      <c r="Q29" s="64"/>
      <c r="R29" s="65"/>
      <c r="S29" s="1"/>
      <c r="T29" s="1"/>
      <c r="U29" s="1"/>
      <c r="V29" s="1"/>
      <c r="W29" s="1"/>
      <c r="X29" s="1"/>
      <c r="Y29" s="1"/>
      <c r="Z29" s="1"/>
    </row>
    <row r="30" spans="1:26" ht="15" thickBot="1" x14ac:dyDescent="0.35">
      <c r="A30" s="72" t="s">
        <v>33</v>
      </c>
      <c r="B30" s="60">
        <v>1746</v>
      </c>
      <c r="C30" s="61">
        <v>375352</v>
      </c>
      <c r="D30" s="62">
        <v>571</v>
      </c>
      <c r="E30" s="62">
        <v>171888</v>
      </c>
      <c r="F30" s="73">
        <v>204</v>
      </c>
      <c r="G30" s="90">
        <v>48199</v>
      </c>
      <c r="H30" s="27">
        <f t="shared" si="0"/>
        <v>775</v>
      </c>
      <c r="I30" s="27">
        <f t="shared" si="0"/>
        <v>220087</v>
      </c>
      <c r="J30" s="28">
        <f t="shared" si="1"/>
        <v>2521</v>
      </c>
      <c r="K30" s="29">
        <f t="shared" si="1"/>
        <v>595439</v>
      </c>
      <c r="L30" s="467"/>
      <c r="M30" s="450"/>
      <c r="N30" s="450"/>
      <c r="O30" s="450"/>
      <c r="P30" s="75" t="s">
        <v>33</v>
      </c>
      <c r="Q30" s="76">
        <v>17.431000000000001</v>
      </c>
      <c r="R30" s="77">
        <v>15.297999999999998</v>
      </c>
      <c r="S30" s="1"/>
      <c r="T30" s="1"/>
      <c r="U30" s="1"/>
      <c r="V30" s="1"/>
      <c r="W30" s="1"/>
      <c r="X30" s="1"/>
      <c r="Y30" s="1"/>
      <c r="Z30" s="1"/>
    </row>
    <row r="31" spans="1:26" ht="15" thickBot="1" x14ac:dyDescent="0.35">
      <c r="A31" s="36" t="s">
        <v>38</v>
      </c>
      <c r="B31" s="37">
        <v>11087</v>
      </c>
      <c r="C31" s="38">
        <v>78261629</v>
      </c>
      <c r="D31" s="39">
        <v>22910.549270300704</v>
      </c>
      <c r="E31" s="39">
        <v>315304976.99734169</v>
      </c>
      <c r="F31" s="40">
        <v>12947.450729699292</v>
      </c>
      <c r="G31" s="141">
        <v>79843679.702658534</v>
      </c>
      <c r="H31" s="42">
        <f t="shared" si="0"/>
        <v>35858</v>
      </c>
      <c r="I31" s="43">
        <f t="shared" si="0"/>
        <v>395148656.70000023</v>
      </c>
      <c r="J31" s="44">
        <f>B31+D31+F31</f>
        <v>46945</v>
      </c>
      <c r="K31" s="45">
        <f t="shared" si="1"/>
        <v>473410285.70000023</v>
      </c>
      <c r="L31" s="467">
        <f>K31/K3</f>
        <v>0.13801216146614609</v>
      </c>
      <c r="M31" s="450">
        <f>J31/J3</f>
        <v>1.6563231003178927E-2</v>
      </c>
      <c r="N31" s="450">
        <f>E31/K31</f>
        <v>0.66602899540114813</v>
      </c>
      <c r="O31" s="450">
        <f>G31/K31</f>
        <v>0.16865641097045242</v>
      </c>
      <c r="P31" s="46"/>
      <c r="Q31" s="47" t="s">
        <v>39</v>
      </c>
      <c r="R31" s="96"/>
      <c r="S31" s="96"/>
      <c r="T31" s="48"/>
      <c r="U31" s="93" t="s">
        <v>40</v>
      </c>
      <c r="V31" s="97"/>
      <c r="W31" s="97"/>
      <c r="X31" s="94"/>
      <c r="Y31" s="1"/>
      <c r="Z31" s="1"/>
    </row>
    <row r="32" spans="1:26" ht="15" thickBot="1" x14ac:dyDescent="0.35">
      <c r="A32" s="69" t="s">
        <v>26</v>
      </c>
      <c r="B32" s="84">
        <v>8008</v>
      </c>
      <c r="C32" s="85">
        <v>42802907</v>
      </c>
      <c r="D32" s="86">
        <v>15167.549270300706</v>
      </c>
      <c r="E32" s="86">
        <v>163471245.99734169</v>
      </c>
      <c r="F32" s="144">
        <v>11478.450729699292</v>
      </c>
      <c r="G32" s="145">
        <v>59160533.702658534</v>
      </c>
      <c r="H32" s="54">
        <f t="shared" si="0"/>
        <v>26646</v>
      </c>
      <c r="I32" s="55">
        <f t="shared" si="0"/>
        <v>222631779.70000023</v>
      </c>
      <c r="J32" s="56">
        <f t="shared" si="1"/>
        <v>34654</v>
      </c>
      <c r="K32" s="29">
        <f t="shared" si="1"/>
        <v>265434686.70000023</v>
      </c>
      <c r="L32" s="467"/>
      <c r="M32" s="450"/>
      <c r="N32" s="450"/>
      <c r="O32" s="450"/>
      <c r="P32" s="98" t="s">
        <v>41</v>
      </c>
      <c r="Q32" s="99" t="s">
        <v>42</v>
      </c>
      <c r="R32" s="100" t="s">
        <v>43</v>
      </c>
      <c r="S32" s="100" t="s">
        <v>44</v>
      </c>
      <c r="T32" s="101" t="s">
        <v>45</v>
      </c>
      <c r="U32" s="102" t="s">
        <v>42</v>
      </c>
      <c r="V32" s="103" t="s">
        <v>43</v>
      </c>
      <c r="W32" s="103" t="s">
        <v>44</v>
      </c>
      <c r="X32" s="104" t="s">
        <v>45</v>
      </c>
      <c r="Y32" s="1"/>
      <c r="Z32" s="1"/>
    </row>
    <row r="33" spans="1:26" ht="15" thickBot="1" x14ac:dyDescent="0.35">
      <c r="A33" s="72" t="str">
        <f>A24</f>
        <v>EverSource East</v>
      </c>
      <c r="B33" s="60">
        <v>7819</v>
      </c>
      <c r="C33" s="61">
        <v>38643178</v>
      </c>
      <c r="D33" s="62">
        <v>14461.549270300706</v>
      </c>
      <c r="E33" s="62">
        <v>141377208.99734169</v>
      </c>
      <c r="F33" s="60">
        <v>11393.450729699292</v>
      </c>
      <c r="G33" s="62">
        <v>57114207.002658531</v>
      </c>
      <c r="H33" s="27">
        <f t="shared" si="0"/>
        <v>25855</v>
      </c>
      <c r="I33" s="27">
        <f t="shared" si="0"/>
        <v>198491416.00000024</v>
      </c>
      <c r="J33" s="56">
        <f t="shared" si="1"/>
        <v>33674</v>
      </c>
      <c r="K33" s="29">
        <f t="shared" si="1"/>
        <v>237134594.00000024</v>
      </c>
      <c r="L33" s="467"/>
      <c r="M33" s="450"/>
      <c r="N33" s="450"/>
      <c r="O33" s="450"/>
      <c r="P33" s="68" t="s">
        <v>27</v>
      </c>
      <c r="Q33" s="105">
        <v>11.904999999999999</v>
      </c>
      <c r="R33" s="106">
        <v>15.919</v>
      </c>
      <c r="S33" s="106">
        <v>15.571999999999999</v>
      </c>
      <c r="T33" s="107"/>
      <c r="U33" s="105">
        <v>9.85</v>
      </c>
      <c r="V33" s="106">
        <v>12.746</v>
      </c>
      <c r="W33" s="106">
        <v>13.076000000000001</v>
      </c>
      <c r="X33" s="107"/>
      <c r="Y33" s="1"/>
      <c r="Z33" s="1"/>
    </row>
    <row r="34" spans="1:26" ht="15" thickBot="1" x14ac:dyDescent="0.35">
      <c r="A34" s="72" t="str">
        <f>A25</f>
        <v>EverSource West</v>
      </c>
      <c r="B34" s="60">
        <v>189</v>
      </c>
      <c r="C34" s="61">
        <v>4159729</v>
      </c>
      <c r="D34" s="62">
        <v>706</v>
      </c>
      <c r="E34" s="62">
        <v>22094037</v>
      </c>
      <c r="F34" s="66">
        <v>85</v>
      </c>
      <c r="G34" s="67">
        <v>2046326.7</v>
      </c>
      <c r="H34" s="27">
        <f t="shared" si="0"/>
        <v>791</v>
      </c>
      <c r="I34" s="27">
        <f t="shared" si="0"/>
        <v>24140363.699999999</v>
      </c>
      <c r="J34" s="56">
        <f t="shared" si="1"/>
        <v>980</v>
      </c>
      <c r="K34" s="29">
        <f t="shared" si="1"/>
        <v>28300092.699999999</v>
      </c>
      <c r="L34" s="467"/>
      <c r="M34" s="450"/>
      <c r="N34" s="450"/>
      <c r="O34" s="450"/>
      <c r="P34" s="68" t="s">
        <v>28</v>
      </c>
      <c r="Q34" s="108"/>
      <c r="R34" s="109"/>
      <c r="S34" s="109"/>
      <c r="T34" s="110">
        <v>13.894</v>
      </c>
      <c r="U34" s="108"/>
      <c r="V34" s="109"/>
      <c r="W34" s="109"/>
      <c r="X34" s="110">
        <v>11.065</v>
      </c>
      <c r="Y34" s="1"/>
      <c r="Z34" s="1"/>
    </row>
    <row r="35" spans="1:26" ht="15" thickBot="1" x14ac:dyDescent="0.35">
      <c r="A35" s="69" t="s">
        <v>29</v>
      </c>
      <c r="B35" s="84">
        <v>2130</v>
      </c>
      <c r="C35" s="85">
        <v>32530724</v>
      </c>
      <c r="D35" s="86">
        <v>7185</v>
      </c>
      <c r="E35" s="86">
        <v>147177591</v>
      </c>
      <c r="F35" s="88">
        <v>1308</v>
      </c>
      <c r="G35" s="142">
        <v>20246666</v>
      </c>
      <c r="H35" s="54">
        <f t="shared" si="0"/>
        <v>8493</v>
      </c>
      <c r="I35" s="55">
        <f t="shared" si="0"/>
        <v>167424257</v>
      </c>
      <c r="J35" s="28">
        <f t="shared" si="1"/>
        <v>10623</v>
      </c>
      <c r="K35" s="29">
        <f t="shared" si="1"/>
        <v>199954981</v>
      </c>
      <c r="L35" s="467"/>
      <c r="M35" s="450"/>
      <c r="N35" s="450"/>
      <c r="O35" s="450"/>
      <c r="P35" s="68"/>
      <c r="Q35" s="108"/>
      <c r="R35" s="109"/>
      <c r="S35" s="109"/>
      <c r="T35" s="110"/>
      <c r="U35" s="108"/>
      <c r="V35" s="109"/>
      <c r="W35" s="109"/>
      <c r="X35" s="110"/>
      <c r="Y35" s="1"/>
      <c r="Z35" s="1"/>
    </row>
    <row r="36" spans="1:26" ht="15" thickBot="1" x14ac:dyDescent="0.35">
      <c r="A36" s="72" t="s">
        <v>30</v>
      </c>
      <c r="B36" s="60">
        <v>2124</v>
      </c>
      <c r="C36" s="61">
        <v>32466450</v>
      </c>
      <c r="D36" s="62">
        <v>7155</v>
      </c>
      <c r="E36" s="62">
        <v>146574378</v>
      </c>
      <c r="F36" s="73">
        <v>1267</v>
      </c>
      <c r="G36" s="90">
        <v>19555057</v>
      </c>
      <c r="H36" s="27">
        <f t="shared" si="0"/>
        <v>8422</v>
      </c>
      <c r="I36" s="27">
        <f t="shared" si="0"/>
        <v>166129435</v>
      </c>
      <c r="J36" s="28">
        <f t="shared" si="1"/>
        <v>10546</v>
      </c>
      <c r="K36" s="29">
        <f t="shared" si="1"/>
        <v>198595885</v>
      </c>
      <c r="L36" s="467"/>
      <c r="M36" s="450"/>
      <c r="N36" s="450"/>
      <c r="O36" s="450"/>
      <c r="P36" s="68" t="s">
        <v>30</v>
      </c>
      <c r="Q36" s="108">
        <v>13.518000000000002</v>
      </c>
      <c r="R36" s="109"/>
      <c r="S36" s="109"/>
      <c r="T36" s="110">
        <v>16.272000000000002</v>
      </c>
      <c r="U36" s="108">
        <v>13.113</v>
      </c>
      <c r="V36" s="109"/>
      <c r="W36" s="109"/>
      <c r="X36" s="110">
        <v>16.606000000000002</v>
      </c>
      <c r="Y36" s="1"/>
      <c r="Z36" s="1"/>
    </row>
    <row r="37" spans="1:26" ht="15" thickBot="1" x14ac:dyDescent="0.35">
      <c r="A37" s="72" t="s">
        <v>31</v>
      </c>
      <c r="B37" s="60">
        <v>6</v>
      </c>
      <c r="C37" s="61">
        <v>64274</v>
      </c>
      <c r="D37" s="62">
        <v>30</v>
      </c>
      <c r="E37" s="62">
        <v>603213</v>
      </c>
      <c r="F37" s="73">
        <v>41</v>
      </c>
      <c r="G37" s="90">
        <v>691609</v>
      </c>
      <c r="H37" s="27">
        <f t="shared" si="0"/>
        <v>71</v>
      </c>
      <c r="I37" s="27">
        <f t="shared" si="0"/>
        <v>1294822</v>
      </c>
      <c r="J37" s="28">
        <f t="shared" si="1"/>
        <v>77</v>
      </c>
      <c r="K37" s="29">
        <f t="shared" si="1"/>
        <v>1359096</v>
      </c>
      <c r="L37" s="467"/>
      <c r="M37" s="450"/>
      <c r="N37" s="450"/>
      <c r="O37" s="450"/>
      <c r="P37" s="68" t="s">
        <v>31</v>
      </c>
      <c r="Q37" s="108">
        <v>13.518000000000002</v>
      </c>
      <c r="R37" s="109"/>
      <c r="S37" s="109">
        <v>16.760000000000002</v>
      </c>
      <c r="T37" s="110"/>
      <c r="U37" s="108">
        <v>13.113</v>
      </c>
      <c r="V37" s="109"/>
      <c r="W37" s="109">
        <v>17.129000000000001</v>
      </c>
      <c r="X37" s="110"/>
      <c r="Y37" s="1"/>
      <c r="Z37" s="1"/>
    </row>
    <row r="38" spans="1:26" ht="15" thickBot="1" x14ac:dyDescent="0.35">
      <c r="A38" s="69" t="s">
        <v>32</v>
      </c>
      <c r="B38" s="84">
        <v>949</v>
      </c>
      <c r="C38" s="85">
        <v>2927998</v>
      </c>
      <c r="D38" s="86">
        <v>558</v>
      </c>
      <c r="E38" s="86">
        <v>4656140</v>
      </c>
      <c r="F38" s="91">
        <v>161</v>
      </c>
      <c r="G38" s="143">
        <v>436480</v>
      </c>
      <c r="H38" s="54">
        <f t="shared" si="0"/>
        <v>719</v>
      </c>
      <c r="I38" s="55">
        <f t="shared" si="0"/>
        <v>5092620</v>
      </c>
      <c r="J38" s="28">
        <f t="shared" si="1"/>
        <v>1668</v>
      </c>
      <c r="K38" s="29">
        <f t="shared" si="1"/>
        <v>8020618</v>
      </c>
      <c r="L38" s="467"/>
      <c r="M38" s="450"/>
      <c r="N38" s="450"/>
      <c r="O38" s="450"/>
      <c r="P38" s="68"/>
      <c r="Q38" s="108"/>
      <c r="R38" s="109"/>
      <c r="S38" s="109"/>
      <c r="T38" s="110"/>
      <c r="U38" s="108"/>
      <c r="V38" s="109"/>
      <c r="W38" s="109"/>
      <c r="X38" s="110"/>
      <c r="Y38" s="1"/>
      <c r="Z38" s="1"/>
    </row>
    <row r="39" spans="1:26" ht="15" thickBot="1" x14ac:dyDescent="0.35">
      <c r="A39" s="72" t="s">
        <v>33</v>
      </c>
      <c r="B39" s="60">
        <v>949</v>
      </c>
      <c r="C39" s="61">
        <v>2927998</v>
      </c>
      <c r="D39" s="62">
        <v>558</v>
      </c>
      <c r="E39" s="62">
        <v>4656140</v>
      </c>
      <c r="F39" s="73">
        <v>161</v>
      </c>
      <c r="G39" s="90">
        <v>436480</v>
      </c>
      <c r="H39" s="27">
        <f t="shared" si="0"/>
        <v>719</v>
      </c>
      <c r="I39" s="27">
        <f t="shared" si="0"/>
        <v>5092620</v>
      </c>
      <c r="J39" s="28">
        <f t="shared" si="1"/>
        <v>1668</v>
      </c>
      <c r="K39" s="29">
        <f t="shared" si="1"/>
        <v>8020618</v>
      </c>
      <c r="L39" s="467"/>
      <c r="M39" s="450"/>
      <c r="N39" s="450"/>
      <c r="O39" s="450"/>
      <c r="P39" s="75" t="s">
        <v>33</v>
      </c>
      <c r="Q39" s="111"/>
      <c r="R39" s="112"/>
      <c r="S39" s="112"/>
      <c r="T39" s="113"/>
      <c r="U39" s="111"/>
      <c r="V39" s="112"/>
      <c r="W39" s="112"/>
      <c r="X39" s="113"/>
      <c r="Y39" s="1"/>
      <c r="Z39" s="1"/>
    </row>
    <row r="40" spans="1:26" ht="15" thickBot="1" x14ac:dyDescent="0.35">
      <c r="A40" s="36" t="s">
        <v>46</v>
      </c>
      <c r="B40" s="37">
        <v>733</v>
      </c>
      <c r="C40" s="38">
        <v>71576372</v>
      </c>
      <c r="D40" s="39">
        <v>6016.0701977962362</v>
      </c>
      <c r="E40" s="39">
        <v>1118687954.2639461</v>
      </c>
      <c r="F40" s="40">
        <v>698.9298022037666</v>
      </c>
      <c r="G40" s="141">
        <v>45468756.436054356</v>
      </c>
      <c r="H40" s="42">
        <f t="shared" si="0"/>
        <v>6715.0000000000027</v>
      </c>
      <c r="I40" s="43">
        <f>E40+G40</f>
        <v>1164156710.7000005</v>
      </c>
      <c r="J40" s="44">
        <f t="shared" si="1"/>
        <v>7448.0000000000027</v>
      </c>
      <c r="K40" s="45">
        <f t="shared" si="1"/>
        <v>1235733082.7000005</v>
      </c>
      <c r="L40" s="467">
        <f>K40/K3</f>
        <v>0.36025029216776655</v>
      </c>
      <c r="M40" s="460">
        <f>J40/J3</f>
        <v>2.6278186071291231E-3</v>
      </c>
      <c r="N40" s="460">
        <f>E40/K40</f>
        <v>0.90528283973726908</v>
      </c>
      <c r="O40" s="460">
        <f>G40/K40</f>
        <v>3.6794965735406165E-2</v>
      </c>
      <c r="P40" s="46"/>
      <c r="Q40" s="114" t="s">
        <v>47</v>
      </c>
      <c r="R40" s="115"/>
      <c r="S40" s="115"/>
      <c r="T40" s="116"/>
      <c r="U40" s="93" t="s">
        <v>48</v>
      </c>
      <c r="V40" s="97"/>
      <c r="W40" s="97"/>
      <c r="X40" s="94"/>
      <c r="Y40" s="1"/>
      <c r="Z40" s="1"/>
    </row>
    <row r="41" spans="1:26" ht="15" thickBot="1" x14ac:dyDescent="0.35">
      <c r="A41" s="69" t="s">
        <v>26</v>
      </c>
      <c r="B41" s="84">
        <v>484</v>
      </c>
      <c r="C41" s="85">
        <v>44466031</v>
      </c>
      <c r="D41" s="86">
        <v>3665.0701977962367</v>
      </c>
      <c r="E41" s="86">
        <v>645176310.26394618</v>
      </c>
      <c r="F41" s="144">
        <v>548.9298022037666</v>
      </c>
      <c r="G41" s="145">
        <v>31393096.436054356</v>
      </c>
      <c r="H41" s="54">
        <f t="shared" si="0"/>
        <v>4214.0000000000036</v>
      </c>
      <c r="I41" s="55">
        <f t="shared" si="0"/>
        <v>676569406.70000052</v>
      </c>
      <c r="J41" s="56">
        <f t="shared" si="1"/>
        <v>4698.0000000000027</v>
      </c>
      <c r="K41" s="29">
        <f t="shared" si="1"/>
        <v>721035437.70000052</v>
      </c>
      <c r="L41" s="467"/>
      <c r="M41" s="460"/>
      <c r="N41" s="460"/>
      <c r="O41" s="460"/>
      <c r="P41" s="98" t="s">
        <v>41</v>
      </c>
      <c r="Q41" s="102" t="s">
        <v>42</v>
      </c>
      <c r="R41" s="103" t="s">
        <v>43</v>
      </c>
      <c r="S41" s="103" t="s">
        <v>44</v>
      </c>
      <c r="T41" s="104" t="s">
        <v>45</v>
      </c>
      <c r="U41" s="102" t="s">
        <v>42</v>
      </c>
      <c r="V41" s="103" t="s">
        <v>43</v>
      </c>
      <c r="W41" s="103" t="s">
        <v>44</v>
      </c>
      <c r="X41" s="104" t="s">
        <v>45</v>
      </c>
      <c r="Y41" s="1"/>
      <c r="Z41" s="1"/>
    </row>
    <row r="42" spans="1:26" ht="15" thickBot="1" x14ac:dyDescent="0.35">
      <c r="A42" s="72" t="str">
        <f>A33</f>
        <v>EverSource East</v>
      </c>
      <c r="B42" s="60">
        <v>459</v>
      </c>
      <c r="C42" s="61">
        <v>37282548</v>
      </c>
      <c r="D42" s="62">
        <v>3461.0701977962367</v>
      </c>
      <c r="E42" s="62">
        <v>571112675.56394613</v>
      </c>
      <c r="F42" s="60">
        <v>541.9298022037666</v>
      </c>
      <c r="G42" s="62">
        <v>30745896.436054356</v>
      </c>
      <c r="H42" s="27">
        <f t="shared" si="0"/>
        <v>4003.0000000000032</v>
      </c>
      <c r="I42" s="27">
        <f t="shared" si="0"/>
        <v>601858572.00000048</v>
      </c>
      <c r="J42" s="56">
        <f t="shared" si="1"/>
        <v>4462.0000000000036</v>
      </c>
      <c r="K42" s="29">
        <f t="shared" si="1"/>
        <v>639141120.00000048</v>
      </c>
      <c r="L42" s="467"/>
      <c r="M42" s="460"/>
      <c r="N42" s="460"/>
      <c r="O42" s="460"/>
      <c r="P42" s="63" t="s">
        <v>27</v>
      </c>
      <c r="Q42" s="117"/>
      <c r="R42" s="109">
        <v>15.918999999999999</v>
      </c>
      <c r="S42" s="109">
        <v>15.572000000000001</v>
      </c>
      <c r="T42" s="110"/>
      <c r="U42" s="108"/>
      <c r="V42" s="109">
        <v>12.745999999999999</v>
      </c>
      <c r="W42" s="109">
        <v>13.075999999999997</v>
      </c>
      <c r="X42" s="110"/>
      <c r="Y42" s="1"/>
      <c r="Z42" s="1"/>
    </row>
    <row r="43" spans="1:26" ht="15" thickBot="1" x14ac:dyDescent="0.35">
      <c r="A43" s="72" t="str">
        <f>A34</f>
        <v>EverSource West</v>
      </c>
      <c r="B43" s="60">
        <v>25</v>
      </c>
      <c r="C43" s="61">
        <v>7183483</v>
      </c>
      <c r="D43" s="62">
        <v>204</v>
      </c>
      <c r="E43" s="62">
        <v>74063634.700000003</v>
      </c>
      <c r="F43" s="66">
        <v>7</v>
      </c>
      <c r="G43" s="67">
        <v>647200</v>
      </c>
      <c r="H43" s="27">
        <f t="shared" si="0"/>
        <v>211</v>
      </c>
      <c r="I43" s="27">
        <f t="shared" si="0"/>
        <v>74710834.700000003</v>
      </c>
      <c r="J43" s="56">
        <f t="shared" si="1"/>
        <v>236</v>
      </c>
      <c r="K43" s="29">
        <f t="shared" si="1"/>
        <v>81894317.700000003</v>
      </c>
      <c r="L43" s="467"/>
      <c r="M43" s="460"/>
      <c r="N43" s="460"/>
      <c r="O43" s="460"/>
      <c r="P43" s="68" t="s">
        <v>28</v>
      </c>
      <c r="Q43" s="108"/>
      <c r="R43" s="109"/>
      <c r="S43" s="109"/>
      <c r="T43" s="110">
        <v>13.894</v>
      </c>
      <c r="U43" s="108"/>
      <c r="V43" s="109"/>
      <c r="W43" s="109"/>
      <c r="X43" s="110">
        <v>11.065</v>
      </c>
      <c r="Y43" s="1"/>
      <c r="Z43" s="1"/>
    </row>
    <row r="44" spans="1:26" ht="15" thickBot="1" x14ac:dyDescent="0.35">
      <c r="A44" s="69" t="s">
        <v>29</v>
      </c>
      <c r="B44" s="84">
        <v>243</v>
      </c>
      <c r="C44" s="85">
        <v>25577297</v>
      </c>
      <c r="D44" s="86">
        <v>2327</v>
      </c>
      <c r="E44" s="86">
        <v>460143802</v>
      </c>
      <c r="F44" s="88">
        <v>150</v>
      </c>
      <c r="G44" s="142">
        <v>14075660</v>
      </c>
      <c r="H44" s="54">
        <f t="shared" si="0"/>
        <v>2477</v>
      </c>
      <c r="I44" s="55">
        <f t="shared" si="0"/>
        <v>474219462</v>
      </c>
      <c r="J44" s="28">
        <f t="shared" si="1"/>
        <v>2720</v>
      </c>
      <c r="K44" s="29">
        <f t="shared" si="1"/>
        <v>499796759</v>
      </c>
      <c r="L44" s="467"/>
      <c r="M44" s="460"/>
      <c r="N44" s="460"/>
      <c r="O44" s="460"/>
      <c r="P44" s="68"/>
      <c r="Q44" s="108"/>
      <c r="R44" s="109"/>
      <c r="S44" s="109"/>
      <c r="T44" s="110"/>
      <c r="U44" s="108"/>
      <c r="V44" s="109"/>
      <c r="W44" s="109"/>
      <c r="X44" s="110"/>
      <c r="Y44" s="1"/>
      <c r="Z44" s="1"/>
    </row>
    <row r="45" spans="1:26" ht="15" thickBot="1" x14ac:dyDescent="0.35">
      <c r="A45" s="72" t="s">
        <v>30</v>
      </c>
      <c r="B45" s="60">
        <v>241</v>
      </c>
      <c r="C45" s="61">
        <v>25491762</v>
      </c>
      <c r="D45" s="62">
        <v>2320</v>
      </c>
      <c r="E45" s="62">
        <v>460070855</v>
      </c>
      <c r="F45" s="73">
        <v>148</v>
      </c>
      <c r="G45" s="90">
        <v>13986760</v>
      </c>
      <c r="H45" s="27">
        <f t="shared" si="0"/>
        <v>2468</v>
      </c>
      <c r="I45" s="27">
        <f t="shared" si="0"/>
        <v>474057615</v>
      </c>
      <c r="J45" s="28">
        <f t="shared" si="1"/>
        <v>2709</v>
      </c>
      <c r="K45" s="29">
        <f t="shared" si="1"/>
        <v>499549377</v>
      </c>
      <c r="L45" s="467"/>
      <c r="M45" s="460"/>
      <c r="N45" s="460"/>
      <c r="O45" s="460"/>
      <c r="P45" s="68" t="s">
        <v>30</v>
      </c>
      <c r="Q45" s="108">
        <v>13.518000000000002</v>
      </c>
      <c r="R45" s="109"/>
      <c r="S45" s="109"/>
      <c r="T45" s="110">
        <v>16.272000000000002</v>
      </c>
      <c r="U45" s="108">
        <v>13.113</v>
      </c>
      <c r="V45" s="109"/>
      <c r="W45" s="109"/>
      <c r="X45" s="110">
        <v>16.606000000000002</v>
      </c>
      <c r="Y45" s="1"/>
      <c r="Z45" s="1"/>
    </row>
    <row r="46" spans="1:26" ht="15" thickBot="1" x14ac:dyDescent="0.35">
      <c r="A46" s="72" t="s">
        <v>31</v>
      </c>
      <c r="B46" s="60">
        <v>2</v>
      </c>
      <c r="C46" s="61">
        <v>85535</v>
      </c>
      <c r="D46" s="62">
        <v>7</v>
      </c>
      <c r="E46" s="62">
        <v>72947</v>
      </c>
      <c r="F46" s="73">
        <v>2</v>
      </c>
      <c r="G46" s="90">
        <v>88900</v>
      </c>
      <c r="H46" s="27">
        <f t="shared" si="0"/>
        <v>9</v>
      </c>
      <c r="I46" s="27">
        <f t="shared" si="0"/>
        <v>161847</v>
      </c>
      <c r="J46" s="28">
        <f t="shared" si="1"/>
        <v>11</v>
      </c>
      <c r="K46" s="29">
        <f t="shared" si="1"/>
        <v>247382</v>
      </c>
      <c r="L46" s="467"/>
      <c r="M46" s="460"/>
      <c r="N46" s="460"/>
      <c r="O46" s="460"/>
      <c r="P46" s="68" t="s">
        <v>31</v>
      </c>
      <c r="Q46" s="108"/>
      <c r="R46" s="109">
        <v>16.760000000000002</v>
      </c>
      <c r="S46" s="109"/>
      <c r="T46" s="110"/>
      <c r="U46" s="108"/>
      <c r="V46" s="109">
        <v>17.129000000000001</v>
      </c>
      <c r="W46" s="109"/>
      <c r="X46" s="110"/>
      <c r="Y46" s="1"/>
      <c r="Z46" s="1"/>
    </row>
    <row r="47" spans="1:26" ht="15" thickBot="1" x14ac:dyDescent="0.35">
      <c r="A47" s="69" t="s">
        <v>32</v>
      </c>
      <c r="B47" s="84">
        <v>6</v>
      </c>
      <c r="C47" s="85">
        <v>1533044</v>
      </c>
      <c r="D47" s="86">
        <v>24</v>
      </c>
      <c r="E47" s="86">
        <v>13367842</v>
      </c>
      <c r="F47" s="91">
        <v>0</v>
      </c>
      <c r="G47" s="143">
        <v>0</v>
      </c>
      <c r="H47" s="54">
        <f t="shared" si="0"/>
        <v>24</v>
      </c>
      <c r="I47" s="55">
        <f t="shared" si="0"/>
        <v>13367842</v>
      </c>
      <c r="J47" s="28">
        <f t="shared" si="1"/>
        <v>30</v>
      </c>
      <c r="K47" s="29">
        <f t="shared" si="1"/>
        <v>14900886</v>
      </c>
      <c r="L47" s="467"/>
      <c r="M47" s="460"/>
      <c r="N47" s="460"/>
      <c r="O47" s="460"/>
      <c r="P47" s="68"/>
      <c r="Q47" s="108"/>
      <c r="R47" s="109"/>
      <c r="S47" s="109"/>
      <c r="T47" s="110"/>
      <c r="U47" s="108"/>
      <c r="V47" s="109"/>
      <c r="W47" s="109"/>
      <c r="X47" s="110"/>
      <c r="Y47" s="1"/>
      <c r="Z47" s="1"/>
    </row>
    <row r="48" spans="1:26" ht="15" thickBot="1" x14ac:dyDescent="0.35">
      <c r="A48" s="72" t="s">
        <v>33</v>
      </c>
      <c r="B48" s="60">
        <v>6</v>
      </c>
      <c r="C48" s="61">
        <v>1533044</v>
      </c>
      <c r="D48" s="62">
        <v>24</v>
      </c>
      <c r="E48" s="62">
        <v>13367842</v>
      </c>
      <c r="F48" s="73">
        <v>0</v>
      </c>
      <c r="G48" s="90">
        <v>0</v>
      </c>
      <c r="H48" s="27">
        <f t="shared" si="0"/>
        <v>24</v>
      </c>
      <c r="I48" s="27">
        <f t="shared" si="0"/>
        <v>13367842</v>
      </c>
      <c r="J48" s="28">
        <f t="shared" si="1"/>
        <v>30</v>
      </c>
      <c r="K48" s="29">
        <f t="shared" si="1"/>
        <v>14900886</v>
      </c>
      <c r="L48" s="467"/>
      <c r="M48" s="460"/>
      <c r="N48" s="460"/>
      <c r="O48" s="460"/>
      <c r="P48" s="75" t="s">
        <v>33</v>
      </c>
      <c r="Q48" s="111"/>
      <c r="R48" s="112"/>
      <c r="S48" s="112"/>
      <c r="T48" s="113">
        <v>0</v>
      </c>
      <c r="U48" s="111"/>
      <c r="V48" s="112"/>
      <c r="W48" s="112"/>
      <c r="X48" s="113">
        <v>0</v>
      </c>
      <c r="Y48" s="1"/>
      <c r="Z48" s="1"/>
    </row>
    <row r="49" spans="1:26" ht="15" thickBot="1" x14ac:dyDescent="0.35">
      <c r="A49" s="36" t="s">
        <v>49</v>
      </c>
      <c r="B49" s="37">
        <v>3189</v>
      </c>
      <c r="C49" s="38">
        <v>4217945.2</v>
      </c>
      <c r="D49" s="39">
        <v>8950.5368490441688</v>
      </c>
      <c r="E49" s="39">
        <v>13049103.889357449</v>
      </c>
      <c r="F49" s="40">
        <v>4661.4631509558294</v>
      </c>
      <c r="G49" s="141">
        <v>2064837.5106425469</v>
      </c>
      <c r="H49" s="42">
        <f t="shared" si="0"/>
        <v>13611.999999999998</v>
      </c>
      <c r="I49" s="43">
        <f t="shared" si="0"/>
        <v>15113941.399999997</v>
      </c>
      <c r="J49" s="44">
        <f t="shared" si="1"/>
        <v>16801</v>
      </c>
      <c r="K49" s="45">
        <f t="shared" si="1"/>
        <v>19331886.599999998</v>
      </c>
      <c r="L49" s="469">
        <f>K49/K3</f>
        <v>5.6357783839431777E-3</v>
      </c>
      <c r="M49" s="460">
        <f>J49/J3</f>
        <v>5.927763214067721E-3</v>
      </c>
      <c r="N49" s="460">
        <f>E49/K49</f>
        <v>0.67500416070914937</v>
      </c>
      <c r="O49" s="460">
        <f>G49/K49</f>
        <v>0.1068099329034212</v>
      </c>
      <c r="P49" s="46"/>
      <c r="Q49" s="47" t="s">
        <v>50</v>
      </c>
      <c r="R49" s="48"/>
      <c r="S49" s="1"/>
      <c r="T49" s="1"/>
      <c r="U49" s="1"/>
      <c r="V49" s="1"/>
      <c r="W49" s="1"/>
      <c r="X49" s="1"/>
      <c r="Y49" s="1"/>
      <c r="Z49" s="1"/>
    </row>
    <row r="50" spans="1:26" ht="15" thickBot="1" x14ac:dyDescent="0.35">
      <c r="A50" s="69" t="s">
        <v>26</v>
      </c>
      <c r="B50" s="84">
        <v>2669</v>
      </c>
      <c r="C50" s="85">
        <v>2283930.2000000002</v>
      </c>
      <c r="D50" s="86">
        <v>8356.5368490441688</v>
      </c>
      <c r="E50" s="86">
        <v>8030035.8893574495</v>
      </c>
      <c r="F50" s="144">
        <v>4360.4631509558294</v>
      </c>
      <c r="G50" s="145">
        <v>1088676.5106425469</v>
      </c>
      <c r="H50" s="54">
        <f t="shared" si="0"/>
        <v>12716.999999999998</v>
      </c>
      <c r="I50" s="55">
        <f t="shared" si="0"/>
        <v>9118712.3999999966</v>
      </c>
      <c r="J50" s="56">
        <f t="shared" si="1"/>
        <v>15385.999999999998</v>
      </c>
      <c r="K50" s="29">
        <f t="shared" si="1"/>
        <v>11402642.599999998</v>
      </c>
      <c r="L50" s="469"/>
      <c r="M50" s="460"/>
      <c r="N50" s="460"/>
      <c r="O50" s="460"/>
      <c r="P50" s="46"/>
      <c r="Q50" s="118"/>
      <c r="R50" s="119"/>
      <c r="S50" s="1"/>
      <c r="T50" s="1"/>
      <c r="U50" s="1"/>
      <c r="V50" s="1"/>
      <c r="W50" s="1"/>
      <c r="X50" s="1"/>
      <c r="Y50" s="1"/>
      <c r="Z50" s="1"/>
    </row>
    <row r="51" spans="1:26" ht="15" thickBot="1" x14ac:dyDescent="0.35">
      <c r="A51" s="72" t="str">
        <f>A42</f>
        <v>EverSource East</v>
      </c>
      <c r="B51" s="60">
        <v>2544</v>
      </c>
      <c r="C51" s="61">
        <v>1562492</v>
      </c>
      <c r="D51" s="62">
        <v>7052.5368490441697</v>
      </c>
      <c r="E51" s="62">
        <v>6124068.2893574499</v>
      </c>
      <c r="F51" s="60">
        <v>3471.4631509558299</v>
      </c>
      <c r="G51" s="62">
        <v>880805.710642547</v>
      </c>
      <c r="H51" s="27">
        <f t="shared" si="0"/>
        <v>10524</v>
      </c>
      <c r="I51" s="27">
        <f t="shared" si="0"/>
        <v>7004873.9999999972</v>
      </c>
      <c r="J51" s="56">
        <f t="shared" si="1"/>
        <v>13067.999999999998</v>
      </c>
      <c r="K51" s="29">
        <f t="shared" si="1"/>
        <v>8567365.9999999963</v>
      </c>
      <c r="L51" s="469"/>
      <c r="M51" s="460"/>
      <c r="N51" s="460"/>
      <c r="O51" s="460"/>
      <c r="P51" s="63" t="s">
        <v>27</v>
      </c>
      <c r="Q51" s="108">
        <v>11.904999999999999</v>
      </c>
      <c r="R51" s="110">
        <v>9.85</v>
      </c>
      <c r="S51" s="1"/>
      <c r="T51" s="1"/>
      <c r="U51" s="1"/>
      <c r="V51" s="1"/>
      <c r="W51" s="1"/>
      <c r="X51" s="1"/>
      <c r="Y51" s="1"/>
      <c r="Z51" s="1"/>
    </row>
    <row r="52" spans="1:26" ht="15" thickBot="1" x14ac:dyDescent="0.35">
      <c r="A52" s="72" t="str">
        <f>A43</f>
        <v>EverSource West</v>
      </c>
      <c r="B52" s="60">
        <v>125</v>
      </c>
      <c r="C52" s="61">
        <v>721438.2</v>
      </c>
      <c r="D52" s="62">
        <v>1304</v>
      </c>
      <c r="E52" s="62">
        <v>1905967.6</v>
      </c>
      <c r="F52" s="66">
        <v>889</v>
      </c>
      <c r="G52" s="67">
        <v>207870.8</v>
      </c>
      <c r="H52" s="27">
        <f t="shared" si="0"/>
        <v>2193</v>
      </c>
      <c r="I52" s="27">
        <f t="shared" si="0"/>
        <v>2113838.4</v>
      </c>
      <c r="J52" s="56">
        <f t="shared" si="1"/>
        <v>2318</v>
      </c>
      <c r="K52" s="29">
        <f t="shared" si="1"/>
        <v>2835276.5999999996</v>
      </c>
      <c r="L52" s="469"/>
      <c r="M52" s="460"/>
      <c r="N52" s="460"/>
      <c r="O52" s="460"/>
      <c r="P52" s="68" t="s">
        <v>28</v>
      </c>
      <c r="Q52" s="108"/>
      <c r="R52" s="110"/>
      <c r="S52" s="1"/>
      <c r="T52" s="1"/>
      <c r="U52" s="1"/>
      <c r="V52" s="1"/>
      <c r="W52" s="1"/>
      <c r="X52" s="1"/>
      <c r="Y52" s="1"/>
      <c r="Z52" s="1"/>
    </row>
    <row r="53" spans="1:26" ht="15" thickBot="1" x14ac:dyDescent="0.35">
      <c r="A53" s="69" t="s">
        <v>29</v>
      </c>
      <c r="B53" s="84">
        <v>235</v>
      </c>
      <c r="C53" s="85">
        <v>1869108</v>
      </c>
      <c r="D53" s="86">
        <v>409</v>
      </c>
      <c r="E53" s="86">
        <v>4889993</v>
      </c>
      <c r="F53" s="88">
        <v>163</v>
      </c>
      <c r="G53" s="142">
        <v>963809</v>
      </c>
      <c r="H53" s="54">
        <f t="shared" si="0"/>
        <v>572</v>
      </c>
      <c r="I53" s="55">
        <f t="shared" si="0"/>
        <v>5853802</v>
      </c>
      <c r="J53" s="28">
        <f t="shared" si="1"/>
        <v>807</v>
      </c>
      <c r="K53" s="29">
        <f t="shared" si="1"/>
        <v>7722910</v>
      </c>
      <c r="L53" s="469"/>
      <c r="M53" s="460"/>
      <c r="N53" s="460"/>
      <c r="O53" s="460"/>
      <c r="P53" s="68"/>
      <c r="Q53" s="117"/>
      <c r="R53" s="120"/>
      <c r="S53" s="1"/>
      <c r="T53" s="1"/>
      <c r="U53" s="1"/>
      <c r="V53" s="1"/>
      <c r="W53" s="1"/>
      <c r="X53" s="1"/>
      <c r="Y53" s="1"/>
      <c r="Z53" s="1"/>
    </row>
    <row r="54" spans="1:26" ht="15" thickBot="1" x14ac:dyDescent="0.35">
      <c r="A54" s="72" t="s">
        <v>30</v>
      </c>
      <c r="B54" s="60">
        <v>235</v>
      </c>
      <c r="C54" s="61">
        <v>1869108</v>
      </c>
      <c r="D54" s="62">
        <v>408</v>
      </c>
      <c r="E54" s="62">
        <v>4863038</v>
      </c>
      <c r="F54" s="73">
        <v>162</v>
      </c>
      <c r="G54" s="90">
        <v>963559</v>
      </c>
      <c r="H54" s="27">
        <f t="shared" si="0"/>
        <v>570</v>
      </c>
      <c r="I54" s="27">
        <f t="shared" si="0"/>
        <v>5826597</v>
      </c>
      <c r="J54" s="28">
        <f t="shared" si="1"/>
        <v>805</v>
      </c>
      <c r="K54" s="29">
        <f t="shared" si="1"/>
        <v>7695705</v>
      </c>
      <c r="L54" s="469"/>
      <c r="M54" s="460"/>
      <c r="N54" s="460"/>
      <c r="O54" s="460"/>
      <c r="P54" s="68" t="s">
        <v>30</v>
      </c>
      <c r="Q54" s="108"/>
      <c r="R54" s="110"/>
      <c r="S54" s="1"/>
      <c r="T54" s="1"/>
      <c r="U54" s="1"/>
      <c r="V54" s="1"/>
      <c r="W54" s="1"/>
      <c r="X54" s="1"/>
      <c r="Y54" s="1"/>
      <c r="Z54" s="1"/>
    </row>
    <row r="55" spans="1:26" ht="15" thickBot="1" x14ac:dyDescent="0.35">
      <c r="A55" s="72" t="s">
        <v>31</v>
      </c>
      <c r="B55" s="60">
        <v>0</v>
      </c>
      <c r="C55" s="61">
        <v>0</v>
      </c>
      <c r="D55" s="62">
        <v>1</v>
      </c>
      <c r="E55" s="62">
        <v>26955</v>
      </c>
      <c r="F55" s="73">
        <v>1</v>
      </c>
      <c r="G55" s="90">
        <v>250</v>
      </c>
      <c r="H55" s="27">
        <f t="shared" si="0"/>
        <v>2</v>
      </c>
      <c r="I55" s="27">
        <f t="shared" si="0"/>
        <v>27205</v>
      </c>
      <c r="J55" s="28">
        <f t="shared" si="1"/>
        <v>2</v>
      </c>
      <c r="K55" s="29">
        <f t="shared" si="1"/>
        <v>27205</v>
      </c>
      <c r="L55" s="469"/>
      <c r="M55" s="460"/>
      <c r="N55" s="460"/>
      <c r="O55" s="460"/>
      <c r="P55" s="68" t="s">
        <v>31</v>
      </c>
      <c r="Q55" s="108"/>
      <c r="R55" s="110"/>
      <c r="S55" s="1"/>
      <c r="T55" s="1"/>
      <c r="U55" s="1"/>
      <c r="V55" s="1"/>
      <c r="W55" s="1"/>
      <c r="X55" s="1"/>
      <c r="Y55" s="1"/>
      <c r="Z55" s="1"/>
    </row>
    <row r="56" spans="1:26" ht="15" thickBot="1" x14ac:dyDescent="0.35">
      <c r="A56" s="69" t="s">
        <v>32</v>
      </c>
      <c r="B56" s="84">
        <v>285</v>
      </c>
      <c r="C56" s="85">
        <v>64907</v>
      </c>
      <c r="D56" s="86">
        <v>185</v>
      </c>
      <c r="E56" s="86">
        <v>129075</v>
      </c>
      <c r="F56" s="91">
        <v>138</v>
      </c>
      <c r="G56" s="143">
        <v>12352</v>
      </c>
      <c r="H56" s="54">
        <f t="shared" si="0"/>
        <v>323</v>
      </c>
      <c r="I56" s="55">
        <f t="shared" si="0"/>
        <v>141427</v>
      </c>
      <c r="J56" s="28">
        <f t="shared" si="1"/>
        <v>608</v>
      </c>
      <c r="K56" s="29">
        <f t="shared" si="1"/>
        <v>206334</v>
      </c>
      <c r="L56" s="469"/>
      <c r="M56" s="460"/>
      <c r="N56" s="460"/>
      <c r="O56" s="460"/>
      <c r="P56" s="68"/>
      <c r="Q56" s="117"/>
      <c r="R56" s="120"/>
      <c r="S56" s="1"/>
      <c r="T56" s="1"/>
      <c r="U56" s="1"/>
      <c r="V56" s="1"/>
      <c r="W56" s="1"/>
      <c r="X56" s="1"/>
      <c r="Y56" s="1"/>
      <c r="Z56" s="1"/>
    </row>
    <row r="57" spans="1:26" ht="15" thickBot="1" x14ac:dyDescent="0.35">
      <c r="A57" s="72" t="s">
        <v>33</v>
      </c>
      <c r="B57" s="60">
        <v>285</v>
      </c>
      <c r="C57" s="61">
        <v>64907</v>
      </c>
      <c r="D57" s="62">
        <v>185</v>
      </c>
      <c r="E57" s="62">
        <v>129075</v>
      </c>
      <c r="F57" s="73">
        <v>138</v>
      </c>
      <c r="G57" s="90">
        <v>12352</v>
      </c>
      <c r="H57" s="27">
        <f t="shared" si="0"/>
        <v>323</v>
      </c>
      <c r="I57" s="27">
        <f t="shared" si="0"/>
        <v>141427</v>
      </c>
      <c r="J57" s="28">
        <f t="shared" si="1"/>
        <v>608</v>
      </c>
      <c r="K57" s="29">
        <f t="shared" si="1"/>
        <v>206334</v>
      </c>
      <c r="L57" s="469"/>
      <c r="M57" s="460"/>
      <c r="N57" s="460"/>
      <c r="O57" s="460"/>
      <c r="P57" s="75" t="s">
        <v>33</v>
      </c>
      <c r="Q57" s="111"/>
      <c r="R57" s="113"/>
      <c r="S57" s="1"/>
      <c r="T57" s="1"/>
      <c r="U57" s="1"/>
      <c r="V57" s="1"/>
      <c r="W57" s="1"/>
      <c r="X57" s="1"/>
      <c r="Y57" s="1"/>
      <c r="Z57" s="1"/>
    </row>
    <row r="58" spans="1:26" ht="15" thickBot="1" x14ac:dyDescent="0.35">
      <c r="A58" s="121" t="s">
        <v>51</v>
      </c>
      <c r="B58" s="122">
        <v>361</v>
      </c>
      <c r="C58" s="123">
        <v>950702.6</v>
      </c>
      <c r="D58" s="124">
        <v>117</v>
      </c>
      <c r="E58" s="124">
        <v>510685.7</v>
      </c>
      <c r="F58" s="125">
        <v>167</v>
      </c>
      <c r="G58" s="146">
        <v>242417</v>
      </c>
      <c r="H58" s="42">
        <f t="shared" si="0"/>
        <v>284</v>
      </c>
      <c r="I58" s="43">
        <f t="shared" si="0"/>
        <v>753102.7</v>
      </c>
      <c r="J58" s="44">
        <f t="shared" si="1"/>
        <v>645</v>
      </c>
      <c r="K58" s="45">
        <f t="shared" si="1"/>
        <v>1703805.3</v>
      </c>
      <c r="L58" s="468">
        <f>K58/K3</f>
        <v>4.9670625939776734E-4</v>
      </c>
      <c r="M58" s="456">
        <f>J58/J3</f>
        <v>2.2757022040793286E-4</v>
      </c>
      <c r="N58" s="456">
        <f>E58/K58</f>
        <v>0.29973242834730002</v>
      </c>
      <c r="O58" s="456">
        <v>0.10137381139132912</v>
      </c>
      <c r="P58" s="189"/>
      <c r="Q58" s="190" t="s">
        <v>51</v>
      </c>
      <c r="R58" s="185"/>
    </row>
    <row r="59" spans="1:26" ht="15" thickBot="1" x14ac:dyDescent="0.35">
      <c r="A59" s="147" t="s">
        <v>26</v>
      </c>
      <c r="B59" s="84">
        <v>361</v>
      </c>
      <c r="C59" s="85">
        <v>950702.6</v>
      </c>
      <c r="D59" s="86">
        <v>117</v>
      </c>
      <c r="E59" s="85">
        <v>510685.7</v>
      </c>
      <c r="F59" s="144">
        <v>167</v>
      </c>
      <c r="G59" s="145">
        <v>242417</v>
      </c>
      <c r="H59" s="54">
        <f t="shared" si="0"/>
        <v>284</v>
      </c>
      <c r="I59" s="55">
        <f t="shared" si="0"/>
        <v>753102.7</v>
      </c>
      <c r="J59" s="129">
        <f t="shared" si="1"/>
        <v>645</v>
      </c>
      <c r="K59" s="130">
        <f t="shared" si="1"/>
        <v>1703805.3</v>
      </c>
      <c r="L59" s="468"/>
      <c r="M59" s="456"/>
      <c r="N59" s="456"/>
      <c r="O59" s="456"/>
      <c r="P59" s="191" t="s">
        <v>27</v>
      </c>
      <c r="Q59" s="192"/>
      <c r="R59" s="193"/>
    </row>
    <row r="60" spans="1:26" ht="15" thickBot="1" x14ac:dyDescent="0.35">
      <c r="A60" s="151" t="str">
        <f>A43</f>
        <v>EverSource West</v>
      </c>
      <c r="B60" s="66">
        <v>361</v>
      </c>
      <c r="C60" s="67">
        <v>950702.6</v>
      </c>
      <c r="D60" s="67">
        <v>117</v>
      </c>
      <c r="E60" s="87">
        <v>510685.7</v>
      </c>
      <c r="F60" s="66">
        <v>167</v>
      </c>
      <c r="G60" s="67">
        <v>242417</v>
      </c>
      <c r="H60" s="133">
        <f>H59</f>
        <v>284</v>
      </c>
      <c r="I60" s="133">
        <f>I59</f>
        <v>753102.7</v>
      </c>
      <c r="J60" s="134">
        <f t="shared" si="1"/>
        <v>645</v>
      </c>
      <c r="K60" s="135">
        <f t="shared" si="1"/>
        <v>1703805.3</v>
      </c>
      <c r="L60" s="468"/>
      <c r="M60" s="456"/>
      <c r="N60" s="456"/>
      <c r="O60" s="456"/>
      <c r="P60" s="194" t="s">
        <v>28</v>
      </c>
      <c r="Q60" s="183">
        <v>8.677999999999999</v>
      </c>
      <c r="R60" s="182">
        <v>6.7510000000000003</v>
      </c>
    </row>
  </sheetData>
  <mergeCells count="34"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  <mergeCell ref="L22:L30"/>
    <mergeCell ref="M22:M30"/>
    <mergeCell ref="N22:N30"/>
    <mergeCell ref="O22:O30"/>
    <mergeCell ref="L31:L39"/>
    <mergeCell ref="M31:M39"/>
    <mergeCell ref="N31:N39"/>
    <mergeCell ref="O31:O39"/>
    <mergeCell ref="L4:L12"/>
    <mergeCell ref="M4:M12"/>
    <mergeCell ref="N4:N12"/>
    <mergeCell ref="O4:O12"/>
    <mergeCell ref="L13:L21"/>
    <mergeCell ref="M13:M21"/>
    <mergeCell ref="N13:N21"/>
    <mergeCell ref="O13:O21"/>
    <mergeCell ref="P1:R1"/>
    <mergeCell ref="B1:C1"/>
    <mergeCell ref="D1:E1"/>
    <mergeCell ref="F1:G1"/>
    <mergeCell ref="H1:I1"/>
    <mergeCell ref="J1:O1"/>
  </mergeCells>
  <pageMargins left="0.7" right="0.7" top="0.75" bottom="0.75" header="0.3" footer="0.3"/>
  <pageSetup scale="9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DE7A2-C83D-46C8-9E5E-DE4AA8B0216E}">
  <sheetPr>
    <tabColor theme="1" tint="0.249977111117893"/>
  </sheetPr>
  <dimension ref="A1:K68"/>
  <sheetViews>
    <sheetView tabSelected="1" workbookViewId="0">
      <selection activeCell="F12" sqref="F12"/>
    </sheetView>
  </sheetViews>
  <sheetFormatPr defaultRowHeight="14.4" x14ac:dyDescent="0.3"/>
  <cols>
    <col min="1" max="1" width="18.77734375" customWidth="1"/>
    <col min="2" max="2" width="14.77734375" customWidth="1"/>
    <col min="3" max="3" width="16.21875" customWidth="1"/>
    <col min="4" max="4" width="13.77734375" customWidth="1"/>
    <col min="5" max="5" width="15.21875" customWidth="1"/>
    <col min="6" max="6" width="13.21875" customWidth="1"/>
    <col min="7" max="7" width="13.77734375" customWidth="1"/>
    <col min="8" max="8" width="13.5546875" customWidth="1"/>
    <col min="9" max="9" width="15.21875" customWidth="1"/>
    <col min="10" max="10" width="15" customWidth="1"/>
    <col min="11" max="11" width="16.21875" customWidth="1"/>
  </cols>
  <sheetData>
    <row r="1" spans="1:11" x14ac:dyDescent="0.3">
      <c r="A1" s="326"/>
      <c r="B1" s="470" t="s">
        <v>237</v>
      </c>
      <c r="C1" s="471"/>
      <c r="D1" s="472" t="s">
        <v>238</v>
      </c>
      <c r="E1" s="473"/>
      <c r="F1" s="474" t="s">
        <v>239</v>
      </c>
      <c r="G1" s="475"/>
      <c r="H1" s="476" t="s">
        <v>240</v>
      </c>
      <c r="I1" s="477"/>
      <c r="J1" s="402" t="s">
        <v>251</v>
      </c>
      <c r="K1" s="402"/>
    </row>
    <row r="2" spans="1:11" ht="15" thickBot="1" x14ac:dyDescent="0.35">
      <c r="A2" s="327"/>
      <c r="B2" s="405" t="s">
        <v>242</v>
      </c>
      <c r="C2" s="406" t="s">
        <v>243</v>
      </c>
      <c r="D2" s="407" t="s">
        <v>242</v>
      </c>
      <c r="E2" s="407" t="s">
        <v>243</v>
      </c>
      <c r="F2" s="408" t="s">
        <v>242</v>
      </c>
      <c r="G2" s="409" t="s">
        <v>243</v>
      </c>
      <c r="H2" s="400" t="s">
        <v>242</v>
      </c>
      <c r="I2" s="401" t="s">
        <v>243</v>
      </c>
      <c r="J2" s="403" t="s">
        <v>242</v>
      </c>
      <c r="K2" s="404" t="s">
        <v>243</v>
      </c>
    </row>
    <row r="3" spans="1:11" x14ac:dyDescent="0.3">
      <c r="A3" s="385" t="s">
        <v>144</v>
      </c>
      <c r="B3" s="389">
        <f>H13+H22</f>
        <v>1250061.6666666656</v>
      </c>
      <c r="C3" s="390">
        <f>I13+I22</f>
        <v>8230811095.399991</v>
      </c>
      <c r="D3" s="329">
        <f>H16+H25</f>
        <v>1176358.0833333333</v>
      </c>
      <c r="E3" s="329">
        <f>I16+I25</f>
        <v>8401657253</v>
      </c>
      <c r="F3" s="328">
        <f>H19+H28</f>
        <v>30989.5</v>
      </c>
      <c r="G3" s="328">
        <f>I19+I28</f>
        <v>214341380</v>
      </c>
      <c r="H3" s="329">
        <f>D12+D21</f>
        <v>444533.55695646344</v>
      </c>
      <c r="I3" s="394">
        <f>E12+E21</f>
        <v>3099864761.6250548</v>
      </c>
      <c r="J3" s="388">
        <f>F12+F21</f>
        <v>963676.3597102022</v>
      </c>
      <c r="K3" s="388">
        <f>G12+G21</f>
        <v>6549726171.5749359</v>
      </c>
    </row>
    <row r="4" spans="1:11" x14ac:dyDescent="0.3">
      <c r="A4" s="385" t="s">
        <v>248</v>
      </c>
      <c r="B4" s="389">
        <f>H31+H40</f>
        <v>183577.1666666664</v>
      </c>
      <c r="C4" s="390">
        <f>I31+I40</f>
        <v>5423012476.3999929</v>
      </c>
      <c r="D4" s="384">
        <f>H34+H43</f>
        <v>164161.08333333334</v>
      </c>
      <c r="E4" s="384">
        <f>I34+I43</f>
        <v>4648556289</v>
      </c>
      <c r="F4" s="328">
        <f>H37+H46</f>
        <v>4155.25</v>
      </c>
      <c r="G4" s="328">
        <f>I37+I46</f>
        <v>98089735</v>
      </c>
      <c r="H4" s="384">
        <f>D30+D39</f>
        <v>117465.23044542052</v>
      </c>
      <c r="I4" s="395">
        <f>E30+E39</f>
        <v>6240120808.0992928</v>
      </c>
      <c r="J4" s="388">
        <f>F30+F39</f>
        <v>113761.18622124588</v>
      </c>
      <c r="K4" s="388">
        <f>G30+G39</f>
        <v>1740947025.500699</v>
      </c>
    </row>
    <row r="5" spans="1:11" x14ac:dyDescent="0.3">
      <c r="A5" s="385" t="s">
        <v>249</v>
      </c>
      <c r="B5" s="389">
        <f>H49</f>
        <v>4668.4999999999955</v>
      </c>
      <c r="C5" s="390">
        <f>I49</f>
        <v>8982062280.2999878</v>
      </c>
      <c r="D5" s="330">
        <f>H52</f>
        <v>2860</v>
      </c>
      <c r="E5" s="330">
        <f>I52</f>
        <v>6253787907</v>
      </c>
      <c r="F5" s="328">
        <f>H55</f>
        <v>29.833333333333332</v>
      </c>
      <c r="G5" s="328">
        <f>I55</f>
        <v>185366859</v>
      </c>
      <c r="H5" s="330">
        <f>D48</f>
        <v>6168.7373528210328</v>
      </c>
      <c r="I5" s="396">
        <f>E48</f>
        <v>13537463920.193968</v>
      </c>
      <c r="J5" s="388">
        <f>F48</f>
        <v>636.51264717896242</v>
      </c>
      <c r="K5" s="388">
        <f>G48</f>
        <v>1145794211.1060214</v>
      </c>
    </row>
    <row r="6" spans="1:11" ht="15" thickBot="1" x14ac:dyDescent="0.35">
      <c r="A6" s="386" t="s">
        <v>250</v>
      </c>
      <c r="B6" s="391">
        <f>H58</f>
        <v>15405.666666666659</v>
      </c>
      <c r="C6" s="392">
        <f>I58</f>
        <v>108688600.59999992</v>
      </c>
      <c r="D6" s="332">
        <f>H62</f>
        <v>797.66666666666663</v>
      </c>
      <c r="E6" s="332">
        <f>I62</f>
        <v>81814974</v>
      </c>
      <c r="F6" s="331">
        <f>H64</f>
        <v>608.25</v>
      </c>
      <c r="G6" s="331">
        <f>I64</f>
        <v>2036549</v>
      </c>
      <c r="H6" s="332">
        <f>D57</f>
        <v>9249.6725027913508</v>
      </c>
      <c r="I6" s="397">
        <f>E57</f>
        <v>135112004.16648221</v>
      </c>
      <c r="J6" s="388">
        <f>F57</f>
        <v>4310.4941638753071</v>
      </c>
      <c r="K6" s="388">
        <f>G57</f>
        <v>18245481.333517715</v>
      </c>
    </row>
    <row r="7" spans="1:11" ht="15.6" thickTop="1" thickBot="1" x14ac:dyDescent="0.35">
      <c r="A7" s="333" t="s">
        <v>241</v>
      </c>
      <c r="B7" s="133">
        <f>SUM(B3:B6)</f>
        <v>1453712.9999999988</v>
      </c>
      <c r="C7" s="393">
        <f t="shared" ref="C7:I7" si="0">SUM(C3:C6)</f>
        <v>22744574452.69997</v>
      </c>
      <c r="D7" s="387">
        <f t="shared" si="0"/>
        <v>1344176.8333333333</v>
      </c>
      <c r="E7" s="335">
        <f t="shared" si="0"/>
        <v>19385816423</v>
      </c>
      <c r="F7" s="334">
        <f t="shared" si="0"/>
        <v>35782.833333333336</v>
      </c>
      <c r="G7" s="335">
        <f t="shared" si="0"/>
        <v>499834523</v>
      </c>
      <c r="H7" s="333">
        <f t="shared" si="0"/>
        <v>577417.19725749642</v>
      </c>
      <c r="I7" s="333">
        <f t="shared" si="0"/>
        <v>23012561494.084797</v>
      </c>
      <c r="J7" s="388">
        <f>SUM(J3:J6)</f>
        <v>1082384.5527425022</v>
      </c>
      <c r="K7" s="388">
        <f>SUM(K3:K6)</f>
        <v>9454712889.515173</v>
      </c>
    </row>
    <row r="10" spans="1:11" ht="29.4" thickBot="1" x14ac:dyDescent="0.35">
      <c r="A10" s="337">
        <f>LAYOUT!B20</f>
        <v>2022</v>
      </c>
      <c r="B10" s="410" t="s">
        <v>6</v>
      </c>
      <c r="C10" s="410" t="s">
        <v>244</v>
      </c>
      <c r="D10" s="399" t="s">
        <v>8</v>
      </c>
      <c r="E10" s="399" t="s">
        <v>9</v>
      </c>
      <c r="F10" s="398" t="s">
        <v>246</v>
      </c>
      <c r="G10" s="398" t="s">
        <v>247</v>
      </c>
      <c r="H10" s="338" t="s">
        <v>14</v>
      </c>
      <c r="I10" s="338" t="s">
        <v>15</v>
      </c>
    </row>
    <row r="11" spans="1:11" ht="29.4" thickBot="1" x14ac:dyDescent="0.35">
      <c r="A11" s="351" t="s">
        <v>245</v>
      </c>
      <c r="B11" s="345">
        <f>AVERAGE(JAN!B3,FEB!B3,MAR!B3,APR!B3,MAY!B3,JUNE!B3,JULY!B3,AUG!B3,SEP!B3,OCT!B3,NOV!B3,DEC!B3)</f>
        <v>1174240.9166666667</v>
      </c>
      <c r="C11" s="340">
        <f>SUM(JAN!C3,FEB!C3,MAR!C3,APR!C3,MAY!C3,JUNE!C3,JULY!C3,AUG!C3,SEP!C3,OCT!C3,NOV!C3,DEC!C3)</f>
        <v>10174095927.300001</v>
      </c>
      <c r="D11" s="340">
        <f>AVERAGE(JAN!D3,FEB!D3,MAR!D3,APR!D3,MAY!D3,JUNE!D3,JULY!D3,AUG!D3,SEP!D3,OCT!D3,NOV!D3,DEC!D3)</f>
        <v>577592.44725749618</v>
      </c>
      <c r="E11" s="340">
        <f>SUM(JAN!E3,FEB!E3,MAR!E3,APR!E3,MAY!E3,JUNE!E3,JULY!E3,AUG!E3,SEP!E3,OCT!E3,NOV!E3,DEC!E3)</f>
        <v>23019589983.784801</v>
      </c>
      <c r="F11" s="340">
        <f>AVERAGE(JAN!F3,FEB!F3,MAR!F3,APR!F3,MAY!F3,JUNE!F3,JULY!F3,AUG!F3,SEP!F3,OCT!F3,NOV!F3,DEC!F3)</f>
        <v>1082492.9694091689</v>
      </c>
      <c r="G11" s="365">
        <f>SUM(JAN!G3,FEB!G3,MAR!G3,APR!G3,MAY!G3,JUNE!G3,JULY!G3,AUG!G3,SEP!G3,OCT!G3,NOV!G3,DEC!G3)</f>
        <v>9456837930.8151741</v>
      </c>
      <c r="H11" s="371">
        <f>B11+D11</f>
        <v>1751833.3639241629</v>
      </c>
      <c r="I11" s="339">
        <f>C11+E11+G11</f>
        <v>42650523841.899979</v>
      </c>
    </row>
    <row r="12" spans="1:11" ht="15" thickBot="1" x14ac:dyDescent="0.35">
      <c r="A12" s="352" t="s">
        <v>23</v>
      </c>
      <c r="B12" s="346">
        <f>AVERAGE(JAN!B4,FEB!B4,MAR!B4,APR!B4,MAY!B4,JUNE!B4,JULY!B4,AUG!B4,SEP!B4,OCT!B4,NOV!B4,DEC!B4)</f>
        <v>930955.75</v>
      </c>
      <c r="C12" s="341">
        <f>SUM(JAN!C4,FEB!C4,MAR!C4,APR!C4,MAY!C4,JUNE!C4,JULY!C4,AUG!C4,SEP!C4,OCT!C4,NOV!C4,DEC!C4)</f>
        <v>6364133396.5</v>
      </c>
      <c r="D12" s="341">
        <f>AVERAGE(JAN!D4,FEB!D4,MAR!D4,APR!D4,MAY!D4,JUNE!D4,JULY!D4,AUG!D4,SEP!D4,OCT!D4,NOV!D4,DEC!D4)</f>
        <v>362949.52934525325</v>
      </c>
      <c r="E12" s="341">
        <f>SUM(JAN!E4,FEB!E4,MAR!E4,APR!E4,MAY!E4,JUNE!E4,JULY!E4,AUG!E4,SEP!E4,OCT!E4,NOV!E4,DEC!E4)</f>
        <v>2564920514.8174934</v>
      </c>
      <c r="F12" s="341">
        <f>AVERAGE(JAN!F4,FEB!F4,MAR!F4,APR!F4,MAY!F4,JUNE!F4,JULY!F4,AUG!F4,SEP!F4,OCT!F4,NOV!F4,DEC!F4)</f>
        <v>881844.63732141245</v>
      </c>
      <c r="G12" s="366">
        <f>SUM(JAN!G4,FEB!G4,MAR!G4,APR!G4,MAY!G4,JUNE!G4,JULY!G4,AUG!G4,SEP!G4,OCT!G4,NOV!G4,DEC!G4)</f>
        <v>6016509848.3824987</v>
      </c>
      <c r="H12" s="372">
        <f>B12+D12+F12</f>
        <v>2175749.9166666656</v>
      </c>
      <c r="I12" s="373">
        <f>C12+E12+G12</f>
        <v>14945563759.699993</v>
      </c>
    </row>
    <row r="13" spans="1:11" ht="15" thickBot="1" x14ac:dyDescent="0.35">
      <c r="A13" s="353" t="s">
        <v>26</v>
      </c>
      <c r="B13" s="347">
        <f>AVERAGE(JAN!B5,FEB!B5,MAR!B5,APR!B5,MAY!B5,JUNE!B5,JULY!B5,AUG!B5,SEP!B5,OCT!B5,NOV!B5,DEC!B5)</f>
        <v>396912.75</v>
      </c>
      <c r="C13" s="336">
        <f>SUM(JAN!C5,FEB!C5,MAR!C5,APR!C5,MAY!C5,JUNE!C5,JULY!C5,AUG!C5,SEP!C5,OCT!C5,NOV!C5,DEC!C5)</f>
        <v>2690525977.4999995</v>
      </c>
      <c r="D13" s="336">
        <f>AVERAGE(JAN!D5,FEB!D5,MAR!D5,APR!D5,MAY!D5,JUNE!D5,JULY!D5,AUG!D5,SEP!D5,OCT!D5,NOV!D5,DEC!D5)</f>
        <v>171943.77934525322</v>
      </c>
      <c r="E13" s="336">
        <f>SUM(JAN!E5,FEB!E5,MAR!E5,APR!E5,MAY!E5,JUNE!E5,JULY!E5,AUG!E5,SEP!E5,OCT!E5,NOV!E5,DEC!E5)</f>
        <v>1197384325.8174937</v>
      </c>
      <c r="F13" s="336">
        <f>AVERAGE(JAN!F5,FEB!F5,MAR!F5,APR!F5,MAY!F5,JUNE!F5,JULY!F5,AUG!F5,SEP!F5,OCT!F5,NOV!F5,DEC!F5)</f>
        <v>543250.80398807907</v>
      </c>
      <c r="G13" s="367">
        <f>SUM(JAN!G5,FEB!G5,MAR!G5,APR!G5,MAY!G5,JUNE!G5,JULY!G5,AUG!G5,SEP!G5,OCT!G5,NOV!G5,DEC!G5)</f>
        <v>3449828721.3824987</v>
      </c>
      <c r="H13" s="374">
        <f t="shared" ref="H13:H68" si="1">B13+D13+F13</f>
        <v>1112107.3333333323</v>
      </c>
      <c r="I13" s="375">
        <f t="shared" ref="I13:I68" si="2">C13+E13+G13</f>
        <v>7337739024.6999922</v>
      </c>
    </row>
    <row r="14" spans="1:11" ht="15" thickBot="1" x14ac:dyDescent="0.35">
      <c r="A14" s="354" t="s">
        <v>27</v>
      </c>
      <c r="B14" s="347">
        <f>AVERAGE(JAN!B6,FEB!B6,MAR!B6,APR!B6,MAY!B6,JUNE!B6,JULY!B6,AUG!B6,SEP!B6,OCT!B6,NOV!B6,DEC!B6)</f>
        <v>300019</v>
      </c>
      <c r="C14" s="336">
        <f>SUM(JAN!C6,FEB!C6,MAR!C6,APR!C6,MAY!C6,JUNE!C6,JULY!C6,AUG!C6,SEP!C6,OCT!C6,NOV!C6,DEC!C6)</f>
        <v>1987003937</v>
      </c>
      <c r="D14" s="336">
        <f>AVERAGE(JAN!D6,FEB!D6,MAR!D6,APR!D6,MAY!D6,JUNE!D6,JULY!D6,AUG!D6,SEP!D6,OCT!D6,NOV!D6,DEC!D6)</f>
        <v>140592.86267858653</v>
      </c>
      <c r="E14" s="336">
        <f>SUM(JAN!E6,FEB!E6,MAR!E6,APR!E6,MAY!E6,JUNE!E6,JULY!E6,AUG!E6,SEP!E6,OCT!E6,NOV!E6,DEC!E6)</f>
        <v>958765069.21749389</v>
      </c>
      <c r="F14" s="336">
        <f>AVERAGE(JAN!F6,FEB!F6,MAR!F6,APR!F6,MAY!F6,JUNE!F6,JULY!F6,AUG!F6,SEP!F6,OCT!F6,NOV!F6,DEC!F6)</f>
        <v>520862.97065474576</v>
      </c>
      <c r="G14" s="367">
        <f>SUM(JAN!G6,FEB!G6,MAR!G6,APR!G6,MAY!G6,JUNE!G6,JULY!G6,AUG!G6,SEP!G6,OCT!G6,NOV!G6,DEC!G6)</f>
        <v>3296233691.7824988</v>
      </c>
      <c r="H14" s="374">
        <f t="shared" si="1"/>
        <v>961474.83333333232</v>
      </c>
      <c r="I14" s="375">
        <f t="shared" si="2"/>
        <v>6242002697.9999924</v>
      </c>
    </row>
    <row r="15" spans="1:11" ht="15" thickBot="1" x14ac:dyDescent="0.35">
      <c r="A15" s="354" t="s">
        <v>28</v>
      </c>
      <c r="B15" s="347">
        <f>AVERAGE(JAN!B7,FEB!B7,MAR!B7,APR!B7,MAY!B7,JUNE!B7,JULY!B7,AUG!B7,SEP!B7,OCT!B7,NOV!B7,DEC!B7)</f>
        <v>96893.75</v>
      </c>
      <c r="C15" s="336">
        <f>SUM(JAN!C7,FEB!C7,MAR!C7,APR!C7,MAY!C7,JUNE!C7,JULY!C7,AUG!C7,SEP!C7,OCT!C7,NOV!C7,DEC!C7)</f>
        <v>703522040.49999964</v>
      </c>
      <c r="D15" s="336">
        <f>AVERAGE(JAN!D7,FEB!D7,MAR!D7,APR!D7,MAY!D7,JUNE!D7,JULY!D7,AUG!D7,SEP!D7,OCT!D7,NOV!D7,DEC!D7)</f>
        <v>31350.916666666668</v>
      </c>
      <c r="E15" s="336">
        <f>SUM(JAN!E7,FEB!E7,MAR!E7,APR!E7,MAY!E7,JUNE!E7,JULY!E7,AUG!E7,SEP!E7,OCT!E7,NOV!E7,DEC!E7)</f>
        <v>238619256.60000002</v>
      </c>
      <c r="F15" s="336">
        <f>AVERAGE(JAN!F7,FEB!F7,MAR!F7,APR!F7,MAY!F7,JUNE!F7,JULY!F7,AUG!F7,SEP!F7,OCT!F7,NOV!F7,DEC!F7)</f>
        <v>22387.833333333332</v>
      </c>
      <c r="G15" s="367">
        <f>SUM(JAN!G7,FEB!G7,MAR!G7,APR!G7,MAY!G7,JUNE!G7,JULY!G7,AUG!G7,SEP!G7,OCT!G7,NOV!G7,DEC!G7)</f>
        <v>153595029.59999999</v>
      </c>
      <c r="H15" s="374">
        <f t="shared" si="1"/>
        <v>150632.5</v>
      </c>
      <c r="I15" s="375">
        <f t="shared" si="2"/>
        <v>1095736326.6999996</v>
      </c>
    </row>
    <row r="16" spans="1:11" ht="15" thickBot="1" x14ac:dyDescent="0.35">
      <c r="A16" s="355" t="s">
        <v>29</v>
      </c>
      <c r="B16" s="347">
        <f>AVERAGE(JAN!B8,FEB!B8,MAR!B8,APR!B8,MAY!B8,JUNE!B8,JULY!B8,AUG!B8,SEP!B8,OCT!B8,NOV!B8,DEC!B8)</f>
        <v>518476.08333333331</v>
      </c>
      <c r="C16" s="336">
        <f>SUM(JAN!C8,FEB!C8,MAR!C8,APR!C8,MAY!C8,JUNE!C8,JULY!C8,AUG!C8,SEP!C8,OCT!C8,NOV!C8,DEC!C8)</f>
        <v>3577794230</v>
      </c>
      <c r="D16" s="336">
        <f>AVERAGE(JAN!D8,FEB!D8,MAR!D8,APR!D8,MAY!D8,JUNE!D8,JULY!D8,AUG!D8,SEP!D8,OCT!D8,NOV!D8,DEC!D8)</f>
        <v>184893.58333333334</v>
      </c>
      <c r="E16" s="336">
        <f>SUM(JAN!E8,FEB!E8,MAR!E8,APR!E8,MAY!E8,JUNE!E8,JULY!E8,AUG!E8,SEP!E8,OCT!E8,NOV!E8,DEC!E8)</f>
        <v>1319597658</v>
      </c>
      <c r="F16" s="336">
        <f>AVERAGE(JAN!F8,FEB!F8,MAR!F8,APR!F8,MAY!F8,JUNE!F8,JULY!F8,AUG!F8,SEP!F8,OCT!F8,NOV!F8,DEC!F8)</f>
        <v>334047.08333333331</v>
      </c>
      <c r="G16" s="367">
        <f>SUM(JAN!G8,FEB!G8,MAR!G8,APR!G8,MAY!G8,JUNE!G8,JULY!G8,AUG!G8,SEP!G8,OCT!G8,NOV!G8,DEC!G8)</f>
        <v>2529653279</v>
      </c>
      <c r="H16" s="374">
        <f t="shared" si="1"/>
        <v>1037416.75</v>
      </c>
      <c r="I16" s="375">
        <f t="shared" si="2"/>
        <v>7427045167</v>
      </c>
    </row>
    <row r="17" spans="1:9" ht="15" thickBot="1" x14ac:dyDescent="0.35">
      <c r="A17" s="356" t="s">
        <v>30</v>
      </c>
      <c r="B17" s="347">
        <f>AVERAGE(JAN!B9,FEB!B9,MAR!B9,APR!B9,MAY!B9,JUNE!B9,JULY!B9,AUG!B9,SEP!B9,OCT!B9,NOV!B9,DEC!B9)</f>
        <v>516753.66666666669</v>
      </c>
      <c r="C17" s="336">
        <f>SUM(JAN!C9,FEB!C9,MAR!C9,APR!C9,MAY!C9,JUNE!C9,JULY!C9,AUG!C9,SEP!C9,OCT!C9,NOV!C9,DEC!C9)</f>
        <v>3560950551</v>
      </c>
      <c r="D17" s="336">
        <f>AVERAGE(JAN!D9,FEB!D9,MAR!D9,APR!D9,MAY!D9,JUNE!D9,JULY!D9,AUG!D9,SEP!D9,OCT!D9,NOV!D9,DEC!D9)</f>
        <v>184417.91666666666</v>
      </c>
      <c r="E17" s="336">
        <f>SUM(JAN!E9,FEB!E9,MAR!E9,APR!E9,MAY!E9,JUNE!E9,JULY!E9,AUG!E9,SEP!E9,OCT!E9,NOV!E9,DEC!E9)</f>
        <v>1314791408</v>
      </c>
      <c r="F17" s="336">
        <f>AVERAGE(JAN!F9,FEB!F9,MAR!F9,APR!F9,MAY!F9,JUNE!F9,JULY!F9,AUG!F9,SEP!F9,OCT!F9,NOV!F9,DEC!F9)</f>
        <v>324171.66666666669</v>
      </c>
      <c r="G17" s="367">
        <f>SUM(JAN!G9,FEB!G9,MAR!G9,APR!G9,MAY!G9,JUNE!G9,JULY!G9,AUG!G9,SEP!G9,OCT!G9,NOV!G9,DEC!G9)</f>
        <v>2429361099</v>
      </c>
      <c r="H17" s="374">
        <f t="shared" si="1"/>
        <v>1025343.25</v>
      </c>
      <c r="I17" s="375">
        <f t="shared" si="2"/>
        <v>7305103058</v>
      </c>
    </row>
    <row r="18" spans="1:9" ht="15" thickBot="1" x14ac:dyDescent="0.35">
      <c r="A18" s="356" t="s">
        <v>31</v>
      </c>
      <c r="B18" s="347">
        <f>AVERAGE(JAN!B10,FEB!B10,MAR!B10,APR!B10,MAY!B10,JUNE!B10,JULY!B10,AUG!B10,SEP!B10,OCT!B10,NOV!B10,DEC!B10)</f>
        <v>1722.4166666666667</v>
      </c>
      <c r="C18" s="336">
        <f>SUM(JAN!C10,FEB!C10,MAR!C10,APR!C10,MAY!C10,JUNE!C10,JULY!C10,AUG!C10,SEP!C10,OCT!C10,NOV!C10,DEC!C10)</f>
        <v>16843679</v>
      </c>
      <c r="D18" s="336">
        <f>AVERAGE(JAN!D10,FEB!D10,MAR!D10,APR!D10,MAY!D10,JUNE!D10,JULY!D10,AUG!D10,SEP!D10,OCT!D10,NOV!D10,DEC!D10)</f>
        <v>475.66666666666669</v>
      </c>
      <c r="E18" s="336">
        <f>SUM(JAN!E10,FEB!E10,MAR!E10,APR!E10,MAY!E10,JUNE!E10,JULY!E10,AUG!E10,SEP!E10,OCT!E10,NOV!E10,DEC!E10)</f>
        <v>4806250</v>
      </c>
      <c r="F18" s="336">
        <f>AVERAGE(JAN!F10,FEB!F10,MAR!F10,APR!F10,MAY!F10,JUNE!F10,JULY!F10,AUG!F10,SEP!F10,OCT!F10,NOV!F10,DEC!F10)</f>
        <v>9875.4166666666661</v>
      </c>
      <c r="G18" s="367">
        <f>SUM(JAN!G10,FEB!G10,MAR!G10,APR!G10,MAY!G10,JUNE!G10,JULY!G10,AUG!G10,SEP!G10,OCT!G10,NOV!G10,DEC!G10)</f>
        <v>100292180</v>
      </c>
      <c r="H18" s="374">
        <f t="shared" si="1"/>
        <v>12073.5</v>
      </c>
      <c r="I18" s="375">
        <f t="shared" si="2"/>
        <v>121942109</v>
      </c>
    </row>
    <row r="19" spans="1:9" ht="15" thickBot="1" x14ac:dyDescent="0.35">
      <c r="A19" s="355" t="s">
        <v>32</v>
      </c>
      <c r="B19" s="347">
        <f>AVERAGE(JAN!B11,FEB!B11,MAR!B11,APR!B11,MAY!B11,JUNE!B11,JULY!B11,AUG!B11,SEP!B11,OCT!B11,NOV!B11,DEC!B11)</f>
        <v>15566.916666666666</v>
      </c>
      <c r="C19" s="336">
        <f>SUM(JAN!C11,FEB!C11,MAR!C11,APR!C11,MAY!C11,JUNE!C11,JULY!C11,AUG!C11,SEP!C11,OCT!C11,NOV!C11,DEC!C11)</f>
        <v>95813189</v>
      </c>
      <c r="D19" s="336">
        <f>AVERAGE(JAN!D11,FEB!D11,MAR!D11,APR!D11,MAY!D11,JUNE!D11,JULY!D11,AUG!D11,SEP!D11,OCT!D11,NOV!D11,DEC!D11)</f>
        <v>6112.166666666667</v>
      </c>
      <c r="E19" s="336">
        <f>SUM(JAN!E11,FEB!E11,MAR!E11,APR!E11,MAY!E11,JUNE!E11,JULY!E11,AUG!E11,SEP!E11,OCT!E11,NOV!E11,DEC!E11)</f>
        <v>47938531</v>
      </c>
      <c r="F19" s="336">
        <f>AVERAGE(JAN!F11,FEB!F11,MAR!F11,APR!F11,MAY!F11,JUNE!F11,JULY!F11,AUG!F11,SEP!F11,OCT!F11,NOV!F11,DEC!F11)</f>
        <v>4546.75</v>
      </c>
      <c r="G19" s="367">
        <f>SUM(JAN!G11,FEB!G11,MAR!G11,APR!G11,MAY!G11,JUNE!G11,JULY!G11,AUG!G11,SEP!G11,OCT!G11,NOV!G11,DEC!G11)</f>
        <v>37027848</v>
      </c>
      <c r="H19" s="374">
        <f t="shared" si="1"/>
        <v>26225.833333333332</v>
      </c>
      <c r="I19" s="375">
        <f t="shared" si="2"/>
        <v>180779568</v>
      </c>
    </row>
    <row r="20" spans="1:9" ht="15" thickBot="1" x14ac:dyDescent="0.35">
      <c r="A20" s="357" t="s">
        <v>33</v>
      </c>
      <c r="B20" s="347">
        <f>AVERAGE(JAN!B12,FEB!B12,MAR!B12,APR!B12,MAY!B12,JUNE!B12,JULY!B12,AUG!B12,SEP!B12,OCT!B12,NOV!B12,DEC!B12)</f>
        <v>15566.916666666666</v>
      </c>
      <c r="C20" s="336">
        <f>SUM(JAN!C12,FEB!C12,MAR!C12,APR!C12,MAY!C12,JUNE!C12,JULY!C12,AUG!C12,SEP!C12,OCT!C12,NOV!C12,DEC!C12)</f>
        <v>95813189</v>
      </c>
      <c r="D20" s="336">
        <f>AVERAGE(JAN!D12,FEB!D12,MAR!D12,APR!D12,MAY!D12,JUNE!D12,JULY!D12,AUG!D12,SEP!D12,OCT!D12,NOV!D12,DEC!D12)</f>
        <v>6112.166666666667</v>
      </c>
      <c r="E20" s="336">
        <f>SUM(JAN!E12,FEB!E12,MAR!E12,APR!E12,MAY!E12,JUNE!E12,JULY!E12,AUG!E12,SEP!E12,OCT!E12,NOV!E12,DEC!E12)</f>
        <v>47938531</v>
      </c>
      <c r="F20" s="336">
        <f>AVERAGE(JAN!F12,FEB!F12,MAR!F12,APR!F12,MAY!F12,JUNE!F12,JULY!F12,AUG!F12,SEP!F12,OCT!F12,NOV!F12,DEC!F12)</f>
        <v>4546.75</v>
      </c>
      <c r="G20" s="367">
        <f>SUM(JAN!G12,FEB!G12,MAR!G12,APR!G12,MAY!G12,JUNE!G12,JULY!G12,AUG!G12,SEP!G12,OCT!G12,NOV!G12,DEC!G12)</f>
        <v>37027848</v>
      </c>
      <c r="H20" s="374">
        <f t="shared" si="1"/>
        <v>26225.833333333332</v>
      </c>
      <c r="I20" s="375">
        <f t="shared" si="2"/>
        <v>180779568</v>
      </c>
    </row>
    <row r="21" spans="1:9" ht="15" thickBot="1" x14ac:dyDescent="0.35">
      <c r="A21" s="352" t="s">
        <v>34</v>
      </c>
      <c r="B21" s="346">
        <f>AVERAGE(JAN!B13,FEB!B13,MAR!B13,APR!B13,MAY!B13,JUNE!B13,JULY!B13,AUG!B13,SEP!B13,OCT!B13,NOV!B13,DEC!B13)</f>
        <v>118243.58333333333</v>
      </c>
      <c r="C21" s="341">
        <f>SUM(JAN!C13,FEB!C13,MAR!C13,APR!C13,MAY!C13,JUNE!C13,JULY!C13,AUG!C13,SEP!C13,OCT!C13,NOV!C13,DEC!C13)</f>
        <v>833085398.69999981</v>
      </c>
      <c r="D21" s="341">
        <f>AVERAGE(JAN!D13,FEB!D13,MAR!D13,APR!D13,MAY!D13,JUNE!D13,JULY!D13,AUG!D13,SEP!D13,OCT!D13,NOV!D13,DEC!D13)</f>
        <v>81584.027611210171</v>
      </c>
      <c r="E21" s="341">
        <f>SUM(JAN!E13,FEB!E13,MAR!E13,APR!E13,MAY!E13,JUNE!E13,JULY!E13,AUG!E13,SEP!E13,OCT!E13,NOV!E13,DEC!E13)</f>
        <v>534944246.80756128</v>
      </c>
      <c r="F21" s="341">
        <f>AVERAGE(JAN!F13,FEB!F13,MAR!F13,APR!F13,MAY!F13,JUNE!F13,JULY!F13,AUG!F13,SEP!F13,OCT!F13,NOV!F13,DEC!F13)</f>
        <v>81831.722388789713</v>
      </c>
      <c r="G21" s="366">
        <f>SUM(JAN!G13,FEB!G13,MAR!G13,APR!G13,MAY!G13,JUNE!G13,JULY!G13,AUG!G13,SEP!G13,OCT!G13,NOV!G13,DEC!G13)</f>
        <v>533216323.19243741</v>
      </c>
      <c r="H21" s="372">
        <f t="shared" si="1"/>
        <v>281659.3333333332</v>
      </c>
      <c r="I21" s="373">
        <f t="shared" si="2"/>
        <v>1901245968.6999986</v>
      </c>
    </row>
    <row r="22" spans="1:9" ht="15" thickBot="1" x14ac:dyDescent="0.35">
      <c r="A22" s="358" t="s">
        <v>26</v>
      </c>
      <c r="B22" s="347">
        <f>AVERAGE(JAN!B14,FEB!B14,MAR!B14,APR!B14,MAY!B14,JUNE!B14,JULY!B14,AUG!B14,SEP!B14,OCT!B14,NOV!B14,DEC!B14)</f>
        <v>50123.583333333336</v>
      </c>
      <c r="C22" s="336">
        <f>SUM(JAN!C14,FEB!C14,MAR!C14,APR!C14,MAY!C14,JUNE!C14,JULY!C14,AUG!C14,SEP!C14,OCT!C14,NOV!C14,DEC!C14)</f>
        <v>347953024.69999981</v>
      </c>
      <c r="D22" s="336">
        <f>AVERAGE(JAN!D14,FEB!D14,MAR!D14,APR!D14,MAY!D14,JUNE!D14,JULY!D14,AUG!D14,SEP!D14,OCT!D14,NOV!D14,DEC!D14)</f>
        <v>40735.860944543507</v>
      </c>
      <c r="E22" s="336">
        <f>SUM(JAN!E14,FEB!E14,MAR!E14,APR!E14,MAY!E14,JUNE!E14,JULY!E14,AUG!E14,SEP!E14,OCT!E14,NOV!E14,DEC!E14)</f>
        <v>257849943.80756137</v>
      </c>
      <c r="F22" s="336">
        <f>AVERAGE(JAN!F14,FEB!F14,MAR!F14,APR!F14,MAY!F14,JUNE!F14,JULY!F14,AUG!F14,SEP!F14,OCT!F14,NOV!F14,DEC!F14)</f>
        <v>47094.889055456384</v>
      </c>
      <c r="G22" s="367">
        <f>SUM(JAN!G14,FEB!G14,MAR!G14,APR!G14,MAY!G14,JUNE!G14,JULY!G14,AUG!G14,SEP!G14,OCT!G14,NOV!G14,DEC!G14)</f>
        <v>287269102.19243741</v>
      </c>
      <c r="H22" s="374">
        <f t="shared" si="1"/>
        <v>137954.33333333323</v>
      </c>
      <c r="I22" s="375">
        <f t="shared" si="2"/>
        <v>893072070.69999862</v>
      </c>
    </row>
    <row r="23" spans="1:9" ht="15" thickBot="1" x14ac:dyDescent="0.35">
      <c r="A23" s="354" t="s">
        <v>27</v>
      </c>
      <c r="B23" s="347">
        <f>AVERAGE(JAN!B15,FEB!B15,MAR!B15,APR!B15,MAY!B15,JUNE!B15,JULY!B15,AUG!B15,SEP!B15,OCT!B15,NOV!B15,DEC!B15)</f>
        <v>27047.416666666668</v>
      </c>
      <c r="C23" s="336">
        <f>SUM(JAN!C15,FEB!C15,MAR!C15,APR!C15,MAY!C15,JUNE!C15,JULY!C15,AUG!C15,SEP!C15,OCT!C15,NOV!C15,DEC!C15)</f>
        <v>162918379</v>
      </c>
      <c r="D23" s="336">
        <f>AVERAGE(JAN!D15,FEB!D15,MAR!D15,APR!D15,MAY!D15,JUNE!D15,JULY!D15,AUG!D15,SEP!D15,OCT!D15,NOV!D15,DEC!D15)</f>
        <v>27930.027611210175</v>
      </c>
      <c r="E23" s="336">
        <f>SUM(JAN!E15,FEB!E15,MAR!E15,APR!E15,MAY!E15,JUNE!E15,JULY!E15,AUG!E15,SEP!E15,OCT!E15,NOV!E15,DEC!E15)</f>
        <v>163033194.8075614</v>
      </c>
      <c r="F23" s="336">
        <f>AVERAGE(JAN!F15,FEB!F15,MAR!F15,APR!F15,MAY!F15,JUNE!F15,JULY!F15,AUG!F15,SEP!F15,OCT!F15,NOV!F15,DEC!F15)</f>
        <v>42816.722388789713</v>
      </c>
      <c r="G23" s="367">
        <f>SUM(JAN!G15,FEB!G15,MAR!G15,APR!G15,MAY!G15,JUNE!G15,JULY!G15,AUG!G15,SEP!G15,OCT!G15,NOV!G15,DEC!G15)</f>
        <v>257249123.19243741</v>
      </c>
      <c r="H23" s="374">
        <f t="shared" si="1"/>
        <v>97794.166666666555</v>
      </c>
      <c r="I23" s="375">
        <f t="shared" si="2"/>
        <v>583200696.99999881</v>
      </c>
    </row>
    <row r="24" spans="1:9" ht="15" thickBot="1" x14ac:dyDescent="0.35">
      <c r="A24" s="354" t="s">
        <v>28</v>
      </c>
      <c r="B24" s="347">
        <f>AVERAGE(JAN!B16,FEB!B16,MAR!B16,APR!B16,MAY!B16,JUNE!B16,JULY!B16,AUG!B16,SEP!B16,OCT!B16,NOV!B16,DEC!B16)</f>
        <v>23076.166666666668</v>
      </c>
      <c r="C24" s="336">
        <f>SUM(JAN!C16,FEB!C16,MAR!C16,APR!C16,MAY!C16,JUNE!C16,JULY!C16,AUG!C16,SEP!C16,OCT!C16,NOV!C16,DEC!C16)</f>
        <v>185034645.69999981</v>
      </c>
      <c r="D24" s="336">
        <f>AVERAGE(JAN!D16,FEB!D16,MAR!D16,APR!D16,MAY!D16,JUNE!D16,JULY!D16,AUG!D16,SEP!D16,OCT!D16,NOV!D16,DEC!D16)</f>
        <v>12805.833333333334</v>
      </c>
      <c r="E24" s="336">
        <f>SUM(JAN!E16,FEB!E16,MAR!E16,APR!E16,MAY!E16,JUNE!E16,JULY!E16,AUG!E16,SEP!E16,OCT!E16,NOV!E16,DEC!E16)</f>
        <v>94816749</v>
      </c>
      <c r="F24" s="336">
        <f>AVERAGE(JAN!F16,FEB!F16,MAR!F16,APR!F16,MAY!F16,JUNE!F16,JULY!F16,AUG!F16,SEP!F16,OCT!F16,NOV!F16,DEC!F16)</f>
        <v>4278.166666666667</v>
      </c>
      <c r="G24" s="367">
        <f>SUM(JAN!G16,FEB!G16,MAR!G16,APR!G16,MAY!G16,JUNE!G16,JULY!G16,AUG!G16,SEP!G16,OCT!G16,NOV!G16,DEC!G16)</f>
        <v>30019979</v>
      </c>
      <c r="H24" s="374">
        <f t="shared" si="1"/>
        <v>40160.166666666664</v>
      </c>
      <c r="I24" s="375">
        <f t="shared" si="2"/>
        <v>309871373.69999981</v>
      </c>
    </row>
    <row r="25" spans="1:9" ht="15" thickBot="1" x14ac:dyDescent="0.35">
      <c r="A25" s="358" t="s">
        <v>29</v>
      </c>
      <c r="B25" s="347">
        <f>AVERAGE(JAN!B17,FEB!B17,MAR!B17,APR!B17,MAY!B17,JUNE!B17,JULY!B17,AUG!B17,SEP!B17,OCT!B17,NOV!B17,DEC!B17)</f>
        <v>64798.083333333336</v>
      </c>
      <c r="C25" s="336">
        <f>SUM(JAN!C17,FEB!C17,MAR!C17,APR!C17,MAY!C17,JUNE!C17,JULY!C17,AUG!C17,SEP!C17,OCT!C17,NOV!C17,DEC!C17)</f>
        <v>462380693</v>
      </c>
      <c r="D25" s="336">
        <f>AVERAGE(JAN!D17,FEB!D17,MAR!D17,APR!D17,MAY!D17,JUNE!D17,JULY!D17,AUG!D17,SEP!D17,OCT!D17,NOV!D17,DEC!D17)</f>
        <v>39799.916666666664</v>
      </c>
      <c r="E25" s="336">
        <f>SUM(JAN!E17,FEB!E17,MAR!E17,APR!E17,MAY!E17,JUNE!E17,JULY!E17,AUG!E17,SEP!E17,OCT!E17,NOV!E17,DEC!E17)</f>
        <v>269433256</v>
      </c>
      <c r="F25" s="336">
        <f>AVERAGE(JAN!F17,FEB!F17,MAR!F17,APR!F17,MAY!F17,JUNE!F17,JULY!F17,AUG!F17,SEP!F17,OCT!F17,NOV!F17,DEC!F17)</f>
        <v>34343.333333333336</v>
      </c>
      <c r="G25" s="367">
        <f>SUM(JAN!G17,FEB!G17,MAR!G17,APR!G17,MAY!G17,JUNE!G17,JULY!G17,AUG!G17,SEP!G17,OCT!G17,NOV!G17,DEC!G17)</f>
        <v>242798137</v>
      </c>
      <c r="H25" s="374">
        <f t="shared" si="1"/>
        <v>138941.33333333334</v>
      </c>
      <c r="I25" s="375">
        <f t="shared" si="2"/>
        <v>974612086</v>
      </c>
    </row>
    <row r="26" spans="1:9" ht="15" thickBot="1" x14ac:dyDescent="0.35">
      <c r="A26" s="356" t="s">
        <v>30</v>
      </c>
      <c r="B26" s="347">
        <f>AVERAGE(JAN!B18,FEB!B18,MAR!B18,APR!B18,MAY!B18,JUNE!B18,JULY!B18,AUG!B18,SEP!B18,OCT!B18,NOV!B18,DEC!B18)</f>
        <v>64761.75</v>
      </c>
      <c r="C26" s="336">
        <f>SUM(JAN!C18,FEB!C18,MAR!C18,APR!C18,MAY!C18,JUNE!C18,JULY!C18,AUG!C18,SEP!C18,OCT!C18,NOV!C18,DEC!C18)</f>
        <v>462030566</v>
      </c>
      <c r="D26" s="336">
        <f>AVERAGE(JAN!D18,FEB!D18,MAR!D18,APR!D18,MAY!D18,JUNE!D18,JULY!D18,AUG!D18,SEP!D18,OCT!D18,NOV!D18,DEC!D18)</f>
        <v>39784.916666666664</v>
      </c>
      <c r="E26" s="336">
        <f>SUM(JAN!E18,FEB!E18,MAR!E18,APR!E18,MAY!E18,JUNE!E18,JULY!E18,AUG!E18,SEP!E18,OCT!E18,NOV!E18,DEC!E18)</f>
        <v>269258888</v>
      </c>
      <c r="F26" s="336">
        <f>AVERAGE(JAN!F18,FEB!F18,MAR!F18,APR!F18,MAY!F18,JUNE!F18,JULY!F18,AUG!F18,SEP!F18,OCT!F18,NOV!F18,DEC!F18)</f>
        <v>34225.833333333336</v>
      </c>
      <c r="G26" s="367">
        <f>SUM(JAN!G18,FEB!G18,MAR!G18,APR!G18,MAY!G18,JUNE!G18,JULY!G18,AUG!G18,SEP!G18,OCT!G18,NOV!G18,DEC!G18)</f>
        <v>241718540</v>
      </c>
      <c r="H26" s="374">
        <f t="shared" si="1"/>
        <v>138772.5</v>
      </c>
      <c r="I26" s="375">
        <f t="shared" si="2"/>
        <v>973007994</v>
      </c>
    </row>
    <row r="27" spans="1:9" ht="15" thickBot="1" x14ac:dyDescent="0.35">
      <c r="A27" s="356" t="s">
        <v>31</v>
      </c>
      <c r="B27" s="347">
        <f>AVERAGE(JAN!B19,FEB!B19,MAR!B19,APR!B19,MAY!B19,JUNE!B19,JULY!B19,AUG!B19,SEP!B19,OCT!B19,NOV!B19,DEC!B19)</f>
        <v>36.333333333333336</v>
      </c>
      <c r="C27" s="336">
        <f>SUM(JAN!C19,FEB!C19,MAR!C19,APR!C19,MAY!C19,JUNE!C19,JULY!C19,AUG!C19,SEP!C19,OCT!C19,NOV!C19,DEC!C19)</f>
        <v>350127</v>
      </c>
      <c r="D27" s="336">
        <f>AVERAGE(JAN!D19,FEB!D19,MAR!D19,APR!D19,MAY!D19,JUNE!D19,JULY!D19,AUG!D19,SEP!D19,OCT!D19,NOV!D19,DEC!D19)</f>
        <v>15</v>
      </c>
      <c r="E27" s="336">
        <f>SUM(JAN!E19,FEB!E19,MAR!E19,APR!E19,MAY!E19,JUNE!E19,JULY!E19,AUG!E19,SEP!E19,OCT!E19,NOV!E19,DEC!E19)</f>
        <v>174368</v>
      </c>
      <c r="F27" s="336">
        <f>AVERAGE(JAN!F19,FEB!F19,MAR!F19,APR!F19,MAY!F19,JUNE!F19,JULY!F19,AUG!F19,SEP!F19,OCT!F19,NOV!F19,DEC!F19)</f>
        <v>117.5</v>
      </c>
      <c r="G27" s="367">
        <f>SUM(JAN!G19,FEB!G19,MAR!G19,APR!G19,MAY!G19,JUNE!G19,JULY!G19,AUG!G19,SEP!G19,OCT!G19,NOV!G19,DEC!G19)</f>
        <v>1079597</v>
      </c>
      <c r="H27" s="374">
        <f t="shared" si="1"/>
        <v>168.83333333333334</v>
      </c>
      <c r="I27" s="375">
        <f t="shared" si="2"/>
        <v>1604092</v>
      </c>
    </row>
    <row r="28" spans="1:9" ht="15" thickBot="1" x14ac:dyDescent="0.35">
      <c r="A28" s="359" t="s">
        <v>32</v>
      </c>
      <c r="B28" s="347">
        <f>AVERAGE(JAN!B20,FEB!B20,MAR!B20,APR!B20,MAY!B20,JUNE!B20,JULY!B20,AUG!B20,SEP!B20,OCT!B20,NOV!B20,DEC!B20)</f>
        <v>3321.9166666666665</v>
      </c>
      <c r="C28" s="336">
        <f>SUM(JAN!C20,FEB!C20,MAR!C20,APR!C20,MAY!C20,JUNE!C20,JULY!C20,AUG!C20,SEP!C20,OCT!C20,NOV!C20,DEC!C20)</f>
        <v>22751681</v>
      </c>
      <c r="D28" s="336">
        <f>AVERAGE(JAN!D20,FEB!D20,MAR!D20,APR!D20,MAY!D20,JUNE!D20,JULY!D20,AUG!D20,SEP!D20,OCT!D20,NOV!D20,DEC!D20)</f>
        <v>1048.25</v>
      </c>
      <c r="E28" s="336">
        <f>SUM(JAN!E20,FEB!E20,MAR!E20,APR!E20,MAY!E20,JUNE!E20,JULY!E20,AUG!E20,SEP!E20,OCT!E20,NOV!E20,DEC!E20)</f>
        <v>7661047</v>
      </c>
      <c r="F28" s="336">
        <f>AVERAGE(JAN!F20,FEB!F20,MAR!F20,APR!F20,MAY!F20,JUNE!F20,JULY!F20,AUG!F20,SEP!F20,OCT!F20,NOV!F20,DEC!F20)</f>
        <v>393.5</v>
      </c>
      <c r="G28" s="367">
        <f>SUM(JAN!G20,FEB!G20,MAR!G20,APR!G20,MAY!G20,JUNE!G20,JULY!G20,AUG!G20,SEP!G20,OCT!G20,NOV!G20,DEC!G20)</f>
        <v>3149084</v>
      </c>
      <c r="H28" s="374">
        <f t="shared" si="1"/>
        <v>4763.6666666666661</v>
      </c>
      <c r="I28" s="375">
        <f t="shared" si="2"/>
        <v>33561812</v>
      </c>
    </row>
    <row r="29" spans="1:9" ht="15" thickBot="1" x14ac:dyDescent="0.35">
      <c r="A29" s="357" t="s">
        <v>33</v>
      </c>
      <c r="B29" s="347">
        <f>AVERAGE(JAN!B21,FEB!B21,MAR!B21,APR!B21,MAY!B21,JUNE!B21,JULY!B21,AUG!B21,SEP!B21,OCT!B21,NOV!B21,DEC!B21)</f>
        <v>3321.9166666666665</v>
      </c>
      <c r="C29" s="336">
        <f>SUM(JAN!C21,FEB!C21,MAR!C21,APR!C21,MAY!C21,JUNE!C21,JULY!C21,AUG!C21,SEP!C21,OCT!C21,NOV!C21,DEC!C21)</f>
        <v>22751681</v>
      </c>
      <c r="D29" s="336">
        <f>AVERAGE(JAN!D21,FEB!D21,MAR!D21,APR!D21,MAY!D21,JUNE!D21,JULY!D21,AUG!D21,SEP!D21,OCT!D21,NOV!D21,DEC!D21)</f>
        <v>1048.25</v>
      </c>
      <c r="E29" s="336">
        <f>SUM(JAN!E21,FEB!E21,MAR!E21,APR!E21,MAY!E21,JUNE!E21,JULY!E21,AUG!E21,SEP!E21,OCT!E21,NOV!E21,DEC!E21)</f>
        <v>7661047</v>
      </c>
      <c r="F29" s="336">
        <f>AVERAGE(JAN!F21,FEB!F21,MAR!F21,APR!F21,MAY!F21,JUNE!F21,JULY!F21,AUG!F21,SEP!F21,OCT!F21,NOV!F21,DEC!F21)</f>
        <v>393.5</v>
      </c>
      <c r="G29" s="367">
        <f>SUM(JAN!G21,FEB!G21,MAR!G21,APR!G21,MAY!G21,JUNE!G21,JULY!G21,AUG!G21,SEP!G21,OCT!G21,NOV!G21,DEC!G21)</f>
        <v>3149084</v>
      </c>
      <c r="H29" s="374">
        <f t="shared" si="1"/>
        <v>4763.6666666666661</v>
      </c>
      <c r="I29" s="375">
        <f t="shared" si="2"/>
        <v>33561812</v>
      </c>
    </row>
    <row r="30" spans="1:9" ht="15" thickBot="1" x14ac:dyDescent="0.35">
      <c r="A30" s="360" t="s">
        <v>36</v>
      </c>
      <c r="B30" s="348">
        <f>AVERAGE(JAN!B22,FEB!B22,MAR!B22,APR!B22,MAY!B22,JUNE!B22,JULY!B22,AUG!B22,SEP!B22,OCT!B22,NOV!B22,DEC!B22)</f>
        <v>108483.83333333333</v>
      </c>
      <c r="C30" s="342">
        <f>SUM(JAN!C22,FEB!C22,MAR!C22,APR!C22,MAY!C22,JUNE!C22,JULY!C22,AUG!C22,SEP!C22,OCT!C22,NOV!C22,DEC!C22)</f>
        <v>1168434077.8</v>
      </c>
      <c r="D30" s="342">
        <f>AVERAGE(JAN!D22,FEB!D22,MAR!D22,APR!D22,MAY!D22,JUNE!D22,JULY!D22,AUG!D22,SEP!D22,OCT!D22,NOV!D22,DEC!D22)</f>
        <v>91331.646146689265</v>
      </c>
      <c r="E30" s="342">
        <f>SUM(JAN!E22,FEB!E22,MAR!E22,APR!E22,MAY!E22,JUNE!E22,JULY!E22,AUG!E22,SEP!E22,OCT!E22,NOV!E22,DEC!E22)</f>
        <v>1975620478.6938081</v>
      </c>
      <c r="F30" s="342">
        <f>AVERAGE(JAN!F22,FEB!F22,MAR!F22,APR!F22,MAY!F22,JUNE!F22,JULY!F22,AUG!F22,SEP!F22,OCT!F22,NOV!F22,DEC!F22)</f>
        <v>104725.5205199772</v>
      </c>
      <c r="G30" s="368">
        <f>SUM(JAN!G22,FEB!G22,MAR!G22,APR!G22,MAY!G22,JUNE!G22,JULY!G22,AUG!G22,SEP!G22,OCT!G22,NOV!G22,DEC!G22)</f>
        <v>987003990.80618966</v>
      </c>
      <c r="H30" s="376">
        <f t="shared" si="1"/>
        <v>304540.99999999977</v>
      </c>
      <c r="I30" s="377">
        <f t="shared" si="2"/>
        <v>4131058547.2999973</v>
      </c>
    </row>
    <row r="31" spans="1:9" ht="15" thickBot="1" x14ac:dyDescent="0.35">
      <c r="A31" s="359" t="s">
        <v>26</v>
      </c>
      <c r="B31" s="347">
        <f>AVERAGE(JAN!B23,FEB!B23,MAR!B23,APR!B23,MAY!B23,JUNE!B23,JULY!B23,AUG!B23,SEP!B23,OCT!B23,NOV!B23,DEC!B23)</f>
        <v>41837.416666666664</v>
      </c>
      <c r="C31" s="336">
        <f>SUM(JAN!C23,FEB!C23,MAR!C23,APR!C23,MAY!C23,JUNE!C23,JULY!C23,AUG!C23,SEP!C23,OCT!C23,NOV!C23,DEC!C23)</f>
        <v>453216546.80000001</v>
      </c>
      <c r="D31" s="336">
        <f>AVERAGE(JAN!D23,FEB!D23,MAR!D23,APR!D23,MAY!D23,JUNE!D23,JULY!D23,AUG!D23,SEP!D23,OCT!D23,NOV!D23,DEC!D23)</f>
        <v>45853.062813355944</v>
      </c>
      <c r="E31" s="336">
        <f>SUM(JAN!E23,FEB!E23,MAR!E23,APR!E23,MAY!E23,JUNE!E23,JULY!E23,AUG!E23,SEP!E23,OCT!E23,NOV!E23,DEC!E23)</f>
        <v>1071044255.6938082</v>
      </c>
      <c r="F31" s="336">
        <f>AVERAGE(JAN!F23,FEB!F23,MAR!F23,APR!F23,MAY!F23,JUNE!F23,JULY!F23,AUG!F23,SEP!F23,OCT!F23,NOV!F23,DEC!F23)</f>
        <v>61293.353853310538</v>
      </c>
      <c r="G31" s="367">
        <f>SUM(JAN!G23,FEB!G23,MAR!G23,APR!G23,MAY!G23,JUNE!G23,JULY!G23,AUG!G23,SEP!G23,OCT!G23,NOV!G23,DEC!G23)</f>
        <v>510275849.80618978</v>
      </c>
      <c r="H31" s="374">
        <f t="shared" si="1"/>
        <v>148983.83333333314</v>
      </c>
      <c r="I31" s="375">
        <f t="shared" si="2"/>
        <v>2034536652.299998</v>
      </c>
    </row>
    <row r="32" spans="1:9" ht="15" thickBot="1" x14ac:dyDescent="0.35">
      <c r="A32" s="356" t="s">
        <v>27</v>
      </c>
      <c r="B32" s="347">
        <f>AVERAGE(JAN!B24,FEB!B24,MAR!B24,APR!B24,MAY!B24,JUNE!B24,JULY!B24,AUG!B24,SEP!B24,OCT!B24,NOV!B24,DEC!B24)</f>
        <v>31429.083333333332</v>
      </c>
      <c r="C32" s="336">
        <f>SUM(JAN!C24,FEB!C24,MAR!C24,APR!C24,MAY!C24,JUNE!C24,JULY!C24,AUG!C24,SEP!C24,OCT!C24,NOV!C24,DEC!C24)</f>
        <v>264561481</v>
      </c>
      <c r="D32" s="336">
        <f>AVERAGE(JAN!D24,FEB!D24,MAR!D24,APR!D24,MAY!D24,JUNE!D24,JULY!D24,AUG!D24,SEP!D24,OCT!D24,NOV!D24,DEC!D24)</f>
        <v>37697.979480022601</v>
      </c>
      <c r="E32" s="336">
        <f>SUM(JAN!E24,FEB!E24,MAR!E24,APR!E24,MAY!E24,JUNE!E24,JULY!E24,AUG!E24,SEP!E24,OCT!E24,NOV!E24,DEC!E24)</f>
        <v>748759018.09380841</v>
      </c>
      <c r="F32" s="336">
        <f>AVERAGE(JAN!F24,FEB!F24,MAR!F24,APR!F24,MAY!F24,JUNE!F24,JULY!F24,AUG!F24,SEP!F24,OCT!F24,NOV!F24,DEC!F24)</f>
        <v>58200.937186643867</v>
      </c>
      <c r="G32" s="367">
        <f>SUM(JAN!G24,FEB!G24,MAR!G24,APR!G24,MAY!G24,JUNE!G24,JULY!G24,AUG!G24,SEP!G24,OCT!G24,NOV!G24,DEC!G24)</f>
        <v>456451136.90618968</v>
      </c>
      <c r="H32" s="374">
        <f t="shared" si="1"/>
        <v>127327.9999999998</v>
      </c>
      <c r="I32" s="375">
        <f t="shared" si="2"/>
        <v>1469771635.9999981</v>
      </c>
    </row>
    <row r="33" spans="1:9" ht="15" thickBot="1" x14ac:dyDescent="0.35">
      <c r="A33" s="356" t="s">
        <v>28</v>
      </c>
      <c r="B33" s="347">
        <f>AVERAGE(JAN!B25,FEB!B25,MAR!B25,APR!B25,MAY!B25,JUNE!B25,JULY!B25,AUG!B25,SEP!B25,OCT!B25,NOV!B25,DEC!B25)</f>
        <v>10408.333333333334</v>
      </c>
      <c r="C33" s="336">
        <f>SUM(JAN!C25,FEB!C25,MAR!C25,APR!C25,MAY!C25,JUNE!C25,JULY!C25,AUG!C25,SEP!C25,OCT!C25,NOV!C25,DEC!C25)</f>
        <v>188655065.80000001</v>
      </c>
      <c r="D33" s="336">
        <f>AVERAGE(JAN!D25,FEB!D25,MAR!D25,APR!D25,MAY!D25,JUNE!D25,JULY!D25,AUG!D25,SEP!D25,OCT!D25,NOV!D25,DEC!D25)</f>
        <v>8155.083333333333</v>
      </c>
      <c r="E33" s="336">
        <f>SUM(JAN!E25,FEB!E25,MAR!E25,APR!E25,MAY!E25,JUNE!E25,JULY!E25,AUG!E25,SEP!E25,OCT!E25,NOV!E25,DEC!E25)</f>
        <v>322285237.59999973</v>
      </c>
      <c r="F33" s="336">
        <f>AVERAGE(JAN!F25,FEB!F25,MAR!F25,APR!F25,MAY!F25,JUNE!F25,JULY!F25,AUG!F25,SEP!F25,OCT!F25,NOV!F25,DEC!F25)</f>
        <v>3092.4166666666665</v>
      </c>
      <c r="G33" s="367">
        <f>SUM(JAN!G25,FEB!G25,MAR!G25,APR!G25,MAY!G25,JUNE!G25,JULY!G25,AUG!G25,SEP!G25,OCT!G25,NOV!G25,DEC!G25)</f>
        <v>53824712.899999984</v>
      </c>
      <c r="H33" s="374">
        <f t="shared" si="1"/>
        <v>21655.833333333336</v>
      </c>
      <c r="I33" s="375">
        <f t="shared" si="2"/>
        <v>564765016.29999971</v>
      </c>
    </row>
    <row r="34" spans="1:9" ht="15" thickBot="1" x14ac:dyDescent="0.35">
      <c r="A34" s="359" t="s">
        <v>29</v>
      </c>
      <c r="B34" s="347">
        <f>AVERAGE(JAN!B26,FEB!B26,MAR!B26,APR!B26,MAY!B26,JUNE!B26,JULY!B26,AUG!B26,SEP!B26,OCT!B26,NOV!B26,DEC!B26)</f>
        <v>64946.25</v>
      </c>
      <c r="C34" s="336">
        <f>SUM(JAN!C26,FEB!C26,MAR!C26,APR!C26,MAY!C26,JUNE!C26,JULY!C26,AUG!C26,SEP!C26,OCT!C26,NOV!C26,DEC!C26)</f>
        <v>711437060</v>
      </c>
      <c r="D34" s="336">
        <f>AVERAGE(JAN!D26,FEB!D26,MAR!D26,APR!D26,MAY!D26,JUNE!D26,JULY!D26,AUG!D26,SEP!D26,OCT!D26,NOV!D26,DEC!D26)</f>
        <v>44902.75</v>
      </c>
      <c r="E34" s="336">
        <f>SUM(JAN!E26,FEB!E26,MAR!E26,APR!E26,MAY!E26,JUNE!E26,JULY!E26,AUG!E26,SEP!E26,OCT!E26,NOV!E26,DEC!E26)</f>
        <v>902623725</v>
      </c>
      <c r="F34" s="336">
        <f>AVERAGE(JAN!F26,FEB!F26,MAR!F26,APR!F26,MAY!F26,JUNE!F26,JULY!F26,AUG!F26,SEP!F26,OCT!F26,NOV!F26,DEC!F26)</f>
        <v>43229.25</v>
      </c>
      <c r="G34" s="367">
        <f>SUM(JAN!G26,FEB!G26,MAR!G26,APR!G26,MAY!G26,JUNE!G26,JULY!G26,AUG!G26,SEP!G26,OCT!G26,NOV!G26,DEC!G26)</f>
        <v>476177204</v>
      </c>
      <c r="H34" s="374">
        <f t="shared" si="1"/>
        <v>153078.25</v>
      </c>
      <c r="I34" s="375">
        <f t="shared" si="2"/>
        <v>2090237989</v>
      </c>
    </row>
    <row r="35" spans="1:9" ht="15" thickBot="1" x14ac:dyDescent="0.35">
      <c r="A35" s="356" t="s">
        <v>30</v>
      </c>
      <c r="B35" s="347">
        <f>AVERAGE(JAN!B27,FEB!B27,MAR!B27,APR!B27,MAY!B27,JUNE!B27,JULY!B27,AUG!B27,SEP!B27,OCT!B27,NOV!B27,DEC!B27)</f>
        <v>64718.833333333336</v>
      </c>
      <c r="C35" s="336">
        <f>SUM(JAN!C27,FEB!C27,MAR!C27,APR!C27,MAY!C27,JUNE!C27,JULY!C27,AUG!C27,SEP!C27,OCT!C27,NOV!C27,DEC!C27)</f>
        <v>708974263</v>
      </c>
      <c r="D35" s="336">
        <f>AVERAGE(JAN!D27,FEB!D27,MAR!D27,APR!D27,MAY!D27,JUNE!D27,JULY!D27,AUG!D27,SEP!D27,OCT!D27,NOV!D27,DEC!D27)</f>
        <v>44586.416666666664</v>
      </c>
      <c r="E35" s="336">
        <f>SUM(JAN!E27,FEB!E27,MAR!E27,APR!E27,MAY!E27,JUNE!E27,JULY!E27,AUG!E27,SEP!E27,OCT!E27,NOV!E27,DEC!E27)</f>
        <v>896127902</v>
      </c>
      <c r="F35" s="336">
        <f>AVERAGE(JAN!F27,FEB!F27,MAR!F27,APR!F27,MAY!F27,JUNE!F27,JULY!F27,AUG!F27,SEP!F27,OCT!F27,NOV!F27,DEC!F27)</f>
        <v>42163.583333333336</v>
      </c>
      <c r="G35" s="367">
        <f>SUM(JAN!G27,FEB!G27,MAR!G27,APR!G27,MAY!G27,JUNE!G27,JULY!G27,AUG!G27,SEP!G27,OCT!G27,NOV!G27,DEC!G27)</f>
        <v>459898029</v>
      </c>
      <c r="H35" s="374">
        <f t="shared" si="1"/>
        <v>151468.83333333334</v>
      </c>
      <c r="I35" s="375">
        <f t="shared" si="2"/>
        <v>2065000194</v>
      </c>
    </row>
    <row r="36" spans="1:9" ht="15" thickBot="1" x14ac:dyDescent="0.35">
      <c r="A36" s="356" t="s">
        <v>31</v>
      </c>
      <c r="B36" s="347">
        <f>AVERAGE(JAN!B28,FEB!B28,MAR!B28,APR!B28,MAY!B28,JUNE!B28,JULY!B28,AUG!B28,SEP!B28,OCT!B28,NOV!B28,DEC!B28)</f>
        <v>227.41666666666666</v>
      </c>
      <c r="C36" s="336">
        <f>SUM(JAN!C28,FEB!C28,MAR!C28,APR!C28,MAY!C28,JUNE!C28,JULY!C28,AUG!C28,SEP!C28,OCT!C28,NOV!C28,DEC!C28)</f>
        <v>2462797</v>
      </c>
      <c r="D36" s="336">
        <f>AVERAGE(JAN!D28,FEB!D28,MAR!D28,APR!D28,MAY!D28,JUNE!D28,JULY!D28,AUG!D28,SEP!D28,OCT!D28,NOV!D28,DEC!D28)</f>
        <v>316.33333333333331</v>
      </c>
      <c r="E36" s="336">
        <f>SUM(JAN!E28,FEB!E28,MAR!E28,APR!E28,MAY!E28,JUNE!E28,JULY!E28,AUG!E28,SEP!E28,OCT!E28,NOV!E28,DEC!E28)</f>
        <v>6495823</v>
      </c>
      <c r="F36" s="336">
        <f>AVERAGE(JAN!F28,FEB!F28,MAR!F28,APR!F28,MAY!F28,JUNE!F28,JULY!F28,AUG!F28,SEP!F28,OCT!F28,NOV!F28,DEC!F28)</f>
        <v>1065.6666666666667</v>
      </c>
      <c r="G36" s="367">
        <f>SUM(JAN!G28,FEB!G28,MAR!G28,APR!G28,MAY!G28,JUNE!G28,JULY!G28,AUG!G28,SEP!G28,OCT!G28,NOV!G28,DEC!G28)</f>
        <v>16279175</v>
      </c>
      <c r="H36" s="374">
        <f t="shared" si="1"/>
        <v>1609.4166666666667</v>
      </c>
      <c r="I36" s="375">
        <f t="shared" si="2"/>
        <v>25237795</v>
      </c>
    </row>
    <row r="37" spans="1:9" ht="15" thickBot="1" x14ac:dyDescent="0.35">
      <c r="A37" s="359" t="s">
        <v>32</v>
      </c>
      <c r="B37" s="347">
        <f>AVERAGE(JAN!B29,FEB!B29,MAR!B29,APR!B29,MAY!B29,JUNE!B29,JULY!B29,AUG!B29,SEP!B29,OCT!B29,NOV!B29,DEC!B29)</f>
        <v>1700.1666666666667</v>
      </c>
      <c r="C37" s="336">
        <f>SUM(JAN!C29,FEB!C29,MAR!C29,APR!C29,MAY!C29,JUNE!C29,JULY!C29,AUG!C29,SEP!C29,OCT!C29,NOV!C29,DEC!C29)</f>
        <v>3780471</v>
      </c>
      <c r="D37" s="336">
        <f>AVERAGE(JAN!D29,FEB!D29,MAR!D29,APR!D29,MAY!D29,JUNE!D29,JULY!D29,AUG!D29,SEP!D29,OCT!D29,NOV!D29,DEC!D29)</f>
        <v>575.83333333333337</v>
      </c>
      <c r="E37" s="336">
        <f>SUM(JAN!E29,FEB!E29,MAR!E29,APR!E29,MAY!E29,JUNE!E29,JULY!E29,AUG!E29,SEP!E29,OCT!E29,NOV!E29,DEC!E29)</f>
        <v>1952498</v>
      </c>
      <c r="F37" s="336">
        <f>AVERAGE(JAN!F29,FEB!F29,MAR!F29,APR!F29,MAY!F29,JUNE!F29,JULY!F29,AUG!F29,SEP!F29,OCT!F29,NOV!F29,DEC!F29)</f>
        <v>202.91666666666666</v>
      </c>
      <c r="G37" s="367">
        <f>SUM(JAN!G29,FEB!G29,MAR!G29,APR!G29,MAY!G29,JUNE!G29,JULY!G29,AUG!G29,SEP!G29,OCT!G29,NOV!G29,DEC!G29)</f>
        <v>550937</v>
      </c>
      <c r="H37" s="374">
        <f t="shared" si="1"/>
        <v>2478.9166666666665</v>
      </c>
      <c r="I37" s="375">
        <f t="shared" si="2"/>
        <v>6283906</v>
      </c>
    </row>
    <row r="38" spans="1:9" ht="15" thickBot="1" x14ac:dyDescent="0.35">
      <c r="A38" s="357" t="s">
        <v>33</v>
      </c>
      <c r="B38" s="347">
        <f>AVERAGE(JAN!B30,FEB!B30,MAR!B30,APR!B30,MAY!B30,JUNE!B30,JULY!B30,AUG!B30,SEP!B30,OCT!B30,NOV!B30,DEC!B30)</f>
        <v>1700.1666666666667</v>
      </c>
      <c r="C38" s="336">
        <f>SUM(JAN!C30,FEB!C30,MAR!C30,APR!C30,MAY!C30,JUNE!C30,JULY!C30,AUG!C30,SEP!C30,OCT!C30,NOV!C30,DEC!C30)</f>
        <v>3780471</v>
      </c>
      <c r="D38" s="336">
        <f>AVERAGE(JAN!D30,FEB!D30,MAR!D30,APR!D30,MAY!D30,JUNE!D30,JULY!D30,AUG!D30,SEP!D30,OCT!D30,NOV!D30,DEC!D30)</f>
        <v>575.83333333333337</v>
      </c>
      <c r="E38" s="336">
        <f>SUM(JAN!E30,FEB!E30,MAR!E30,APR!E30,MAY!E30,JUNE!E30,JULY!E30,AUG!E30,SEP!E30,OCT!E30,NOV!E30,DEC!E30)</f>
        <v>1952498</v>
      </c>
      <c r="F38" s="336">
        <f>AVERAGE(JAN!F30,FEB!F30,MAR!F30,APR!F30,MAY!F30,JUNE!F30,JULY!F30,AUG!F30,SEP!F30,OCT!F30,NOV!F30,DEC!F30)</f>
        <v>202.91666666666666</v>
      </c>
      <c r="G38" s="367">
        <f>SUM(JAN!G30,FEB!G30,MAR!G30,APR!G30,MAY!G30,JUNE!G30,JULY!G30,AUG!G30,SEP!G30,OCT!G30,NOV!G30,DEC!G30)</f>
        <v>550937</v>
      </c>
      <c r="H38" s="374">
        <f t="shared" si="1"/>
        <v>2478.9166666666665</v>
      </c>
      <c r="I38" s="375">
        <f t="shared" si="2"/>
        <v>6283906</v>
      </c>
    </row>
    <row r="39" spans="1:9" ht="15" thickBot="1" x14ac:dyDescent="0.35">
      <c r="A39" s="360" t="s">
        <v>38</v>
      </c>
      <c r="B39" s="348">
        <f>AVERAGE(JAN!B31,FEB!B31,MAR!B31,APR!B31,MAY!B31,JUNE!B31,JULY!B31,AUG!B31,SEP!B31,OCT!B31,NOV!B31,DEC!B31)</f>
        <v>12183.25</v>
      </c>
      <c r="C39" s="342">
        <f>SUM(JAN!C31,FEB!C31,MAR!C31,APR!C31,MAY!C31,JUNE!C31,JULY!C31,AUG!C31,SEP!C31,OCT!C31,NOV!C31,DEC!C31)</f>
        <v>1020156589</v>
      </c>
      <c r="D39" s="342">
        <f>AVERAGE(JAN!D31,FEB!D31,MAR!D31,APR!D31,MAY!D31,JUNE!D31,JULY!D31,AUG!D31,SEP!D31,OCT!D31,NOV!D31,DEC!D31)</f>
        <v>26133.584298731254</v>
      </c>
      <c r="E39" s="342">
        <f>SUM(JAN!E31,FEB!E31,MAR!E31,APR!E31,MAY!E31,JUNE!E31,JULY!E31,AUG!E31,SEP!E31,OCT!E31,NOV!E31,DEC!E31)</f>
        <v>4264500329.4054847</v>
      </c>
      <c r="F39" s="342">
        <f>AVERAGE(JAN!F31,FEB!F31,MAR!F31,APR!F31,MAY!F31,JUNE!F31,JULY!F31,AUG!F31,SEP!F31,OCT!F31,NOV!F31,DEC!F31)</f>
        <v>9035.6657012686792</v>
      </c>
      <c r="G39" s="368">
        <f>SUM(JAN!G31,FEB!G31,MAR!G31,APR!G31,MAY!G31,JUNE!G31,JULY!G31,AUG!G31,SEP!G31,OCT!G31,NOV!G31,DEC!G31)</f>
        <v>753943034.69450951</v>
      </c>
      <c r="H39" s="376">
        <f t="shared" si="1"/>
        <v>47352.499999999927</v>
      </c>
      <c r="I39" s="377">
        <f t="shared" si="2"/>
        <v>6038599953.0999947</v>
      </c>
    </row>
    <row r="40" spans="1:9" ht="15" thickBot="1" x14ac:dyDescent="0.35">
      <c r="A40" s="359" t="s">
        <v>26</v>
      </c>
      <c r="B40" s="347">
        <f>AVERAGE(JAN!B32,FEB!B32,MAR!B32,APR!B32,MAY!B32,JUNE!B32,JULY!B32,AUG!B32,SEP!B32,OCT!B32,NOV!B32,DEC!B32)</f>
        <v>9047.8333333333339</v>
      </c>
      <c r="C40" s="336">
        <f>SUM(JAN!C32,FEB!C32,MAR!C32,APR!C32,MAY!C32,JUNE!C32,JULY!C32,AUG!C32,SEP!C32,OCT!C32,NOV!C32,DEC!C32)</f>
        <v>574118284</v>
      </c>
      <c r="D40" s="336">
        <f>AVERAGE(JAN!D32,FEB!D32,MAR!D32,APR!D32,MAY!D32,JUNE!D32,JULY!D32,AUG!D32,SEP!D32,OCT!D32,NOV!D32,DEC!D32)</f>
        <v>18038.667632064582</v>
      </c>
      <c r="E40" s="336">
        <f>SUM(JAN!E32,FEB!E32,MAR!E32,APR!E32,MAY!E32,JUNE!E32,JULY!E32,AUG!E32,SEP!E32,OCT!E32,NOV!E32,DEC!E32)</f>
        <v>2332221883.4054852</v>
      </c>
      <c r="F40" s="336">
        <f>AVERAGE(JAN!F32,FEB!F32,MAR!F32,APR!F32,MAY!F32,JUNE!F32,JULY!F32,AUG!F32,SEP!F32,OCT!F32,NOV!F32,DEC!F32)</f>
        <v>7506.8323679353452</v>
      </c>
      <c r="G40" s="367">
        <f>SUM(JAN!G32,FEB!G32,MAR!G32,APR!G32,MAY!G32,JUNE!G32,JULY!G32,AUG!G32,SEP!G32,OCT!G32,NOV!G32,DEC!G32)</f>
        <v>482135656.69450951</v>
      </c>
      <c r="H40" s="374">
        <f t="shared" si="1"/>
        <v>34593.333333333256</v>
      </c>
      <c r="I40" s="375">
        <f t="shared" si="2"/>
        <v>3388475824.0999947</v>
      </c>
    </row>
    <row r="41" spans="1:9" ht="15" thickBot="1" x14ac:dyDescent="0.35">
      <c r="A41" s="356" t="s">
        <v>27</v>
      </c>
      <c r="B41" s="347">
        <f>AVERAGE(JAN!B33,FEB!B33,MAR!B33,APR!B33,MAY!B33,JUNE!B33,JULY!B33,AUG!B33,SEP!B33,OCT!B33,NOV!B33,DEC!B33)</f>
        <v>8869.75</v>
      </c>
      <c r="C41" s="336">
        <f>SUM(JAN!C33,FEB!C33,MAR!C33,APR!C33,MAY!C33,JUNE!C33,JULY!C33,AUG!C33,SEP!C33,OCT!C33,NOV!C33,DEC!C33)</f>
        <v>529104260</v>
      </c>
      <c r="D41" s="336">
        <f>AVERAGE(JAN!D33,FEB!D33,MAR!D33,APR!D33,MAY!D33,JUNE!D33,JULY!D33,AUG!D33,SEP!D33,OCT!D33,NOV!D33,DEC!D33)</f>
        <v>17290.000965397918</v>
      </c>
      <c r="E41" s="336">
        <f>SUM(JAN!E33,FEB!E33,MAR!E33,APR!E33,MAY!E33,JUNE!E33,JULY!E33,AUG!E33,SEP!E33,OCT!E33,NOV!E33,DEC!E33)</f>
        <v>2057811687.5054855</v>
      </c>
      <c r="F41" s="336">
        <f>AVERAGE(JAN!F33,FEB!F33,MAR!F33,APR!F33,MAY!F33,JUNE!F33,JULY!F33,AUG!F33,SEP!F33,OCT!F33,NOV!F33,DEC!F33)</f>
        <v>7449.6657012686783</v>
      </c>
      <c r="G41" s="367">
        <f>SUM(JAN!G33,FEB!G33,MAR!G33,APR!G33,MAY!G33,JUNE!G33,JULY!G33,AUG!G33,SEP!G33,OCT!G33,NOV!G33,DEC!G33)</f>
        <v>467605702.49450952</v>
      </c>
      <c r="H41" s="374">
        <f t="shared" si="1"/>
        <v>33609.416666666599</v>
      </c>
      <c r="I41" s="375">
        <f t="shared" si="2"/>
        <v>3054521649.9999952</v>
      </c>
    </row>
    <row r="42" spans="1:9" ht="15" thickBot="1" x14ac:dyDescent="0.35">
      <c r="A42" s="356" t="s">
        <v>28</v>
      </c>
      <c r="B42" s="347">
        <f>AVERAGE(JAN!B34,FEB!B34,MAR!B34,APR!B34,MAY!B34,JUNE!B34,JULY!B34,AUG!B34,SEP!B34,OCT!B34,NOV!B34,DEC!B34)</f>
        <v>178.08333333333334</v>
      </c>
      <c r="C42" s="336">
        <f>SUM(JAN!C34,FEB!C34,MAR!C34,APR!C34,MAY!C34,JUNE!C34,JULY!C34,AUG!C34,SEP!C34,OCT!C34,NOV!C34,DEC!C34)</f>
        <v>45014024</v>
      </c>
      <c r="D42" s="336">
        <f>AVERAGE(JAN!D34,FEB!D34,MAR!D34,APR!D34,MAY!D34,JUNE!D34,JULY!D34,AUG!D34,SEP!D34,OCT!D34,NOV!D34,DEC!D34)</f>
        <v>748.66666666666663</v>
      </c>
      <c r="E42" s="336">
        <f>SUM(JAN!E34,FEB!E34,MAR!E34,APR!E34,MAY!E34,JUNE!E34,JULY!E34,AUG!E34,SEP!E34,OCT!E34,NOV!E34,DEC!E34)</f>
        <v>274410195.89999974</v>
      </c>
      <c r="F42" s="336">
        <f>AVERAGE(JAN!F34,FEB!F34,MAR!F34,APR!F34,MAY!F34,JUNE!F34,JULY!F34,AUG!F34,SEP!F34,OCT!F34,NOV!F34,DEC!F34)</f>
        <v>57.166666666666664</v>
      </c>
      <c r="G42" s="367">
        <f>SUM(JAN!G34,FEB!G34,MAR!G34,APR!G34,MAY!G34,JUNE!G34,JULY!G34,AUG!G34,SEP!G34,OCT!G34,NOV!G34,DEC!G34)</f>
        <v>14529954.199999977</v>
      </c>
      <c r="H42" s="374">
        <f t="shared" si="1"/>
        <v>983.91666666666663</v>
      </c>
      <c r="I42" s="375">
        <f t="shared" si="2"/>
        <v>333954174.09999973</v>
      </c>
    </row>
    <row r="43" spans="1:9" ht="15" thickBot="1" x14ac:dyDescent="0.35">
      <c r="A43" s="359" t="s">
        <v>29</v>
      </c>
      <c r="B43" s="347">
        <f>AVERAGE(JAN!B35,FEB!B35,MAR!B35,APR!B35,MAY!B35,JUNE!B35,JULY!B35,AUG!B35,SEP!B35,OCT!B35,NOV!B35,DEC!B35)</f>
        <v>2198.6666666666665</v>
      </c>
      <c r="C43" s="336">
        <f>SUM(JAN!C35,FEB!C35,MAR!C35,APR!C35,MAY!C35,JUNE!C35,JULY!C35,AUG!C35,SEP!C35,OCT!C35,NOV!C35,DEC!C35)</f>
        <v>414146754</v>
      </c>
      <c r="D43" s="336">
        <f>AVERAGE(JAN!D35,FEB!D35,MAR!D35,APR!D35,MAY!D35,JUNE!D35,JULY!D35,AUG!D35,SEP!D35,OCT!D35,NOV!D35,DEC!D35)</f>
        <v>7522.083333333333</v>
      </c>
      <c r="E43" s="336">
        <f>SUM(JAN!E35,FEB!E35,MAR!E35,APR!E35,MAY!E35,JUNE!E35,JULY!E35,AUG!E35,SEP!E35,OCT!E35,NOV!E35,DEC!E35)</f>
        <v>1877592505</v>
      </c>
      <c r="F43" s="336">
        <f>AVERAGE(JAN!F35,FEB!F35,MAR!F35,APR!F35,MAY!F35,JUNE!F35,JULY!F35,AUG!F35,SEP!F35,OCT!F35,NOV!F35,DEC!F35)</f>
        <v>1362.0833333333333</v>
      </c>
      <c r="G43" s="367">
        <f>SUM(JAN!G35,FEB!G35,MAR!G35,APR!G35,MAY!G35,JUNE!G35,JULY!G35,AUG!G35,SEP!G35,OCT!G35,NOV!G35,DEC!G35)</f>
        <v>266579041</v>
      </c>
      <c r="H43" s="374">
        <f t="shared" si="1"/>
        <v>11082.833333333334</v>
      </c>
      <c r="I43" s="375">
        <f t="shared" si="2"/>
        <v>2558318300</v>
      </c>
    </row>
    <row r="44" spans="1:9" ht="15" thickBot="1" x14ac:dyDescent="0.35">
      <c r="A44" s="356" t="s">
        <v>30</v>
      </c>
      <c r="B44" s="347">
        <f>AVERAGE(JAN!B36,FEB!B36,MAR!B36,APR!B36,MAY!B36,JUNE!B36,JULY!B36,AUG!B36,SEP!B36,OCT!B36,NOV!B36,DEC!B36)</f>
        <v>2193.75</v>
      </c>
      <c r="C44" s="336">
        <f>SUM(JAN!C36,FEB!C36,MAR!C36,APR!C36,MAY!C36,JUNE!C36,JULY!C36,AUG!C36,SEP!C36,OCT!C36,NOV!C36,DEC!C36)</f>
        <v>413466913</v>
      </c>
      <c r="D44" s="336">
        <f>AVERAGE(JAN!D36,FEB!D36,MAR!D36,APR!D36,MAY!D36,JUNE!D36,JULY!D36,AUG!D36,SEP!D36,OCT!D36,NOV!D36,DEC!D36)</f>
        <v>7493.166666666667</v>
      </c>
      <c r="E44" s="336">
        <f>SUM(JAN!E36,FEB!E36,MAR!E36,APR!E36,MAY!E36,JUNE!E36,JULY!E36,AUG!E36,SEP!E36,OCT!E36,NOV!E36,DEC!E36)</f>
        <v>1869255416</v>
      </c>
      <c r="F44" s="336">
        <f>AVERAGE(JAN!F36,FEB!F36,MAR!F36,APR!F36,MAY!F36,JUNE!F36,JULY!F36,AUG!F36,SEP!F36,OCT!F36,NOV!F36,DEC!F36)</f>
        <v>1322.1666666666667</v>
      </c>
      <c r="G44" s="367">
        <f>SUM(JAN!G36,FEB!G36,MAR!G36,APR!G36,MAY!G36,JUNE!G36,JULY!G36,AUG!G36,SEP!G36,OCT!G36,NOV!G36,DEC!G36)</f>
        <v>258097912</v>
      </c>
      <c r="H44" s="374">
        <f t="shared" si="1"/>
        <v>11009.083333333334</v>
      </c>
      <c r="I44" s="375">
        <f t="shared" si="2"/>
        <v>2540820241</v>
      </c>
    </row>
    <row r="45" spans="1:9" ht="15" thickBot="1" x14ac:dyDescent="0.35">
      <c r="A45" s="356" t="s">
        <v>31</v>
      </c>
      <c r="B45" s="347">
        <f>AVERAGE(JAN!B37,FEB!B37,MAR!B37,APR!B37,MAY!B37,JUNE!B37,JULY!B37,AUG!B37,SEP!B37,OCT!B37,NOV!B37,DEC!B37)</f>
        <v>4.916666666666667</v>
      </c>
      <c r="C45" s="336">
        <f>SUM(JAN!C37,FEB!C37,MAR!C37,APR!C37,MAY!C37,JUNE!C37,JULY!C37,AUG!C37,SEP!C37,OCT!C37,NOV!C37,DEC!C37)</f>
        <v>679841</v>
      </c>
      <c r="D45" s="336">
        <f>AVERAGE(JAN!D37,FEB!D37,MAR!D37,APR!D37,MAY!D37,JUNE!D37,JULY!D37,AUG!D37,SEP!D37,OCT!D37,NOV!D37,DEC!D37)</f>
        <v>28.916666666666668</v>
      </c>
      <c r="E45" s="336">
        <f>SUM(JAN!E37,FEB!E37,MAR!E37,APR!E37,MAY!E37,JUNE!E37,JULY!E37,AUG!E37,SEP!E37,OCT!E37,NOV!E37,DEC!E37)</f>
        <v>8337089</v>
      </c>
      <c r="F45" s="336">
        <f>AVERAGE(JAN!F37,FEB!F37,MAR!F37,APR!F37,MAY!F37,JUNE!F37,JULY!F37,AUG!F37,SEP!F37,OCT!F37,NOV!F37,DEC!F37)</f>
        <v>39.916666666666664</v>
      </c>
      <c r="G45" s="367">
        <f>SUM(JAN!G37,FEB!G37,MAR!G37,APR!G37,MAY!G37,JUNE!G37,JULY!G37,AUG!G37,SEP!G37,OCT!G37,NOV!G37,DEC!G37)</f>
        <v>8481129</v>
      </c>
      <c r="H45" s="374">
        <f t="shared" si="1"/>
        <v>73.75</v>
      </c>
      <c r="I45" s="375">
        <f t="shared" si="2"/>
        <v>17498059</v>
      </c>
    </row>
    <row r="46" spans="1:9" ht="15" thickBot="1" x14ac:dyDescent="0.35">
      <c r="A46" s="359" t="s">
        <v>32</v>
      </c>
      <c r="B46" s="347">
        <f>AVERAGE(JAN!B38,FEB!B38,MAR!B38,APR!B38,MAY!B38,JUNE!B38,JULY!B38,AUG!B38,SEP!B38,OCT!B38,NOV!B38,DEC!B38)</f>
        <v>936.75</v>
      </c>
      <c r="C46" s="336">
        <f>SUM(JAN!C38,FEB!C38,MAR!C38,APR!C38,MAY!C38,JUNE!C38,JULY!C38,AUG!C38,SEP!C38,OCT!C38,NOV!C38,DEC!C38)</f>
        <v>31891551</v>
      </c>
      <c r="D46" s="336">
        <f>AVERAGE(JAN!D38,FEB!D38,MAR!D38,APR!D38,MAY!D38,JUNE!D38,JULY!D38,AUG!D38,SEP!D38,OCT!D38,NOV!D38,DEC!D38)</f>
        <v>572.83333333333337</v>
      </c>
      <c r="E46" s="336">
        <f>SUM(JAN!E38,FEB!E38,MAR!E38,APR!E38,MAY!E38,JUNE!E38,JULY!E38,AUG!E38,SEP!E38,OCT!E38,NOV!E38,DEC!E38)</f>
        <v>54685941</v>
      </c>
      <c r="F46" s="336">
        <f>AVERAGE(JAN!F38,FEB!F38,MAR!F38,APR!F38,MAY!F38,JUNE!F38,JULY!F38,AUG!F38,SEP!F38,OCT!F38,NOV!F38,DEC!F38)</f>
        <v>166.75</v>
      </c>
      <c r="G46" s="367">
        <f>SUM(JAN!G38,FEB!G38,MAR!G38,APR!G38,MAY!G38,JUNE!G38,JULY!G38,AUG!G38,SEP!G38,OCT!G38,NOV!G38,DEC!G38)</f>
        <v>5228337</v>
      </c>
      <c r="H46" s="374">
        <f t="shared" si="1"/>
        <v>1676.3333333333335</v>
      </c>
      <c r="I46" s="375">
        <f t="shared" si="2"/>
        <v>91805829</v>
      </c>
    </row>
    <row r="47" spans="1:9" ht="15" thickBot="1" x14ac:dyDescent="0.35">
      <c r="A47" s="357" t="s">
        <v>33</v>
      </c>
      <c r="B47" s="347">
        <f>AVERAGE(JAN!B39,FEB!B39,MAR!B39,APR!B39,MAY!B39,JUNE!B39,JULY!B39,AUG!B39,SEP!B39,OCT!B39,NOV!B39,DEC!B39)</f>
        <v>936.75</v>
      </c>
      <c r="C47" s="336">
        <f>SUM(JAN!C39,FEB!C39,MAR!C39,APR!C39,MAY!C39,JUNE!C39,JULY!C39,AUG!C39,SEP!C39,OCT!C39,NOV!C39,DEC!C39)</f>
        <v>31891551</v>
      </c>
      <c r="D47" s="336">
        <f>AVERAGE(JAN!D39,FEB!D39,MAR!D39,APR!D39,MAY!D39,JUNE!D39,JULY!D39,AUG!D39,SEP!D39,OCT!D39,NOV!D39,DEC!D39)</f>
        <v>572.83333333333337</v>
      </c>
      <c r="E47" s="336">
        <f>SUM(JAN!E39,FEB!E39,MAR!E39,APR!E39,MAY!E39,JUNE!E39,JULY!E39,AUG!E39,SEP!E39,OCT!E39,NOV!E39,DEC!E39)</f>
        <v>54685941</v>
      </c>
      <c r="F47" s="336">
        <f>AVERAGE(JAN!F39,FEB!F39,MAR!F39,APR!F39,MAY!F39,JUNE!F39,JULY!F39,AUG!F39,SEP!F39,OCT!F39,NOV!F39,DEC!F39)</f>
        <v>166.75</v>
      </c>
      <c r="G47" s="367">
        <f>SUM(JAN!G39,FEB!G39,MAR!G39,APR!G39,MAY!G39,JUNE!G39,JULY!G39,AUG!G39,SEP!G39,OCT!G39,NOV!G39,DEC!G39)</f>
        <v>5228337</v>
      </c>
      <c r="H47" s="374">
        <f t="shared" si="1"/>
        <v>1676.3333333333335</v>
      </c>
      <c r="I47" s="375">
        <f t="shared" si="2"/>
        <v>91805829</v>
      </c>
    </row>
    <row r="48" spans="1:9" ht="15" thickBot="1" x14ac:dyDescent="0.35">
      <c r="A48" s="361" t="s">
        <v>46</v>
      </c>
      <c r="B48" s="349">
        <f>AVERAGE(JAN!B40,FEB!B40,MAR!B40,APR!B40,MAY!B40,JUNE!B40,JULY!B40,AUG!B40,SEP!B40,OCT!B40,NOV!B40,DEC!B40)</f>
        <v>753.08333333333337</v>
      </c>
      <c r="C48" s="343">
        <f>SUM(JAN!C40,FEB!C40,MAR!C40,APR!C40,MAY!C40,JUNE!C40,JULY!C40,AUG!C40,SEP!C40,OCT!C40,NOV!C40,DEC!C40)</f>
        <v>737958915</v>
      </c>
      <c r="D48" s="343">
        <f>AVERAGE(JAN!D40,FEB!D40,MAR!D40,APR!D40,MAY!D40,JUNE!D40,JULY!D40,AUG!D40,SEP!D40,OCT!D40,NOV!D40,DEC!D40)</f>
        <v>6168.7373528210328</v>
      </c>
      <c r="E48" s="343">
        <f>SUM(JAN!E40,FEB!E40,MAR!E40,APR!E40,MAY!E40,JUNE!E40,JULY!E40,AUG!E40,SEP!E40,OCT!E40,NOV!E40,DEC!E40)</f>
        <v>13537463920.193968</v>
      </c>
      <c r="F48" s="343">
        <f>AVERAGE(JAN!F40,FEB!F40,MAR!F40,APR!F40,MAY!F40,JUNE!F40,JULY!F40,AUG!F40,SEP!F40,OCT!F40,NOV!F40,DEC!F40)</f>
        <v>636.51264717896242</v>
      </c>
      <c r="G48" s="369">
        <f>SUM(JAN!G40,FEB!G40,MAR!G40,APR!G40,MAY!G40,JUNE!G40,JULY!G40,AUG!G40,SEP!G40,OCT!G40,NOV!G40,DEC!G40)</f>
        <v>1145794211.1060214</v>
      </c>
      <c r="H48" s="378">
        <f t="shared" si="1"/>
        <v>7558.3333333333285</v>
      </c>
      <c r="I48" s="379">
        <f t="shared" si="2"/>
        <v>15421217046.29999</v>
      </c>
    </row>
    <row r="49" spans="1:9" ht="15" thickBot="1" x14ac:dyDescent="0.35">
      <c r="A49" s="359" t="s">
        <v>26</v>
      </c>
      <c r="B49" s="347">
        <f>AVERAGE(JAN!B41,FEB!B41,MAR!B41,APR!B41,MAY!B41,JUNE!B41,JULY!B41,AUG!B41,SEP!B41,OCT!B41,NOV!B41,DEC!B41)</f>
        <v>494.08333333333331</v>
      </c>
      <c r="C49" s="336">
        <f>SUM(JAN!C41,FEB!C41,MAR!C41,APR!C41,MAY!C41,JUNE!C41,JULY!C41,AUG!C41,SEP!C41,OCT!C41,NOV!C41,DEC!C41)</f>
        <v>445529733</v>
      </c>
      <c r="D49" s="336">
        <f>AVERAGE(JAN!D41,FEB!D41,MAR!D41,APR!D41,MAY!D41,JUNE!D41,JULY!D41,AUG!D41,SEP!D41,OCT!D41,NOV!D41,DEC!D41)</f>
        <v>3693.9040194876998</v>
      </c>
      <c r="E49" s="336">
        <f>SUM(JAN!E41,FEB!E41,MAR!E41,APR!E41,MAY!E41,JUNE!E41,JULY!E41,AUG!E41,SEP!E41,OCT!E41,NOV!E41,DEC!E41)</f>
        <v>7561690858.1939678</v>
      </c>
      <c r="F49" s="336">
        <f>AVERAGE(JAN!F41,FEB!F41,MAR!F41,APR!F41,MAY!F41,JUNE!F41,JULY!F41,AUG!F41,SEP!F41,OCT!F41,NOV!F41,DEC!F41)</f>
        <v>480.51264717896237</v>
      </c>
      <c r="G49" s="367">
        <f>SUM(JAN!G41,FEB!G41,MAR!G41,APR!G41,MAY!G41,JUNE!G41,JULY!G41,AUG!G41,SEP!G41,OCT!G41,NOV!G41,DEC!G41)</f>
        <v>974841689.10602093</v>
      </c>
      <c r="H49" s="374">
        <f t="shared" si="1"/>
        <v>4668.4999999999955</v>
      </c>
      <c r="I49" s="375">
        <f t="shared" si="2"/>
        <v>8982062280.2999878</v>
      </c>
    </row>
    <row r="50" spans="1:9" ht="15" thickBot="1" x14ac:dyDescent="0.35">
      <c r="A50" s="356" t="s">
        <v>27</v>
      </c>
      <c r="B50" s="347">
        <f>AVERAGE(JAN!B42,FEB!B42,MAR!B42,APR!B42,MAY!B42,JUNE!B42,JULY!B42,AUG!B42,SEP!B42,OCT!B42,NOV!B42,DEC!B42)</f>
        <v>474.08333333333331</v>
      </c>
      <c r="C50" s="336">
        <f>SUM(JAN!C42,FEB!C42,MAR!C42,APR!C42,MAY!C42,JUNE!C42,JULY!C42,AUG!C42,SEP!C42,OCT!C42,NOV!C42,DEC!C42)</f>
        <v>397322631</v>
      </c>
      <c r="D50" s="336">
        <f>AVERAGE(JAN!D42,FEB!D42,MAR!D42,APR!D42,MAY!D42,JUNE!D42,JULY!D42,AUG!D42,SEP!D42,OCT!D42,NOV!D42,DEC!D42)</f>
        <v>3484.8206861543663</v>
      </c>
      <c r="E50" s="336">
        <f>SUM(JAN!E42,FEB!E42,MAR!E42,APR!E42,MAY!E42,JUNE!E42,JULY!E42,AUG!E42,SEP!E42,OCT!E42,NOV!E42,DEC!E42)</f>
        <v>6560945099.8939676</v>
      </c>
      <c r="F50" s="336">
        <f>AVERAGE(JAN!F42,FEB!F42,MAR!F42,APR!F42,MAY!F42,JUNE!F42,JULY!F42,AUG!F42,SEP!F42,OCT!F42,NOV!F42,DEC!F42)</f>
        <v>475.84598051229568</v>
      </c>
      <c r="G50" s="367">
        <f>SUM(JAN!G42,FEB!G42,MAR!G42,APR!G42,MAY!G42,JUNE!G42,JULY!G42,AUG!G42,SEP!G42,OCT!G42,NOV!G42,DEC!G42)</f>
        <v>971318089.10602093</v>
      </c>
      <c r="H50" s="374">
        <f t="shared" si="1"/>
        <v>4434.7499999999955</v>
      </c>
      <c r="I50" s="375">
        <f t="shared" si="2"/>
        <v>7929585819.9999886</v>
      </c>
    </row>
    <row r="51" spans="1:9" ht="15" thickBot="1" x14ac:dyDescent="0.35">
      <c r="A51" s="356" t="s">
        <v>28</v>
      </c>
      <c r="B51" s="347">
        <f>AVERAGE(JAN!B43,FEB!B43,MAR!B43,APR!B43,MAY!B43,JUNE!B43,JULY!B43,AUG!B43,SEP!B43,OCT!B43,NOV!B43,DEC!B43)</f>
        <v>20</v>
      </c>
      <c r="C51" s="336">
        <f>SUM(JAN!C43,FEB!C43,MAR!C43,APR!C43,MAY!C43,JUNE!C43,JULY!C43,AUG!C43,SEP!C43,OCT!C43,NOV!C43,DEC!C43)</f>
        <v>48207102</v>
      </c>
      <c r="D51" s="336">
        <f>AVERAGE(JAN!D43,FEB!D43,MAR!D43,APR!D43,MAY!D43,JUNE!D43,JULY!D43,AUG!D43,SEP!D43,OCT!D43,NOV!D43,DEC!D43)</f>
        <v>209.08333333333334</v>
      </c>
      <c r="E51" s="336">
        <f>SUM(JAN!E43,FEB!E43,MAR!E43,APR!E43,MAY!E43,JUNE!E43,JULY!E43,AUG!E43,SEP!E43,OCT!E43,NOV!E43,DEC!E43)</f>
        <v>1000745758.2999996</v>
      </c>
      <c r="F51" s="336">
        <f>AVERAGE(JAN!F43,FEB!F43,MAR!F43,APR!F43,MAY!F43,JUNE!F43,JULY!F43,AUG!F43,SEP!F43,OCT!F43,NOV!F43,DEC!F43)</f>
        <v>4.666666666666667</v>
      </c>
      <c r="G51" s="367">
        <f>SUM(JAN!G43,FEB!G43,MAR!G43,APR!G43,MAY!G43,JUNE!G43,JULY!G43,AUG!G43,SEP!G43,OCT!G43,NOV!G43,DEC!G43)</f>
        <v>3523600</v>
      </c>
      <c r="H51" s="374">
        <f t="shared" si="1"/>
        <v>233.75</v>
      </c>
      <c r="I51" s="375">
        <f t="shared" si="2"/>
        <v>1052476460.2999996</v>
      </c>
    </row>
    <row r="52" spans="1:9" ht="15" thickBot="1" x14ac:dyDescent="0.35">
      <c r="A52" s="359" t="s">
        <v>29</v>
      </c>
      <c r="B52" s="347">
        <f>AVERAGE(JAN!B44,FEB!B44,MAR!B44,APR!B44,MAY!B44,JUNE!B44,JULY!B44,AUG!B44,SEP!B44,OCT!B44,NOV!B44,DEC!B44)</f>
        <v>252.25</v>
      </c>
      <c r="C52" s="336">
        <f>SUM(JAN!C44,FEB!C44,MAR!C44,APR!C44,MAY!C44,JUNE!C44,JULY!C44,AUG!C44,SEP!C44,OCT!C44,NOV!C44,DEC!C44)</f>
        <v>274720700</v>
      </c>
      <c r="D52" s="336">
        <f>AVERAGE(JAN!D44,FEB!D44,MAR!D44,APR!D44,MAY!D44,JUNE!D44,JULY!D44,AUG!D44,SEP!D44,OCT!D44,NOV!D44,DEC!D44)</f>
        <v>2451.75</v>
      </c>
      <c r="E52" s="336">
        <f>SUM(JAN!E44,FEB!E44,MAR!E44,APR!E44,MAY!E44,JUNE!E44,JULY!E44,AUG!E44,SEP!E44,OCT!E44,NOV!E44,DEC!E44)</f>
        <v>5812157375</v>
      </c>
      <c r="F52" s="336">
        <f>AVERAGE(JAN!F44,FEB!F44,MAR!F44,APR!F44,MAY!F44,JUNE!F44,JULY!F44,AUG!F44,SEP!F44,OCT!F44,NOV!F44,DEC!F44)</f>
        <v>156</v>
      </c>
      <c r="G52" s="367">
        <f>SUM(JAN!G44,FEB!G44,MAR!G44,APR!G44,MAY!G44,JUNE!G44,JULY!G44,AUG!G44,SEP!G44,OCT!G44,NOV!G44,DEC!G44)</f>
        <v>166909832</v>
      </c>
      <c r="H52" s="374">
        <f t="shared" si="1"/>
        <v>2860</v>
      </c>
      <c r="I52" s="375">
        <f t="shared" si="2"/>
        <v>6253787907</v>
      </c>
    </row>
    <row r="53" spans="1:9" ht="15" thickBot="1" x14ac:dyDescent="0.35">
      <c r="A53" s="356" t="s">
        <v>30</v>
      </c>
      <c r="B53" s="347">
        <f>AVERAGE(JAN!B45,FEB!B45,MAR!B45,APR!B45,MAY!B45,JUNE!B45,JULY!B45,AUG!B45,SEP!B45,OCT!B45,NOV!B45,DEC!B45)</f>
        <v>251.5</v>
      </c>
      <c r="C53" s="336">
        <f>SUM(JAN!C45,FEB!C45,MAR!C45,APR!C45,MAY!C45,JUNE!C45,JULY!C45,AUG!C45,SEP!C45,OCT!C45,NOV!C45,DEC!C45)</f>
        <v>273923925</v>
      </c>
      <c r="D53" s="336">
        <f>AVERAGE(JAN!D45,FEB!D45,MAR!D45,APR!D45,MAY!D45,JUNE!D45,JULY!D45,AUG!D45,SEP!D45,OCT!D45,NOV!D45,DEC!D45)</f>
        <v>2444.4166666666665</v>
      </c>
      <c r="E53" s="336">
        <f>SUM(JAN!E45,FEB!E45,MAR!E45,APR!E45,MAY!E45,JUNE!E45,JULY!E45,AUG!E45,SEP!E45,OCT!E45,NOV!E45,DEC!E45)</f>
        <v>5802744828</v>
      </c>
      <c r="F53" s="336">
        <f>AVERAGE(JAN!F45,FEB!F45,MAR!F45,APR!F45,MAY!F45,JUNE!F45,JULY!F45,AUG!F45,SEP!F45,OCT!F45,NOV!F45,DEC!F45)</f>
        <v>154</v>
      </c>
      <c r="G53" s="367">
        <f>SUM(JAN!G45,FEB!G45,MAR!G45,APR!G45,MAY!G45,JUNE!G45,JULY!G45,AUG!G45,SEP!G45,OCT!G45,NOV!G45,DEC!G45)</f>
        <v>164467532</v>
      </c>
      <c r="H53" s="374">
        <f t="shared" si="1"/>
        <v>2849.9166666666665</v>
      </c>
      <c r="I53" s="375">
        <f t="shared" si="2"/>
        <v>6241136285</v>
      </c>
    </row>
    <row r="54" spans="1:9" ht="15" thickBot="1" x14ac:dyDescent="0.35">
      <c r="A54" s="356" t="s">
        <v>31</v>
      </c>
      <c r="B54" s="347">
        <f>AVERAGE(JAN!B46,FEB!B46,MAR!B46,APR!B46,MAY!B46,JUNE!B46,JULY!B46,AUG!B46,SEP!B46,OCT!B46,NOV!B46,DEC!B46)</f>
        <v>0.75</v>
      </c>
      <c r="C54" s="336">
        <f>SUM(JAN!C46,FEB!C46,MAR!C46,APR!C46,MAY!C46,JUNE!C46,JULY!C46,AUG!C46,SEP!C46,OCT!C46,NOV!C46,DEC!C46)</f>
        <v>796775</v>
      </c>
      <c r="D54" s="336">
        <f>AVERAGE(JAN!D46,FEB!D46,MAR!D46,APR!D46,MAY!D46,JUNE!D46,JULY!D46,AUG!D46,SEP!D46,OCT!D46,NOV!D46,DEC!D46)</f>
        <v>7.333333333333333</v>
      </c>
      <c r="E54" s="336">
        <f>SUM(JAN!E46,FEB!E46,MAR!E46,APR!E46,MAY!E46,JUNE!E46,JULY!E46,AUG!E46,SEP!E46,OCT!E46,NOV!E46,DEC!E46)</f>
        <v>9412547</v>
      </c>
      <c r="F54" s="336">
        <f>AVERAGE(JAN!F46,FEB!F46,MAR!F46,APR!F46,MAY!F46,JUNE!F46,JULY!F46,AUG!F46,SEP!F46,OCT!F46,NOV!F46,DEC!F46)</f>
        <v>2</v>
      </c>
      <c r="G54" s="367">
        <f>SUM(JAN!G46,FEB!G46,MAR!G46,APR!G46,MAY!G46,JUNE!G46,JULY!G46,AUG!G46,SEP!G46,OCT!G46,NOV!G46,DEC!G46)</f>
        <v>2442300</v>
      </c>
      <c r="H54" s="374">
        <f t="shared" si="1"/>
        <v>10.083333333333332</v>
      </c>
      <c r="I54" s="375">
        <f t="shared" si="2"/>
        <v>12651622</v>
      </c>
    </row>
    <row r="55" spans="1:9" ht="15" thickBot="1" x14ac:dyDescent="0.35">
      <c r="A55" s="359" t="s">
        <v>32</v>
      </c>
      <c r="B55" s="347">
        <f>AVERAGE(JAN!B47,FEB!B47,MAR!B47,APR!B47,MAY!B47,JUNE!B47,JULY!B47,AUG!B47,SEP!B47,OCT!B47,NOV!B47,DEC!B47)</f>
        <v>6.75</v>
      </c>
      <c r="C55" s="336">
        <f>SUM(JAN!C47,FEB!C47,MAR!C47,APR!C47,MAY!C47,JUNE!C47,JULY!C47,AUG!C47,SEP!C47,OCT!C47,NOV!C47,DEC!C47)</f>
        <v>17708482</v>
      </c>
      <c r="D55" s="336">
        <f>AVERAGE(JAN!D47,FEB!D47,MAR!D47,APR!D47,MAY!D47,JUNE!D47,JULY!D47,AUG!D47,SEP!D47,OCT!D47,NOV!D47,DEC!D47)</f>
        <v>23.083333333333332</v>
      </c>
      <c r="E55" s="336">
        <f>SUM(JAN!E47,FEB!E47,MAR!E47,APR!E47,MAY!E47,JUNE!E47,JULY!E47,AUG!E47,SEP!E47,OCT!E47,NOV!E47,DEC!E47)</f>
        <v>163615687</v>
      </c>
      <c r="F55" s="336">
        <f>AVERAGE(JAN!F47,FEB!F47,MAR!F47,APR!F47,MAY!F47,JUNE!F47,JULY!F47,AUG!F47,SEP!F47,OCT!F47,NOV!F47,DEC!F47)</f>
        <v>0</v>
      </c>
      <c r="G55" s="367">
        <f>SUM(JAN!G47,FEB!G47,MAR!G47,APR!G47,MAY!G47,JUNE!G47,JULY!G47,AUG!G47,SEP!G47,OCT!G47,NOV!G47,DEC!G47)</f>
        <v>4042690</v>
      </c>
      <c r="H55" s="374">
        <f t="shared" si="1"/>
        <v>29.833333333333332</v>
      </c>
      <c r="I55" s="375">
        <f t="shared" si="2"/>
        <v>185366859</v>
      </c>
    </row>
    <row r="56" spans="1:9" ht="15" thickBot="1" x14ac:dyDescent="0.35">
      <c r="A56" s="357" t="s">
        <v>33</v>
      </c>
      <c r="B56" s="347">
        <f>AVERAGE(JAN!B48,FEB!B48,MAR!B48,APR!B48,MAY!B48,JUNE!B48,JULY!B48,AUG!B48,SEP!B48,OCT!B48,NOV!B48,DEC!B48)</f>
        <v>6.75</v>
      </c>
      <c r="C56" s="336">
        <f>SUM(JAN!C48,FEB!C48,MAR!C48,APR!C48,MAY!C48,JUNE!C48,JULY!C48,AUG!C48,SEP!C48,OCT!C48,NOV!C48,DEC!C48)</f>
        <v>17708482</v>
      </c>
      <c r="D56" s="336">
        <f>AVERAGE(JAN!D48,FEB!D48,MAR!D48,APR!D48,MAY!D48,JUNE!D48,JULY!D48,AUG!D48,SEP!D48,OCT!D48,NOV!D48,DEC!D48)</f>
        <v>23.083333333333332</v>
      </c>
      <c r="E56" s="336">
        <f>SUM(JAN!E48,FEB!E48,MAR!E48,APR!E48,MAY!E48,JUNE!E48,JULY!E48,AUG!E48,SEP!E48,OCT!E48,NOV!E48,DEC!E48)</f>
        <v>163615687</v>
      </c>
      <c r="F56" s="336">
        <f>AVERAGE(JAN!F48,FEB!F48,MAR!F48,APR!F48,MAY!F48,JUNE!F48,JULY!F48,AUG!F48,SEP!F48,OCT!F48,NOV!F48,DEC!F48)</f>
        <v>0</v>
      </c>
      <c r="G56" s="367">
        <f>SUM(JAN!G48,FEB!G48,MAR!G48,APR!G48,MAY!G48,JUNE!G48,JULY!G48,AUG!G48,SEP!G48,OCT!G48,NOV!G48,DEC!G48)</f>
        <v>4042690</v>
      </c>
      <c r="H56" s="374">
        <f t="shared" si="1"/>
        <v>29.833333333333332</v>
      </c>
      <c r="I56" s="375">
        <f t="shared" si="2"/>
        <v>185366859</v>
      </c>
    </row>
    <row r="57" spans="1:9" ht="15" thickBot="1" x14ac:dyDescent="0.35">
      <c r="A57" s="362" t="s">
        <v>49</v>
      </c>
      <c r="B57" s="350">
        <f>AVERAGE(JAN!B49,FEB!B49,MAR!B49,APR!B49,MAY!B49,JUNE!B49,JULY!B49,AUG!B49,SEP!B49,OCT!B49,NOV!B49,DEC!B49)</f>
        <v>3253.4166666666665</v>
      </c>
      <c r="C57" s="344">
        <f>SUM(JAN!C49,FEB!C49,MAR!C49,APR!C49,MAY!C49,JUNE!C49,JULY!C49,AUG!C49,SEP!C49,OCT!C49,NOV!C49,DEC!C49)</f>
        <v>39447570.100000001</v>
      </c>
      <c r="D57" s="344">
        <f>AVERAGE(JAN!D49,FEB!D49,MAR!D49,APR!D49,MAY!D49,JUNE!D49,JULY!D49,AUG!D49,SEP!D49,OCT!D49,NOV!D49,DEC!D49)</f>
        <v>9249.6725027913508</v>
      </c>
      <c r="E57" s="344">
        <f>SUM(JAN!E49,FEB!E49,MAR!E49,APR!E49,MAY!E49,JUNE!E49,JULY!E49,AUG!E49,SEP!E49,OCT!E49,NOV!E49,DEC!E49)</f>
        <v>135112004.16648221</v>
      </c>
      <c r="F57" s="344">
        <f>AVERAGE(JAN!F49,FEB!F49,MAR!F49,APR!F49,MAY!F49,JUNE!F49,JULY!F49,AUG!F49,SEP!F49,OCT!F49,NOV!F49,DEC!F49)</f>
        <v>4310.4941638753071</v>
      </c>
      <c r="G57" s="370">
        <f>SUM(JAN!G49,FEB!G49,MAR!G49,APR!G49,MAY!G49,JUNE!G49,JULY!G49,AUG!G49,SEP!G49,OCT!G49,NOV!G49,DEC!G49)</f>
        <v>18245481.333517715</v>
      </c>
      <c r="H57" s="380">
        <f t="shared" si="1"/>
        <v>16813.583333333325</v>
      </c>
      <c r="I57" s="381">
        <f t="shared" si="2"/>
        <v>192805055.5999999</v>
      </c>
    </row>
    <row r="58" spans="1:9" ht="15" thickBot="1" x14ac:dyDescent="0.35">
      <c r="A58" s="359" t="s">
        <v>26</v>
      </c>
      <c r="B58" s="347">
        <f>AVERAGE(JAN!B50,FEB!B50,MAR!B50,APR!B50,MAY!B50,JUNE!B50,JULY!B50,AUG!B50,SEP!B50,OCT!B50,NOV!B50,DEC!B50)</f>
        <v>2744.8333333333335</v>
      </c>
      <c r="C58" s="336">
        <f>SUM(JAN!C50,FEB!C50,MAR!C50,APR!C50,MAY!C50,JUNE!C50,JULY!C50,AUG!C50,SEP!C50,OCT!C50,NOV!C50,DEC!C50)</f>
        <v>21633880.099999998</v>
      </c>
      <c r="D58" s="336">
        <f>AVERAGE(JAN!D50,FEB!D50,MAR!D50,APR!D50,MAY!D50,JUNE!D50,JULY!D50,AUG!D50,SEP!D50,OCT!D50,NOV!D50,DEC!D50)</f>
        <v>8646.9225027913508</v>
      </c>
      <c r="E58" s="336">
        <f>SUM(JAN!E50,FEB!E50,MAR!E50,APR!E50,MAY!E50,JUNE!E50,JULY!E50,AUG!E50,SEP!E50,OCT!E50,NOV!E50,DEC!E50)</f>
        <v>77789053.16648221</v>
      </c>
      <c r="F58" s="336">
        <f>AVERAGE(JAN!F50,FEB!F50,MAR!F50,APR!F50,MAY!F50,JUNE!F50,JULY!F50,AUG!F50,SEP!F50,OCT!F50,NOV!F50,DEC!F50)</f>
        <v>4013.9108305419736</v>
      </c>
      <c r="G58" s="367">
        <f>SUM(JAN!G50,FEB!G50,MAR!G50,APR!G50,MAY!G50,JUNE!G50,JULY!G50,AUG!G50,SEP!G50,OCT!G50,NOV!G50,DEC!G50)</f>
        <v>9265667.3335177135</v>
      </c>
      <c r="H58" s="374">
        <f t="shared" si="1"/>
        <v>15405.666666666659</v>
      </c>
      <c r="I58" s="375">
        <f t="shared" si="2"/>
        <v>108688600.59999992</v>
      </c>
    </row>
    <row r="59" spans="1:9" ht="15" thickBot="1" x14ac:dyDescent="0.35">
      <c r="A59" s="356" t="s">
        <v>27</v>
      </c>
      <c r="B59" s="347">
        <f>AVERAGE(JAN!B51,FEB!B51,MAR!B51,APR!B51,MAY!B51,JUNE!B51,JULY!B51,AUG!B51,SEP!B51,OCT!B51,NOV!B51,DEC!B51)</f>
        <v>2628.5833333333335</v>
      </c>
      <c r="C59" s="336">
        <f>SUM(JAN!C51,FEB!C51,MAR!C51,APR!C51,MAY!C51,JUNE!C51,JULY!C51,AUG!C51,SEP!C51,OCT!C51,NOV!C51,DEC!C51)</f>
        <v>15224348</v>
      </c>
      <c r="D59" s="336">
        <f>AVERAGE(JAN!D51,FEB!D51,MAR!D51,APR!D51,MAY!D51,JUNE!D51,JULY!D51,AUG!D51,SEP!D51,OCT!D51,NOV!D51,DEC!D51)</f>
        <v>7074.5058361246847</v>
      </c>
      <c r="E59" s="336">
        <f>SUM(JAN!E51,FEB!E51,MAR!E51,APR!E51,MAY!E51,JUNE!E51,JULY!E51,AUG!E51,SEP!E51,OCT!E51,NOV!E51,DEC!E51)</f>
        <v>58694485.16648224</v>
      </c>
      <c r="F59" s="336">
        <f>AVERAGE(JAN!F51,FEB!F51,MAR!F51,APR!F51,MAY!F51,JUNE!F51,JULY!F51,AUG!F51,SEP!F51,OCT!F51,NOV!F51,DEC!F51)</f>
        <v>3412.4108305419736</v>
      </c>
      <c r="G59" s="367">
        <f>SUM(JAN!G51,FEB!G51,MAR!G51,APR!G51,MAY!G51,JUNE!G51,JULY!G51,AUG!G51,SEP!G51,OCT!G51,NOV!G51,DEC!G51)</f>
        <v>7967784.8335177163</v>
      </c>
      <c r="H59" s="374">
        <f t="shared" si="1"/>
        <v>13115.499999999993</v>
      </c>
      <c r="I59" s="375">
        <f t="shared" si="2"/>
        <v>81886617.999999955</v>
      </c>
    </row>
    <row r="60" spans="1:9" ht="15" thickBot="1" x14ac:dyDescent="0.35">
      <c r="A60" s="356" t="s">
        <v>28</v>
      </c>
      <c r="B60" s="347">
        <f>AVERAGE(JAN!B52,FEB!B52,MAR!B52,APR!B52,MAY!B52,JUNE!B52,JULY!B52,AUG!B52,SEP!B52,OCT!B52,NOV!B52,DEC!B52)</f>
        <v>116.25</v>
      </c>
      <c r="C60" s="336">
        <f>SUM(JAN!C52,FEB!C52,MAR!C52,APR!C52,MAY!C52,JUNE!C52,JULY!C52,AUG!C52,SEP!C52,OCT!C52,NOV!C52,DEC!C52)</f>
        <v>6409532.0999999987</v>
      </c>
      <c r="D60" s="336">
        <f>AVERAGE(JAN!D52,FEB!D52,MAR!D52,APR!D52,MAY!D52,JUNE!D52,JULY!D52,AUG!D52,SEP!D52,OCT!D52,NOV!D52,DEC!D52)</f>
        <v>1572.4166666666667</v>
      </c>
      <c r="E60" s="336">
        <f>SUM(JAN!E52,FEB!E52,MAR!E52,APR!E52,MAY!E52,JUNE!E52,JULY!E52,AUG!E52,SEP!E52,OCT!E52,NOV!E52,DEC!E52)</f>
        <v>19094567.999999989</v>
      </c>
      <c r="F60" s="336">
        <f>AVERAGE(JAN!F52,FEB!F52,MAR!F52,APR!F52,MAY!F52,JUNE!F52,JULY!F52,AUG!F52,SEP!F52,OCT!F52,NOV!F52,DEC!F52)</f>
        <v>601.5</v>
      </c>
      <c r="G60" s="367">
        <f>SUM(JAN!G52,FEB!G52,MAR!G52,APR!G52,MAY!G52,JUNE!G52,JULY!G52,AUG!G52,SEP!G52,OCT!G52,NOV!G52,DEC!G52)</f>
        <v>1297882.499999997</v>
      </c>
      <c r="H60" s="374">
        <f t="shared" si="1"/>
        <v>2290.166666666667</v>
      </c>
      <c r="I60" s="375">
        <f t="shared" si="2"/>
        <v>26801982.599999983</v>
      </c>
    </row>
    <row r="61" spans="1:9" ht="15" thickBot="1" x14ac:dyDescent="0.35">
      <c r="A61" s="359" t="s">
        <v>29</v>
      </c>
      <c r="B61" s="347">
        <f>AVERAGE(JAN!B53,FEB!B53,MAR!B53,APR!B53,MAY!B53,JUNE!B53,JULY!B53,AUG!B53,SEP!B53,OCT!B53,NOV!B53,DEC!B53)</f>
        <v>225.41666666666666</v>
      </c>
      <c r="C61" s="336">
        <f>SUM(JAN!C53,FEB!C53,MAR!C53,APR!C53,MAY!C53,JUNE!C53,JULY!C53,AUG!C53,SEP!C53,OCT!C53,NOV!C53,DEC!C53)</f>
        <v>17164312</v>
      </c>
      <c r="D61" s="336">
        <f>AVERAGE(JAN!D53,FEB!D53,MAR!D53,APR!D53,MAY!D53,JUNE!D53,JULY!D53,AUG!D53,SEP!D53,OCT!D53,NOV!D53,DEC!D53)</f>
        <v>416</v>
      </c>
      <c r="E61" s="336">
        <f>SUM(JAN!E53,FEB!E53,MAR!E53,APR!E53,MAY!E53,JUNE!E53,JULY!E53,AUG!E53,SEP!E53,OCT!E53,NOV!E53,DEC!E53)</f>
        <v>56051022</v>
      </c>
      <c r="F61" s="336">
        <f>AVERAGE(JAN!F53,FEB!F53,MAR!F53,APR!F53,MAY!F53,JUNE!F53,JULY!F53,AUG!F53,SEP!F53,OCT!F53,NOV!F53,DEC!F53)</f>
        <v>158.25</v>
      </c>
      <c r="G61" s="367">
        <f>SUM(JAN!G53,FEB!G53,MAR!G53,APR!G53,MAY!G53,JUNE!G53,JULY!G53,AUG!G53,SEP!G53,OCT!G53,NOV!G53,DEC!G53)</f>
        <v>8864572</v>
      </c>
      <c r="H61" s="374">
        <f t="shared" si="1"/>
        <v>799.66666666666663</v>
      </c>
      <c r="I61" s="375">
        <f t="shared" si="2"/>
        <v>82079906</v>
      </c>
    </row>
    <row r="62" spans="1:9" ht="15" thickBot="1" x14ac:dyDescent="0.35">
      <c r="A62" s="356" t="s">
        <v>30</v>
      </c>
      <c r="B62" s="347">
        <f>AVERAGE(JAN!B54,FEB!B54,MAR!B54,APR!B54,MAY!B54,JUNE!B54,JULY!B54,AUG!B54,SEP!B54,OCT!B54,NOV!B54,DEC!B54)</f>
        <v>225.41666666666666</v>
      </c>
      <c r="C62" s="336">
        <f>SUM(JAN!C54,FEB!C54,MAR!C54,APR!C54,MAY!C54,JUNE!C54,JULY!C54,AUG!C54,SEP!C54,OCT!C54,NOV!C54,DEC!C54)</f>
        <v>17164312</v>
      </c>
      <c r="D62" s="336">
        <f>AVERAGE(JAN!D54,FEB!D54,MAR!D54,APR!D54,MAY!D54,JUNE!D54,JULY!D54,AUG!D54,SEP!D54,OCT!D54,NOV!D54,DEC!D54)</f>
        <v>415</v>
      </c>
      <c r="E62" s="336">
        <f>SUM(JAN!E54,FEB!E54,MAR!E54,APR!E54,MAY!E54,JUNE!E54,JULY!E54,AUG!E54,SEP!E54,OCT!E54,NOV!E54,DEC!E54)</f>
        <v>55788347</v>
      </c>
      <c r="F62" s="336">
        <f>AVERAGE(JAN!F54,FEB!F54,MAR!F54,APR!F54,MAY!F54,JUNE!F54,JULY!F54,AUG!F54,SEP!F54,OCT!F54,NOV!F54,DEC!F54)</f>
        <v>157.25</v>
      </c>
      <c r="G62" s="367">
        <f>SUM(JAN!G54,FEB!G54,MAR!G54,APR!G54,MAY!G54,JUNE!G54,JULY!G54,AUG!G54,SEP!G54,OCT!G54,NOV!G54,DEC!G54)</f>
        <v>8862315</v>
      </c>
      <c r="H62" s="374">
        <f t="shared" si="1"/>
        <v>797.66666666666663</v>
      </c>
      <c r="I62" s="375">
        <f t="shared" si="2"/>
        <v>81814974</v>
      </c>
    </row>
    <row r="63" spans="1:9" ht="15" thickBot="1" x14ac:dyDescent="0.35">
      <c r="A63" s="356" t="s">
        <v>31</v>
      </c>
      <c r="B63" s="347">
        <f>AVERAGE(JAN!B55,FEB!B55,MAR!B55,APR!B55,MAY!B55,JUNE!B55,JULY!B55,AUG!B55,SEP!B55,OCT!B55,NOV!B55,DEC!B55)</f>
        <v>0</v>
      </c>
      <c r="C63" s="336">
        <f>SUM(JAN!C55,FEB!C55,MAR!C55,APR!C55,MAY!C55,JUNE!C55,JULY!C55,AUG!C55,SEP!C55,OCT!C55,NOV!C55,DEC!C55)</f>
        <v>0</v>
      </c>
      <c r="D63" s="336">
        <f>AVERAGE(JAN!D55,FEB!D55,MAR!D55,APR!D55,MAY!D55,JUNE!D55,JULY!D55,AUG!D55,SEP!D55,OCT!D55,NOV!D55,DEC!D55)</f>
        <v>1</v>
      </c>
      <c r="E63" s="336">
        <f>SUM(JAN!E55,FEB!E55,MAR!E55,APR!E55,MAY!E55,JUNE!E55,JULY!E55,AUG!E55,SEP!E55,OCT!E55,NOV!E55,DEC!E55)</f>
        <v>262675</v>
      </c>
      <c r="F63" s="336">
        <f>AVERAGE(JAN!F55,FEB!F55,MAR!F55,APR!F55,MAY!F55,JUNE!F55,JULY!F55,AUG!F55,SEP!F55,OCT!F55,NOV!F55,DEC!F55)</f>
        <v>1</v>
      </c>
      <c r="G63" s="367">
        <f>SUM(JAN!G55,FEB!G55,MAR!G55,APR!G55,MAY!G55,JUNE!G55,JULY!G55,AUG!G55,SEP!G55,OCT!G55,NOV!G55,DEC!G55)</f>
        <v>2257</v>
      </c>
      <c r="H63" s="374">
        <f t="shared" si="1"/>
        <v>2</v>
      </c>
      <c r="I63" s="375">
        <f t="shared" si="2"/>
        <v>264932</v>
      </c>
    </row>
    <row r="64" spans="1:9" ht="15" thickBot="1" x14ac:dyDescent="0.35">
      <c r="A64" s="359" t="s">
        <v>32</v>
      </c>
      <c r="B64" s="347">
        <f>AVERAGE(JAN!B56,FEB!B56,MAR!B56,APR!B56,MAY!B56,JUNE!B56,JULY!B56,AUG!B56,SEP!B56,OCT!B56,NOV!B56,DEC!B56)</f>
        <v>283.16666666666669</v>
      </c>
      <c r="C64" s="336">
        <f>SUM(JAN!C56,FEB!C56,MAR!C56,APR!C56,MAY!C56,JUNE!C56,JULY!C56,AUG!C56,SEP!C56,OCT!C56,NOV!C56,DEC!C56)</f>
        <v>649378</v>
      </c>
      <c r="D64" s="336">
        <f>AVERAGE(JAN!D56,FEB!D56,MAR!D56,APR!D56,MAY!D56,JUNE!D56,JULY!D56,AUG!D56,SEP!D56,OCT!D56,NOV!D56,DEC!D56)</f>
        <v>186.75</v>
      </c>
      <c r="E64" s="336">
        <f>SUM(JAN!E56,FEB!E56,MAR!E56,APR!E56,MAY!E56,JUNE!E56,JULY!E56,AUG!E56,SEP!E56,OCT!E56,NOV!E56,DEC!E56)</f>
        <v>1271929</v>
      </c>
      <c r="F64" s="336">
        <f>AVERAGE(JAN!F56,FEB!F56,MAR!F56,APR!F56,MAY!F56,JUNE!F56,JULY!F56,AUG!F56,SEP!F56,OCT!F56,NOV!F56,DEC!F56)</f>
        <v>138.33333333333334</v>
      </c>
      <c r="G64" s="367">
        <f>SUM(JAN!G56,FEB!G56,MAR!G56,APR!G56,MAY!G56,JUNE!G56,JULY!G56,AUG!G56,SEP!G56,OCT!G56,NOV!G56,DEC!G56)</f>
        <v>115242</v>
      </c>
      <c r="H64" s="374">
        <f t="shared" si="1"/>
        <v>608.25</v>
      </c>
      <c r="I64" s="375">
        <f t="shared" si="2"/>
        <v>2036549</v>
      </c>
    </row>
    <row r="65" spans="1:9" ht="15" thickBot="1" x14ac:dyDescent="0.35">
      <c r="A65" s="357" t="s">
        <v>33</v>
      </c>
      <c r="B65" s="347">
        <f>AVERAGE(JAN!B57,FEB!B57,MAR!B57,APR!B57,MAY!B57,JUNE!B57,JULY!B57,AUG!B57,SEP!B57,OCT!B57,NOV!B57,DEC!B57)</f>
        <v>283.16666666666669</v>
      </c>
      <c r="C65" s="336">
        <f>SUM(JAN!C57,FEB!C57,MAR!C57,APR!C57,MAY!C57,JUNE!C57,JULY!C57,AUG!C57,SEP!C57,OCT!C57,NOV!C57,DEC!C57)</f>
        <v>649378</v>
      </c>
      <c r="D65" s="336">
        <f>AVERAGE(JAN!D57,FEB!D57,MAR!D57,APR!D57,MAY!D57,JUNE!D57,JULY!D57,AUG!D57,SEP!D57,OCT!D57,NOV!D57,DEC!D57)</f>
        <v>186.75</v>
      </c>
      <c r="E65" s="336">
        <f>SUM(JAN!E57,FEB!E57,MAR!E57,APR!E57,MAY!E57,JUNE!E57,JULY!E57,AUG!E57,SEP!E57,OCT!E57,NOV!E57,DEC!E57)</f>
        <v>1271929</v>
      </c>
      <c r="F65" s="336">
        <f>AVERAGE(JAN!F57,FEB!F57,MAR!F57,APR!F57,MAY!F57,JUNE!F57,JULY!F57,AUG!F57,SEP!F57,OCT!F57,NOV!F57,DEC!F57)</f>
        <v>138.33333333333334</v>
      </c>
      <c r="G65" s="367">
        <f>SUM(JAN!G57,FEB!G57,MAR!G57,APR!G57,MAY!G57,JUNE!G57,JULY!G57,AUG!G57,SEP!G57,OCT!G57,NOV!G57,DEC!G57)</f>
        <v>115242</v>
      </c>
      <c r="H65" s="374">
        <f t="shared" si="1"/>
        <v>608.25</v>
      </c>
      <c r="I65" s="375">
        <f t="shared" si="2"/>
        <v>2036549</v>
      </c>
    </row>
    <row r="66" spans="1:9" ht="15" thickBot="1" x14ac:dyDescent="0.35">
      <c r="A66" s="363" t="s">
        <v>51</v>
      </c>
      <c r="B66" s="350">
        <f>AVERAGE(JAN!B58,FEB!B58,MAR!B58,APR!B58,MAY!B58,JUNE!B58,JULY!B58,AUG!B58,SEP!B58,OCT!B58,NOV!B58,DEC!B58)</f>
        <v>368</v>
      </c>
      <c r="C66" s="344">
        <f>SUM(JAN!C58,FEB!C58,MAR!C58,APR!C58,MAY!C58,JUNE!C58,JULY!C58,AUG!C58,SEP!C58,OCT!C58,NOV!C58,DEC!C58)</f>
        <v>10879980.199999996</v>
      </c>
      <c r="D66" s="344">
        <f>AVERAGE(JAN!D58,FEB!D58,MAR!D58,APR!D58,MAY!D58,JUNE!D58,JULY!D58,AUG!D58,SEP!D58,OCT!D58,NOV!D58,DEC!D58)</f>
        <v>175.25</v>
      </c>
      <c r="E66" s="344">
        <f>SUM(JAN!E58,FEB!E58,MAR!E58,APR!E58,MAY!E58,JUNE!E58,JULY!E58,AUG!E58,SEP!E58,OCT!E58,NOV!E58,DEC!E58)</f>
        <v>7028489.6999999955</v>
      </c>
      <c r="F66" s="344">
        <f>AVERAGE(JAN!F58,FEB!F58,MAR!F58,APR!F58,MAY!F58,JUNE!F58,JULY!F58,AUG!F58,SEP!F58,OCT!F58,NOV!F58,DEC!F58)</f>
        <v>108.41666666666667</v>
      </c>
      <c r="G66" s="370">
        <f>SUM(JAN!G58,FEB!G58,MAR!G58,APR!G58,MAY!G58,JUNE!G58,JULY!G58,AUG!G58,SEP!G58,OCT!G58,NOV!G58,DEC!G58)</f>
        <v>2125041.2999999961</v>
      </c>
      <c r="H66" s="380">
        <f t="shared" si="1"/>
        <v>651.66666666666663</v>
      </c>
      <c r="I66" s="381">
        <f t="shared" si="2"/>
        <v>20033511.199999988</v>
      </c>
    </row>
    <row r="67" spans="1:9" ht="15" thickBot="1" x14ac:dyDescent="0.35">
      <c r="A67" s="358" t="s">
        <v>26</v>
      </c>
      <c r="B67" s="347">
        <f>AVERAGE(JAN!B59,FEB!B59,MAR!B59,APR!B59,MAY!B59,JUNE!B59,JULY!B59,AUG!B59,SEP!B59,OCT!B59,NOV!B59,DEC!B59)</f>
        <v>368</v>
      </c>
      <c r="C67" s="336">
        <f>SUM(JAN!C59,FEB!C59,MAR!C59,APR!C59,MAY!C59,JUNE!C59,JULY!C59,AUG!C59,SEP!C59,OCT!C59,NOV!C59,DEC!C59)</f>
        <v>10879980.199999996</v>
      </c>
      <c r="D67" s="336">
        <f>AVERAGE(JAN!D59,FEB!D59,MAR!D59,APR!D59,MAY!D59,JUNE!D59,JULY!D59,AUG!D59,SEP!D59,OCT!D59,NOV!D59,DEC!D59)</f>
        <v>175.25</v>
      </c>
      <c r="E67" s="336">
        <f>SUM(JAN!E59,FEB!E59,MAR!E59,APR!E59,MAY!E59,JUNE!E59,JULY!E59,AUG!E59,SEP!E59,OCT!E59,NOV!E59,DEC!E59)</f>
        <v>7028489.6999999955</v>
      </c>
      <c r="F67" s="336">
        <f>AVERAGE(JAN!F59,FEB!F59,MAR!F59,APR!F59,MAY!F59,JUNE!F59,JULY!F59,AUG!F59,SEP!F59,OCT!F59,NOV!F59,DEC!F59)</f>
        <v>108.41666666666667</v>
      </c>
      <c r="G67" s="367">
        <f>SUM(JAN!G59,FEB!G59,MAR!G59,APR!G59,MAY!G59,JUNE!G59,JULY!G59,AUG!G59,SEP!G59,OCT!G59,NOV!G59,DEC!G59)</f>
        <v>2125041.2999999961</v>
      </c>
      <c r="H67" s="374">
        <f t="shared" si="1"/>
        <v>651.66666666666663</v>
      </c>
      <c r="I67" s="375">
        <f t="shared" si="2"/>
        <v>20033511.199999988</v>
      </c>
    </row>
    <row r="68" spans="1:9" ht="15" thickBot="1" x14ac:dyDescent="0.35">
      <c r="A68" s="364" t="s">
        <v>28</v>
      </c>
      <c r="B68" s="347">
        <f>AVERAGE(JAN!B60,FEB!B60,MAR!B60,APR!B60,MAY!B60,JUNE!B60,JULY!B60,AUG!B60,SEP!B60,OCT!B60,NOV!B60,DEC!B60)</f>
        <v>368</v>
      </c>
      <c r="C68" s="336">
        <f>SUM(JAN!C60,FEB!C60,MAR!C60,APR!C60,MAY!C60,JUNE!C60,JULY!C60,AUG!C60,SEP!C60,OCT!C60,NOV!C60,DEC!C60)</f>
        <v>10879980.199999996</v>
      </c>
      <c r="D68" s="336">
        <f>AVERAGE(JAN!D60,FEB!D60,MAR!D60,APR!D60,MAY!D60,JUNE!D60,JULY!D60,AUG!D60,SEP!D60,OCT!D60,NOV!D60,DEC!D60)</f>
        <v>175.25</v>
      </c>
      <c r="E68" s="336">
        <f>SUM(JAN!E60,FEB!E60,MAR!E60,APR!E60,MAY!E60,JUNE!E60,JULY!E60,AUG!E60,SEP!E60,OCT!E60,NOV!E60,DEC!E60)</f>
        <v>7028489.6999999955</v>
      </c>
      <c r="F68" s="336">
        <f>AVERAGE(JAN!F60,FEB!F60,MAR!F60,APR!F60,MAY!F60,JUNE!F60,JULY!F60,AUG!F60,SEP!F60,OCT!F60,NOV!F60,DEC!F60)</f>
        <v>108.41666666666667</v>
      </c>
      <c r="G68" s="367">
        <f>SUM(JAN!G60,FEB!G60,MAR!G60,APR!G60,MAY!G60,JUNE!G60,JULY!G60,AUG!G60,SEP!G60,OCT!G60,NOV!G60,DEC!G60)</f>
        <v>2125041.2999999961</v>
      </c>
      <c r="H68" s="382">
        <f t="shared" si="1"/>
        <v>651.66666666666663</v>
      </c>
      <c r="I68" s="383">
        <f t="shared" si="2"/>
        <v>20033511.199999988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2AD5D-97D6-43C6-B21C-B1926B7D8BE6}">
  <sheetPr>
    <tabColor rgb="FF00B0F0"/>
  </sheetPr>
  <dimension ref="A2:N37"/>
  <sheetViews>
    <sheetView zoomScale="80" zoomScaleNormal="80" workbookViewId="0">
      <selection activeCell="D12" sqref="D12"/>
    </sheetView>
  </sheetViews>
  <sheetFormatPr defaultRowHeight="14.4" x14ac:dyDescent="0.3"/>
  <cols>
    <col min="1" max="1" width="27.88671875" customWidth="1"/>
    <col min="2" max="2" width="15.21875" style="1" customWidth="1"/>
    <col min="3" max="13" width="16.21875" style="1" customWidth="1"/>
  </cols>
  <sheetData>
    <row r="2" spans="1:14" x14ac:dyDescent="0.3">
      <c r="A2" s="315" t="s">
        <v>235</v>
      </c>
      <c r="B2" s="316">
        <v>44197</v>
      </c>
      <c r="C2" s="316">
        <v>44229</v>
      </c>
      <c r="D2" s="316">
        <v>44261</v>
      </c>
      <c r="E2" s="316">
        <v>44293</v>
      </c>
      <c r="F2" s="316">
        <v>44325</v>
      </c>
      <c r="G2" s="316">
        <v>44357</v>
      </c>
      <c r="H2" s="316">
        <v>44389</v>
      </c>
      <c r="I2" s="316">
        <v>44421</v>
      </c>
      <c r="J2" s="316">
        <v>44453</v>
      </c>
      <c r="K2" s="316">
        <v>44485</v>
      </c>
      <c r="L2" s="316">
        <v>44517</v>
      </c>
      <c r="M2" s="316">
        <v>44549</v>
      </c>
      <c r="N2" t="s">
        <v>236</v>
      </c>
    </row>
    <row r="3" spans="1:14" x14ac:dyDescent="0.3">
      <c r="A3" s="317" t="s">
        <v>201</v>
      </c>
      <c r="B3" s="313">
        <f>JAN!C4+JAN!E4+JAN!G4</f>
        <v>1465565933.4999998</v>
      </c>
      <c r="C3" s="313">
        <f>FEB!C4+FEB!E4+FEB!G4</f>
        <v>1348658918.499999</v>
      </c>
      <c r="D3" s="313">
        <f>MAR!K4</f>
        <v>1237391136.2999995</v>
      </c>
      <c r="E3" s="313">
        <f>APR!K4</f>
        <v>1047707166.6999993</v>
      </c>
      <c r="F3" s="313">
        <f>MAY!K4</f>
        <v>920089280.89999914</v>
      </c>
      <c r="G3" s="313">
        <f>JUNE!K4</f>
        <v>1210594177.3999991</v>
      </c>
      <c r="H3" s="313">
        <f>JULY!K4</f>
        <v>1476098635.3999991</v>
      </c>
      <c r="I3" s="313">
        <f>AUG!K4</f>
        <v>1464541386.499999</v>
      </c>
      <c r="J3" s="313">
        <f>SEP!K4</f>
        <v>1513896750.9999993</v>
      </c>
      <c r="K3" s="313">
        <f>OCT!K4</f>
        <v>1008325878.5999997</v>
      </c>
      <c r="L3" s="313">
        <f>NOV!K4</f>
        <v>1033299919.499999</v>
      </c>
      <c r="M3" s="313">
        <f>DEC!K4</f>
        <v>1219394575.4000001</v>
      </c>
    </row>
    <row r="4" spans="1:14" x14ac:dyDescent="0.3">
      <c r="A4" s="317" t="s">
        <v>202</v>
      </c>
      <c r="B4" s="313">
        <f>JAN!I4</f>
        <v>764724598.99999976</v>
      </c>
      <c r="C4" s="313">
        <f>FEB!I4</f>
        <v>704400507.99999917</v>
      </c>
      <c r="D4" s="313">
        <f>MAR!I4</f>
        <v>714953898.99999952</v>
      </c>
      <c r="E4" s="313">
        <f>APR!I4</f>
        <v>607629564.9999994</v>
      </c>
      <c r="F4" s="313">
        <f>MAY!I4</f>
        <v>544263944.99999917</v>
      </c>
      <c r="G4" s="313">
        <f>JUNE!I4</f>
        <v>720620614.79999912</v>
      </c>
      <c r="H4" s="313">
        <f>JULY!I4</f>
        <v>876678260.799999</v>
      </c>
      <c r="I4" s="313">
        <f>AUG!I4</f>
        <v>870376792.49999893</v>
      </c>
      <c r="J4" s="313">
        <f>SEP!I4</f>
        <v>894220576.99999928</v>
      </c>
      <c r="K4" s="313">
        <f>OCT!I4</f>
        <v>584852321.09999967</v>
      </c>
      <c r="L4" s="313">
        <f>NOV!I4</f>
        <v>600993208.99999905</v>
      </c>
      <c r="M4" s="313">
        <f>DEC!I4</f>
        <v>697716072.00000024</v>
      </c>
    </row>
    <row r="5" spans="1:14" x14ac:dyDescent="0.3">
      <c r="A5" s="317" t="s">
        <v>218</v>
      </c>
      <c r="B5" s="313">
        <f>JAN!E4</f>
        <v>274940734.32061052</v>
      </c>
      <c r="C5" s="313">
        <f>FEB!E4</f>
        <v>253891695.50911999</v>
      </c>
      <c r="D5" s="313">
        <f>MAR!E4</f>
        <v>235551565.21264261</v>
      </c>
      <c r="E5" s="313">
        <f>APR!E4</f>
        <v>195495039.60850519</v>
      </c>
      <c r="F5" s="313">
        <f>MAY!E4</f>
        <v>154649061.92022175</v>
      </c>
      <c r="G5" s="313">
        <f>JUNE!E4</f>
        <v>196749572.81182671</v>
      </c>
      <c r="H5" s="313">
        <f>JULY!E4</f>
        <v>238865839.29356033</v>
      </c>
      <c r="I5" s="313">
        <f>AUG!E4</f>
        <v>234956466.23291147</v>
      </c>
      <c r="J5" s="313">
        <f>SEP!E4</f>
        <v>241416539.92281768</v>
      </c>
      <c r="K5" s="313">
        <f>OCT!E4</f>
        <v>161409760.03241366</v>
      </c>
      <c r="L5" s="313">
        <f>NOV!E4</f>
        <v>170840654.66457945</v>
      </c>
      <c r="M5" s="313">
        <f>DEC!E4</f>
        <v>206153585.28828448</v>
      </c>
    </row>
    <row r="6" spans="1:14" x14ac:dyDescent="0.3">
      <c r="A6" s="317" t="s">
        <v>219</v>
      </c>
      <c r="B6" s="313">
        <f>JAN!G4</f>
        <v>489783864.6793893</v>
      </c>
      <c r="C6" s="313">
        <f>FEB!G4</f>
        <v>450508812.49087918</v>
      </c>
      <c r="D6" s="313">
        <f>MAR!G4</f>
        <v>479402333.78735697</v>
      </c>
      <c r="E6" s="313">
        <f>APR!G4</f>
        <v>412134525.39149421</v>
      </c>
      <c r="F6" s="313">
        <f>MAY!G4</f>
        <v>389614883.07977742</v>
      </c>
      <c r="G6" s="313">
        <f>JUNE!G4</f>
        <v>523871041.98817241</v>
      </c>
      <c r="H6" s="313">
        <f>JULY!G4</f>
        <v>637812421.50643873</v>
      </c>
      <c r="I6" s="313">
        <f>AUG!G4</f>
        <v>635420326.26708746</v>
      </c>
      <c r="J6" s="313">
        <f>SEP!G4</f>
        <v>652804037.07718158</v>
      </c>
      <c r="K6" s="313">
        <f>OCT!G4</f>
        <v>423442561.06758606</v>
      </c>
      <c r="L6" s="313">
        <f>NOV!G4</f>
        <v>430152554.3354196</v>
      </c>
      <c r="M6" s="313">
        <f>DEC!G4</f>
        <v>491562486.71171582</v>
      </c>
    </row>
    <row r="7" spans="1:14" x14ac:dyDescent="0.3">
      <c r="A7" s="318" t="s">
        <v>205</v>
      </c>
      <c r="B7" s="313">
        <f>JAN!K22</f>
        <v>360899013.69999981</v>
      </c>
      <c r="C7" s="313">
        <f>FEB!K22</f>
        <v>355506990.29999983</v>
      </c>
      <c r="D7" s="313">
        <f>MAR!K22</f>
        <v>345764815.79999995</v>
      </c>
      <c r="E7" s="313">
        <f>APR!K22</f>
        <v>316616411.39999986</v>
      </c>
      <c r="F7" s="313">
        <f>MAY!K22</f>
        <v>287330530.59999979</v>
      </c>
      <c r="G7" s="313">
        <f>JUNE!K22</f>
        <v>337026939.8999998</v>
      </c>
      <c r="H7" s="313">
        <f>JULY!K22</f>
        <v>374510005.8999998</v>
      </c>
      <c r="I7" s="313">
        <f>AUG!K22</f>
        <v>381663826.29999977</v>
      </c>
      <c r="J7" s="313">
        <f>SEP!K22</f>
        <v>430480679.99999976</v>
      </c>
      <c r="K7" s="313">
        <f>OCT!K22</f>
        <v>308613370.69999981</v>
      </c>
      <c r="L7" s="313">
        <f>NOV!K22</f>
        <v>306064965.09999967</v>
      </c>
      <c r="M7" s="313">
        <f>DEC!K22</f>
        <v>326580997.60000002</v>
      </c>
    </row>
    <row r="8" spans="1:14" x14ac:dyDescent="0.3">
      <c r="A8" s="318" t="s">
        <v>203</v>
      </c>
      <c r="B8" s="313">
        <f>JAN!K31</f>
        <v>527223780.19999892</v>
      </c>
      <c r="C8" s="313">
        <f>FEB!K31</f>
        <v>531420124.29999983</v>
      </c>
      <c r="D8" s="313">
        <f>MAR!K31</f>
        <v>496539784.49999964</v>
      </c>
      <c r="E8" s="313">
        <f>APR!K31</f>
        <v>466959428.99999946</v>
      </c>
      <c r="F8" s="313">
        <f>MAY!K31</f>
        <v>426857364.49999988</v>
      </c>
      <c r="G8" s="313">
        <f>JUNE!K31</f>
        <v>527511088.59999931</v>
      </c>
      <c r="H8" s="313">
        <f>JULY!K31</f>
        <v>552146585.59999919</v>
      </c>
      <c r="I8" s="313">
        <f>AUG!K31</f>
        <v>550145516.59999967</v>
      </c>
      <c r="J8" s="313">
        <f>SEP!K31</f>
        <v>550569926.59999967</v>
      </c>
      <c r="K8" s="313">
        <f>OCT!K31</f>
        <v>490447469.19999921</v>
      </c>
      <c r="L8" s="313">
        <f>NOV!K31</f>
        <v>445368598.29999959</v>
      </c>
      <c r="M8" s="313">
        <f>DEC!K31</f>
        <v>473410285.70000023</v>
      </c>
    </row>
    <row r="9" spans="1:14" x14ac:dyDescent="0.3">
      <c r="A9" s="318" t="s">
        <v>204</v>
      </c>
      <c r="B9" s="313">
        <f>JAN!K40</f>
        <v>1283573319.599999</v>
      </c>
      <c r="C9" s="313">
        <f>FEB!K40</f>
        <v>1218009291.8999994</v>
      </c>
      <c r="D9" s="313">
        <f>MAR!K40</f>
        <v>1210381737.1999991</v>
      </c>
      <c r="E9" s="313">
        <f>APR!K40</f>
        <v>1196095982.8999989</v>
      </c>
      <c r="F9" s="313">
        <f>MAY!K40</f>
        <v>1143036965.499999</v>
      </c>
      <c r="G9" s="313">
        <f>JUNE!K40</f>
        <v>1344276285.499999</v>
      </c>
      <c r="H9" s="313">
        <f>JULY!K40</f>
        <v>1391356873.4999986</v>
      </c>
      <c r="I9" s="313">
        <f>AUG!K40</f>
        <v>1415317950.6999986</v>
      </c>
      <c r="J9" s="313">
        <f>SEP!K40</f>
        <v>1459568905.9999988</v>
      </c>
      <c r="K9" s="313">
        <f>OCT!K40</f>
        <v>1274096040.3999994</v>
      </c>
      <c r="L9" s="313">
        <f>NOV!K40</f>
        <v>1249770610.3999984</v>
      </c>
      <c r="M9" s="313">
        <f>DEC!K40</f>
        <v>1235733082.7000005</v>
      </c>
    </row>
    <row r="10" spans="1:14" x14ac:dyDescent="0.3">
      <c r="A10" s="318" t="s">
        <v>50</v>
      </c>
      <c r="B10" s="313">
        <f>JAN!K49</f>
        <v>22476853.499999996</v>
      </c>
      <c r="C10" s="313">
        <f>FEB!K49</f>
        <v>19033693.299999997</v>
      </c>
      <c r="D10" s="313">
        <f>MAR!K49</f>
        <v>17891538.999999993</v>
      </c>
      <c r="E10" s="313">
        <f>APR!K49</f>
        <v>14758196.399999984</v>
      </c>
      <c r="F10" s="313">
        <f>MAY!K49</f>
        <v>12000419.09999999</v>
      </c>
      <c r="G10" s="313">
        <f>JUNE!K49</f>
        <v>11588925.399999991</v>
      </c>
      <c r="H10" s="313">
        <f>JULY!K49</f>
        <v>12109535.399999999</v>
      </c>
      <c r="I10" s="313">
        <f>AUG!K49</f>
        <v>13349000.499999994</v>
      </c>
      <c r="J10" s="313">
        <f>SEP!K49</f>
        <v>13484355.799999995</v>
      </c>
      <c r="K10" s="313">
        <f>OCT!K49</f>
        <v>18403906.599999998</v>
      </c>
      <c r="L10" s="313">
        <f>NOV!K49</f>
        <v>18376744</v>
      </c>
      <c r="M10" s="313">
        <f>DEC!K49</f>
        <v>19331886.599999998</v>
      </c>
    </row>
    <row r="11" spans="1:14" x14ac:dyDescent="0.3">
      <c r="A11" s="319" t="s">
        <v>206</v>
      </c>
      <c r="B11" s="313">
        <f>JAN!$I$22</f>
        <v>245736924.79999977</v>
      </c>
      <c r="C11" s="313">
        <f>FEB!$I$22</f>
        <v>241607868.29999983</v>
      </c>
      <c r="D11" s="313">
        <f>MAR!$I$22</f>
        <v>244742054.79999992</v>
      </c>
      <c r="E11" s="313">
        <f>APR!$I$22</f>
        <v>227209048.99999982</v>
      </c>
      <c r="F11" s="313">
        <f>MAY!$I$22</f>
        <v>208942214.59999979</v>
      </c>
      <c r="G11" s="313">
        <f>JUNE!$I$22</f>
        <v>245116680.3999998</v>
      </c>
      <c r="H11" s="313">
        <f>JULY!$I$22</f>
        <v>270174482.3999998</v>
      </c>
      <c r="I11" s="313">
        <f>AUG!$I$22</f>
        <v>277086867.29999977</v>
      </c>
      <c r="J11" s="313">
        <f>SEP!$I$22</f>
        <v>324122863.99999976</v>
      </c>
      <c r="K11" s="313">
        <f>OCT!$I$22</f>
        <v>224329777.69999981</v>
      </c>
      <c r="L11" s="313">
        <f>NOV!$I$22</f>
        <v>220843959.09999967</v>
      </c>
      <c r="M11" s="313">
        <f>DEC!$I$22</f>
        <v>232711727.09999999</v>
      </c>
    </row>
    <row r="12" spans="1:14" x14ac:dyDescent="0.3">
      <c r="A12" s="319" t="s">
        <v>207</v>
      </c>
      <c r="B12" s="313">
        <f>JAN!$I$31</f>
        <v>409462337.19999892</v>
      </c>
      <c r="C12" s="313">
        <f>FEB!$I$31</f>
        <v>410379124.29999983</v>
      </c>
      <c r="D12" s="313">
        <f>MAR!$I$31</f>
        <v>415216603.49999964</v>
      </c>
      <c r="E12" s="313">
        <f>APR!$I$31</f>
        <v>389814028.99999946</v>
      </c>
      <c r="F12" s="313">
        <f>MAY!$I$31</f>
        <v>358286872.49999988</v>
      </c>
      <c r="G12" s="313">
        <f>JUNE!$I$31</f>
        <v>451301103.59999931</v>
      </c>
      <c r="H12" s="313">
        <f>JULY!$I$31</f>
        <v>466856942.59999925</v>
      </c>
      <c r="I12" s="313">
        <f>AUG!$I$31</f>
        <v>466517403.59999961</v>
      </c>
      <c r="J12" s="313">
        <f>SEP!$I$31</f>
        <v>466245540.59999967</v>
      </c>
      <c r="K12" s="313">
        <f>OCT!$I$31</f>
        <v>415351263.19999921</v>
      </c>
      <c r="L12" s="313">
        <f>NOV!$I$31</f>
        <v>373863487.29999959</v>
      </c>
      <c r="M12" s="313">
        <f>DEC!$I$31</f>
        <v>395148656.70000023</v>
      </c>
    </row>
    <row r="13" spans="1:14" x14ac:dyDescent="0.3">
      <c r="A13" s="319" t="s">
        <v>208</v>
      </c>
      <c r="B13" s="313">
        <f>JAN!$I$40</f>
        <v>1208888168.599999</v>
      </c>
      <c r="C13" s="313">
        <f>FEB!$I$40</f>
        <v>1147437160.8999994</v>
      </c>
      <c r="D13" s="313">
        <f>MAR!$I$40</f>
        <v>1151700541.1999991</v>
      </c>
      <c r="E13" s="313">
        <f>APR!$I$40</f>
        <v>1139512298.8999989</v>
      </c>
      <c r="F13" s="313">
        <f>MAY!$I$40</f>
        <v>1096296148.499999</v>
      </c>
      <c r="G13" s="313">
        <f>JUNE!$I$40</f>
        <v>1287761634.499999</v>
      </c>
      <c r="H13" s="313">
        <f>JULY!$I$40</f>
        <v>1337070836.4999986</v>
      </c>
      <c r="I13" s="313">
        <f>AUG!$I$40</f>
        <v>1359022535.6999986</v>
      </c>
      <c r="J13" s="313">
        <f>SEP!$I$40</f>
        <v>1401014543.9999988</v>
      </c>
      <c r="K13" s="313">
        <f>OCT!$I$40</f>
        <v>1210227069.3999994</v>
      </c>
      <c r="L13" s="313">
        <f>NOV!$I$40</f>
        <v>1180170482.3999984</v>
      </c>
      <c r="M13" s="313">
        <f>DEC!$I$40</f>
        <v>1164156710.7000005</v>
      </c>
    </row>
    <row r="14" spans="1:14" x14ac:dyDescent="0.3">
      <c r="A14" s="319" t="s">
        <v>209</v>
      </c>
      <c r="B14" s="313">
        <f>JAN!$I$49</f>
        <v>18049951.099999998</v>
      </c>
      <c r="C14" s="313">
        <f>FEB!$I$49</f>
        <v>15382306.099999998</v>
      </c>
      <c r="D14" s="313">
        <f>MAR!$I$49</f>
        <v>14411915.499999993</v>
      </c>
      <c r="E14" s="313">
        <f>APR!$I$49</f>
        <v>11674478.399999984</v>
      </c>
      <c r="F14" s="313">
        <f>MAY!$I$49</f>
        <v>9404191.0999999903</v>
      </c>
      <c r="G14" s="313">
        <f>JUNE!$I$49</f>
        <v>9112149.9999999907</v>
      </c>
      <c r="H14" s="313">
        <f>JULY!$I$49</f>
        <v>9536422.9999999981</v>
      </c>
      <c r="I14" s="313">
        <f>AUG!$I$49</f>
        <v>10638193.599999994</v>
      </c>
      <c r="J14" s="313">
        <f>SEP!$I$49</f>
        <v>10586166.299999995</v>
      </c>
      <c r="K14" s="313">
        <f>OCT!$I$49</f>
        <v>14963812.299999999</v>
      </c>
      <c r="L14" s="313">
        <f>NOV!$I$49</f>
        <v>14483956.699999999</v>
      </c>
      <c r="M14" s="313">
        <f>DEC!$I$49</f>
        <v>15113941.399999997</v>
      </c>
    </row>
    <row r="15" spans="1:14" x14ac:dyDescent="0.3">
      <c r="A15" s="320" t="s">
        <v>210</v>
      </c>
      <c r="B15" s="313">
        <f>JAN!$E$22</f>
        <v>174653938.90262708</v>
      </c>
      <c r="C15" s="313">
        <f>FEB!$E$22</f>
        <v>171446761.42020828</v>
      </c>
      <c r="D15" s="313">
        <f>MAR!$E$22</f>
        <v>171128043.36846894</v>
      </c>
      <c r="E15" s="313">
        <f>APR!$E$22</f>
        <v>159421034.35737014</v>
      </c>
      <c r="F15" s="313">
        <f>MAY!$E$22</f>
        <v>141419980.23326677</v>
      </c>
      <c r="G15" s="313">
        <f>JUNE!$E$22</f>
        <v>158101715.40323541</v>
      </c>
      <c r="H15" s="313">
        <f>JULY!$E$22</f>
        <v>171957432.82325405</v>
      </c>
      <c r="I15" s="313">
        <f>AUG!$E$22</f>
        <v>175669132.4262712</v>
      </c>
      <c r="J15" s="313">
        <f>SEP!$E$22</f>
        <v>220996616.03975371</v>
      </c>
      <c r="K15" s="313">
        <f>OCT!$E$22</f>
        <v>143166172.68202585</v>
      </c>
      <c r="L15" s="313">
        <f>NOV!$E$22</f>
        <v>140953846.4111729</v>
      </c>
      <c r="M15" s="313">
        <f>DEC!$E$22</f>
        <v>146705804.6261538</v>
      </c>
    </row>
    <row r="16" spans="1:14" x14ac:dyDescent="0.3">
      <c r="A16" s="320" t="s">
        <v>211</v>
      </c>
      <c r="B16" s="313">
        <f>JAN!$E$31</f>
        <v>376831096.70142132</v>
      </c>
      <c r="C16" s="313">
        <f>FEB!$E$31</f>
        <v>375377690.22598153</v>
      </c>
      <c r="D16" s="313">
        <f>MAR!$E$31</f>
        <v>381369640.32536823</v>
      </c>
      <c r="E16" s="313">
        <f>APR!$E$31</f>
        <v>361073942.07003093</v>
      </c>
      <c r="F16" s="313">
        <f>MAY!$E$31</f>
        <v>330825562.65130341</v>
      </c>
      <c r="G16" s="313">
        <f>JUNE!$E$31</f>
        <v>366797828.31675357</v>
      </c>
      <c r="H16" s="313">
        <f>JULY!$E$31</f>
        <v>377373764.17286777</v>
      </c>
      <c r="I16" s="313">
        <f>AUG!$E$31</f>
        <v>373213228.71447742</v>
      </c>
      <c r="J16" s="313">
        <f>SEP!$E$31</f>
        <v>371155004.88558936</v>
      </c>
      <c r="K16" s="313">
        <f>OCT!$E$31</f>
        <v>329451889.68310165</v>
      </c>
      <c r="L16" s="313">
        <f>NOV!$E$31</f>
        <v>305725704.66124821</v>
      </c>
      <c r="M16" s="313">
        <f>DEC!$E$31</f>
        <v>315304976.99734169</v>
      </c>
    </row>
    <row r="17" spans="1:13" x14ac:dyDescent="0.3">
      <c r="A17" s="320" t="s">
        <v>212</v>
      </c>
      <c r="B17" s="313">
        <f>JAN!$E$40</f>
        <v>1054337755.0977483</v>
      </c>
      <c r="C17" s="313">
        <f>FEB!$E$40</f>
        <v>1004885796.634189</v>
      </c>
      <c r="D17" s="313">
        <f>MAR!$E$40</f>
        <v>986618565.97747493</v>
      </c>
      <c r="E17" s="313">
        <f>APR!$E$40</f>
        <v>956634788.47871757</v>
      </c>
      <c r="F17" s="313">
        <f>MAY!$E$40</f>
        <v>930107151.57640195</v>
      </c>
      <c r="G17" s="313">
        <f>JUNE!$E$40</f>
        <v>1240761566.3963428</v>
      </c>
      <c r="H17" s="313">
        <f>JULY!$E$40</f>
        <v>1282627357.218025</v>
      </c>
      <c r="I17" s="313">
        <f>AUG!$E$40</f>
        <v>1309564433.8791409</v>
      </c>
      <c r="J17" s="313">
        <f>SEP!$E$40</f>
        <v>1348646630.0128641</v>
      </c>
      <c r="K17" s="313">
        <f>OCT!$E$40</f>
        <v>1165145169.4264269</v>
      </c>
      <c r="L17" s="313">
        <f>NOV!$E$40</f>
        <v>1139446751.2326901</v>
      </c>
      <c r="M17" s="313">
        <f>DEC!$E$40</f>
        <v>1118687954.2639461</v>
      </c>
    </row>
    <row r="18" spans="1:13" x14ac:dyDescent="0.3">
      <c r="A18" s="320" t="s">
        <v>213</v>
      </c>
      <c r="B18" s="313">
        <f>JAN!$E$49</f>
        <v>16130408.22901912</v>
      </c>
      <c r="C18" s="313">
        <f>FEB!$E$49</f>
        <v>14562627.50585416</v>
      </c>
      <c r="D18" s="313">
        <f>MAR!$E$49</f>
        <v>12891898.820991769</v>
      </c>
      <c r="E18" s="313">
        <f>APR!$E$49</f>
        <v>10310106.10857637</v>
      </c>
      <c r="F18" s="313">
        <f>MAY!$E$49</f>
        <v>8129466.4086199794</v>
      </c>
      <c r="G18" s="313">
        <f>JUNE!$E$49</f>
        <v>7851632.3817907404</v>
      </c>
      <c r="H18" s="313">
        <f>JULY!$E$49</f>
        <v>8175008.0759314597</v>
      </c>
      <c r="I18" s="313">
        <f>AUG!$E$49</f>
        <v>9154865.8194824904</v>
      </c>
      <c r="J18" s="313">
        <f>SEP!$E$49</f>
        <v>9194606.8790195398</v>
      </c>
      <c r="K18" s="313">
        <f>OCT!$E$49</f>
        <v>13171068.414596751</v>
      </c>
      <c r="L18" s="313">
        <f>NOV!$E$49</f>
        <v>12491211.633242391</v>
      </c>
      <c r="M18" s="313">
        <f>DEC!$E$49</f>
        <v>13049103.889357449</v>
      </c>
    </row>
    <row r="19" spans="1:13" x14ac:dyDescent="0.3">
      <c r="A19" s="321" t="s">
        <v>214</v>
      </c>
      <c r="B19" s="313">
        <f>JAN!$G$22</f>
        <v>71082985.897372693</v>
      </c>
      <c r="C19" s="313">
        <f>FEB!$G$22</f>
        <v>70161106.879791573</v>
      </c>
      <c r="D19" s="313">
        <f>MAR!$G$22</f>
        <v>73614011.431530982</v>
      </c>
      <c r="E19" s="313">
        <f>APR!$G$22</f>
        <v>67788014.642629683</v>
      </c>
      <c r="F19" s="313">
        <f>MAY!$G$22</f>
        <v>67522234.366733029</v>
      </c>
      <c r="G19" s="313">
        <f>JUNE!$G$22</f>
        <v>87014964.996764392</v>
      </c>
      <c r="H19" s="313">
        <f>JULY!$G$22</f>
        <v>98217049.576745749</v>
      </c>
      <c r="I19" s="313">
        <f>AUG!$G$22</f>
        <v>101417734.87372859</v>
      </c>
      <c r="J19" s="313">
        <f>SEP!$G$22</f>
        <v>103126247.96024607</v>
      </c>
      <c r="K19" s="313">
        <f>OCT!$G$22</f>
        <v>81163605.017973945</v>
      </c>
      <c r="L19" s="313">
        <f>NOV!$G$22</f>
        <v>79890112.688826784</v>
      </c>
      <c r="M19" s="313">
        <f>DEC!$G$22</f>
        <v>86005922.473846197</v>
      </c>
    </row>
    <row r="20" spans="1:13" x14ac:dyDescent="0.3">
      <c r="A20" s="321" t="s">
        <v>215</v>
      </c>
      <c r="B20" s="313">
        <f>JAN!$G$31</f>
        <v>32631240.498577587</v>
      </c>
      <c r="C20" s="313">
        <f>FEB!$G$31</f>
        <v>35001434.0740183</v>
      </c>
      <c r="D20" s="313">
        <f>MAR!$G$31</f>
        <v>33846963.174631402</v>
      </c>
      <c r="E20" s="313">
        <f>APR!$G$31</f>
        <v>28740086.929968517</v>
      </c>
      <c r="F20" s="313">
        <f>MAY!$G$31</f>
        <v>27461309.848696496</v>
      </c>
      <c r="G20" s="313">
        <f>JUNE!$G$31</f>
        <v>84503275.283245742</v>
      </c>
      <c r="H20" s="313">
        <f>JULY!$G$31</f>
        <v>89483178.427131459</v>
      </c>
      <c r="I20" s="313">
        <f>AUG!$G$31</f>
        <v>93304174.885522187</v>
      </c>
      <c r="J20" s="313">
        <f>SEP!$G$31</f>
        <v>95090535.714410335</v>
      </c>
      <c r="K20" s="313">
        <f>OCT!$G$31</f>
        <v>85899373.516897589</v>
      </c>
      <c r="L20" s="313">
        <f>NOV!$G$31</f>
        <v>68137782.638751358</v>
      </c>
      <c r="M20" s="313">
        <f>DEC!$G$31</f>
        <v>79843679.702658534</v>
      </c>
    </row>
    <row r="21" spans="1:13" x14ac:dyDescent="0.3">
      <c r="A21" s="321" t="s">
        <v>216</v>
      </c>
      <c r="B21" s="313">
        <f>JAN!$G$40</f>
        <v>154550413.5022507</v>
      </c>
      <c r="C21" s="313">
        <f>FEB!$G$40</f>
        <v>142551364.26581034</v>
      </c>
      <c r="D21" s="313">
        <f>MAR!$G$40</f>
        <v>165081975.22252417</v>
      </c>
      <c r="E21" s="313">
        <f>APR!$G$40</f>
        <v>182877510.42128137</v>
      </c>
      <c r="F21" s="313">
        <f>MAY!$G$40</f>
        <v>166188996.92359698</v>
      </c>
      <c r="G21" s="313">
        <f>JUNE!$G$40</f>
        <v>47000068.103656232</v>
      </c>
      <c r="H21" s="313">
        <f>JULY!$G$40</f>
        <v>54443479.281973705</v>
      </c>
      <c r="I21" s="313">
        <f>AUG!$G$40</f>
        <v>49458101.820857793</v>
      </c>
      <c r="J21" s="313">
        <f>SEP!$G$40</f>
        <v>52367913.987134755</v>
      </c>
      <c r="K21" s="313">
        <f>OCT!$G$40</f>
        <v>45081899.973572522</v>
      </c>
      <c r="L21" s="313">
        <f>NOV!$G$40</f>
        <v>40723731.167308241</v>
      </c>
      <c r="M21" s="313">
        <f>DEC!$G$40</f>
        <v>45468756.436054356</v>
      </c>
    </row>
    <row r="22" spans="1:13" x14ac:dyDescent="0.3">
      <c r="A22" s="321" t="s">
        <v>217</v>
      </c>
      <c r="B22" s="313">
        <f>JAN!$G$49</f>
        <v>1919542.8709808779</v>
      </c>
      <c r="C22" s="313">
        <f>FEB!$G$49</f>
        <v>819678.59414583805</v>
      </c>
      <c r="D22" s="313">
        <f>MAR!$G$49</f>
        <v>1520016.679008224</v>
      </c>
      <c r="E22" s="313">
        <f>APR!$G$49</f>
        <v>1364372.291423613</v>
      </c>
      <c r="F22" s="313">
        <f>MAY!$G$49</f>
        <v>1274724.6913800118</v>
      </c>
      <c r="G22" s="313">
        <f>JUNE!$G$49</f>
        <v>1260517.61820925</v>
      </c>
      <c r="H22" s="313">
        <f>JULY!$G$49</f>
        <v>1361414.924068538</v>
      </c>
      <c r="I22" s="313">
        <f>AUG!$G$49</f>
        <v>1483327.7805175032</v>
      </c>
      <c r="J22" s="313">
        <f>SEP!$G$49</f>
        <v>1391559.4209804558</v>
      </c>
      <c r="K22" s="313">
        <f>OCT!$G$49</f>
        <v>1792743.8854032471</v>
      </c>
      <c r="L22" s="313">
        <f>NOV!$G$49</f>
        <v>1992745.066757608</v>
      </c>
      <c r="M22" s="313">
        <f>DEC!$G$49</f>
        <v>2064837.5106425469</v>
      </c>
    </row>
    <row r="23" spans="1:13" x14ac:dyDescent="0.3">
      <c r="B23" s="313"/>
      <c r="C23" s="313"/>
      <c r="D23" s="313"/>
      <c r="E23" s="313"/>
      <c r="F23" s="313"/>
      <c r="G23" s="313"/>
      <c r="H23" s="313"/>
      <c r="I23" s="313"/>
      <c r="J23" s="313"/>
      <c r="K23" s="313"/>
      <c r="L23" s="313"/>
      <c r="M23" s="313"/>
    </row>
    <row r="24" spans="1:13" x14ac:dyDescent="0.3">
      <c r="A24" s="322" t="s">
        <v>235</v>
      </c>
      <c r="B24" s="323">
        <v>44197</v>
      </c>
      <c r="C24" s="323">
        <v>44229</v>
      </c>
      <c r="D24" s="323">
        <v>44261</v>
      </c>
      <c r="E24" s="323">
        <v>44293</v>
      </c>
      <c r="F24" s="323">
        <v>44325</v>
      </c>
      <c r="G24" s="323">
        <v>44357</v>
      </c>
      <c r="H24" s="323">
        <v>44389</v>
      </c>
      <c r="I24" s="323">
        <v>44421</v>
      </c>
      <c r="J24" s="323">
        <v>44453</v>
      </c>
      <c r="K24" s="323">
        <v>44485</v>
      </c>
      <c r="L24" s="323">
        <v>44517</v>
      </c>
      <c r="M24" s="323">
        <v>44549</v>
      </c>
    </row>
    <row r="25" spans="1:13" x14ac:dyDescent="0.3">
      <c r="A25" s="315" t="s">
        <v>189</v>
      </c>
      <c r="B25" s="314">
        <f>B5/B3</f>
        <v>0.18760038565034684</v>
      </c>
      <c r="C25" s="314">
        <f t="shared" ref="C25:M25" si="0">C5/C3</f>
        <v>0.18825493386534126</v>
      </c>
      <c r="D25" s="314">
        <f t="shared" si="0"/>
        <v>0.19036144538498964</v>
      </c>
      <c r="E25" s="314">
        <f t="shared" si="0"/>
        <v>0.18659320640543378</v>
      </c>
      <c r="F25" s="314">
        <f t="shared" si="0"/>
        <v>0.16808049515471959</v>
      </c>
      <c r="G25" s="314">
        <f t="shared" si="0"/>
        <v>0.16252314481999824</v>
      </c>
      <c r="H25" s="314">
        <f t="shared" si="0"/>
        <v>0.16182241048467028</v>
      </c>
      <c r="I25" s="314">
        <f t="shared" si="0"/>
        <v>0.16043006254293493</v>
      </c>
      <c r="J25" s="314">
        <f t="shared" si="0"/>
        <v>0.15946697802432749</v>
      </c>
      <c r="K25" s="314">
        <f t="shared" si="0"/>
        <v>0.16007697854241476</v>
      </c>
      <c r="L25" s="314">
        <f t="shared" si="0"/>
        <v>0.16533501207204884</v>
      </c>
      <c r="M25" s="314">
        <f t="shared" si="0"/>
        <v>0.16906224568094341</v>
      </c>
    </row>
    <row r="26" spans="1:13" x14ac:dyDescent="0.3">
      <c r="A26" s="315" t="s">
        <v>190</v>
      </c>
      <c r="B26" s="314">
        <f>B6/B3</f>
        <v>0.33419435692648036</v>
      </c>
      <c r="C26" s="314">
        <f t="shared" ref="C26:M26" si="1">C6/C3</f>
        <v>0.33404206676061771</v>
      </c>
      <c r="D26" s="314">
        <f t="shared" si="1"/>
        <v>0.38742990774998426</v>
      </c>
      <c r="E26" s="314">
        <f t="shared" si="1"/>
        <v>0.3933680502440477</v>
      </c>
      <c r="F26" s="314">
        <f t="shared" si="1"/>
        <v>0.42345334433053039</v>
      </c>
      <c r="G26" s="314">
        <f t="shared" si="1"/>
        <v>0.43273877552698425</v>
      </c>
      <c r="H26" s="314">
        <f t="shared" si="1"/>
        <v>0.43209336165641921</v>
      </c>
      <c r="I26" s="314">
        <f t="shared" si="1"/>
        <v>0.43386983264817958</v>
      </c>
      <c r="J26" s="314">
        <f t="shared" si="1"/>
        <v>0.43120776674233174</v>
      </c>
      <c r="K26" s="314">
        <f t="shared" si="1"/>
        <v>0.41994614048338302</v>
      </c>
      <c r="L26" s="314">
        <f t="shared" si="1"/>
        <v>0.41629012662999632</v>
      </c>
      <c r="M26" s="314">
        <f t="shared" si="1"/>
        <v>0.40312011930221003</v>
      </c>
    </row>
    <row r="27" spans="1:13" x14ac:dyDescent="0.3">
      <c r="A27" s="315" t="s">
        <v>191</v>
      </c>
      <c r="B27" s="314">
        <f>B15/B7</f>
        <v>0.4839413028925858</v>
      </c>
      <c r="C27" s="314">
        <f t="shared" ref="C27:M27" si="2">C15/C7</f>
        <v>0.48225988826698002</v>
      </c>
      <c r="D27" s="314">
        <f t="shared" si="2"/>
        <v>0.49492613345440617</v>
      </c>
      <c r="E27" s="314">
        <f t="shared" si="2"/>
        <v>0.50351475355446529</v>
      </c>
      <c r="F27" s="314">
        <f t="shared" si="2"/>
        <v>0.49218570660749295</v>
      </c>
      <c r="G27" s="314">
        <f t="shared" si="2"/>
        <v>0.4691070555076286</v>
      </c>
      <c r="H27" s="314">
        <f t="shared" si="2"/>
        <v>0.45915310703118956</v>
      </c>
      <c r="I27" s="314">
        <f t="shared" si="2"/>
        <v>0.46027189458659812</v>
      </c>
      <c r="J27" s="314">
        <f t="shared" si="2"/>
        <v>0.51337174072423841</v>
      </c>
      <c r="K27" s="314">
        <f t="shared" si="2"/>
        <v>0.46390139337545538</v>
      </c>
      <c r="L27" s="314">
        <f t="shared" si="2"/>
        <v>0.4605357113157969</v>
      </c>
      <c r="M27" s="314">
        <f t="shared" si="2"/>
        <v>0.44921721013860294</v>
      </c>
    </row>
    <row r="28" spans="1:13" x14ac:dyDescent="0.3">
      <c r="A28" s="315" t="s">
        <v>192</v>
      </c>
      <c r="B28" s="314">
        <f>B19/B7</f>
        <v>0.19696087603182255</v>
      </c>
      <c r="C28" s="314">
        <f t="shared" ref="C28:M28" si="3">C19/C7</f>
        <v>0.19735506978522444</v>
      </c>
      <c r="D28" s="314">
        <f t="shared" si="3"/>
        <v>0.21290197286617904</v>
      </c>
      <c r="E28" s="314">
        <f t="shared" si="3"/>
        <v>0.21410139273225845</v>
      </c>
      <c r="F28" s="314">
        <f t="shared" si="3"/>
        <v>0.23499846753400691</v>
      </c>
      <c r="G28" s="314">
        <f t="shared" si="3"/>
        <v>0.25818400458605134</v>
      </c>
      <c r="H28" s="314">
        <f t="shared" si="3"/>
        <v>0.26225480769389986</v>
      </c>
      <c r="I28" s="314">
        <f t="shared" si="3"/>
        <v>0.26572530034326874</v>
      </c>
      <c r="J28" s="314">
        <f t="shared" si="3"/>
        <v>0.23956068820613768</v>
      </c>
      <c r="K28" s="314">
        <f t="shared" si="3"/>
        <v>0.26299445430338253</v>
      </c>
      <c r="L28" s="314">
        <f t="shared" si="3"/>
        <v>0.26102338326349939</v>
      </c>
      <c r="M28" s="314">
        <f t="shared" si="3"/>
        <v>0.26335250092899526</v>
      </c>
    </row>
    <row r="29" spans="1:13" x14ac:dyDescent="0.3">
      <c r="A29" s="315" t="s">
        <v>193</v>
      </c>
      <c r="B29" s="314">
        <f>B16/B8</f>
        <v>0.71474601649886293</v>
      </c>
      <c r="C29" s="314">
        <f t="shared" ref="C29:M29" si="4">C16/C8</f>
        <v>0.70636709650474494</v>
      </c>
      <c r="D29" s="314">
        <f t="shared" si="4"/>
        <v>0.76805454916245186</v>
      </c>
      <c r="E29" s="314">
        <f t="shared" si="4"/>
        <v>0.77324478240706296</v>
      </c>
      <c r="F29" s="314">
        <f t="shared" si="4"/>
        <v>0.77502601609981947</v>
      </c>
      <c r="G29" s="314">
        <f t="shared" si="4"/>
        <v>0.69533671659912488</v>
      </c>
      <c r="H29" s="314">
        <f t="shared" si="4"/>
        <v>0.6834666264625876</v>
      </c>
      <c r="I29" s="314">
        <f t="shared" si="4"/>
        <v>0.67839002128201231</v>
      </c>
      <c r="J29" s="314">
        <f t="shared" si="4"/>
        <v>0.67412872907466503</v>
      </c>
      <c r="K29" s="314">
        <f t="shared" si="4"/>
        <v>0.67173736306661358</v>
      </c>
      <c r="L29" s="314">
        <f t="shared" si="4"/>
        <v>0.6864554569590734</v>
      </c>
      <c r="M29" s="314">
        <f t="shared" si="4"/>
        <v>0.66602899540114813</v>
      </c>
    </row>
    <row r="30" spans="1:13" x14ac:dyDescent="0.3">
      <c r="A30" s="315" t="s">
        <v>194</v>
      </c>
      <c r="B30" s="314">
        <f>B20/B8</f>
        <v>6.18925809571775E-2</v>
      </c>
      <c r="C30" s="314">
        <f t="shared" ref="C30:M30" si="5">C20/C8</f>
        <v>6.5863960496646765E-2</v>
      </c>
      <c r="D30" s="314">
        <f t="shared" si="5"/>
        <v>6.8165662110467665E-2</v>
      </c>
      <c r="E30" s="314">
        <f t="shared" si="5"/>
        <v>6.1547289004348492E-2</v>
      </c>
      <c r="F30" s="314">
        <f t="shared" si="5"/>
        <v>6.4333691140279023E-2</v>
      </c>
      <c r="G30" s="314">
        <f t="shared" si="5"/>
        <v>0.16019241511588928</v>
      </c>
      <c r="H30" s="314">
        <f t="shared" si="5"/>
        <v>0.16206417056784492</v>
      </c>
      <c r="I30" s="314">
        <f t="shared" si="5"/>
        <v>0.16959908255212025</v>
      </c>
      <c r="J30" s="314">
        <f t="shared" si="5"/>
        <v>0.1727129127840932</v>
      </c>
      <c r="K30" s="314">
        <f t="shared" si="5"/>
        <v>0.17514490115937115</v>
      </c>
      <c r="L30" s="314">
        <f t="shared" si="5"/>
        <v>0.15299188784040371</v>
      </c>
      <c r="M30" s="314">
        <f t="shared" si="5"/>
        <v>0.16865641097045242</v>
      </c>
    </row>
    <row r="31" spans="1:13" x14ac:dyDescent="0.3">
      <c r="A31" s="315" t="s">
        <v>195</v>
      </c>
      <c r="B31" s="314">
        <f>B17/B9</f>
        <v>0.82140828186294212</v>
      </c>
      <c r="C31" s="314">
        <f t="shared" ref="C31:L31" si="6">C17/C9</f>
        <v>0.82502309573241894</v>
      </c>
      <c r="D31" s="314">
        <f t="shared" si="6"/>
        <v>0.81513008305944856</v>
      </c>
      <c r="E31" s="314">
        <f t="shared" si="6"/>
        <v>0.79979767690491288</v>
      </c>
      <c r="F31" s="314">
        <f t="shared" si="6"/>
        <v>0.81371572368138145</v>
      </c>
      <c r="G31" s="314">
        <f t="shared" si="6"/>
        <v>0.92299594940399154</v>
      </c>
      <c r="H31" s="314">
        <f t="shared" si="6"/>
        <v>0.92185361041954583</v>
      </c>
      <c r="I31" s="314">
        <f t="shared" si="6"/>
        <v>0.92527932202898056</v>
      </c>
      <c r="J31" s="314">
        <f t="shared" si="6"/>
        <v>0.92400339885896776</v>
      </c>
      <c r="K31" s="314">
        <f t="shared" si="6"/>
        <v>0.91448770931007084</v>
      </c>
      <c r="L31" s="314">
        <f t="shared" si="6"/>
        <v>0.9117247131199554</v>
      </c>
      <c r="M31" s="314">
        <f>M17/M9</f>
        <v>0.90528283973726908</v>
      </c>
    </row>
    <row r="32" spans="1:13" x14ac:dyDescent="0.3">
      <c r="A32" s="315" t="s">
        <v>196</v>
      </c>
      <c r="B32" s="314">
        <f>B21/B9</f>
        <v>0.1204063773703347</v>
      </c>
      <c r="C32" s="314">
        <f t="shared" ref="C32:M32" si="7">C21/C9</f>
        <v>0.11703635203261983</v>
      </c>
      <c r="D32" s="314">
        <f t="shared" si="7"/>
        <v>0.13638835596149335</v>
      </c>
      <c r="E32" s="314">
        <f t="shared" si="7"/>
        <v>0.15289534705892502</v>
      </c>
      <c r="F32" s="314">
        <f t="shared" si="7"/>
        <v>0.14539249555319575</v>
      </c>
      <c r="G32" s="314">
        <f t="shared" si="7"/>
        <v>3.4963101417931144E-2</v>
      </c>
      <c r="H32" s="314">
        <f t="shared" si="7"/>
        <v>3.9129773474306094E-2</v>
      </c>
      <c r="I32" s="314">
        <f t="shared" si="7"/>
        <v>3.4944870017649697E-2</v>
      </c>
      <c r="J32" s="314">
        <f t="shared" si="7"/>
        <v>3.5879028233515131E-2</v>
      </c>
      <c r="K32" s="314">
        <f t="shared" si="7"/>
        <v>3.5383439351572878E-2</v>
      </c>
      <c r="L32" s="314">
        <f t="shared" si="7"/>
        <v>3.2584964655453297E-2</v>
      </c>
      <c r="M32" s="314">
        <f t="shared" si="7"/>
        <v>3.6794965735406165E-2</v>
      </c>
    </row>
    <row r="33" spans="1:13" x14ac:dyDescent="0.3">
      <c r="A33" s="315" t="s">
        <v>197</v>
      </c>
      <c r="B33" s="314">
        <f>B18/B10</f>
        <v>0.71764529804045407</v>
      </c>
      <c r="C33" s="314">
        <f t="shared" ref="C33:M33" si="8">C18/C10</f>
        <v>0.76509730803817044</v>
      </c>
      <c r="D33" s="314">
        <f t="shared" si="8"/>
        <v>0.72055840590302345</v>
      </c>
      <c r="E33" s="314">
        <f t="shared" si="8"/>
        <v>0.69860203978423685</v>
      </c>
      <c r="F33" s="314">
        <f t="shared" si="8"/>
        <v>0.67743187474344013</v>
      </c>
      <c r="G33" s="314">
        <f t="shared" si="8"/>
        <v>0.67751168557791785</v>
      </c>
      <c r="H33" s="314">
        <f t="shared" si="8"/>
        <v>0.67508849893047596</v>
      </c>
      <c r="I33" s="314">
        <f t="shared" si="8"/>
        <v>0.685809085068391</v>
      </c>
      <c r="J33" s="314">
        <f t="shared" si="8"/>
        <v>0.68187216470656631</v>
      </c>
      <c r="K33" s="314">
        <f t="shared" si="8"/>
        <v>0.71566698858364952</v>
      </c>
      <c r="L33" s="314">
        <f t="shared" si="8"/>
        <v>0.67972931620761501</v>
      </c>
      <c r="M33" s="314">
        <f t="shared" si="8"/>
        <v>0.67500416070914937</v>
      </c>
    </row>
    <row r="34" spans="1:13" x14ac:dyDescent="0.3">
      <c r="A34" s="315" t="s">
        <v>198</v>
      </c>
      <c r="B34" s="314">
        <f>B22/B10</f>
        <v>8.5400871210949442E-2</v>
      </c>
      <c r="C34" s="314">
        <f t="shared" ref="C34:M34" si="9">C22/C10</f>
        <v>4.3064610804979093E-2</v>
      </c>
      <c r="D34" s="314">
        <f t="shared" si="9"/>
        <v>8.4957290650526193E-2</v>
      </c>
      <c r="E34" s="314">
        <f t="shared" si="9"/>
        <v>9.2448443864293239E-2</v>
      </c>
      <c r="F34" s="314">
        <f t="shared" si="9"/>
        <v>0.10622334776458039</v>
      </c>
      <c r="G34" s="314">
        <f t="shared" si="9"/>
        <v>0.10876915457659699</v>
      </c>
      <c r="H34" s="314">
        <f t="shared" si="9"/>
        <v>0.11242503358704729</v>
      </c>
      <c r="I34" s="314">
        <f t="shared" si="9"/>
        <v>0.11111901452977725</v>
      </c>
      <c r="J34" s="314">
        <f t="shared" si="9"/>
        <v>0.10319806460316452</v>
      </c>
      <c r="K34" s="314">
        <f t="shared" si="9"/>
        <v>9.7411051053869574E-2</v>
      </c>
      <c r="L34" s="314">
        <f t="shared" si="9"/>
        <v>0.10843841905604214</v>
      </c>
      <c r="M34" s="314">
        <f t="shared" si="9"/>
        <v>0.1068099329034212</v>
      </c>
    </row>
    <row r="35" spans="1:13" x14ac:dyDescent="0.3">
      <c r="A35" s="315" t="s">
        <v>199</v>
      </c>
      <c r="B35" s="314">
        <f>(B5+B15+B16+B17+B18)/(B3+B7+B8+B9+B10)</f>
        <v>0.51831400677033834</v>
      </c>
      <c r="C35" s="314">
        <f t="shared" ref="C35:M35" si="10">(C5+C15+C16+C17+C18)/(C3+C7+C8+C9+C10)</f>
        <v>0.52414598901969722</v>
      </c>
      <c r="D35" s="314">
        <f t="shared" si="10"/>
        <v>0.5403798242329616</v>
      </c>
      <c r="E35" s="314">
        <f t="shared" si="10"/>
        <v>0.55320809270102334</v>
      </c>
      <c r="F35" s="314">
        <f t="shared" si="10"/>
        <v>0.5611167865029697</v>
      </c>
      <c r="G35" s="314">
        <f t="shared" si="10"/>
        <v>0.57425351172300265</v>
      </c>
      <c r="H35" s="314">
        <f t="shared" si="10"/>
        <v>0.54621080969886082</v>
      </c>
      <c r="I35" s="314">
        <f t="shared" si="10"/>
        <v>0.54968585837816919</v>
      </c>
      <c r="J35" s="314">
        <f t="shared" si="10"/>
        <v>0.55227042733461273</v>
      </c>
      <c r="K35" s="314">
        <f t="shared" si="10"/>
        <v>0.5846484906719136</v>
      </c>
      <c r="L35" s="314">
        <f t="shared" si="10"/>
        <v>0.57960276306357983</v>
      </c>
      <c r="M35" s="314">
        <f t="shared" si="10"/>
        <v>0.5496803951594057</v>
      </c>
    </row>
    <row r="36" spans="1:13" x14ac:dyDescent="0.3">
      <c r="A36" s="315" t="s">
        <v>200</v>
      </c>
      <c r="B36" s="314">
        <f>(B6+B19+B20+B21+B22)/(B3+B7+B8+B9+B10)</f>
        <v>0.20492392157979072</v>
      </c>
      <c r="C36" s="314">
        <f t="shared" ref="C36:M36" si="11">(C6+C19+C20+C21+C22)/(C3+C7+C8+C9+C10)</f>
        <v>0.20130062630383039</v>
      </c>
      <c r="D36" s="314">
        <f t="shared" si="11"/>
        <v>0.22777278063354298</v>
      </c>
      <c r="E36" s="314">
        <f t="shared" si="11"/>
        <v>0.2277689884514269</v>
      </c>
      <c r="F36" s="314">
        <f t="shared" si="11"/>
        <v>0.23377146418721648</v>
      </c>
      <c r="G36" s="314">
        <f t="shared" si="11"/>
        <v>0.21674451410215023</v>
      </c>
      <c r="H36" s="314">
        <f t="shared" si="11"/>
        <v>0.23154656455814132</v>
      </c>
      <c r="I36" s="314">
        <f t="shared" si="11"/>
        <v>0.23034760599838733</v>
      </c>
      <c r="J36" s="314">
        <f t="shared" si="11"/>
        <v>0.22801919176533927</v>
      </c>
      <c r="K36" s="314">
        <f t="shared" si="11"/>
        <v>0.20561402794338188</v>
      </c>
      <c r="L36" s="314">
        <f t="shared" si="11"/>
        <v>0.20338066206547126</v>
      </c>
      <c r="M36" s="314">
        <f t="shared" si="11"/>
        <v>0.21528669076563617</v>
      </c>
    </row>
    <row r="37" spans="1:13" x14ac:dyDescent="0.3">
      <c r="A37" s="324"/>
    </row>
  </sheetData>
  <pageMargins left="0.7" right="0.7" top="0.75" bottom="0.75" header="0.3" footer="0.3"/>
  <pageSetup orientation="portrait" r:id="rId1"/>
  <ignoredErrors>
    <ignoredError sqref="L11:L22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46123-C5D2-46BD-A659-E0350E99A6E5}">
  <sheetPr>
    <tabColor rgb="FF4FE7E3"/>
  </sheetPr>
  <dimension ref="A2:Y76"/>
  <sheetViews>
    <sheetView topLeftCell="A79" workbookViewId="0">
      <selection activeCell="M6" sqref="M6"/>
    </sheetView>
  </sheetViews>
  <sheetFormatPr defaultColWidth="8.77734375" defaultRowHeight="13.8" x14ac:dyDescent="0.3"/>
  <cols>
    <col min="1" max="1" width="15" style="195" customWidth="1"/>
    <col min="2" max="2" width="8.77734375" style="1"/>
    <col min="3" max="3" width="9.77734375" style="1" customWidth="1"/>
    <col min="4" max="4" width="8.77734375" style="1"/>
    <col min="5" max="5" width="10.44140625" style="1" customWidth="1"/>
    <col min="6" max="6" width="8.77734375" style="1"/>
    <col min="7" max="7" width="10.21875" style="1" customWidth="1"/>
    <col min="8" max="8" width="8.77734375" style="1"/>
    <col min="9" max="9" width="10.21875" style="1" customWidth="1"/>
    <col min="10" max="10" width="8.77734375" style="1"/>
    <col min="11" max="11" width="10" style="1" customWidth="1"/>
    <col min="12" max="12" width="8.77734375" style="1"/>
    <col min="13" max="13" width="10.21875" style="1" customWidth="1"/>
    <col min="14" max="14" width="8.77734375" style="1"/>
    <col min="15" max="15" width="10.21875" style="1" customWidth="1"/>
    <col min="16" max="16" width="8.77734375" style="1"/>
    <col min="17" max="17" width="10.44140625" style="1" customWidth="1"/>
    <col min="18" max="16384" width="8.77734375" style="1"/>
  </cols>
  <sheetData>
    <row r="2" spans="1:25" ht="14.55" customHeight="1" x14ac:dyDescent="0.35">
      <c r="A2" s="312" t="s">
        <v>186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 t="s">
        <v>187</v>
      </c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</row>
    <row r="3" spans="1:25" ht="14.4" thickBot="1" x14ac:dyDescent="0.35"/>
    <row r="4" spans="1:25" ht="14.4" thickBot="1" x14ac:dyDescent="0.35">
      <c r="B4" s="478" t="s">
        <v>52</v>
      </c>
      <c r="C4" s="479"/>
      <c r="D4" s="478" t="s">
        <v>53</v>
      </c>
      <c r="E4" s="479"/>
      <c r="F4" s="478" t="s">
        <v>54</v>
      </c>
      <c r="G4" s="479"/>
      <c r="H4" s="478" t="s">
        <v>55</v>
      </c>
      <c r="I4" s="479"/>
      <c r="J4" s="478" t="s">
        <v>56</v>
      </c>
      <c r="K4" s="479"/>
      <c r="L4" s="478" t="s">
        <v>57</v>
      </c>
      <c r="M4" s="479"/>
      <c r="N4" s="478" t="s">
        <v>58</v>
      </c>
      <c r="O4" s="479"/>
      <c r="P4" s="478" t="s">
        <v>59</v>
      </c>
      <c r="Q4" s="479"/>
      <c r="R4" s="478" t="s">
        <v>62</v>
      </c>
      <c r="S4" s="479"/>
      <c r="T4" s="478" t="s">
        <v>63</v>
      </c>
      <c r="U4" s="479"/>
      <c r="V4" s="478" t="s">
        <v>64</v>
      </c>
      <c r="W4" s="479"/>
      <c r="X4" s="478" t="s">
        <v>65</v>
      </c>
      <c r="Y4" s="479"/>
    </row>
    <row r="5" spans="1:25" ht="27.6" x14ac:dyDescent="0.3">
      <c r="A5" s="196" t="s">
        <v>24</v>
      </c>
      <c r="B5" s="197" t="s">
        <v>177</v>
      </c>
      <c r="C5" s="197" t="s">
        <v>178</v>
      </c>
      <c r="D5" s="197" t="s">
        <v>177</v>
      </c>
      <c r="E5" s="197" t="s">
        <v>178</v>
      </c>
      <c r="F5" s="197" t="s">
        <v>177</v>
      </c>
      <c r="G5" s="197" t="s">
        <v>178</v>
      </c>
      <c r="H5" s="197" t="s">
        <v>177</v>
      </c>
      <c r="I5" s="197" t="s">
        <v>178</v>
      </c>
      <c r="J5" s="197" t="s">
        <v>177</v>
      </c>
      <c r="K5" s="197" t="s">
        <v>178</v>
      </c>
      <c r="L5" s="197" t="s">
        <v>177</v>
      </c>
      <c r="M5" s="197" t="s">
        <v>178</v>
      </c>
      <c r="N5" s="197" t="s">
        <v>177</v>
      </c>
      <c r="O5" s="197" t="s">
        <v>178</v>
      </c>
      <c r="P5" s="197" t="s">
        <v>177</v>
      </c>
      <c r="Q5" s="197" t="s">
        <v>178</v>
      </c>
      <c r="R5" s="197" t="s">
        <v>177</v>
      </c>
      <c r="S5" s="197" t="s">
        <v>178</v>
      </c>
      <c r="T5" s="197" t="s">
        <v>177</v>
      </c>
      <c r="U5" s="197" t="s">
        <v>178</v>
      </c>
      <c r="V5" s="197" t="s">
        <v>177</v>
      </c>
      <c r="W5" s="197" t="s">
        <v>178</v>
      </c>
      <c r="X5" s="197" t="s">
        <v>177</v>
      </c>
      <c r="Y5" s="197" t="s">
        <v>178</v>
      </c>
    </row>
    <row r="6" spans="1:25" x14ac:dyDescent="0.3">
      <c r="A6" s="308" t="s">
        <v>23</v>
      </c>
      <c r="B6" s="309">
        <v>12.8218</v>
      </c>
      <c r="C6" s="309">
        <v>11.703600000000002</v>
      </c>
      <c r="D6" s="309">
        <v>13.045000000000002</v>
      </c>
      <c r="E6" s="309">
        <v>11.703600000000002</v>
      </c>
      <c r="F6" s="309">
        <v>11.375999999999998</v>
      </c>
      <c r="G6" s="309">
        <v>11.703600000000002</v>
      </c>
      <c r="H6" s="309">
        <v>10.912600000000001</v>
      </c>
      <c r="I6" s="309">
        <v>11.703600000000002</v>
      </c>
      <c r="J6" s="309">
        <v>10.269399999999999</v>
      </c>
      <c r="K6" s="309">
        <v>10.631200000000002</v>
      </c>
      <c r="L6" s="309">
        <v>9.5288000000000004</v>
      </c>
      <c r="M6" s="309">
        <v>10.2942</v>
      </c>
      <c r="N6" s="309">
        <v>9.4763999999999999</v>
      </c>
      <c r="O6" s="309">
        <v>9.8378000000000014</v>
      </c>
      <c r="P6" s="309">
        <v>9.2978000000000005</v>
      </c>
      <c r="Q6" s="309">
        <v>9.8378000000000014</v>
      </c>
      <c r="R6" s="309">
        <v>9.4464000000000006</v>
      </c>
      <c r="S6" s="309">
        <v>9.8378000000000014</v>
      </c>
      <c r="T6" s="309">
        <v>9.8904000000000014</v>
      </c>
      <c r="U6" s="309">
        <v>9.8378000000000014</v>
      </c>
      <c r="V6" s="309">
        <v>11.488200000000001</v>
      </c>
      <c r="W6" s="309">
        <v>11.8834</v>
      </c>
      <c r="X6" s="309">
        <v>14.2804</v>
      </c>
      <c r="Y6" s="309">
        <v>13.0322</v>
      </c>
    </row>
    <row r="7" spans="1:25" x14ac:dyDescent="0.3">
      <c r="A7" s="310" t="s">
        <v>179</v>
      </c>
      <c r="B7" s="311">
        <v>12.8218</v>
      </c>
      <c r="C7" s="311">
        <v>11.703600000000002</v>
      </c>
      <c r="D7" s="311">
        <v>13.045000000000002</v>
      </c>
      <c r="E7" s="311">
        <v>11.703600000000002</v>
      </c>
      <c r="F7" s="311">
        <v>11.375999999999998</v>
      </c>
      <c r="G7" s="311">
        <v>11.703600000000002</v>
      </c>
      <c r="H7" s="311">
        <v>10.912600000000001</v>
      </c>
      <c r="I7" s="311">
        <v>11.703600000000002</v>
      </c>
      <c r="J7" s="311">
        <v>10.269399999999999</v>
      </c>
      <c r="K7" s="311">
        <v>10.631200000000002</v>
      </c>
      <c r="L7" s="311">
        <v>9.5288000000000004</v>
      </c>
      <c r="M7" s="311">
        <v>10.2942</v>
      </c>
      <c r="N7" s="311">
        <v>9.4763999999999999</v>
      </c>
      <c r="O7" s="311">
        <v>9.8378000000000014</v>
      </c>
      <c r="P7" s="311">
        <v>9.2978000000000005</v>
      </c>
      <c r="Q7" s="311">
        <v>9.8378000000000014</v>
      </c>
      <c r="R7" s="311">
        <v>9.4464000000000006</v>
      </c>
      <c r="S7" s="311">
        <v>9.8378000000000014</v>
      </c>
      <c r="T7" s="311">
        <v>9.8904000000000014</v>
      </c>
      <c r="U7" s="311">
        <v>9.8378000000000014</v>
      </c>
      <c r="V7" s="311">
        <v>11.488200000000001</v>
      </c>
      <c r="W7" s="311">
        <v>11.8834</v>
      </c>
      <c r="X7" s="311">
        <v>14.2804</v>
      </c>
      <c r="Y7" s="311">
        <v>13.0322</v>
      </c>
    </row>
    <row r="8" spans="1:25" x14ac:dyDescent="0.3">
      <c r="A8" s="303" t="s">
        <v>26</v>
      </c>
      <c r="B8" s="307">
        <v>12.206499999999998</v>
      </c>
      <c r="C8" s="307">
        <v>11.2515</v>
      </c>
      <c r="D8" s="307">
        <v>12.532500000000002</v>
      </c>
      <c r="E8" s="307">
        <v>11.2515</v>
      </c>
      <c r="F8" s="307">
        <v>11.121499999999999</v>
      </c>
      <c r="G8" s="307">
        <v>11.2515</v>
      </c>
      <c r="H8" s="307">
        <v>10.75</v>
      </c>
      <c r="I8" s="307">
        <v>11.2515</v>
      </c>
      <c r="J8" s="307">
        <v>10.358000000000001</v>
      </c>
      <c r="K8" s="307">
        <v>11.2515</v>
      </c>
      <c r="L8" s="307">
        <v>9.4205000000000005</v>
      </c>
      <c r="M8" s="307">
        <v>11.2515</v>
      </c>
      <c r="N8" s="307">
        <v>9.2914999999999992</v>
      </c>
      <c r="O8" s="307">
        <v>10.1105</v>
      </c>
      <c r="P8" s="307">
        <v>9.3004999999999995</v>
      </c>
      <c r="Q8" s="307">
        <v>10.1105</v>
      </c>
      <c r="R8" s="307">
        <v>9.6560000000000006</v>
      </c>
      <c r="S8" s="307">
        <v>10.1105</v>
      </c>
      <c r="T8" s="307">
        <v>9.8344999999999985</v>
      </c>
      <c r="U8" s="307">
        <v>10.1105</v>
      </c>
      <c r="V8" s="307">
        <v>10.712999999999999</v>
      </c>
      <c r="W8" s="307">
        <v>10.1105</v>
      </c>
      <c r="X8" s="307">
        <v>12.0245</v>
      </c>
      <c r="Y8" s="307">
        <v>10.1105</v>
      </c>
    </row>
    <row r="9" spans="1:25" x14ac:dyDescent="0.3">
      <c r="A9" s="304" t="s">
        <v>60</v>
      </c>
      <c r="B9" s="307">
        <v>12.643000000000001</v>
      </c>
      <c r="C9" s="307">
        <v>11.795</v>
      </c>
      <c r="D9" s="307">
        <v>13.073</v>
      </c>
      <c r="E9" s="307">
        <v>11.795</v>
      </c>
      <c r="F9" s="307">
        <v>11.685</v>
      </c>
      <c r="G9" s="307">
        <v>11.795</v>
      </c>
      <c r="H9" s="307">
        <v>11.327</v>
      </c>
      <c r="I9" s="307">
        <v>11.795</v>
      </c>
      <c r="J9" s="307">
        <v>10.833</v>
      </c>
      <c r="K9" s="307">
        <v>11.795</v>
      </c>
      <c r="L9" s="307">
        <v>9.9410000000000007</v>
      </c>
      <c r="M9" s="307">
        <v>11.795</v>
      </c>
      <c r="N9" s="307">
        <v>9.7989999999999995</v>
      </c>
      <c r="O9" s="307">
        <v>10.753</v>
      </c>
      <c r="P9" s="307">
        <v>9.8010000000000002</v>
      </c>
      <c r="Q9" s="307">
        <v>10.753</v>
      </c>
      <c r="R9" s="307">
        <v>10.282</v>
      </c>
      <c r="S9" s="307">
        <v>10.753</v>
      </c>
      <c r="T9" s="307">
        <v>10.603</v>
      </c>
      <c r="U9" s="307">
        <v>10.753</v>
      </c>
      <c r="V9" s="307">
        <v>11.583</v>
      </c>
      <c r="W9" s="307">
        <v>10.753</v>
      </c>
      <c r="X9" s="307">
        <v>12.940999999999999</v>
      </c>
      <c r="Y9" s="307">
        <v>10.753</v>
      </c>
    </row>
    <row r="10" spans="1:25" x14ac:dyDescent="0.3">
      <c r="A10" s="304" t="s">
        <v>61</v>
      </c>
      <c r="B10" s="307">
        <v>11.77</v>
      </c>
      <c r="C10" s="307">
        <v>10.708</v>
      </c>
      <c r="D10" s="307">
        <v>11.992000000000001</v>
      </c>
      <c r="E10" s="307">
        <v>10.708</v>
      </c>
      <c r="F10" s="307">
        <v>10.558</v>
      </c>
      <c r="G10" s="307">
        <v>10.708</v>
      </c>
      <c r="H10" s="307">
        <v>10.173</v>
      </c>
      <c r="I10" s="307">
        <v>10.708</v>
      </c>
      <c r="J10" s="307">
        <v>9.8829999999999991</v>
      </c>
      <c r="K10" s="307">
        <v>10.708</v>
      </c>
      <c r="L10" s="307">
        <v>8.9</v>
      </c>
      <c r="M10" s="307">
        <v>10.708</v>
      </c>
      <c r="N10" s="307">
        <v>8.7840000000000007</v>
      </c>
      <c r="O10" s="307">
        <v>9.468</v>
      </c>
      <c r="P10" s="307">
        <v>8.7999999999999989</v>
      </c>
      <c r="Q10" s="307">
        <v>9.468</v>
      </c>
      <c r="R10" s="307">
        <v>9.0299999999999994</v>
      </c>
      <c r="S10" s="307">
        <v>9.468</v>
      </c>
      <c r="T10" s="307">
        <v>9.0659999999999989</v>
      </c>
      <c r="U10" s="307">
        <v>9.468</v>
      </c>
      <c r="V10" s="307">
        <v>9.8429999999999982</v>
      </c>
      <c r="W10" s="307">
        <v>9.468</v>
      </c>
      <c r="X10" s="307">
        <v>11.108000000000001</v>
      </c>
      <c r="Y10" s="307">
        <v>9.468</v>
      </c>
    </row>
    <row r="11" spans="1:25" x14ac:dyDescent="0.3">
      <c r="A11" s="303" t="s">
        <v>29</v>
      </c>
      <c r="B11" s="307">
        <v>13.583000000000004</v>
      </c>
      <c r="C11" s="307">
        <v>12.388</v>
      </c>
      <c r="D11" s="307">
        <v>13.779000000000002</v>
      </c>
      <c r="E11" s="307">
        <v>12.388</v>
      </c>
      <c r="F11" s="307">
        <v>11.898</v>
      </c>
      <c r="G11" s="307">
        <v>12.388</v>
      </c>
      <c r="H11" s="307">
        <v>11.392999999999999</v>
      </c>
      <c r="I11" s="307">
        <v>12.388</v>
      </c>
      <c r="J11" s="307">
        <v>10.38</v>
      </c>
      <c r="K11" s="307">
        <v>9.7070000000000007</v>
      </c>
      <c r="L11" s="307">
        <v>9.6199999999999992</v>
      </c>
      <c r="M11" s="307">
        <v>9.7070000000000007</v>
      </c>
      <c r="N11" s="307">
        <v>9.3559999999999999</v>
      </c>
      <c r="O11" s="307">
        <v>9.7070000000000007</v>
      </c>
      <c r="P11" s="307">
        <v>9.4120000000000008</v>
      </c>
      <c r="Q11" s="307">
        <v>9.7070000000000007</v>
      </c>
      <c r="R11" s="307">
        <v>9.8219999999999992</v>
      </c>
      <c r="S11" s="307">
        <v>9.7070000000000007</v>
      </c>
      <c r="T11" s="307">
        <v>10.022</v>
      </c>
      <c r="U11" s="307">
        <v>9.7070000000000007</v>
      </c>
      <c r="V11" s="307">
        <v>12.551000000000002</v>
      </c>
      <c r="W11" s="307">
        <v>14.821</v>
      </c>
      <c r="X11" s="307">
        <v>14.961000000000002</v>
      </c>
      <c r="Y11" s="307">
        <v>14.821</v>
      </c>
    </row>
    <row r="12" spans="1:25" x14ac:dyDescent="0.3">
      <c r="A12" s="304" t="s">
        <v>30</v>
      </c>
      <c r="B12" s="307">
        <v>13.583000000000004</v>
      </c>
      <c r="C12" s="307">
        <v>12.388</v>
      </c>
      <c r="D12" s="307">
        <v>13.779000000000002</v>
      </c>
      <c r="E12" s="307">
        <v>12.388</v>
      </c>
      <c r="F12" s="307">
        <v>11.898</v>
      </c>
      <c r="G12" s="307">
        <v>12.388</v>
      </c>
      <c r="H12" s="307">
        <v>11.392999999999999</v>
      </c>
      <c r="I12" s="307">
        <v>12.388</v>
      </c>
      <c r="J12" s="307">
        <v>10.38</v>
      </c>
      <c r="K12" s="307">
        <v>9.7070000000000007</v>
      </c>
      <c r="L12" s="307">
        <v>9.6199999999999992</v>
      </c>
      <c r="M12" s="307">
        <v>9.7070000000000007</v>
      </c>
      <c r="N12" s="307">
        <v>9.3559999999999999</v>
      </c>
      <c r="O12" s="307">
        <v>9.7070000000000007</v>
      </c>
      <c r="P12" s="307">
        <v>9.4120000000000008</v>
      </c>
      <c r="Q12" s="307">
        <v>9.7070000000000007</v>
      </c>
      <c r="R12" s="307">
        <v>9.8219999999999992</v>
      </c>
      <c r="S12" s="307">
        <v>9.7070000000000007</v>
      </c>
      <c r="T12" s="307">
        <v>10.022</v>
      </c>
      <c r="U12" s="307">
        <v>9.7070000000000007</v>
      </c>
      <c r="V12" s="307">
        <v>12.551000000000002</v>
      </c>
      <c r="W12" s="307">
        <v>14.821</v>
      </c>
      <c r="X12" s="307">
        <v>14.961000000000002</v>
      </c>
      <c r="Y12" s="307">
        <v>14.821</v>
      </c>
    </row>
    <row r="13" spans="1:25" x14ac:dyDescent="0.3">
      <c r="A13" s="304" t="s">
        <v>31</v>
      </c>
      <c r="B13" s="307">
        <v>13.583000000000004</v>
      </c>
      <c r="C13" s="307">
        <v>12.388</v>
      </c>
      <c r="D13" s="307">
        <v>13.779000000000002</v>
      </c>
      <c r="E13" s="307">
        <v>12.388</v>
      </c>
      <c r="F13" s="307">
        <v>11.898</v>
      </c>
      <c r="G13" s="307">
        <v>12.388</v>
      </c>
      <c r="H13" s="307">
        <v>11.392999999999999</v>
      </c>
      <c r="I13" s="307">
        <v>12.388</v>
      </c>
      <c r="J13" s="307">
        <v>10.38</v>
      </c>
      <c r="K13" s="307">
        <v>9.7070000000000007</v>
      </c>
      <c r="L13" s="307">
        <v>9.6199999999999992</v>
      </c>
      <c r="M13" s="307">
        <v>9.7070000000000007</v>
      </c>
      <c r="N13" s="307">
        <v>9.3559999999999999</v>
      </c>
      <c r="O13" s="307">
        <v>9.7070000000000007</v>
      </c>
      <c r="P13" s="307">
        <v>9.4120000000000008</v>
      </c>
      <c r="Q13" s="307">
        <v>9.7070000000000007</v>
      </c>
      <c r="R13" s="307">
        <v>9.8219999999999992</v>
      </c>
      <c r="S13" s="307">
        <v>9.7070000000000007</v>
      </c>
      <c r="T13" s="307">
        <v>10.022</v>
      </c>
      <c r="U13" s="307">
        <v>9.7070000000000007</v>
      </c>
      <c r="V13" s="307">
        <v>12.551000000000002</v>
      </c>
      <c r="W13" s="307">
        <v>14.821</v>
      </c>
      <c r="X13" s="307">
        <v>14.961000000000002</v>
      </c>
      <c r="Y13" s="307">
        <v>14.821</v>
      </c>
    </row>
    <row r="14" spans="1:25" x14ac:dyDescent="0.3">
      <c r="A14" s="303" t="s">
        <v>32</v>
      </c>
      <c r="B14" s="307">
        <v>12.53</v>
      </c>
      <c r="C14" s="307">
        <v>11.239000000000001</v>
      </c>
      <c r="D14" s="307">
        <v>12.601999999999999</v>
      </c>
      <c r="E14" s="307">
        <v>11.239000000000001</v>
      </c>
      <c r="F14" s="307">
        <v>10.840999999999999</v>
      </c>
      <c r="G14" s="307">
        <v>11.239000000000001</v>
      </c>
      <c r="H14" s="307">
        <v>10.276999999999999</v>
      </c>
      <c r="I14" s="307">
        <v>11.239000000000001</v>
      </c>
      <c r="J14" s="307">
        <v>9.8709999999999987</v>
      </c>
      <c r="K14" s="307">
        <v>11.239000000000001</v>
      </c>
      <c r="L14" s="307">
        <v>9.5629999999999988</v>
      </c>
      <c r="M14" s="307">
        <v>9.5540000000000003</v>
      </c>
      <c r="N14" s="307">
        <v>10.087</v>
      </c>
      <c r="O14" s="307">
        <v>9.5540000000000003</v>
      </c>
      <c r="P14" s="307">
        <v>9.0640000000000001</v>
      </c>
      <c r="Q14" s="307">
        <v>9.5540000000000003</v>
      </c>
      <c r="R14" s="307">
        <v>8.2759999999999998</v>
      </c>
      <c r="S14" s="307">
        <v>9.5540000000000003</v>
      </c>
      <c r="T14" s="307">
        <v>9.738999999999999</v>
      </c>
      <c r="U14" s="307">
        <v>9.5540000000000003</v>
      </c>
      <c r="V14" s="307">
        <v>10.912999999999998</v>
      </c>
      <c r="W14" s="307">
        <v>9.5540000000000003</v>
      </c>
      <c r="X14" s="307">
        <v>17.431000000000001</v>
      </c>
      <c r="Y14" s="307">
        <v>15.298</v>
      </c>
    </row>
    <row r="15" spans="1:25" x14ac:dyDescent="0.3">
      <c r="A15" s="304" t="s">
        <v>33</v>
      </c>
      <c r="B15" s="307">
        <v>12.53</v>
      </c>
      <c r="C15" s="307">
        <v>11.239000000000001</v>
      </c>
      <c r="D15" s="307">
        <v>12.601999999999999</v>
      </c>
      <c r="E15" s="307">
        <v>11.239000000000001</v>
      </c>
      <c r="F15" s="307">
        <v>10.840999999999999</v>
      </c>
      <c r="G15" s="307">
        <v>11.239000000000001</v>
      </c>
      <c r="H15" s="307">
        <v>10.276999999999999</v>
      </c>
      <c r="I15" s="307">
        <v>11.239000000000001</v>
      </c>
      <c r="J15" s="307">
        <v>9.8709999999999987</v>
      </c>
      <c r="K15" s="307">
        <v>11.239000000000001</v>
      </c>
      <c r="L15" s="307">
        <v>9.5629999999999988</v>
      </c>
      <c r="M15" s="307">
        <v>9.5540000000000003</v>
      </c>
      <c r="N15" s="307">
        <v>10.087</v>
      </c>
      <c r="O15" s="307">
        <v>9.5540000000000003</v>
      </c>
      <c r="P15" s="307">
        <v>9.0640000000000001</v>
      </c>
      <c r="Q15" s="307">
        <v>9.5540000000000003</v>
      </c>
      <c r="R15" s="307">
        <v>8.2759999999999998</v>
      </c>
      <c r="S15" s="307">
        <v>9.5540000000000003</v>
      </c>
      <c r="T15" s="307">
        <v>9.738999999999999</v>
      </c>
      <c r="U15" s="307">
        <v>9.5540000000000003</v>
      </c>
      <c r="V15" s="307">
        <v>10.912999999999998</v>
      </c>
      <c r="W15" s="307">
        <v>9.5540000000000003</v>
      </c>
      <c r="X15" s="307">
        <v>17.431000000000001</v>
      </c>
      <c r="Y15" s="307">
        <v>15.298</v>
      </c>
    </row>
    <row r="16" spans="1:25" x14ac:dyDescent="0.3">
      <c r="A16" s="308" t="s">
        <v>34</v>
      </c>
      <c r="B16" s="309">
        <v>12.938666666666668</v>
      </c>
      <c r="C16" s="309">
        <v>11.814222222222224</v>
      </c>
      <c r="D16" s="309">
        <v>13.162000000000001</v>
      </c>
      <c r="E16" s="309">
        <v>11.814222222222224</v>
      </c>
      <c r="F16" s="309">
        <v>11.466888888888885</v>
      </c>
      <c r="G16" s="309">
        <v>11.814222222222224</v>
      </c>
      <c r="H16" s="309">
        <v>10.994777777777777</v>
      </c>
      <c r="I16" s="309">
        <v>11.814222222222224</v>
      </c>
      <c r="J16" s="309">
        <v>10.312333333333333</v>
      </c>
      <c r="K16" s="309">
        <v>10.622666666666667</v>
      </c>
      <c r="L16" s="309">
        <v>9.5986666666666665</v>
      </c>
      <c r="M16" s="309">
        <v>10.248222222222223</v>
      </c>
      <c r="N16" s="309">
        <v>9.5533333333333346</v>
      </c>
      <c r="O16" s="309">
        <v>9.8788888888888877</v>
      </c>
      <c r="P16" s="309">
        <v>9.3531111111111116</v>
      </c>
      <c r="Q16" s="309">
        <v>9.8788888888888877</v>
      </c>
      <c r="R16" s="309">
        <v>9.4926666666666666</v>
      </c>
      <c r="S16" s="309">
        <v>9.8788888888888877</v>
      </c>
      <c r="T16" s="309">
        <v>9.9820000000000011</v>
      </c>
      <c r="U16" s="309">
        <v>9.8788888888888877</v>
      </c>
      <c r="V16" s="309">
        <v>11.670999999999999</v>
      </c>
      <c r="W16" s="309">
        <v>12.151777777777777</v>
      </c>
      <c r="X16" s="309">
        <v>14.632888888888889</v>
      </c>
      <c r="Y16" s="309">
        <v>13.428222222222223</v>
      </c>
    </row>
    <row r="17" spans="1:25" x14ac:dyDescent="0.3">
      <c r="A17" s="310" t="s">
        <v>179</v>
      </c>
      <c r="B17" s="311">
        <v>12.938666666666668</v>
      </c>
      <c r="C17" s="311">
        <v>11.814222222222224</v>
      </c>
      <c r="D17" s="311">
        <v>13.162000000000001</v>
      </c>
      <c r="E17" s="311">
        <v>11.814222222222224</v>
      </c>
      <c r="F17" s="311">
        <v>11.466888888888885</v>
      </c>
      <c r="G17" s="311">
        <v>11.814222222222224</v>
      </c>
      <c r="H17" s="311">
        <v>10.994777777777777</v>
      </c>
      <c r="I17" s="311">
        <v>11.814222222222224</v>
      </c>
      <c r="J17" s="311">
        <v>10.312333333333333</v>
      </c>
      <c r="K17" s="311">
        <v>10.622666666666667</v>
      </c>
      <c r="L17" s="311">
        <v>9.5986666666666665</v>
      </c>
      <c r="M17" s="311">
        <v>10.248222222222223</v>
      </c>
      <c r="N17" s="311">
        <v>9.5533333333333346</v>
      </c>
      <c r="O17" s="311">
        <v>9.8788888888888877</v>
      </c>
      <c r="P17" s="311">
        <v>9.3531111111111116</v>
      </c>
      <c r="Q17" s="311">
        <v>9.8788888888888877</v>
      </c>
      <c r="R17" s="311">
        <v>9.4926666666666666</v>
      </c>
      <c r="S17" s="311">
        <v>9.8788888888888877</v>
      </c>
      <c r="T17" s="311">
        <v>9.9820000000000011</v>
      </c>
      <c r="U17" s="311">
        <v>9.8788888888888877</v>
      </c>
      <c r="V17" s="311">
        <v>11.670999999999999</v>
      </c>
      <c r="W17" s="311">
        <v>12.151777777777777</v>
      </c>
      <c r="X17" s="311">
        <v>14.632888888888889</v>
      </c>
      <c r="Y17" s="311">
        <v>13.428222222222223</v>
      </c>
    </row>
    <row r="18" spans="1:25" x14ac:dyDescent="0.3">
      <c r="A18" s="303" t="s">
        <v>26</v>
      </c>
      <c r="B18" s="307">
        <v>12.351999999999999</v>
      </c>
      <c r="C18" s="307">
        <v>11.432666666666668</v>
      </c>
      <c r="D18" s="307">
        <v>12.712666666666669</v>
      </c>
      <c r="E18" s="307">
        <v>11.432666666666668</v>
      </c>
      <c r="F18" s="307">
        <v>11.309333333333333</v>
      </c>
      <c r="G18" s="307">
        <v>11.432666666666668</v>
      </c>
      <c r="H18" s="307">
        <v>10.942333333333332</v>
      </c>
      <c r="I18" s="307">
        <v>11.432666666666668</v>
      </c>
      <c r="J18" s="307">
        <v>10.516333333333334</v>
      </c>
      <c r="K18" s="307">
        <v>11.432666666666668</v>
      </c>
      <c r="L18" s="307">
        <v>9.5940000000000012</v>
      </c>
      <c r="M18" s="307">
        <v>11.432666666666668</v>
      </c>
      <c r="N18" s="307">
        <v>9.4606666666666666</v>
      </c>
      <c r="O18" s="307">
        <v>10.324666666666667</v>
      </c>
      <c r="P18" s="307">
        <v>9.4673333333333343</v>
      </c>
      <c r="Q18" s="307">
        <v>10.324666666666667</v>
      </c>
      <c r="R18" s="307">
        <v>9.8646666666666665</v>
      </c>
      <c r="S18" s="307">
        <v>10.324666666666667</v>
      </c>
      <c r="T18" s="307">
        <v>10.090666666666666</v>
      </c>
      <c r="U18" s="307">
        <v>10.324666666666667</v>
      </c>
      <c r="V18" s="307">
        <v>11.003</v>
      </c>
      <c r="W18" s="307">
        <v>10.324666666666667</v>
      </c>
      <c r="X18" s="307">
        <v>12.329999999999998</v>
      </c>
      <c r="Y18" s="307">
        <v>10.324666666666667</v>
      </c>
    </row>
    <row r="19" spans="1:25" x14ac:dyDescent="0.3">
      <c r="A19" s="304" t="s">
        <v>60</v>
      </c>
      <c r="B19" s="307">
        <v>12.643000000000001</v>
      </c>
      <c r="C19" s="307">
        <v>11.795</v>
      </c>
      <c r="D19" s="307">
        <v>13.073</v>
      </c>
      <c r="E19" s="307">
        <v>11.795</v>
      </c>
      <c r="F19" s="307">
        <v>11.685</v>
      </c>
      <c r="G19" s="307">
        <v>11.795</v>
      </c>
      <c r="H19" s="307">
        <v>11.327</v>
      </c>
      <c r="I19" s="307">
        <v>11.795</v>
      </c>
      <c r="J19" s="307">
        <v>10.833</v>
      </c>
      <c r="K19" s="307">
        <v>11.795</v>
      </c>
      <c r="L19" s="307">
        <v>9.9410000000000007</v>
      </c>
      <c r="M19" s="307">
        <v>11.795</v>
      </c>
      <c r="N19" s="307">
        <v>9.7989999999999995</v>
      </c>
      <c r="O19" s="307">
        <v>10.753</v>
      </c>
      <c r="P19" s="307">
        <v>9.8010000000000002</v>
      </c>
      <c r="Q19" s="307">
        <v>10.753</v>
      </c>
      <c r="R19" s="307">
        <v>10.282</v>
      </c>
      <c r="S19" s="307">
        <v>10.753</v>
      </c>
      <c r="T19" s="307">
        <v>10.603</v>
      </c>
      <c r="U19" s="307">
        <v>10.753</v>
      </c>
      <c r="V19" s="307">
        <v>11.583</v>
      </c>
      <c r="W19" s="307">
        <v>10.753</v>
      </c>
      <c r="X19" s="307">
        <v>12.940999999999999</v>
      </c>
      <c r="Y19" s="307">
        <v>10.753</v>
      </c>
    </row>
    <row r="20" spans="1:25" x14ac:dyDescent="0.3">
      <c r="A20" s="304" t="s">
        <v>61</v>
      </c>
      <c r="B20" s="307">
        <v>11.77</v>
      </c>
      <c r="C20" s="307">
        <v>10.708</v>
      </c>
      <c r="D20" s="307">
        <v>11.992000000000001</v>
      </c>
      <c r="E20" s="307">
        <v>10.708</v>
      </c>
      <c r="F20" s="307">
        <v>10.558</v>
      </c>
      <c r="G20" s="307">
        <v>10.708</v>
      </c>
      <c r="H20" s="307">
        <v>10.173</v>
      </c>
      <c r="I20" s="307">
        <v>10.708</v>
      </c>
      <c r="J20" s="307">
        <v>9.8829999999999991</v>
      </c>
      <c r="K20" s="307">
        <v>10.708</v>
      </c>
      <c r="L20" s="307">
        <v>8.9</v>
      </c>
      <c r="M20" s="307">
        <v>10.708</v>
      </c>
      <c r="N20" s="307">
        <v>8.7840000000000007</v>
      </c>
      <c r="O20" s="307">
        <v>9.468</v>
      </c>
      <c r="P20" s="307">
        <v>8.7999999999999989</v>
      </c>
      <c r="Q20" s="307">
        <v>9.468</v>
      </c>
      <c r="R20" s="307">
        <v>9.0299999999999994</v>
      </c>
      <c r="S20" s="307">
        <v>9.468</v>
      </c>
      <c r="T20" s="307">
        <v>9.0659999999999989</v>
      </c>
      <c r="U20" s="307">
        <v>9.468</v>
      </c>
      <c r="V20" s="307">
        <v>9.8429999999999982</v>
      </c>
      <c r="W20" s="307">
        <v>9.468</v>
      </c>
      <c r="X20" s="307">
        <v>11.108000000000001</v>
      </c>
      <c r="Y20" s="307">
        <v>9.468</v>
      </c>
    </row>
    <row r="21" spans="1:25" x14ac:dyDescent="0.3">
      <c r="A21" s="303" t="s">
        <v>29</v>
      </c>
      <c r="B21" s="307">
        <v>13.583000000000004</v>
      </c>
      <c r="C21" s="307">
        <v>12.388</v>
      </c>
      <c r="D21" s="307">
        <v>13.779000000000002</v>
      </c>
      <c r="E21" s="307">
        <v>12.388</v>
      </c>
      <c r="F21" s="307">
        <v>11.898</v>
      </c>
      <c r="G21" s="307">
        <v>12.388</v>
      </c>
      <c r="H21" s="307">
        <v>11.392999999999999</v>
      </c>
      <c r="I21" s="307">
        <v>12.388</v>
      </c>
      <c r="J21" s="307">
        <v>10.38</v>
      </c>
      <c r="K21" s="307">
        <v>9.7070000000000007</v>
      </c>
      <c r="L21" s="307">
        <v>9.6199999999999992</v>
      </c>
      <c r="M21" s="307">
        <v>9.7070000000000007</v>
      </c>
      <c r="N21" s="307">
        <v>9.3559999999999999</v>
      </c>
      <c r="O21" s="307">
        <v>9.7070000000000007</v>
      </c>
      <c r="P21" s="307">
        <v>9.4120000000000008</v>
      </c>
      <c r="Q21" s="307">
        <v>9.7070000000000007</v>
      </c>
      <c r="R21" s="307">
        <v>9.8219999999999992</v>
      </c>
      <c r="S21" s="307">
        <v>9.7070000000000007</v>
      </c>
      <c r="T21" s="307">
        <v>10.022</v>
      </c>
      <c r="U21" s="307">
        <v>9.7070000000000007</v>
      </c>
      <c r="V21" s="307">
        <v>12.551000000000002</v>
      </c>
      <c r="W21" s="307">
        <v>14.821</v>
      </c>
      <c r="X21" s="307">
        <v>14.961000000000002</v>
      </c>
      <c r="Y21" s="307">
        <v>14.821</v>
      </c>
    </row>
    <row r="22" spans="1:25" x14ac:dyDescent="0.3">
      <c r="A22" s="304" t="s">
        <v>30</v>
      </c>
      <c r="B22" s="307">
        <v>13.583000000000004</v>
      </c>
      <c r="C22" s="307">
        <v>12.388</v>
      </c>
      <c r="D22" s="307">
        <v>13.779000000000002</v>
      </c>
      <c r="E22" s="307">
        <v>12.388</v>
      </c>
      <c r="F22" s="307">
        <v>11.898</v>
      </c>
      <c r="G22" s="307">
        <v>12.388</v>
      </c>
      <c r="H22" s="307">
        <v>11.392999999999999</v>
      </c>
      <c r="I22" s="307">
        <v>12.388</v>
      </c>
      <c r="J22" s="307">
        <v>10.38</v>
      </c>
      <c r="K22" s="307">
        <v>9.7070000000000007</v>
      </c>
      <c r="L22" s="307">
        <v>9.6199999999999992</v>
      </c>
      <c r="M22" s="307">
        <v>9.7070000000000007</v>
      </c>
      <c r="N22" s="307">
        <v>9.3559999999999999</v>
      </c>
      <c r="O22" s="307">
        <v>9.7070000000000007</v>
      </c>
      <c r="P22" s="307">
        <v>9.4120000000000008</v>
      </c>
      <c r="Q22" s="307">
        <v>9.7070000000000007</v>
      </c>
      <c r="R22" s="307">
        <v>9.8219999999999992</v>
      </c>
      <c r="S22" s="307">
        <v>9.7070000000000007</v>
      </c>
      <c r="T22" s="307">
        <v>10.022</v>
      </c>
      <c r="U22" s="307">
        <v>9.7070000000000007</v>
      </c>
      <c r="V22" s="307">
        <v>12.551000000000002</v>
      </c>
      <c r="W22" s="307">
        <v>14.821</v>
      </c>
      <c r="X22" s="307">
        <v>14.961000000000002</v>
      </c>
      <c r="Y22" s="307">
        <v>14.821</v>
      </c>
    </row>
    <row r="23" spans="1:25" x14ac:dyDescent="0.3">
      <c r="A23" s="304" t="s">
        <v>31</v>
      </c>
      <c r="B23" s="307">
        <v>13.583000000000004</v>
      </c>
      <c r="C23" s="307">
        <v>12.388</v>
      </c>
      <c r="D23" s="307">
        <v>13.779000000000002</v>
      </c>
      <c r="E23" s="307">
        <v>12.388</v>
      </c>
      <c r="F23" s="307">
        <v>11.898</v>
      </c>
      <c r="G23" s="307">
        <v>12.388</v>
      </c>
      <c r="H23" s="307">
        <v>11.392999999999999</v>
      </c>
      <c r="I23" s="307">
        <v>12.388</v>
      </c>
      <c r="J23" s="307">
        <v>10.38</v>
      </c>
      <c r="K23" s="307">
        <v>9.7070000000000007</v>
      </c>
      <c r="L23" s="307">
        <v>9.6199999999999992</v>
      </c>
      <c r="M23" s="307">
        <v>9.7070000000000007</v>
      </c>
      <c r="N23" s="307">
        <v>9.3559999999999999</v>
      </c>
      <c r="O23" s="307">
        <v>9.7070000000000007</v>
      </c>
      <c r="P23" s="307">
        <v>9.4120000000000008</v>
      </c>
      <c r="Q23" s="307">
        <v>9.7070000000000007</v>
      </c>
      <c r="R23" s="307">
        <v>9.8219999999999992</v>
      </c>
      <c r="S23" s="307">
        <v>9.7070000000000007</v>
      </c>
      <c r="T23" s="307">
        <v>10.022</v>
      </c>
      <c r="U23" s="307">
        <v>9.7070000000000007</v>
      </c>
      <c r="V23" s="307">
        <v>12.551000000000002</v>
      </c>
      <c r="W23" s="307">
        <v>14.821</v>
      </c>
      <c r="X23" s="307">
        <v>14.961000000000002</v>
      </c>
      <c r="Y23" s="307">
        <v>14.821</v>
      </c>
    </row>
    <row r="24" spans="1:25" x14ac:dyDescent="0.3">
      <c r="A24" s="303" t="s">
        <v>32</v>
      </c>
      <c r="B24" s="307">
        <v>12.53</v>
      </c>
      <c r="C24" s="307">
        <v>11.239000000000001</v>
      </c>
      <c r="D24" s="307">
        <v>12.601999999999999</v>
      </c>
      <c r="E24" s="307">
        <v>11.239000000000001</v>
      </c>
      <c r="F24" s="307">
        <v>10.840999999999999</v>
      </c>
      <c r="G24" s="307">
        <v>11.239000000000001</v>
      </c>
      <c r="H24" s="307">
        <v>10.276999999999999</v>
      </c>
      <c r="I24" s="307">
        <v>11.239000000000001</v>
      </c>
      <c r="J24" s="307">
        <v>9.8709999999999987</v>
      </c>
      <c r="K24" s="307">
        <v>11.239000000000001</v>
      </c>
      <c r="L24" s="307">
        <v>9.5629999999999988</v>
      </c>
      <c r="M24" s="307">
        <v>9.5540000000000003</v>
      </c>
      <c r="N24" s="307">
        <v>10.087</v>
      </c>
      <c r="O24" s="307">
        <v>9.5540000000000003</v>
      </c>
      <c r="P24" s="307">
        <v>9.0640000000000001</v>
      </c>
      <c r="Q24" s="307">
        <v>9.5540000000000003</v>
      </c>
      <c r="R24" s="307">
        <v>8.2759999999999998</v>
      </c>
      <c r="S24" s="307">
        <v>9.5540000000000003</v>
      </c>
      <c r="T24" s="307">
        <v>9.738999999999999</v>
      </c>
      <c r="U24" s="307">
        <v>9.5540000000000003</v>
      </c>
      <c r="V24" s="307">
        <v>10.912999999999998</v>
      </c>
      <c r="W24" s="307">
        <v>9.5540000000000003</v>
      </c>
      <c r="X24" s="307">
        <v>17.431000000000001</v>
      </c>
      <c r="Y24" s="307">
        <v>15.298</v>
      </c>
    </row>
    <row r="25" spans="1:25" x14ac:dyDescent="0.3">
      <c r="A25" s="304" t="s">
        <v>33</v>
      </c>
      <c r="B25" s="307">
        <v>12.53</v>
      </c>
      <c r="C25" s="307">
        <v>11.239000000000001</v>
      </c>
      <c r="D25" s="307">
        <v>12.601999999999999</v>
      </c>
      <c r="E25" s="307">
        <v>11.239000000000001</v>
      </c>
      <c r="F25" s="307">
        <v>10.840999999999999</v>
      </c>
      <c r="G25" s="307">
        <v>11.239000000000001</v>
      </c>
      <c r="H25" s="307">
        <v>10.276999999999999</v>
      </c>
      <c r="I25" s="307">
        <v>11.239000000000001</v>
      </c>
      <c r="J25" s="307">
        <v>9.8709999999999987</v>
      </c>
      <c r="K25" s="307">
        <v>11.239000000000001</v>
      </c>
      <c r="L25" s="307">
        <v>9.5629999999999988</v>
      </c>
      <c r="M25" s="307">
        <v>9.5540000000000003</v>
      </c>
      <c r="N25" s="307">
        <v>10.087</v>
      </c>
      <c r="O25" s="307">
        <v>9.5540000000000003</v>
      </c>
      <c r="P25" s="307">
        <v>9.0640000000000001</v>
      </c>
      <c r="Q25" s="307">
        <v>9.5540000000000003</v>
      </c>
      <c r="R25" s="307">
        <v>8.2759999999999998</v>
      </c>
      <c r="S25" s="307">
        <v>9.5540000000000003</v>
      </c>
      <c r="T25" s="307">
        <v>9.738999999999999</v>
      </c>
      <c r="U25" s="307">
        <v>9.5540000000000003</v>
      </c>
      <c r="V25" s="307">
        <v>10.912999999999998</v>
      </c>
      <c r="W25" s="307">
        <v>9.5540000000000003</v>
      </c>
      <c r="X25" s="307">
        <v>17.431000000000001</v>
      </c>
      <c r="Y25" s="307">
        <v>15.298</v>
      </c>
    </row>
    <row r="26" spans="1:25" x14ac:dyDescent="0.3">
      <c r="A26" s="308" t="s">
        <v>36</v>
      </c>
      <c r="B26" s="309">
        <v>12.147923076923073</v>
      </c>
      <c r="C26" s="309">
        <v>10.821038461538462</v>
      </c>
      <c r="D26" s="309">
        <v>12.163884615384612</v>
      </c>
      <c r="E26" s="309">
        <v>10.821038461538462</v>
      </c>
      <c r="F26" s="309">
        <v>10.484153846153848</v>
      </c>
      <c r="G26" s="309">
        <v>10.821038461538462</v>
      </c>
      <c r="H26" s="309">
        <v>9.6954230769230723</v>
      </c>
      <c r="I26" s="309">
        <v>10.821038461538462</v>
      </c>
      <c r="J26" s="309">
        <v>9.2020384615384625</v>
      </c>
      <c r="K26" s="309">
        <v>9.9275769230769235</v>
      </c>
      <c r="L26" s="309">
        <v>8.7880769230769236</v>
      </c>
      <c r="M26" s="309">
        <v>9.6035384615384611</v>
      </c>
      <c r="N26" s="309">
        <v>9.081807692307688</v>
      </c>
      <c r="O26" s="309">
        <v>9.1143076923076922</v>
      </c>
      <c r="P26" s="309">
        <v>8.7885000000000009</v>
      </c>
      <c r="Q26" s="309">
        <v>9.1143076923076922</v>
      </c>
      <c r="R26" s="309">
        <v>8.4775769230769242</v>
      </c>
      <c r="S26" s="309">
        <v>9.1143076923076922</v>
      </c>
      <c r="T26" s="309">
        <v>8.7839230769230809</v>
      </c>
      <c r="U26" s="309">
        <v>9.1143076923076922</v>
      </c>
      <c r="V26" s="309">
        <v>10.481000000000002</v>
      </c>
      <c r="W26" s="309">
        <v>10.911615384615381</v>
      </c>
      <c r="X26" s="309">
        <v>13.432846153846153</v>
      </c>
      <c r="Y26" s="309">
        <v>12.016230769230768</v>
      </c>
    </row>
    <row r="27" spans="1:25" x14ac:dyDescent="0.3">
      <c r="A27" s="310" t="s">
        <v>179</v>
      </c>
      <c r="B27" s="311">
        <v>12.147923076923073</v>
      </c>
      <c r="C27" s="311">
        <v>10.821038461538462</v>
      </c>
      <c r="D27" s="311">
        <v>12.163884615384612</v>
      </c>
      <c r="E27" s="311">
        <v>10.821038461538462</v>
      </c>
      <c r="F27" s="311">
        <v>10.484153846153848</v>
      </c>
      <c r="G27" s="311">
        <v>10.821038461538462</v>
      </c>
      <c r="H27" s="311">
        <v>9.6954230769230723</v>
      </c>
      <c r="I27" s="311">
        <v>10.821038461538462</v>
      </c>
      <c r="J27" s="311">
        <v>9.2020384615384625</v>
      </c>
      <c r="K27" s="311">
        <v>9.9275769230769235</v>
      </c>
      <c r="L27" s="311">
        <v>8.7880769230769236</v>
      </c>
      <c r="M27" s="311">
        <v>9.6035384615384611</v>
      </c>
      <c r="N27" s="311">
        <v>9.081807692307688</v>
      </c>
      <c r="O27" s="311">
        <v>9.1143076923076922</v>
      </c>
      <c r="P27" s="311">
        <v>8.7885000000000009</v>
      </c>
      <c r="Q27" s="311">
        <v>9.1143076923076922</v>
      </c>
      <c r="R27" s="311">
        <v>8.4775769230769242</v>
      </c>
      <c r="S27" s="311">
        <v>9.1143076923076922</v>
      </c>
      <c r="T27" s="311">
        <v>8.7839230769230809</v>
      </c>
      <c r="U27" s="311">
        <v>9.1143076923076922</v>
      </c>
      <c r="V27" s="311">
        <v>10.481000000000002</v>
      </c>
      <c r="W27" s="311">
        <v>10.911615384615381</v>
      </c>
      <c r="X27" s="311">
        <v>13.432846153846153</v>
      </c>
      <c r="Y27" s="311">
        <v>12.016230769230768</v>
      </c>
    </row>
    <row r="28" spans="1:25" x14ac:dyDescent="0.3">
      <c r="A28" s="303" t="s">
        <v>26</v>
      </c>
      <c r="B28" s="307">
        <v>11.885999999999997</v>
      </c>
      <c r="C28" s="307">
        <v>10.683818181818184</v>
      </c>
      <c r="D28" s="307">
        <v>11.891909090909092</v>
      </c>
      <c r="E28" s="307">
        <v>10.683818181818184</v>
      </c>
      <c r="F28" s="307">
        <v>10.490272727272727</v>
      </c>
      <c r="G28" s="307">
        <v>10.683818181818184</v>
      </c>
      <c r="H28" s="307">
        <v>9.7123636363636354</v>
      </c>
      <c r="I28" s="307">
        <v>10.683818181818184</v>
      </c>
      <c r="J28" s="307">
        <v>9.3298181818181796</v>
      </c>
      <c r="K28" s="307">
        <v>10.683818181818184</v>
      </c>
      <c r="L28" s="307">
        <v>9.0095454545454565</v>
      </c>
      <c r="M28" s="307">
        <v>10.683818181818184</v>
      </c>
      <c r="N28" s="307">
        <v>9.0038181818181808</v>
      </c>
      <c r="O28" s="307">
        <v>9.5274545454545443</v>
      </c>
      <c r="P28" s="307">
        <v>8.8928181818181837</v>
      </c>
      <c r="Q28" s="307">
        <v>9.5274545454545443</v>
      </c>
      <c r="R28" s="307">
        <v>8.7551818181818195</v>
      </c>
      <c r="S28" s="307">
        <v>9.5274545454545443</v>
      </c>
      <c r="T28" s="307">
        <v>8.8070000000000004</v>
      </c>
      <c r="U28" s="307">
        <v>9.5274545454545443</v>
      </c>
      <c r="V28" s="307">
        <v>9.9046363636363619</v>
      </c>
      <c r="W28" s="307">
        <v>9.5274545454545443</v>
      </c>
      <c r="X28" s="307">
        <v>11.53809090909091</v>
      </c>
      <c r="Y28" s="307">
        <v>9.5274545454545443</v>
      </c>
    </row>
    <row r="29" spans="1:25" x14ac:dyDescent="0.3">
      <c r="A29" s="304" t="s">
        <v>60</v>
      </c>
      <c r="B29" s="307">
        <v>12.153999999999998</v>
      </c>
      <c r="C29" s="307">
        <v>11.086</v>
      </c>
      <c r="D29" s="307">
        <v>12.209000000000001</v>
      </c>
      <c r="E29" s="307">
        <v>11.086</v>
      </c>
      <c r="F29" s="307">
        <v>10.790999999999999</v>
      </c>
      <c r="G29" s="307">
        <v>11.086</v>
      </c>
      <c r="H29" s="307">
        <v>10.064000000000002</v>
      </c>
      <c r="I29" s="307">
        <v>11.086</v>
      </c>
      <c r="J29" s="307">
        <v>9.6599999999999984</v>
      </c>
      <c r="K29" s="307">
        <v>11.086</v>
      </c>
      <c r="L29" s="307">
        <v>9.3550000000000022</v>
      </c>
      <c r="M29" s="307">
        <v>11.086</v>
      </c>
      <c r="N29" s="307">
        <v>9.35</v>
      </c>
      <c r="O29" s="307">
        <v>9.85</v>
      </c>
      <c r="P29" s="307">
        <v>9.2150000000000016</v>
      </c>
      <c r="Q29" s="307">
        <v>9.85</v>
      </c>
      <c r="R29" s="307">
        <v>9.0690000000000008</v>
      </c>
      <c r="S29" s="307">
        <v>9.85</v>
      </c>
      <c r="T29" s="307">
        <v>9.1109999999999989</v>
      </c>
      <c r="U29" s="307">
        <v>9.85</v>
      </c>
      <c r="V29" s="307">
        <v>10.257</v>
      </c>
      <c r="W29" s="307">
        <v>9.85</v>
      </c>
      <c r="X29" s="307">
        <v>11.904999999999999</v>
      </c>
      <c r="Y29" s="307">
        <v>9.85</v>
      </c>
    </row>
    <row r="30" spans="1:25" x14ac:dyDescent="0.3">
      <c r="A30" s="304" t="s">
        <v>61</v>
      </c>
      <c r="B30" s="307">
        <v>11.417</v>
      </c>
      <c r="C30" s="307">
        <v>9.98</v>
      </c>
      <c r="D30" s="307">
        <v>11.337</v>
      </c>
      <c r="E30" s="307">
        <v>9.98</v>
      </c>
      <c r="F30" s="307">
        <v>9.9640000000000004</v>
      </c>
      <c r="G30" s="307">
        <v>9.98</v>
      </c>
      <c r="H30" s="307">
        <v>9.0969999999999995</v>
      </c>
      <c r="I30" s="307">
        <v>9.98</v>
      </c>
      <c r="J30" s="307">
        <v>8.7520000000000007</v>
      </c>
      <c r="K30" s="307">
        <v>9.98</v>
      </c>
      <c r="L30" s="307">
        <v>8.4049999999999994</v>
      </c>
      <c r="M30" s="307">
        <v>9.98</v>
      </c>
      <c r="N30" s="307">
        <v>8.3979999999999997</v>
      </c>
      <c r="O30" s="307">
        <v>8.9629999999999992</v>
      </c>
      <c r="P30" s="307">
        <v>8.3290000000000006</v>
      </c>
      <c r="Q30" s="307">
        <v>8.9629999999999992</v>
      </c>
      <c r="R30" s="307">
        <v>8.2059999999999995</v>
      </c>
      <c r="S30" s="307">
        <v>8.9629999999999992</v>
      </c>
      <c r="T30" s="307">
        <v>8.2749999999999986</v>
      </c>
      <c r="U30" s="307">
        <v>8.9629999999999992</v>
      </c>
      <c r="V30" s="307">
        <v>9.2879999999999985</v>
      </c>
      <c r="W30" s="307">
        <v>8.9629999999999992</v>
      </c>
      <c r="X30" s="307">
        <v>10.896000000000001</v>
      </c>
      <c r="Y30" s="307">
        <v>8.9629999999999992</v>
      </c>
    </row>
    <row r="31" spans="1:25" x14ac:dyDescent="0.3">
      <c r="A31" s="303" t="s">
        <v>29</v>
      </c>
      <c r="B31" s="307">
        <v>12.245000000000001</v>
      </c>
      <c r="C31" s="307">
        <v>10.763000000000002</v>
      </c>
      <c r="D31" s="307">
        <v>12.244</v>
      </c>
      <c r="E31" s="307">
        <v>10.763000000000002</v>
      </c>
      <c r="F31" s="307">
        <v>10.299000000000001</v>
      </c>
      <c r="G31" s="307">
        <v>10.763000000000002</v>
      </c>
      <c r="H31" s="307">
        <v>9.3859999999999975</v>
      </c>
      <c r="I31" s="307">
        <v>10.763000000000002</v>
      </c>
      <c r="J31" s="307">
        <v>8.7270000000000021</v>
      </c>
      <c r="K31" s="307">
        <v>8.44</v>
      </c>
      <c r="L31" s="307">
        <v>8.1569999999999983</v>
      </c>
      <c r="M31" s="307">
        <v>8.44</v>
      </c>
      <c r="N31" s="307">
        <v>8.6649999999999974</v>
      </c>
      <c r="O31" s="307">
        <v>8.44</v>
      </c>
      <c r="P31" s="307">
        <v>8.5359999999999996</v>
      </c>
      <c r="Q31" s="307">
        <v>8.44</v>
      </c>
      <c r="R31" s="307">
        <v>8.2729999999999979</v>
      </c>
      <c r="S31" s="307">
        <v>8.44</v>
      </c>
      <c r="T31" s="307">
        <v>8.2810000000000024</v>
      </c>
      <c r="U31" s="307">
        <v>8.44</v>
      </c>
      <c r="V31" s="307">
        <v>10.899000000000001</v>
      </c>
      <c r="W31" s="307">
        <v>13.113</v>
      </c>
      <c r="X31" s="307">
        <v>13.518000000000004</v>
      </c>
      <c r="Y31" s="307">
        <v>13.113</v>
      </c>
    </row>
    <row r="32" spans="1:25" x14ac:dyDescent="0.3">
      <c r="A32" s="304" t="s">
        <v>30</v>
      </c>
      <c r="B32" s="307">
        <v>12.244999999999999</v>
      </c>
      <c r="C32" s="307">
        <v>10.763</v>
      </c>
      <c r="D32" s="307">
        <v>12.244</v>
      </c>
      <c r="E32" s="307">
        <v>10.763</v>
      </c>
      <c r="F32" s="307">
        <v>10.298999999999999</v>
      </c>
      <c r="G32" s="307">
        <v>10.763</v>
      </c>
      <c r="H32" s="307">
        <v>9.3859999999999992</v>
      </c>
      <c r="I32" s="307">
        <v>10.763</v>
      </c>
      <c r="J32" s="307">
        <v>8.7270000000000003</v>
      </c>
      <c r="K32" s="307">
        <v>8.44</v>
      </c>
      <c r="L32" s="307">
        <v>8.157</v>
      </c>
      <c r="M32" s="307">
        <v>8.44</v>
      </c>
      <c r="N32" s="307">
        <v>8.6649999999999991</v>
      </c>
      <c r="O32" s="307">
        <v>8.44</v>
      </c>
      <c r="P32" s="307">
        <v>8.5359999999999996</v>
      </c>
      <c r="Q32" s="307">
        <v>8.44</v>
      </c>
      <c r="R32" s="307">
        <v>8.2729999999999997</v>
      </c>
      <c r="S32" s="307">
        <v>8.44</v>
      </c>
      <c r="T32" s="307">
        <v>8.2810000000000006</v>
      </c>
      <c r="U32" s="307">
        <v>8.44</v>
      </c>
      <c r="V32" s="307">
        <v>10.899000000000001</v>
      </c>
      <c r="W32" s="307">
        <v>13.113</v>
      </c>
      <c r="X32" s="307">
        <v>13.518000000000004</v>
      </c>
      <c r="Y32" s="307">
        <v>13.113</v>
      </c>
    </row>
    <row r="33" spans="1:25" x14ac:dyDescent="0.3">
      <c r="A33" s="304" t="s">
        <v>31</v>
      </c>
      <c r="B33" s="307">
        <v>12.244999999999999</v>
      </c>
      <c r="C33" s="307">
        <v>10.763</v>
      </c>
      <c r="D33" s="307">
        <v>12.244</v>
      </c>
      <c r="E33" s="307">
        <v>10.763</v>
      </c>
      <c r="F33" s="307">
        <v>10.298999999999999</v>
      </c>
      <c r="G33" s="307">
        <v>10.763</v>
      </c>
      <c r="H33" s="307">
        <v>9.3859999999999992</v>
      </c>
      <c r="I33" s="307">
        <v>10.763</v>
      </c>
      <c r="J33" s="307">
        <v>8.7270000000000003</v>
      </c>
      <c r="K33" s="307">
        <v>8.44</v>
      </c>
      <c r="L33" s="307">
        <v>8.157</v>
      </c>
      <c r="M33" s="307">
        <v>8.44</v>
      </c>
      <c r="N33" s="307">
        <v>8.6649999999999991</v>
      </c>
      <c r="O33" s="307">
        <v>8.44</v>
      </c>
      <c r="P33" s="307">
        <v>8.5359999999999996</v>
      </c>
      <c r="Q33" s="307">
        <v>8.44</v>
      </c>
      <c r="R33" s="307">
        <v>8.2729999999999997</v>
      </c>
      <c r="S33" s="307">
        <v>8.44</v>
      </c>
      <c r="T33" s="307">
        <v>8.2810000000000006</v>
      </c>
      <c r="U33" s="307">
        <v>8.44</v>
      </c>
      <c r="V33" s="307">
        <v>10.899000000000001</v>
      </c>
      <c r="W33" s="307">
        <v>13.113</v>
      </c>
      <c r="X33" s="307">
        <v>13.518000000000004</v>
      </c>
      <c r="Y33" s="307">
        <v>13.113</v>
      </c>
    </row>
    <row r="34" spans="1:25" x14ac:dyDescent="0.3">
      <c r="A34" s="303" t="s">
        <v>32</v>
      </c>
      <c r="B34" s="307">
        <v>12.53</v>
      </c>
      <c r="C34" s="307">
        <v>11.239000000000001</v>
      </c>
      <c r="D34" s="307">
        <v>12.601999999999999</v>
      </c>
      <c r="E34" s="307">
        <v>11.239000000000001</v>
      </c>
      <c r="F34" s="307">
        <v>10.840999999999999</v>
      </c>
      <c r="G34" s="307">
        <v>11.239000000000001</v>
      </c>
      <c r="H34" s="307">
        <v>10.276999999999999</v>
      </c>
      <c r="I34" s="307">
        <v>11.239000000000001</v>
      </c>
      <c r="J34" s="307">
        <v>9.8709999999999987</v>
      </c>
      <c r="K34" s="307">
        <v>11.239000000000001</v>
      </c>
      <c r="L34" s="307">
        <v>9.5629999999999988</v>
      </c>
      <c r="M34" s="307">
        <v>9.5540000000000003</v>
      </c>
      <c r="N34" s="307">
        <v>10.087</v>
      </c>
      <c r="O34" s="307">
        <v>9.5540000000000003</v>
      </c>
      <c r="P34" s="307">
        <v>9.0640000000000001</v>
      </c>
      <c r="Q34" s="307">
        <v>9.5540000000000003</v>
      </c>
      <c r="R34" s="307">
        <v>8.2759999999999998</v>
      </c>
      <c r="S34" s="307">
        <v>9.5540000000000003</v>
      </c>
      <c r="T34" s="307">
        <v>9.738999999999999</v>
      </c>
      <c r="U34" s="307">
        <v>9.5540000000000003</v>
      </c>
      <c r="V34" s="307">
        <v>10.912999999999998</v>
      </c>
      <c r="W34" s="307">
        <v>9.5540000000000003</v>
      </c>
      <c r="X34" s="307">
        <v>17.431000000000001</v>
      </c>
      <c r="Y34" s="307">
        <v>15.297999999999998</v>
      </c>
    </row>
    <row r="35" spans="1:25" x14ac:dyDescent="0.3">
      <c r="A35" s="304" t="s">
        <v>33</v>
      </c>
      <c r="B35" s="307">
        <v>12.53</v>
      </c>
      <c r="C35" s="307">
        <v>11.239000000000001</v>
      </c>
      <c r="D35" s="307">
        <v>12.601999999999999</v>
      </c>
      <c r="E35" s="307">
        <v>11.239000000000001</v>
      </c>
      <c r="F35" s="307">
        <v>10.840999999999999</v>
      </c>
      <c r="G35" s="307">
        <v>11.239000000000001</v>
      </c>
      <c r="H35" s="307">
        <v>10.276999999999999</v>
      </c>
      <c r="I35" s="307">
        <v>11.239000000000001</v>
      </c>
      <c r="J35" s="307">
        <v>9.8709999999999987</v>
      </c>
      <c r="K35" s="307">
        <v>11.239000000000001</v>
      </c>
      <c r="L35" s="307">
        <v>9.5629999999999988</v>
      </c>
      <c r="M35" s="307">
        <v>9.5540000000000003</v>
      </c>
      <c r="N35" s="307">
        <v>10.087</v>
      </c>
      <c r="O35" s="307">
        <v>9.5540000000000003</v>
      </c>
      <c r="P35" s="307">
        <v>9.0640000000000001</v>
      </c>
      <c r="Q35" s="307">
        <v>9.5540000000000003</v>
      </c>
      <c r="R35" s="307">
        <v>8.2759999999999998</v>
      </c>
      <c r="S35" s="307">
        <v>9.5540000000000003</v>
      </c>
      <c r="T35" s="307">
        <v>9.738999999999999</v>
      </c>
      <c r="U35" s="307">
        <v>9.5540000000000003</v>
      </c>
      <c r="V35" s="307">
        <v>10.912999999999998</v>
      </c>
      <c r="W35" s="307">
        <v>9.5540000000000003</v>
      </c>
      <c r="X35" s="307">
        <v>17.431000000000001</v>
      </c>
      <c r="Y35" s="307">
        <v>15.297999999999998</v>
      </c>
    </row>
    <row r="36" spans="1:25" x14ac:dyDescent="0.3">
      <c r="A36" s="308" t="s">
        <v>38</v>
      </c>
      <c r="B36" s="309">
        <v>12.0695</v>
      </c>
      <c r="C36" s="309">
        <v>10.936590909090913</v>
      </c>
      <c r="D36" s="309">
        <v>11.722363636363639</v>
      </c>
      <c r="E36" s="309">
        <v>10.725409090909094</v>
      </c>
      <c r="F36" s="309">
        <v>10.343409090909093</v>
      </c>
      <c r="G36" s="309">
        <v>10.725409090909094</v>
      </c>
      <c r="H36" s="309">
        <v>9.6146818181818201</v>
      </c>
      <c r="I36" s="309">
        <v>10.358954545454548</v>
      </c>
      <c r="J36" s="309">
        <v>9.0002272727272725</v>
      </c>
      <c r="K36" s="309">
        <v>9.3512727272727272</v>
      </c>
      <c r="L36" s="309">
        <v>8.5539545454545465</v>
      </c>
      <c r="M36" s="309">
        <v>9.3512727272727272</v>
      </c>
      <c r="N36" s="309">
        <v>8.9129999999999985</v>
      </c>
      <c r="O36" s="309">
        <v>9.011181818181818</v>
      </c>
      <c r="P36" s="309">
        <v>8.7736363636363635</v>
      </c>
      <c r="Q36" s="309">
        <v>9.0274545454545443</v>
      </c>
      <c r="R36" s="309">
        <v>8.5705454545454529</v>
      </c>
      <c r="S36" s="309">
        <v>9.0274545454545443</v>
      </c>
      <c r="T36" s="309">
        <v>8.9214090909090942</v>
      </c>
      <c r="U36" s="309">
        <v>9.5694545454545459</v>
      </c>
      <c r="V36" s="309">
        <v>11.06381818181818</v>
      </c>
      <c r="W36" s="309">
        <v>12.552863636363634</v>
      </c>
      <c r="X36" s="309">
        <v>13.786545454545454</v>
      </c>
      <c r="Y36" s="309">
        <v>12.552863636363634</v>
      </c>
    </row>
    <row r="37" spans="1:25" x14ac:dyDescent="0.3">
      <c r="A37" s="310" t="s">
        <v>179</v>
      </c>
      <c r="B37" s="311">
        <v>12.1995</v>
      </c>
      <c r="C37" s="311">
        <v>10.924500000000004</v>
      </c>
      <c r="D37" s="311">
        <v>12.226500000000001</v>
      </c>
      <c r="E37" s="311">
        <v>10.924500000000004</v>
      </c>
      <c r="F37" s="311">
        <v>10.545000000000002</v>
      </c>
      <c r="G37" s="311">
        <v>10.924500000000004</v>
      </c>
      <c r="H37" s="311">
        <v>9.7249999999999979</v>
      </c>
      <c r="I37" s="311">
        <v>10.924500000000004</v>
      </c>
      <c r="J37" s="311">
        <v>9.1935000000000002</v>
      </c>
      <c r="K37" s="311">
        <v>9.7629999999999999</v>
      </c>
      <c r="L37" s="311">
        <v>8.7559999999999985</v>
      </c>
      <c r="M37" s="311">
        <v>9.7629999999999999</v>
      </c>
      <c r="N37" s="311">
        <v>9.0074999999999967</v>
      </c>
      <c r="O37" s="311">
        <v>9.1449999999999996</v>
      </c>
      <c r="P37" s="311">
        <v>8.8755000000000006</v>
      </c>
      <c r="Q37" s="311">
        <v>9.1449999999999996</v>
      </c>
      <c r="R37" s="311">
        <v>8.6709999999999976</v>
      </c>
      <c r="S37" s="311">
        <v>9.1449999999999996</v>
      </c>
      <c r="T37" s="311">
        <v>8.6960000000000015</v>
      </c>
      <c r="U37" s="311">
        <v>9.1449999999999996</v>
      </c>
      <c r="V37" s="311">
        <v>10.577999999999999</v>
      </c>
      <c r="W37" s="311">
        <v>11.481499999999999</v>
      </c>
      <c r="X37" s="311">
        <v>12.711500000000001</v>
      </c>
      <c r="Y37" s="311">
        <v>11.481499999999999</v>
      </c>
    </row>
    <row r="38" spans="1:25" x14ac:dyDescent="0.3">
      <c r="A38" s="303" t="s">
        <v>26</v>
      </c>
      <c r="B38" s="307">
        <v>12.153999999999998</v>
      </c>
      <c r="C38" s="307">
        <v>11.086</v>
      </c>
      <c r="D38" s="307">
        <v>12.209000000000001</v>
      </c>
      <c r="E38" s="307">
        <v>11.086</v>
      </c>
      <c r="F38" s="307">
        <v>10.790999999999999</v>
      </c>
      <c r="G38" s="307">
        <v>11.086</v>
      </c>
      <c r="H38" s="307">
        <v>10.064000000000002</v>
      </c>
      <c r="I38" s="307">
        <v>11.086</v>
      </c>
      <c r="J38" s="307">
        <v>9.6599999999999984</v>
      </c>
      <c r="K38" s="307">
        <v>11.086</v>
      </c>
      <c r="L38" s="307">
        <v>9.3550000000000022</v>
      </c>
      <c r="M38" s="307">
        <v>11.086</v>
      </c>
      <c r="N38" s="307">
        <v>9.35</v>
      </c>
      <c r="O38" s="307">
        <v>9.85</v>
      </c>
      <c r="P38" s="307">
        <v>9.2150000000000016</v>
      </c>
      <c r="Q38" s="307">
        <v>9.85</v>
      </c>
      <c r="R38" s="307">
        <v>9.0690000000000008</v>
      </c>
      <c r="S38" s="307">
        <v>9.85</v>
      </c>
      <c r="T38" s="307">
        <v>9.1109999999999989</v>
      </c>
      <c r="U38" s="307">
        <v>9.85</v>
      </c>
      <c r="V38" s="307">
        <v>10.257</v>
      </c>
      <c r="W38" s="307">
        <v>9.85</v>
      </c>
      <c r="X38" s="307">
        <v>11.904999999999999</v>
      </c>
      <c r="Y38" s="307">
        <v>9.85</v>
      </c>
    </row>
    <row r="39" spans="1:25" x14ac:dyDescent="0.3">
      <c r="A39" s="304" t="s">
        <v>60</v>
      </c>
      <c r="B39" s="307">
        <v>12.153999999999998</v>
      </c>
      <c r="C39" s="307">
        <v>11.086</v>
      </c>
      <c r="D39" s="307">
        <v>12.209000000000001</v>
      </c>
      <c r="E39" s="307">
        <v>11.086</v>
      </c>
      <c r="F39" s="307">
        <v>10.790999999999999</v>
      </c>
      <c r="G39" s="307">
        <v>11.086</v>
      </c>
      <c r="H39" s="307">
        <v>10.064000000000002</v>
      </c>
      <c r="I39" s="307">
        <v>11.086</v>
      </c>
      <c r="J39" s="307">
        <v>9.6599999999999984</v>
      </c>
      <c r="K39" s="307">
        <v>11.086</v>
      </c>
      <c r="L39" s="307">
        <v>9.3550000000000022</v>
      </c>
      <c r="M39" s="307">
        <v>11.086</v>
      </c>
      <c r="N39" s="307">
        <v>9.35</v>
      </c>
      <c r="O39" s="307">
        <v>9.85</v>
      </c>
      <c r="P39" s="307">
        <v>9.2150000000000016</v>
      </c>
      <c r="Q39" s="307">
        <v>9.85</v>
      </c>
      <c r="R39" s="307">
        <v>9.0690000000000008</v>
      </c>
      <c r="S39" s="307">
        <v>9.85</v>
      </c>
      <c r="T39" s="307">
        <v>9.1109999999999989</v>
      </c>
      <c r="U39" s="307">
        <v>9.85</v>
      </c>
      <c r="V39" s="307">
        <v>10.257</v>
      </c>
      <c r="W39" s="307">
        <v>9.85</v>
      </c>
      <c r="X39" s="307">
        <v>11.904999999999999</v>
      </c>
      <c r="Y39" s="307">
        <v>9.85</v>
      </c>
    </row>
    <row r="40" spans="1:25" x14ac:dyDescent="0.3">
      <c r="A40" s="303" t="s">
        <v>29</v>
      </c>
      <c r="B40" s="307">
        <v>12.245000000000001</v>
      </c>
      <c r="C40" s="307">
        <v>10.763000000000002</v>
      </c>
      <c r="D40" s="307">
        <v>12.244</v>
      </c>
      <c r="E40" s="307">
        <v>10.763000000000002</v>
      </c>
      <c r="F40" s="307">
        <v>10.298999999999998</v>
      </c>
      <c r="G40" s="307">
        <v>10.763000000000002</v>
      </c>
      <c r="H40" s="307">
        <v>9.3859999999999975</v>
      </c>
      <c r="I40" s="307">
        <v>10.763000000000002</v>
      </c>
      <c r="J40" s="307">
        <v>8.7270000000000021</v>
      </c>
      <c r="K40" s="307">
        <v>8.44</v>
      </c>
      <c r="L40" s="307">
        <v>8.1569999999999983</v>
      </c>
      <c r="M40" s="307">
        <v>8.44</v>
      </c>
      <c r="N40" s="307">
        <v>8.6649999999999991</v>
      </c>
      <c r="O40" s="307">
        <v>8.44</v>
      </c>
      <c r="P40" s="307">
        <v>8.5359999999999996</v>
      </c>
      <c r="Q40" s="307">
        <v>8.44</v>
      </c>
      <c r="R40" s="307">
        <v>8.2729999999999979</v>
      </c>
      <c r="S40" s="307">
        <v>8.44</v>
      </c>
      <c r="T40" s="307">
        <v>8.2810000000000006</v>
      </c>
      <c r="U40" s="307">
        <v>8.44</v>
      </c>
      <c r="V40" s="307">
        <v>10.899000000000001</v>
      </c>
      <c r="W40" s="307">
        <v>13.113</v>
      </c>
      <c r="X40" s="307">
        <v>13.518000000000002</v>
      </c>
      <c r="Y40" s="307">
        <v>13.113</v>
      </c>
    </row>
    <row r="41" spans="1:25" x14ac:dyDescent="0.3">
      <c r="A41" s="304" t="s">
        <v>30</v>
      </c>
      <c r="B41" s="307">
        <v>12.244999999999999</v>
      </c>
      <c r="C41" s="307">
        <v>10.763</v>
      </c>
      <c r="D41" s="307">
        <v>12.244</v>
      </c>
      <c r="E41" s="307">
        <v>10.763</v>
      </c>
      <c r="F41" s="307">
        <v>10.298999999999999</v>
      </c>
      <c r="G41" s="307">
        <v>10.763</v>
      </c>
      <c r="H41" s="307">
        <v>9.3859999999999992</v>
      </c>
      <c r="I41" s="307">
        <v>10.763</v>
      </c>
      <c r="J41" s="307">
        <v>8.7270000000000003</v>
      </c>
      <c r="K41" s="307">
        <v>8.44</v>
      </c>
      <c r="L41" s="307">
        <v>8.157</v>
      </c>
      <c r="M41" s="307">
        <v>8.44</v>
      </c>
      <c r="N41" s="307">
        <v>8.6649999999999991</v>
      </c>
      <c r="O41" s="307">
        <v>8.44</v>
      </c>
      <c r="P41" s="307">
        <v>8.5359999999999996</v>
      </c>
      <c r="Q41" s="307">
        <v>8.44</v>
      </c>
      <c r="R41" s="307">
        <v>8.2729999999999997</v>
      </c>
      <c r="S41" s="307">
        <v>8.44</v>
      </c>
      <c r="T41" s="307">
        <v>8.2810000000000006</v>
      </c>
      <c r="U41" s="307">
        <v>8.44</v>
      </c>
      <c r="V41" s="307">
        <v>10.899000000000001</v>
      </c>
      <c r="W41" s="307">
        <v>13.113</v>
      </c>
      <c r="X41" s="307">
        <v>13.518000000000002</v>
      </c>
      <c r="Y41" s="307">
        <v>13.113</v>
      </c>
    </row>
    <row r="42" spans="1:25" x14ac:dyDescent="0.3">
      <c r="A42" s="304" t="s">
        <v>31</v>
      </c>
      <c r="B42" s="307">
        <v>12.244999999999999</v>
      </c>
      <c r="C42" s="307">
        <v>10.763</v>
      </c>
      <c r="D42" s="307">
        <v>12.244</v>
      </c>
      <c r="E42" s="307">
        <v>10.763</v>
      </c>
      <c r="F42" s="307">
        <v>10.298999999999999</v>
      </c>
      <c r="G42" s="307">
        <v>10.763</v>
      </c>
      <c r="H42" s="307">
        <v>9.3859999999999992</v>
      </c>
      <c r="I42" s="307">
        <v>10.763</v>
      </c>
      <c r="J42" s="307">
        <v>8.7270000000000003</v>
      </c>
      <c r="K42" s="307">
        <v>8.44</v>
      </c>
      <c r="L42" s="307">
        <v>8.157</v>
      </c>
      <c r="M42" s="307">
        <v>8.44</v>
      </c>
      <c r="N42" s="307">
        <v>8.6649999999999991</v>
      </c>
      <c r="O42" s="307">
        <v>8.44</v>
      </c>
      <c r="P42" s="307">
        <v>8.5359999999999996</v>
      </c>
      <c r="Q42" s="307">
        <v>8.44</v>
      </c>
      <c r="R42" s="307">
        <v>8.2729999999999997</v>
      </c>
      <c r="S42" s="307">
        <v>8.44</v>
      </c>
      <c r="T42" s="307">
        <v>8.2810000000000006</v>
      </c>
      <c r="U42" s="307">
        <v>8.44</v>
      </c>
      <c r="V42" s="307">
        <v>10.899000000000001</v>
      </c>
      <c r="W42" s="307">
        <v>13.113</v>
      </c>
      <c r="X42" s="307">
        <v>13.518000000000002</v>
      </c>
      <c r="Y42" s="307">
        <v>13.113</v>
      </c>
    </row>
    <row r="43" spans="1:25" x14ac:dyDescent="0.3">
      <c r="A43" s="310" t="s">
        <v>180</v>
      </c>
      <c r="B43" s="311">
        <v>11.537000000000001</v>
      </c>
      <c r="C43" s="311">
        <v>11.336</v>
      </c>
      <c r="D43" s="311">
        <v>11.561999999999999</v>
      </c>
      <c r="E43" s="311">
        <v>11.336</v>
      </c>
      <c r="F43" s="311">
        <v>10.477</v>
      </c>
      <c r="G43" s="311">
        <v>11.336</v>
      </c>
      <c r="H43" s="311">
        <v>10.223000000000001</v>
      </c>
      <c r="I43" s="311">
        <v>9.4269999999999996</v>
      </c>
      <c r="J43" s="311">
        <v>9.4369999999999994</v>
      </c>
      <c r="K43" s="311">
        <v>9.4269999999999996</v>
      </c>
      <c r="L43" s="311">
        <v>8.75</v>
      </c>
      <c r="M43" s="311">
        <v>9.4269999999999996</v>
      </c>
      <c r="N43" s="311">
        <v>9.3409999999999993</v>
      </c>
      <c r="O43" s="311">
        <v>9.1319999999999997</v>
      </c>
      <c r="P43" s="311">
        <v>9.14</v>
      </c>
      <c r="Q43" s="311">
        <v>9.1319999999999997</v>
      </c>
      <c r="R43" s="311">
        <v>8.8789999999999996</v>
      </c>
      <c r="S43" s="311">
        <v>9.1319999999999997</v>
      </c>
      <c r="T43" s="311">
        <v>10.760999999999999</v>
      </c>
      <c r="U43" s="311">
        <v>12.746</v>
      </c>
      <c r="V43" s="311">
        <v>12.301</v>
      </c>
      <c r="W43" s="311">
        <v>12.746</v>
      </c>
      <c r="X43" s="311">
        <v>15.919</v>
      </c>
      <c r="Y43" s="311">
        <v>12.746</v>
      </c>
    </row>
    <row r="44" spans="1:25" x14ac:dyDescent="0.3">
      <c r="A44" s="303" t="s">
        <v>26</v>
      </c>
      <c r="B44" s="307">
        <v>11.537000000000001</v>
      </c>
      <c r="C44" s="307">
        <v>11.336</v>
      </c>
      <c r="D44" s="307">
        <v>11.561999999999999</v>
      </c>
      <c r="E44" s="307">
        <v>11.336</v>
      </c>
      <c r="F44" s="307">
        <v>10.477</v>
      </c>
      <c r="G44" s="307">
        <v>11.336</v>
      </c>
      <c r="H44" s="307">
        <v>10.223000000000001</v>
      </c>
      <c r="I44" s="307">
        <v>9.4269999999999996</v>
      </c>
      <c r="J44" s="307">
        <v>9.4369999999999994</v>
      </c>
      <c r="K44" s="307">
        <v>9.4269999999999996</v>
      </c>
      <c r="L44" s="307">
        <v>8.75</v>
      </c>
      <c r="M44" s="307">
        <v>9.4269999999999996</v>
      </c>
      <c r="N44" s="307">
        <v>9.3409999999999993</v>
      </c>
      <c r="O44" s="307">
        <v>9.1319999999999997</v>
      </c>
      <c r="P44" s="307">
        <v>9.14</v>
      </c>
      <c r="Q44" s="307">
        <v>9.1319999999999997</v>
      </c>
      <c r="R44" s="307">
        <v>8.8789999999999996</v>
      </c>
      <c r="S44" s="307">
        <v>9.1319999999999997</v>
      </c>
      <c r="T44" s="307">
        <v>10.760999999999999</v>
      </c>
      <c r="U44" s="307">
        <v>12.746</v>
      </c>
      <c r="V44" s="307">
        <v>12.301</v>
      </c>
      <c r="W44" s="307">
        <v>12.746</v>
      </c>
      <c r="X44" s="307">
        <v>15.919</v>
      </c>
      <c r="Y44" s="307">
        <v>12.746</v>
      </c>
    </row>
    <row r="45" spans="1:25" x14ac:dyDescent="0.3">
      <c r="A45" s="304" t="s">
        <v>60</v>
      </c>
      <c r="B45" s="307">
        <v>11.537000000000001</v>
      </c>
      <c r="C45" s="307">
        <v>11.336</v>
      </c>
      <c r="D45" s="307">
        <v>11.561999999999999</v>
      </c>
      <c r="E45" s="307">
        <v>11.336</v>
      </c>
      <c r="F45" s="307">
        <v>10.477</v>
      </c>
      <c r="G45" s="307">
        <v>11.336</v>
      </c>
      <c r="H45" s="307">
        <v>10.223000000000001</v>
      </c>
      <c r="I45" s="307">
        <v>9.4269999999999996</v>
      </c>
      <c r="J45" s="307">
        <v>9.4369999999999994</v>
      </c>
      <c r="K45" s="307">
        <v>9.4269999999999996</v>
      </c>
      <c r="L45" s="307">
        <v>8.75</v>
      </c>
      <c r="M45" s="307">
        <v>9.4269999999999996</v>
      </c>
      <c r="N45" s="307">
        <v>9.3409999999999993</v>
      </c>
      <c r="O45" s="307">
        <v>9.1319999999999997</v>
      </c>
      <c r="P45" s="307">
        <v>9.14</v>
      </c>
      <c r="Q45" s="307">
        <v>9.1319999999999997</v>
      </c>
      <c r="R45" s="307">
        <v>8.8789999999999996</v>
      </c>
      <c r="S45" s="307">
        <v>9.1319999999999997</v>
      </c>
      <c r="T45" s="307">
        <v>10.760999999999999</v>
      </c>
      <c r="U45" s="307">
        <v>12.746</v>
      </c>
      <c r="V45" s="307">
        <v>12.301</v>
      </c>
      <c r="W45" s="307">
        <v>12.746</v>
      </c>
      <c r="X45" s="307">
        <v>15.919</v>
      </c>
      <c r="Y45" s="307">
        <v>12.746</v>
      </c>
    </row>
    <row r="46" spans="1:25" x14ac:dyDescent="0.3">
      <c r="A46" s="310" t="s">
        <v>181</v>
      </c>
      <c r="B46" s="311">
        <v>12.169666666666666</v>
      </c>
      <c r="C46" s="311">
        <v>11.090666666666666</v>
      </c>
      <c r="D46" s="311">
        <v>10.937666666666667</v>
      </c>
      <c r="E46" s="311">
        <v>10.38</v>
      </c>
      <c r="F46" s="311">
        <v>10.125333333333336</v>
      </c>
      <c r="G46" s="311">
        <v>10.38</v>
      </c>
      <c r="H46" s="311">
        <v>9.5826666666666664</v>
      </c>
      <c r="I46" s="311">
        <v>9.8256666666666668</v>
      </c>
      <c r="J46" s="311">
        <v>8.8716666666666679</v>
      </c>
      <c r="K46" s="311">
        <v>8.8789999999999996</v>
      </c>
      <c r="L46" s="311">
        <v>8.5129999999999999</v>
      </c>
      <c r="M46" s="311">
        <v>8.8789999999999996</v>
      </c>
      <c r="N46" s="311">
        <v>9</v>
      </c>
      <c r="O46" s="311">
        <v>9.4333333333333353</v>
      </c>
      <c r="P46" s="311">
        <v>8.8789999999999978</v>
      </c>
      <c r="Q46" s="311">
        <v>9.4926666666666666</v>
      </c>
      <c r="R46" s="311">
        <v>8.7316666666666674</v>
      </c>
      <c r="S46" s="311">
        <v>9.4926666666666666</v>
      </c>
      <c r="T46" s="311">
        <v>9.6180000000000003</v>
      </c>
      <c r="U46" s="311">
        <v>10.297333333333334</v>
      </c>
      <c r="V46" s="311">
        <v>12.464333333333334</v>
      </c>
      <c r="W46" s="311">
        <v>15.778</v>
      </c>
      <c r="X46" s="311">
        <v>16.364000000000001</v>
      </c>
      <c r="Y46" s="311">
        <v>15.778</v>
      </c>
    </row>
    <row r="47" spans="1:25" x14ac:dyDescent="0.3">
      <c r="A47" s="303" t="s">
        <v>26</v>
      </c>
      <c r="B47" s="307">
        <v>10.989000000000001</v>
      </c>
      <c r="C47" s="307">
        <v>10.662000000000001</v>
      </c>
      <c r="D47" s="307">
        <v>10.991</v>
      </c>
      <c r="E47" s="307">
        <v>10.662000000000001</v>
      </c>
      <c r="F47" s="307">
        <v>10.054</v>
      </c>
      <c r="G47" s="307">
        <v>10.662000000000001</v>
      </c>
      <c r="H47" s="307">
        <v>9.4760000000000009</v>
      </c>
      <c r="I47" s="307">
        <v>8.9990000000000006</v>
      </c>
      <c r="J47" s="307">
        <v>8.7690000000000001</v>
      </c>
      <c r="K47" s="307">
        <v>8.9990000000000006</v>
      </c>
      <c r="L47" s="307">
        <v>8.657</v>
      </c>
      <c r="M47" s="307">
        <v>8.9990000000000006</v>
      </c>
      <c r="N47" s="307">
        <v>8.8580000000000005</v>
      </c>
      <c r="O47" s="307">
        <v>10.662000000000001</v>
      </c>
      <c r="P47" s="307">
        <v>8.8529999999999998</v>
      </c>
      <c r="Q47" s="307">
        <v>10.662000000000001</v>
      </c>
      <c r="R47" s="307">
        <v>8.6649999999999991</v>
      </c>
      <c r="S47" s="307">
        <v>10.662000000000001</v>
      </c>
      <c r="T47" s="307">
        <v>10.734</v>
      </c>
      <c r="U47" s="307">
        <v>13.076000000000001</v>
      </c>
      <c r="V47" s="307">
        <v>12.047000000000001</v>
      </c>
      <c r="W47" s="307">
        <v>13.076000000000001</v>
      </c>
      <c r="X47" s="307">
        <v>15.571999999999999</v>
      </c>
      <c r="Y47" s="307">
        <v>13.076000000000001</v>
      </c>
    </row>
    <row r="48" spans="1:25" x14ac:dyDescent="0.3">
      <c r="A48" s="304" t="s">
        <v>60</v>
      </c>
      <c r="B48" s="307">
        <v>10.989000000000001</v>
      </c>
      <c r="C48" s="307">
        <v>10.662000000000001</v>
      </c>
      <c r="D48" s="307">
        <v>10.991</v>
      </c>
      <c r="E48" s="307">
        <v>10.662000000000001</v>
      </c>
      <c r="F48" s="307">
        <v>10.054</v>
      </c>
      <c r="G48" s="307">
        <v>10.662000000000001</v>
      </c>
      <c r="H48" s="307">
        <v>9.4760000000000009</v>
      </c>
      <c r="I48" s="307">
        <v>8.9990000000000006</v>
      </c>
      <c r="J48" s="307">
        <v>8.7690000000000001</v>
      </c>
      <c r="K48" s="307">
        <v>8.9990000000000006</v>
      </c>
      <c r="L48" s="307">
        <v>8.657</v>
      </c>
      <c r="M48" s="307">
        <v>8.9990000000000006</v>
      </c>
      <c r="N48" s="307">
        <v>8.8580000000000005</v>
      </c>
      <c r="O48" s="307">
        <v>10.662000000000001</v>
      </c>
      <c r="P48" s="307">
        <v>8.8529999999999998</v>
      </c>
      <c r="Q48" s="307">
        <v>10.662000000000001</v>
      </c>
      <c r="R48" s="307">
        <v>8.6649999999999991</v>
      </c>
      <c r="S48" s="307">
        <v>10.662000000000001</v>
      </c>
      <c r="T48" s="307">
        <v>10.734</v>
      </c>
      <c r="U48" s="307">
        <v>13.076000000000001</v>
      </c>
      <c r="V48" s="307">
        <v>12.047000000000001</v>
      </c>
      <c r="W48" s="307">
        <v>13.076000000000001</v>
      </c>
      <c r="X48" s="307">
        <v>15.571999999999999</v>
      </c>
      <c r="Y48" s="307">
        <v>13.076000000000001</v>
      </c>
    </row>
    <row r="49" spans="1:25" x14ac:dyDescent="0.3">
      <c r="A49" s="303" t="s">
        <v>29</v>
      </c>
      <c r="B49" s="307">
        <v>12.760000000000002</v>
      </c>
      <c r="C49" s="307">
        <v>11.305</v>
      </c>
      <c r="D49" s="307">
        <v>10.911000000000001</v>
      </c>
      <c r="E49" s="307">
        <v>10.239000000000001</v>
      </c>
      <c r="F49" s="307">
        <v>10.161000000000001</v>
      </c>
      <c r="G49" s="307">
        <v>10.239000000000001</v>
      </c>
      <c r="H49" s="307">
        <v>9.6359999999999992</v>
      </c>
      <c r="I49" s="307">
        <v>10.239000000000001</v>
      </c>
      <c r="J49" s="307">
        <v>8.923</v>
      </c>
      <c r="K49" s="307">
        <v>8.8190000000000008</v>
      </c>
      <c r="L49" s="307">
        <v>8.4410000000000007</v>
      </c>
      <c r="M49" s="307">
        <v>8.8190000000000008</v>
      </c>
      <c r="N49" s="307">
        <v>9.0709999999999997</v>
      </c>
      <c r="O49" s="307">
        <v>8.8190000000000008</v>
      </c>
      <c r="P49" s="307">
        <v>8.8919999999999977</v>
      </c>
      <c r="Q49" s="307">
        <v>8.9079999999999995</v>
      </c>
      <c r="R49" s="307">
        <v>8.7650000000000006</v>
      </c>
      <c r="S49" s="307">
        <v>8.9079999999999995</v>
      </c>
      <c r="T49" s="307">
        <v>9.06</v>
      </c>
      <c r="U49" s="307">
        <v>8.9079999999999995</v>
      </c>
      <c r="V49" s="307">
        <v>12.673000000000002</v>
      </c>
      <c r="W49" s="307">
        <v>17.129000000000001</v>
      </c>
      <c r="X49" s="307">
        <v>16.760000000000002</v>
      </c>
      <c r="Y49" s="307">
        <v>17.129000000000001</v>
      </c>
    </row>
    <row r="50" spans="1:25" x14ac:dyDescent="0.3">
      <c r="A50" s="304" t="s">
        <v>31</v>
      </c>
      <c r="B50" s="307">
        <v>12.760000000000002</v>
      </c>
      <c r="C50" s="307">
        <v>11.305</v>
      </c>
      <c r="D50" s="307">
        <v>10.911000000000001</v>
      </c>
      <c r="E50" s="307">
        <v>10.239000000000001</v>
      </c>
      <c r="F50" s="307">
        <v>10.161000000000001</v>
      </c>
      <c r="G50" s="307">
        <v>10.239000000000001</v>
      </c>
      <c r="H50" s="307">
        <v>9.6359999999999992</v>
      </c>
      <c r="I50" s="307">
        <v>10.239000000000001</v>
      </c>
      <c r="J50" s="307">
        <v>8.923</v>
      </c>
      <c r="K50" s="307">
        <v>8.8190000000000008</v>
      </c>
      <c r="L50" s="307">
        <v>8.4410000000000007</v>
      </c>
      <c r="M50" s="307">
        <v>8.8190000000000008</v>
      </c>
      <c r="N50" s="307">
        <v>9.0709999999999997</v>
      </c>
      <c r="O50" s="307">
        <v>8.8190000000000008</v>
      </c>
      <c r="P50" s="307">
        <v>8.8919999999999977</v>
      </c>
      <c r="Q50" s="307">
        <v>8.9079999999999995</v>
      </c>
      <c r="R50" s="307">
        <v>8.7650000000000006</v>
      </c>
      <c r="S50" s="307">
        <v>8.9079999999999995</v>
      </c>
      <c r="T50" s="307">
        <v>9.06</v>
      </c>
      <c r="U50" s="307">
        <v>8.9079999999999995</v>
      </c>
      <c r="V50" s="307">
        <v>12.673000000000002</v>
      </c>
      <c r="W50" s="307">
        <v>17.129000000000001</v>
      </c>
      <c r="X50" s="307">
        <v>16.760000000000002</v>
      </c>
      <c r="Y50" s="307">
        <v>17.129000000000001</v>
      </c>
    </row>
    <row r="51" spans="1:25" x14ac:dyDescent="0.3">
      <c r="A51" s="310" t="s">
        <v>182</v>
      </c>
      <c r="B51" s="311">
        <v>11.672499999999999</v>
      </c>
      <c r="C51" s="311">
        <v>10.763500000000001</v>
      </c>
      <c r="D51" s="311">
        <v>10.586500000000001</v>
      </c>
      <c r="E51" s="311">
        <v>10.135</v>
      </c>
      <c r="F51" s="311">
        <v>9.7680000000000007</v>
      </c>
      <c r="G51" s="311">
        <v>10.135</v>
      </c>
      <c r="H51" s="311">
        <v>9.1005000000000003</v>
      </c>
      <c r="I51" s="311">
        <v>9.0124999999999993</v>
      </c>
      <c r="J51" s="311">
        <v>8.3109999999999999</v>
      </c>
      <c r="K51" s="311">
        <v>8.2454999999999998</v>
      </c>
      <c r="L51" s="311">
        <v>7.8285</v>
      </c>
      <c r="M51" s="311">
        <v>8.2454999999999998</v>
      </c>
      <c r="N51" s="311">
        <v>8.41</v>
      </c>
      <c r="O51" s="311">
        <v>8.1959999999999997</v>
      </c>
      <c r="P51" s="311">
        <v>8.2465000000000011</v>
      </c>
      <c r="Q51" s="311">
        <v>8.2410000000000014</v>
      </c>
      <c r="R51" s="311">
        <v>8.020999999999999</v>
      </c>
      <c r="S51" s="311">
        <v>8.2410000000000014</v>
      </c>
      <c r="T51" s="311">
        <v>8.7280000000000015</v>
      </c>
      <c r="U51" s="311">
        <v>9.7149999999999999</v>
      </c>
      <c r="V51" s="311">
        <v>11.404499999999999</v>
      </c>
      <c r="W51" s="311">
        <v>13.835500000000001</v>
      </c>
      <c r="X51" s="311">
        <v>15.083000000000002</v>
      </c>
      <c r="Y51" s="311">
        <v>13.835500000000001</v>
      </c>
    </row>
    <row r="52" spans="1:25" x14ac:dyDescent="0.3">
      <c r="A52" s="303" t="s">
        <v>26</v>
      </c>
      <c r="B52" s="307">
        <v>10.840999999999999</v>
      </c>
      <c r="C52" s="307">
        <v>10.461</v>
      </c>
      <c r="D52" s="307">
        <v>10.723000000000001</v>
      </c>
      <c r="E52" s="307">
        <v>10.461</v>
      </c>
      <c r="F52" s="307">
        <v>9.7720000000000002</v>
      </c>
      <c r="G52" s="307">
        <v>10.461</v>
      </c>
      <c r="H52" s="307">
        <v>8.9969999999999999</v>
      </c>
      <c r="I52" s="307">
        <v>8.2159999999999993</v>
      </c>
      <c r="J52" s="307">
        <v>8.1359999999999992</v>
      </c>
      <c r="K52" s="307">
        <v>8.2159999999999993</v>
      </c>
      <c r="L52" s="307">
        <v>7.7930000000000001</v>
      </c>
      <c r="M52" s="307">
        <v>8.2159999999999993</v>
      </c>
      <c r="N52" s="307">
        <v>8.35</v>
      </c>
      <c r="O52" s="307">
        <v>8.1170000000000009</v>
      </c>
      <c r="P52" s="307">
        <v>8.1180000000000003</v>
      </c>
      <c r="Q52" s="307">
        <v>8.1170000000000009</v>
      </c>
      <c r="R52" s="307">
        <v>7.7759999999999998</v>
      </c>
      <c r="S52" s="307">
        <v>8.1170000000000009</v>
      </c>
      <c r="T52" s="307">
        <v>9.0020000000000007</v>
      </c>
      <c r="U52" s="307">
        <v>11.065</v>
      </c>
      <c r="V52" s="307">
        <v>10.542</v>
      </c>
      <c r="W52" s="307">
        <v>11.065</v>
      </c>
      <c r="X52" s="307">
        <v>13.894</v>
      </c>
      <c r="Y52" s="307">
        <v>11.065</v>
      </c>
    </row>
    <row r="53" spans="1:25" x14ac:dyDescent="0.3">
      <c r="A53" s="304" t="s">
        <v>61</v>
      </c>
      <c r="B53" s="307">
        <v>10.840999999999999</v>
      </c>
      <c r="C53" s="307">
        <v>10.461</v>
      </c>
      <c r="D53" s="307">
        <v>10.723000000000001</v>
      </c>
      <c r="E53" s="307">
        <v>10.461</v>
      </c>
      <c r="F53" s="307">
        <v>9.7720000000000002</v>
      </c>
      <c r="G53" s="307">
        <v>10.461</v>
      </c>
      <c r="H53" s="307">
        <v>8.9969999999999999</v>
      </c>
      <c r="I53" s="307">
        <v>8.2159999999999993</v>
      </c>
      <c r="J53" s="307">
        <v>8.1359999999999992</v>
      </c>
      <c r="K53" s="307">
        <v>8.2159999999999993</v>
      </c>
      <c r="L53" s="307">
        <v>7.7930000000000001</v>
      </c>
      <c r="M53" s="307">
        <v>8.2159999999999993</v>
      </c>
      <c r="N53" s="307">
        <v>8.35</v>
      </c>
      <c r="O53" s="307">
        <v>8.1170000000000009</v>
      </c>
      <c r="P53" s="307">
        <v>8.1180000000000003</v>
      </c>
      <c r="Q53" s="307">
        <v>8.1170000000000009</v>
      </c>
      <c r="R53" s="307">
        <v>7.7759999999999998</v>
      </c>
      <c r="S53" s="307">
        <v>8.1170000000000009</v>
      </c>
      <c r="T53" s="307">
        <v>9.0020000000000007</v>
      </c>
      <c r="U53" s="307">
        <v>11.065</v>
      </c>
      <c r="V53" s="307">
        <v>10.542</v>
      </c>
      <c r="W53" s="307">
        <v>11.065</v>
      </c>
      <c r="X53" s="307">
        <v>13.894</v>
      </c>
      <c r="Y53" s="307">
        <v>11.065</v>
      </c>
    </row>
    <row r="54" spans="1:25" x14ac:dyDescent="0.3">
      <c r="A54" s="303" t="s">
        <v>29</v>
      </c>
      <c r="B54" s="307">
        <v>12.504000000000001</v>
      </c>
      <c r="C54" s="307">
        <v>11.066000000000001</v>
      </c>
      <c r="D54" s="307">
        <v>10.450000000000001</v>
      </c>
      <c r="E54" s="307">
        <v>9.8089999999999993</v>
      </c>
      <c r="F54" s="307">
        <v>9.7640000000000011</v>
      </c>
      <c r="G54" s="307">
        <v>9.8089999999999993</v>
      </c>
      <c r="H54" s="307">
        <v>9.2039999999999988</v>
      </c>
      <c r="I54" s="307">
        <v>9.8089999999999993</v>
      </c>
      <c r="J54" s="307">
        <v>8.4860000000000007</v>
      </c>
      <c r="K54" s="307">
        <v>8.2750000000000004</v>
      </c>
      <c r="L54" s="307">
        <v>7.8639999999999999</v>
      </c>
      <c r="M54" s="307">
        <v>8.2750000000000004</v>
      </c>
      <c r="N54" s="307">
        <v>8.4699999999999989</v>
      </c>
      <c r="O54" s="307">
        <v>8.2750000000000004</v>
      </c>
      <c r="P54" s="307">
        <v>8.375</v>
      </c>
      <c r="Q54" s="307">
        <v>8.3650000000000002</v>
      </c>
      <c r="R54" s="307">
        <v>8.266</v>
      </c>
      <c r="S54" s="307">
        <v>8.3650000000000002</v>
      </c>
      <c r="T54" s="307">
        <v>8.4540000000000006</v>
      </c>
      <c r="U54" s="307">
        <v>8.3650000000000002</v>
      </c>
      <c r="V54" s="307">
        <v>12.266999999999999</v>
      </c>
      <c r="W54" s="307">
        <v>16.606000000000002</v>
      </c>
      <c r="X54" s="307">
        <v>16.272000000000002</v>
      </c>
      <c r="Y54" s="307">
        <v>16.606000000000002</v>
      </c>
    </row>
    <row r="55" spans="1:25" x14ac:dyDescent="0.3">
      <c r="A55" s="304" t="s">
        <v>30</v>
      </c>
      <c r="B55" s="307">
        <v>12.504000000000001</v>
      </c>
      <c r="C55" s="307">
        <v>11.066000000000001</v>
      </c>
      <c r="D55" s="307">
        <v>10.450000000000001</v>
      </c>
      <c r="E55" s="307">
        <v>9.8089999999999993</v>
      </c>
      <c r="F55" s="307">
        <v>9.7640000000000011</v>
      </c>
      <c r="G55" s="307">
        <v>9.8089999999999993</v>
      </c>
      <c r="H55" s="307">
        <v>9.2039999999999988</v>
      </c>
      <c r="I55" s="307">
        <v>9.8089999999999993</v>
      </c>
      <c r="J55" s="307">
        <v>8.4860000000000007</v>
      </c>
      <c r="K55" s="307">
        <v>8.2750000000000004</v>
      </c>
      <c r="L55" s="307">
        <v>7.8639999999999999</v>
      </c>
      <c r="M55" s="307">
        <v>8.2750000000000004</v>
      </c>
      <c r="N55" s="307">
        <v>8.4699999999999989</v>
      </c>
      <c r="O55" s="307">
        <v>8.2750000000000004</v>
      </c>
      <c r="P55" s="307">
        <v>8.375</v>
      </c>
      <c r="Q55" s="307">
        <v>8.3650000000000002</v>
      </c>
      <c r="R55" s="307">
        <v>8.266</v>
      </c>
      <c r="S55" s="307">
        <v>8.3650000000000002</v>
      </c>
      <c r="T55" s="307">
        <v>8.4540000000000006</v>
      </c>
      <c r="U55" s="307">
        <v>8.3650000000000002</v>
      </c>
      <c r="V55" s="307">
        <v>12.266999999999999</v>
      </c>
      <c r="W55" s="307">
        <v>16.606000000000002</v>
      </c>
      <c r="X55" s="307">
        <v>16.272000000000002</v>
      </c>
      <c r="Y55" s="307">
        <v>16.606000000000002</v>
      </c>
    </row>
    <row r="56" spans="1:25" x14ac:dyDescent="0.3">
      <c r="A56" s="303" t="s">
        <v>32</v>
      </c>
      <c r="B56" s="307"/>
      <c r="C56" s="307"/>
      <c r="D56" s="307"/>
      <c r="E56" s="307"/>
      <c r="F56" s="307"/>
      <c r="G56" s="307"/>
      <c r="H56" s="307"/>
      <c r="I56" s="307"/>
      <c r="J56" s="307"/>
      <c r="K56" s="307"/>
      <c r="L56" s="307"/>
      <c r="M56" s="307"/>
      <c r="N56" s="307"/>
      <c r="O56" s="307"/>
      <c r="P56" s="307"/>
      <c r="Q56" s="307"/>
      <c r="R56" s="307"/>
      <c r="S56" s="307"/>
      <c r="T56" s="307"/>
      <c r="U56" s="307"/>
      <c r="V56" s="307"/>
      <c r="W56" s="307"/>
      <c r="X56" s="307"/>
      <c r="Y56" s="307"/>
    </row>
    <row r="57" spans="1:25" x14ac:dyDescent="0.3">
      <c r="A57" s="304" t="s">
        <v>33</v>
      </c>
      <c r="B57" s="307"/>
      <c r="C57" s="307"/>
      <c r="D57" s="307"/>
      <c r="E57" s="307"/>
      <c r="F57" s="307"/>
      <c r="G57" s="307"/>
      <c r="H57" s="307"/>
      <c r="I57" s="307"/>
      <c r="J57" s="307"/>
      <c r="K57" s="307"/>
      <c r="L57" s="307"/>
      <c r="M57" s="307"/>
      <c r="N57" s="307"/>
      <c r="O57" s="307"/>
      <c r="P57" s="307"/>
      <c r="Q57" s="307"/>
      <c r="R57" s="307"/>
      <c r="S57" s="307"/>
      <c r="T57" s="307"/>
      <c r="U57" s="307"/>
      <c r="V57" s="307"/>
      <c r="W57" s="307"/>
      <c r="X57" s="307"/>
      <c r="Y57" s="307"/>
    </row>
    <row r="58" spans="1:25" x14ac:dyDescent="0.3">
      <c r="A58" s="308" t="s">
        <v>46</v>
      </c>
      <c r="B58" s="309">
        <v>11.453800000000003</v>
      </c>
      <c r="C58" s="309">
        <v>10.735285714285714</v>
      </c>
      <c r="D58" s="309">
        <v>11.131279999999997</v>
      </c>
      <c r="E58" s="309">
        <v>11.088142857142865</v>
      </c>
      <c r="F58" s="309">
        <v>10.1394</v>
      </c>
      <c r="G58" s="309">
        <v>10.747480000000005</v>
      </c>
      <c r="H58" s="309">
        <v>9.6258400000000037</v>
      </c>
      <c r="I58" s="309">
        <v>9.245239999999999</v>
      </c>
      <c r="J58" s="309">
        <v>8.8694799999999994</v>
      </c>
      <c r="K58" s="309">
        <v>8.9159999999999986</v>
      </c>
      <c r="L58" s="309">
        <v>8.4478000000000026</v>
      </c>
      <c r="M58" s="309">
        <v>8.9159999999999986</v>
      </c>
      <c r="N58" s="309">
        <v>8.909559999999999</v>
      </c>
      <c r="O58" s="309">
        <v>9.3379199999999987</v>
      </c>
      <c r="P58" s="309">
        <v>8.7794399999999992</v>
      </c>
      <c r="Q58" s="309">
        <v>9.3522400000000001</v>
      </c>
      <c r="R58" s="309">
        <v>8.5516399999999972</v>
      </c>
      <c r="S58" s="309">
        <v>9.3522400000000001</v>
      </c>
      <c r="T58" s="309">
        <v>10.051080000000002</v>
      </c>
      <c r="U58" s="309">
        <v>11.752879999999998</v>
      </c>
      <c r="V58" s="309">
        <v>11.909239999999997</v>
      </c>
      <c r="W58" s="309">
        <v>13.256759999999996</v>
      </c>
      <c r="X58" s="309">
        <v>15.48344</v>
      </c>
      <c r="Y58" s="305">
        <v>13.256759999999996</v>
      </c>
    </row>
    <row r="59" spans="1:25" x14ac:dyDescent="0.3">
      <c r="A59" s="310" t="s">
        <v>183</v>
      </c>
      <c r="B59" s="311">
        <v>12.244999999999999</v>
      </c>
      <c r="C59" s="311">
        <v>10.763</v>
      </c>
      <c r="D59" s="311">
        <v>12.244</v>
      </c>
      <c r="E59" s="311">
        <v>10.763</v>
      </c>
      <c r="F59" s="311">
        <v>10.298999999999999</v>
      </c>
      <c r="G59" s="311">
        <v>10.763</v>
      </c>
      <c r="H59" s="311">
        <v>9.3859999999999992</v>
      </c>
      <c r="I59" s="311">
        <v>10.763</v>
      </c>
      <c r="J59" s="311">
        <v>8.7270000000000003</v>
      </c>
      <c r="K59" s="311">
        <v>8.44</v>
      </c>
      <c r="L59" s="311">
        <v>8.157</v>
      </c>
      <c r="M59" s="311">
        <v>8.44</v>
      </c>
      <c r="N59" s="311">
        <v>8.6649999999999991</v>
      </c>
      <c r="O59" s="311">
        <v>8.44</v>
      </c>
      <c r="P59" s="311">
        <v>8.5359999999999996</v>
      </c>
      <c r="Q59" s="311">
        <v>8.44</v>
      </c>
      <c r="R59" s="311">
        <v>8.2729999999999997</v>
      </c>
      <c r="S59" s="311">
        <v>8.44</v>
      </c>
      <c r="T59" s="311">
        <v>8.2810000000000006</v>
      </c>
      <c r="U59" s="311">
        <v>8.44</v>
      </c>
      <c r="V59" s="311">
        <v>10.899000000000001</v>
      </c>
      <c r="W59" s="311">
        <v>13.113</v>
      </c>
      <c r="X59" s="311">
        <v>13.518000000000002</v>
      </c>
      <c r="Y59" s="306">
        <v>13.113</v>
      </c>
    </row>
    <row r="60" spans="1:25" x14ac:dyDescent="0.3">
      <c r="A60" s="303" t="s">
        <v>29</v>
      </c>
      <c r="B60" s="307">
        <v>12.244999999999999</v>
      </c>
      <c r="C60" s="307">
        <v>10.763</v>
      </c>
      <c r="D60" s="307">
        <v>12.244</v>
      </c>
      <c r="E60" s="307">
        <v>10.763</v>
      </c>
      <c r="F60" s="307">
        <v>10.298999999999999</v>
      </c>
      <c r="G60" s="307">
        <v>10.763</v>
      </c>
      <c r="H60" s="307">
        <v>9.3859999999999992</v>
      </c>
      <c r="I60" s="307">
        <v>10.763</v>
      </c>
      <c r="J60" s="307">
        <v>8.7270000000000003</v>
      </c>
      <c r="K60" s="307">
        <v>8.44</v>
      </c>
      <c r="L60" s="307">
        <v>8.157</v>
      </c>
      <c r="M60" s="307">
        <v>8.44</v>
      </c>
      <c r="N60" s="307">
        <v>8.6649999999999991</v>
      </c>
      <c r="O60" s="307">
        <v>8.44</v>
      </c>
      <c r="P60" s="307">
        <v>8.5359999999999996</v>
      </c>
      <c r="Q60" s="307">
        <v>8.44</v>
      </c>
      <c r="R60" s="307">
        <v>8.2729999999999997</v>
      </c>
      <c r="S60" s="307">
        <v>8.44</v>
      </c>
      <c r="T60" s="307">
        <v>8.2810000000000006</v>
      </c>
      <c r="U60" s="307">
        <v>8.44</v>
      </c>
      <c r="V60" s="307">
        <v>10.899000000000001</v>
      </c>
      <c r="W60" s="307">
        <v>13.113</v>
      </c>
      <c r="X60" s="307">
        <v>13.518000000000002</v>
      </c>
      <c r="Y60" s="307">
        <v>13.113</v>
      </c>
    </row>
    <row r="61" spans="1:25" x14ac:dyDescent="0.3">
      <c r="A61" s="304" t="s">
        <v>30</v>
      </c>
      <c r="B61" s="307">
        <v>12.244999999999999</v>
      </c>
      <c r="C61" s="307">
        <v>10.763</v>
      </c>
      <c r="D61" s="307">
        <v>12.244</v>
      </c>
      <c r="E61" s="307">
        <v>10.763</v>
      </c>
      <c r="F61" s="307">
        <v>10.298999999999999</v>
      </c>
      <c r="G61" s="307">
        <v>10.763</v>
      </c>
      <c r="H61" s="307">
        <v>9.3859999999999992</v>
      </c>
      <c r="I61" s="307">
        <v>10.763</v>
      </c>
      <c r="J61" s="307">
        <v>8.7270000000000003</v>
      </c>
      <c r="K61" s="307">
        <v>8.44</v>
      </c>
      <c r="L61" s="307">
        <v>8.157</v>
      </c>
      <c r="M61" s="307">
        <v>8.44</v>
      </c>
      <c r="N61" s="307">
        <v>8.6649999999999991</v>
      </c>
      <c r="O61" s="307">
        <v>8.44</v>
      </c>
      <c r="P61" s="307">
        <v>8.5359999999999996</v>
      </c>
      <c r="Q61" s="307">
        <v>8.44</v>
      </c>
      <c r="R61" s="307">
        <v>8.2729999999999997</v>
      </c>
      <c r="S61" s="307">
        <v>8.44</v>
      </c>
      <c r="T61" s="307">
        <v>8.2810000000000006</v>
      </c>
      <c r="U61" s="307">
        <v>8.44</v>
      </c>
      <c r="V61" s="307">
        <v>10.899000000000001</v>
      </c>
      <c r="W61" s="307">
        <v>13.113</v>
      </c>
      <c r="X61" s="307">
        <v>13.518000000000002</v>
      </c>
      <c r="Y61" s="307">
        <v>13.113</v>
      </c>
    </row>
    <row r="62" spans="1:25" x14ac:dyDescent="0.3">
      <c r="A62" s="310" t="s">
        <v>180</v>
      </c>
      <c r="B62" s="311">
        <v>11.537000000000003</v>
      </c>
      <c r="C62" s="311">
        <v>11.336</v>
      </c>
      <c r="D62" s="311">
        <v>11.561999999999999</v>
      </c>
      <c r="E62" s="311">
        <v>11.336</v>
      </c>
      <c r="F62" s="311">
        <v>10.477000000000002</v>
      </c>
      <c r="G62" s="311">
        <v>11.336</v>
      </c>
      <c r="H62" s="311">
        <v>10.223000000000001</v>
      </c>
      <c r="I62" s="311">
        <v>9.4269999999999996</v>
      </c>
      <c r="J62" s="311">
        <v>9.4369999999999994</v>
      </c>
      <c r="K62" s="311">
        <v>9.4269999999999996</v>
      </c>
      <c r="L62" s="311">
        <v>8.75</v>
      </c>
      <c r="M62" s="311">
        <v>9.4269999999999996</v>
      </c>
      <c r="N62" s="311">
        <v>9.3409999999999993</v>
      </c>
      <c r="O62" s="311">
        <v>9.1319999999999997</v>
      </c>
      <c r="P62" s="311">
        <v>9.14</v>
      </c>
      <c r="Q62" s="311">
        <v>9.1319999999999997</v>
      </c>
      <c r="R62" s="311">
        <v>8.8789999999999996</v>
      </c>
      <c r="S62" s="311">
        <v>9.1319999999999997</v>
      </c>
      <c r="T62" s="311">
        <v>10.760999999999997</v>
      </c>
      <c r="U62" s="311">
        <v>12.745999999999999</v>
      </c>
      <c r="V62" s="311">
        <v>12.301</v>
      </c>
      <c r="W62" s="311">
        <v>12.745999999999999</v>
      </c>
      <c r="X62" s="311">
        <v>15.918999999999999</v>
      </c>
      <c r="Y62" s="311">
        <v>12.745999999999999</v>
      </c>
    </row>
    <row r="63" spans="1:25" x14ac:dyDescent="0.3">
      <c r="A63" s="303" t="s">
        <v>26</v>
      </c>
      <c r="B63" s="307">
        <v>11.537000000000003</v>
      </c>
      <c r="C63" s="307">
        <v>11.336</v>
      </c>
      <c r="D63" s="307">
        <v>11.561999999999999</v>
      </c>
      <c r="E63" s="307">
        <v>11.336</v>
      </c>
      <c r="F63" s="307">
        <v>10.477000000000002</v>
      </c>
      <c r="G63" s="307">
        <v>11.336</v>
      </c>
      <c r="H63" s="307">
        <v>10.223000000000001</v>
      </c>
      <c r="I63" s="307">
        <v>9.4269999999999996</v>
      </c>
      <c r="J63" s="307">
        <v>9.4369999999999994</v>
      </c>
      <c r="K63" s="307">
        <v>9.4269999999999996</v>
      </c>
      <c r="L63" s="307">
        <v>8.75</v>
      </c>
      <c r="M63" s="307">
        <v>9.4269999999999996</v>
      </c>
      <c r="N63" s="307">
        <v>9.3409999999999993</v>
      </c>
      <c r="O63" s="307">
        <v>9.1319999999999997</v>
      </c>
      <c r="P63" s="307">
        <v>9.14</v>
      </c>
      <c r="Q63" s="307">
        <v>9.1319999999999997</v>
      </c>
      <c r="R63" s="307">
        <v>8.8789999999999996</v>
      </c>
      <c r="S63" s="307">
        <v>9.1319999999999997</v>
      </c>
      <c r="T63" s="307">
        <v>10.760999999999997</v>
      </c>
      <c r="U63" s="307">
        <v>12.745999999999999</v>
      </c>
      <c r="V63" s="307">
        <v>12.301</v>
      </c>
      <c r="W63" s="307">
        <v>12.745999999999999</v>
      </c>
      <c r="X63" s="307">
        <v>15.918999999999999</v>
      </c>
      <c r="Y63" s="307">
        <v>12.745999999999999</v>
      </c>
    </row>
    <row r="64" spans="1:25" x14ac:dyDescent="0.3">
      <c r="A64" s="304" t="s">
        <v>60</v>
      </c>
      <c r="B64" s="307">
        <v>11.537000000000003</v>
      </c>
      <c r="C64" s="307">
        <v>11.336</v>
      </c>
      <c r="D64" s="307">
        <v>11.561999999999999</v>
      </c>
      <c r="E64" s="307">
        <v>11.336</v>
      </c>
      <c r="F64" s="307">
        <v>10.477000000000002</v>
      </c>
      <c r="G64" s="307">
        <v>11.336</v>
      </c>
      <c r="H64" s="307">
        <v>10.223000000000001</v>
      </c>
      <c r="I64" s="307">
        <v>9.4269999999999996</v>
      </c>
      <c r="J64" s="307">
        <v>9.4369999999999994</v>
      </c>
      <c r="K64" s="307">
        <v>9.4269999999999996</v>
      </c>
      <c r="L64" s="307">
        <v>8.75</v>
      </c>
      <c r="M64" s="307">
        <v>9.4269999999999996</v>
      </c>
      <c r="N64" s="307">
        <v>9.3409999999999993</v>
      </c>
      <c r="O64" s="307">
        <v>9.1319999999999997</v>
      </c>
      <c r="P64" s="307">
        <v>9.14</v>
      </c>
      <c r="Q64" s="307">
        <v>9.1319999999999997</v>
      </c>
      <c r="R64" s="307">
        <v>8.8789999999999996</v>
      </c>
      <c r="S64" s="307">
        <v>9.1319999999999997</v>
      </c>
      <c r="T64" s="307">
        <v>10.760999999999997</v>
      </c>
      <c r="U64" s="307">
        <v>12.745999999999999</v>
      </c>
      <c r="V64" s="307">
        <v>12.301</v>
      </c>
      <c r="W64" s="307">
        <v>12.745999999999999</v>
      </c>
      <c r="X64" s="307">
        <v>15.918999999999999</v>
      </c>
      <c r="Y64" s="307">
        <v>12.745999999999999</v>
      </c>
    </row>
    <row r="65" spans="1:25" x14ac:dyDescent="0.3">
      <c r="A65" s="310" t="s">
        <v>184</v>
      </c>
      <c r="B65" s="311">
        <v>11.343200000000003</v>
      </c>
      <c r="C65" s="311">
        <v>10.790600000000001</v>
      </c>
      <c r="D65" s="311">
        <v>10.975</v>
      </c>
      <c r="E65" s="311">
        <v>10.577400000000001</v>
      </c>
      <c r="F65" s="311">
        <v>10.0754</v>
      </c>
      <c r="G65" s="311">
        <v>10.577400000000001</v>
      </c>
      <c r="H65" s="311">
        <v>9.5079999999999991</v>
      </c>
      <c r="I65" s="311">
        <v>9.2470000000000017</v>
      </c>
      <c r="J65" s="311">
        <v>8.7998000000000012</v>
      </c>
      <c r="K65" s="311">
        <v>8.963000000000001</v>
      </c>
      <c r="L65" s="311">
        <v>8.6137999999999995</v>
      </c>
      <c r="M65" s="311">
        <v>8.963000000000001</v>
      </c>
      <c r="N65" s="311">
        <v>8.9006000000000007</v>
      </c>
      <c r="O65" s="311">
        <v>10.293400000000002</v>
      </c>
      <c r="P65" s="311">
        <v>8.8607999999999993</v>
      </c>
      <c r="Q65" s="311">
        <v>10.311200000000001</v>
      </c>
      <c r="R65" s="311">
        <v>8.6849999999999987</v>
      </c>
      <c r="S65" s="311">
        <v>10.311200000000001</v>
      </c>
      <c r="T65" s="311">
        <v>10.399199999999999</v>
      </c>
      <c r="U65" s="311">
        <v>12.242399999999998</v>
      </c>
      <c r="V65" s="311">
        <v>12.1722</v>
      </c>
      <c r="W65" s="311">
        <v>13.886599999999998</v>
      </c>
      <c r="X65" s="311">
        <v>15.8096</v>
      </c>
      <c r="Y65" s="311">
        <v>13.886599999999998</v>
      </c>
    </row>
    <row r="66" spans="1:25" x14ac:dyDescent="0.3">
      <c r="A66" s="303" t="s">
        <v>26</v>
      </c>
      <c r="B66" s="307">
        <v>10.989000000000003</v>
      </c>
      <c r="C66" s="307">
        <v>10.662000000000001</v>
      </c>
      <c r="D66" s="307">
        <v>10.991</v>
      </c>
      <c r="E66" s="307">
        <v>10.662000000000001</v>
      </c>
      <c r="F66" s="307">
        <v>10.054</v>
      </c>
      <c r="G66" s="307">
        <v>10.662000000000001</v>
      </c>
      <c r="H66" s="307">
        <v>9.4760000000000009</v>
      </c>
      <c r="I66" s="307">
        <v>8.9990000000000006</v>
      </c>
      <c r="J66" s="307">
        <v>8.7690000000000001</v>
      </c>
      <c r="K66" s="307">
        <v>8.9990000000000006</v>
      </c>
      <c r="L66" s="307">
        <v>8.6569999999999983</v>
      </c>
      <c r="M66" s="307">
        <v>8.9990000000000006</v>
      </c>
      <c r="N66" s="307">
        <v>8.8580000000000023</v>
      </c>
      <c r="O66" s="307">
        <v>10.662000000000001</v>
      </c>
      <c r="P66" s="307">
        <v>8.8529999999999998</v>
      </c>
      <c r="Q66" s="307">
        <v>10.662000000000001</v>
      </c>
      <c r="R66" s="307">
        <v>8.6649999999999991</v>
      </c>
      <c r="S66" s="307">
        <v>10.662000000000001</v>
      </c>
      <c r="T66" s="307">
        <v>10.733999999999998</v>
      </c>
      <c r="U66" s="307">
        <v>13.075999999999997</v>
      </c>
      <c r="V66" s="307">
        <v>12.046999999999999</v>
      </c>
      <c r="W66" s="307">
        <v>13.075999999999997</v>
      </c>
      <c r="X66" s="307">
        <v>15.572000000000001</v>
      </c>
      <c r="Y66" s="307">
        <v>13.075999999999997</v>
      </c>
    </row>
    <row r="67" spans="1:25" x14ac:dyDescent="0.3">
      <c r="A67" s="304" t="s">
        <v>60</v>
      </c>
      <c r="B67" s="307">
        <v>10.989000000000003</v>
      </c>
      <c r="C67" s="307">
        <v>10.662000000000001</v>
      </c>
      <c r="D67" s="307">
        <v>10.991</v>
      </c>
      <c r="E67" s="307">
        <v>10.662000000000001</v>
      </c>
      <c r="F67" s="307">
        <v>10.054</v>
      </c>
      <c r="G67" s="307">
        <v>10.662000000000001</v>
      </c>
      <c r="H67" s="307">
        <v>9.4760000000000009</v>
      </c>
      <c r="I67" s="307">
        <v>8.9990000000000006</v>
      </c>
      <c r="J67" s="307">
        <v>8.7690000000000001</v>
      </c>
      <c r="K67" s="307">
        <v>8.9990000000000006</v>
      </c>
      <c r="L67" s="307">
        <v>8.6569999999999983</v>
      </c>
      <c r="M67" s="307">
        <v>8.9990000000000006</v>
      </c>
      <c r="N67" s="307">
        <v>8.8580000000000023</v>
      </c>
      <c r="O67" s="307">
        <v>10.662000000000001</v>
      </c>
      <c r="P67" s="307">
        <v>8.8529999999999998</v>
      </c>
      <c r="Q67" s="307">
        <v>10.662000000000001</v>
      </c>
      <c r="R67" s="307">
        <v>8.6649999999999991</v>
      </c>
      <c r="S67" s="307">
        <v>10.662000000000001</v>
      </c>
      <c r="T67" s="307">
        <v>10.733999999999998</v>
      </c>
      <c r="U67" s="307">
        <v>13.075999999999997</v>
      </c>
      <c r="V67" s="307">
        <v>12.046999999999999</v>
      </c>
      <c r="W67" s="307">
        <v>13.075999999999997</v>
      </c>
      <c r="X67" s="307">
        <v>15.572000000000001</v>
      </c>
      <c r="Y67" s="307">
        <v>13.075999999999997</v>
      </c>
    </row>
    <row r="68" spans="1:25" x14ac:dyDescent="0.3">
      <c r="A68" s="303" t="s">
        <v>29</v>
      </c>
      <c r="B68" s="307">
        <v>12.760000000000002</v>
      </c>
      <c r="C68" s="307">
        <v>11.305</v>
      </c>
      <c r="D68" s="307">
        <v>10.911000000000001</v>
      </c>
      <c r="E68" s="307">
        <v>10.239000000000001</v>
      </c>
      <c r="F68" s="307">
        <v>10.161000000000001</v>
      </c>
      <c r="G68" s="307">
        <v>10.239000000000001</v>
      </c>
      <c r="H68" s="307">
        <v>9.6359999999999992</v>
      </c>
      <c r="I68" s="307">
        <v>10.239000000000001</v>
      </c>
      <c r="J68" s="307">
        <v>8.923</v>
      </c>
      <c r="K68" s="307">
        <v>8.8190000000000008</v>
      </c>
      <c r="L68" s="307">
        <v>8.4410000000000007</v>
      </c>
      <c r="M68" s="307">
        <v>8.8190000000000008</v>
      </c>
      <c r="N68" s="307">
        <v>9.0709999999999997</v>
      </c>
      <c r="O68" s="307">
        <v>8.8190000000000008</v>
      </c>
      <c r="P68" s="307">
        <v>8.8919999999999977</v>
      </c>
      <c r="Q68" s="307">
        <v>8.9079999999999995</v>
      </c>
      <c r="R68" s="307">
        <v>8.7650000000000006</v>
      </c>
      <c r="S68" s="307">
        <v>8.9079999999999995</v>
      </c>
      <c r="T68" s="307">
        <v>9.06</v>
      </c>
      <c r="U68" s="307">
        <v>8.9079999999999995</v>
      </c>
      <c r="V68" s="307">
        <v>12.673000000000002</v>
      </c>
      <c r="W68" s="307">
        <v>17.129000000000001</v>
      </c>
      <c r="X68" s="307">
        <v>16.760000000000002</v>
      </c>
      <c r="Y68" s="307">
        <v>17.129000000000001</v>
      </c>
    </row>
    <row r="69" spans="1:25" x14ac:dyDescent="0.3">
      <c r="A69" s="304" t="s">
        <v>31</v>
      </c>
      <c r="B69" s="307">
        <v>12.760000000000002</v>
      </c>
      <c r="C69" s="307">
        <v>11.305</v>
      </c>
      <c r="D69" s="307">
        <v>10.911000000000001</v>
      </c>
      <c r="E69" s="307">
        <v>10.239000000000001</v>
      </c>
      <c r="F69" s="307">
        <v>10.161000000000001</v>
      </c>
      <c r="G69" s="307">
        <v>10.239000000000001</v>
      </c>
      <c r="H69" s="307">
        <v>9.6359999999999992</v>
      </c>
      <c r="I69" s="307">
        <v>10.239000000000001</v>
      </c>
      <c r="J69" s="307">
        <v>8.923</v>
      </c>
      <c r="K69" s="307">
        <v>8.8190000000000008</v>
      </c>
      <c r="L69" s="307">
        <v>8.4410000000000007</v>
      </c>
      <c r="M69" s="307">
        <v>8.8190000000000008</v>
      </c>
      <c r="N69" s="307">
        <v>9.0709999999999997</v>
      </c>
      <c r="O69" s="307">
        <v>8.8190000000000008</v>
      </c>
      <c r="P69" s="307">
        <v>8.8919999999999977</v>
      </c>
      <c r="Q69" s="307">
        <v>8.9079999999999995</v>
      </c>
      <c r="R69" s="307">
        <v>8.7650000000000006</v>
      </c>
      <c r="S69" s="307">
        <v>8.9079999999999995</v>
      </c>
      <c r="T69" s="307">
        <v>9.06</v>
      </c>
      <c r="U69" s="307">
        <v>8.9079999999999995</v>
      </c>
      <c r="V69" s="307">
        <v>12.673000000000002</v>
      </c>
      <c r="W69" s="307">
        <v>17.129000000000001</v>
      </c>
      <c r="X69" s="307">
        <v>16.760000000000002</v>
      </c>
      <c r="Y69" s="307">
        <v>17.129000000000001</v>
      </c>
    </row>
    <row r="70" spans="1:25" x14ac:dyDescent="0.3">
      <c r="A70" s="310" t="s">
        <v>185</v>
      </c>
      <c r="B70" s="311">
        <v>11.395333333333333</v>
      </c>
      <c r="C70" s="311">
        <v>10.13677777777778</v>
      </c>
      <c r="D70" s="311">
        <v>10.632000000000001</v>
      </c>
      <c r="E70" s="311">
        <v>11.471444444444444</v>
      </c>
      <c r="F70" s="311">
        <v>9.7693333333333339</v>
      </c>
      <c r="G70" s="311">
        <v>10.243666666666666</v>
      </c>
      <c r="H70" s="311">
        <v>9.0660000000000007</v>
      </c>
      <c r="I70" s="311">
        <v>8.7469999999999981</v>
      </c>
      <c r="J70" s="311">
        <v>8.2526666666666681</v>
      </c>
      <c r="K70" s="311">
        <v>8.2356666666666651</v>
      </c>
      <c r="L70" s="311">
        <v>7.8166666666666664</v>
      </c>
      <c r="M70" s="311">
        <v>8.2356666666666651</v>
      </c>
      <c r="N70" s="311">
        <v>8.3899999999999988</v>
      </c>
      <c r="O70" s="311">
        <v>8.1696666666666662</v>
      </c>
      <c r="P70" s="311">
        <v>8.2036666666666669</v>
      </c>
      <c r="Q70" s="311">
        <v>8.1996666666666673</v>
      </c>
      <c r="R70" s="311">
        <v>7.9393333333333329</v>
      </c>
      <c r="S70" s="311">
        <v>8.1996666666666673</v>
      </c>
      <c r="T70" s="311">
        <v>8.8193333333333346</v>
      </c>
      <c r="U70" s="311">
        <v>10.165000000000001</v>
      </c>
      <c r="V70" s="311">
        <v>11.116999999999999</v>
      </c>
      <c r="W70" s="311">
        <v>12.912000000000001</v>
      </c>
      <c r="X70" s="311">
        <v>14.686666666666667</v>
      </c>
      <c r="Y70" s="311">
        <v>12.912000000000001</v>
      </c>
    </row>
    <row r="71" spans="1:25" x14ac:dyDescent="0.3">
      <c r="A71" s="303" t="s">
        <v>26</v>
      </c>
      <c r="B71" s="307">
        <v>10.840999999999999</v>
      </c>
      <c r="C71" s="307">
        <v>10.461</v>
      </c>
      <c r="D71" s="307">
        <v>10.723000000000001</v>
      </c>
      <c r="E71" s="307">
        <v>10.461</v>
      </c>
      <c r="F71" s="307">
        <v>9.7720000000000002</v>
      </c>
      <c r="G71" s="307">
        <v>10.461</v>
      </c>
      <c r="H71" s="307">
        <v>8.9969999999999999</v>
      </c>
      <c r="I71" s="307">
        <v>8.2159999999999993</v>
      </c>
      <c r="J71" s="307">
        <v>8.1359999999999992</v>
      </c>
      <c r="K71" s="307">
        <v>8.2159999999999993</v>
      </c>
      <c r="L71" s="307">
        <v>7.7930000000000001</v>
      </c>
      <c r="M71" s="307">
        <v>8.2159999999999993</v>
      </c>
      <c r="N71" s="307">
        <v>8.35</v>
      </c>
      <c r="O71" s="307">
        <v>8.1170000000000009</v>
      </c>
      <c r="P71" s="307">
        <v>8.1180000000000003</v>
      </c>
      <c r="Q71" s="307">
        <v>8.1170000000000009</v>
      </c>
      <c r="R71" s="307">
        <v>7.7759999999999998</v>
      </c>
      <c r="S71" s="307">
        <v>8.1170000000000009</v>
      </c>
      <c r="T71" s="307">
        <v>9.0020000000000007</v>
      </c>
      <c r="U71" s="307">
        <v>11.065</v>
      </c>
      <c r="V71" s="307">
        <v>10.542</v>
      </c>
      <c r="W71" s="307">
        <v>11.065</v>
      </c>
      <c r="X71" s="307">
        <v>13.894</v>
      </c>
      <c r="Y71" s="307">
        <v>11.065</v>
      </c>
    </row>
    <row r="72" spans="1:25" x14ac:dyDescent="0.3">
      <c r="A72" s="304" t="s">
        <v>61</v>
      </c>
      <c r="B72" s="307">
        <v>10.840999999999999</v>
      </c>
      <c r="C72" s="307">
        <v>10.461</v>
      </c>
      <c r="D72" s="307">
        <v>10.723000000000001</v>
      </c>
      <c r="E72" s="307">
        <v>10.461</v>
      </c>
      <c r="F72" s="307">
        <v>9.7720000000000002</v>
      </c>
      <c r="G72" s="307">
        <v>10.461</v>
      </c>
      <c r="H72" s="307">
        <v>8.9969999999999999</v>
      </c>
      <c r="I72" s="307">
        <v>8.2159999999999993</v>
      </c>
      <c r="J72" s="307">
        <v>8.1359999999999992</v>
      </c>
      <c r="K72" s="307">
        <v>8.2159999999999993</v>
      </c>
      <c r="L72" s="307">
        <v>7.7930000000000001</v>
      </c>
      <c r="M72" s="307">
        <v>8.2159999999999993</v>
      </c>
      <c r="N72" s="307">
        <v>8.35</v>
      </c>
      <c r="O72" s="307">
        <v>8.1170000000000009</v>
      </c>
      <c r="P72" s="307">
        <v>8.1180000000000003</v>
      </c>
      <c r="Q72" s="307">
        <v>8.1170000000000009</v>
      </c>
      <c r="R72" s="307">
        <v>7.7759999999999998</v>
      </c>
      <c r="S72" s="307">
        <v>8.1170000000000009</v>
      </c>
      <c r="T72" s="307">
        <v>9.0020000000000007</v>
      </c>
      <c r="U72" s="307">
        <v>11.065</v>
      </c>
      <c r="V72" s="307">
        <v>10.542</v>
      </c>
      <c r="W72" s="307">
        <v>11.065</v>
      </c>
      <c r="X72" s="307">
        <v>13.894</v>
      </c>
      <c r="Y72" s="307">
        <v>11.065</v>
      </c>
    </row>
    <row r="73" spans="1:25" x14ac:dyDescent="0.3">
      <c r="A73" s="303" t="s">
        <v>29</v>
      </c>
      <c r="B73" s="307">
        <v>12.504000000000001</v>
      </c>
      <c r="C73" s="307">
        <v>11.066000000000001</v>
      </c>
      <c r="D73" s="307">
        <v>10.450000000000001</v>
      </c>
      <c r="E73" s="307">
        <v>9.8089999999999993</v>
      </c>
      <c r="F73" s="307">
        <v>9.7640000000000011</v>
      </c>
      <c r="G73" s="307">
        <v>9.8089999999999993</v>
      </c>
      <c r="H73" s="307">
        <v>9.2039999999999988</v>
      </c>
      <c r="I73" s="307">
        <v>9.8089999999999993</v>
      </c>
      <c r="J73" s="307">
        <v>8.4860000000000007</v>
      </c>
      <c r="K73" s="307">
        <v>8.2750000000000004</v>
      </c>
      <c r="L73" s="307">
        <v>7.8639999999999999</v>
      </c>
      <c r="M73" s="307">
        <v>8.2750000000000004</v>
      </c>
      <c r="N73" s="307">
        <v>8.4699999999999989</v>
      </c>
      <c r="O73" s="307">
        <v>8.2750000000000004</v>
      </c>
      <c r="P73" s="307">
        <v>8.375</v>
      </c>
      <c r="Q73" s="307">
        <v>8.3650000000000002</v>
      </c>
      <c r="R73" s="307">
        <v>8.266</v>
      </c>
      <c r="S73" s="307">
        <v>8.3650000000000002</v>
      </c>
      <c r="T73" s="307">
        <v>8.4540000000000006</v>
      </c>
      <c r="U73" s="307">
        <v>8.3650000000000002</v>
      </c>
      <c r="V73" s="307">
        <v>12.266999999999999</v>
      </c>
      <c r="W73" s="307">
        <v>16.606000000000002</v>
      </c>
      <c r="X73" s="307">
        <v>16.272000000000002</v>
      </c>
      <c r="Y73" s="307">
        <v>16.606000000000002</v>
      </c>
    </row>
    <row r="74" spans="1:25" x14ac:dyDescent="0.3">
      <c r="A74" s="304" t="s">
        <v>30</v>
      </c>
      <c r="B74" s="307">
        <v>12.504000000000001</v>
      </c>
      <c r="C74" s="307">
        <v>11.066000000000001</v>
      </c>
      <c r="D74" s="307">
        <v>10.450000000000001</v>
      </c>
      <c r="E74" s="307">
        <v>9.8089999999999993</v>
      </c>
      <c r="F74" s="307">
        <v>9.7640000000000011</v>
      </c>
      <c r="G74" s="307">
        <v>9.8089999999999993</v>
      </c>
      <c r="H74" s="307">
        <v>9.2039999999999988</v>
      </c>
      <c r="I74" s="307">
        <v>9.8089999999999993</v>
      </c>
      <c r="J74" s="307">
        <v>8.4860000000000007</v>
      </c>
      <c r="K74" s="307">
        <v>8.2750000000000004</v>
      </c>
      <c r="L74" s="307">
        <v>7.8639999999999999</v>
      </c>
      <c r="M74" s="307">
        <v>8.2750000000000004</v>
      </c>
      <c r="N74" s="307">
        <v>8.4699999999999989</v>
      </c>
      <c r="O74" s="307">
        <v>8.2750000000000004</v>
      </c>
      <c r="P74" s="307">
        <v>8.375</v>
      </c>
      <c r="Q74" s="307">
        <v>8.3650000000000002</v>
      </c>
      <c r="R74" s="307">
        <v>8.266</v>
      </c>
      <c r="S74" s="307">
        <v>8.3650000000000002</v>
      </c>
      <c r="T74" s="307">
        <v>8.4540000000000006</v>
      </c>
      <c r="U74" s="307">
        <v>8.3650000000000002</v>
      </c>
      <c r="V74" s="307">
        <v>12.266999999999999</v>
      </c>
      <c r="W74" s="307">
        <v>16.606000000000002</v>
      </c>
      <c r="X74" s="307">
        <v>16.272000000000002</v>
      </c>
      <c r="Y74" s="307">
        <v>16.606000000000002</v>
      </c>
    </row>
    <row r="75" spans="1:25" x14ac:dyDescent="0.3">
      <c r="A75" s="303" t="s">
        <v>32</v>
      </c>
      <c r="B75" s="307"/>
      <c r="C75" s="307">
        <v>9.0850000000000009</v>
      </c>
      <c r="D75" s="307"/>
      <c r="E75" s="307">
        <v>13.927</v>
      </c>
      <c r="F75" s="307"/>
      <c r="G75" s="307"/>
      <c r="H75" s="307"/>
      <c r="I75" s="307"/>
      <c r="J75" s="307"/>
      <c r="K75" s="307"/>
      <c r="L75" s="307"/>
      <c r="M75" s="307"/>
      <c r="N75" s="307"/>
      <c r="O75" s="307"/>
      <c r="P75" s="307"/>
      <c r="Q75" s="307"/>
      <c r="R75" s="307"/>
      <c r="S75" s="307"/>
      <c r="T75" s="307"/>
      <c r="U75" s="307"/>
      <c r="V75" s="307"/>
      <c r="W75" s="307"/>
      <c r="X75" s="307"/>
      <c r="Y75" s="307"/>
    </row>
    <row r="76" spans="1:25" x14ac:dyDescent="0.3">
      <c r="A76" s="304" t="s">
        <v>33</v>
      </c>
      <c r="B76" s="307"/>
      <c r="C76" s="307">
        <v>9.0850000000000009</v>
      </c>
      <c r="D76" s="307"/>
      <c r="E76" s="307">
        <v>13.927</v>
      </c>
      <c r="F76" s="307"/>
      <c r="G76" s="307"/>
      <c r="H76" s="307"/>
      <c r="I76" s="307"/>
      <c r="J76" s="307"/>
      <c r="K76" s="307"/>
      <c r="L76" s="307"/>
      <c r="M76" s="307"/>
      <c r="N76" s="307"/>
      <c r="O76" s="307"/>
      <c r="P76" s="307"/>
      <c r="Q76" s="307"/>
      <c r="R76" s="307"/>
      <c r="S76" s="307"/>
      <c r="T76" s="307"/>
      <c r="U76" s="307"/>
      <c r="V76" s="307"/>
      <c r="W76" s="307"/>
      <c r="X76" s="307"/>
      <c r="Y76" s="307"/>
    </row>
  </sheetData>
  <mergeCells count="12">
    <mergeCell ref="R4:S4"/>
    <mergeCell ref="T4:U4"/>
    <mergeCell ref="V4:W4"/>
    <mergeCell ref="X4:Y4"/>
    <mergeCell ref="N4:O4"/>
    <mergeCell ref="P4:Q4"/>
    <mergeCell ref="L4:M4"/>
    <mergeCell ref="B4:C4"/>
    <mergeCell ref="D4:E4"/>
    <mergeCell ref="F4:G4"/>
    <mergeCell ref="H4:I4"/>
    <mergeCell ref="J4:K4"/>
  </mergeCells>
  <phoneticPr fontId="4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B939-5140-41A7-B78A-E5B78F8A350E}">
  <sheetPr>
    <tabColor rgb="FF0070C0"/>
  </sheetPr>
  <dimension ref="A1:AB60"/>
  <sheetViews>
    <sheetView zoomScaleNormal="100" workbookViewId="0">
      <selection activeCell="G14" sqref="G14"/>
    </sheetView>
  </sheetViews>
  <sheetFormatPr defaultRowHeight="14.4" x14ac:dyDescent="0.3"/>
  <cols>
    <col min="1" max="1" width="17.44140625" customWidth="1"/>
    <col min="2" max="2" width="14.21875" style="137" customWidth="1"/>
    <col min="3" max="3" width="14.44140625" style="137" customWidth="1"/>
    <col min="4" max="4" width="13.21875" style="137" customWidth="1"/>
    <col min="5" max="6" width="14.21875" style="137" customWidth="1"/>
    <col min="7" max="9" width="15.21875" style="137" customWidth="1"/>
    <col min="10" max="10" width="11.44140625" style="137" customWidth="1"/>
    <col min="11" max="11" width="12.77734375" style="137" customWidth="1"/>
    <col min="12" max="12" width="12.77734375" bestFit="1" customWidth="1"/>
    <col min="13" max="13" width="11.77734375" customWidth="1"/>
    <col min="14" max="14" width="13.77734375" bestFit="1" customWidth="1"/>
    <col min="15" max="15" width="13.77734375" customWidth="1"/>
    <col min="16" max="16" width="18" style="1" customWidth="1"/>
    <col min="17" max="17" width="8.77734375" style="1"/>
    <col min="18" max="18" width="12" style="1" customWidth="1"/>
    <col min="19" max="28" width="8.77734375" style="1"/>
  </cols>
  <sheetData>
    <row r="1" spans="1:18" ht="44.1" customHeight="1" thickTop="1" thickBot="1" x14ac:dyDescent="0.35">
      <c r="B1" s="440" t="s">
        <v>0</v>
      </c>
      <c r="C1" s="441"/>
      <c r="D1" s="442" t="s">
        <v>1</v>
      </c>
      <c r="E1" s="443"/>
      <c r="F1" s="440" t="s">
        <v>2</v>
      </c>
      <c r="G1" s="444"/>
      <c r="H1" s="445" t="s">
        <v>3</v>
      </c>
      <c r="I1" s="446"/>
      <c r="J1" s="447" t="s">
        <v>4</v>
      </c>
      <c r="K1" s="448"/>
      <c r="L1" s="448"/>
      <c r="M1" s="448"/>
      <c r="N1" s="448"/>
      <c r="O1" s="448"/>
      <c r="P1" s="437" t="s">
        <v>5</v>
      </c>
      <c r="Q1" s="438"/>
      <c r="R1" s="439"/>
    </row>
    <row r="2" spans="1:18" ht="44.4" thickTop="1" thickBot="1" x14ac:dyDescent="0.35">
      <c r="A2" s="2">
        <f>[2]LAYOUT!$B$20</f>
        <v>2021</v>
      </c>
      <c r="B2" s="3" t="s">
        <v>6</v>
      </c>
      <c r="C2" s="4" t="s">
        <v>7</v>
      </c>
      <c r="D2" s="5" t="s">
        <v>8</v>
      </c>
      <c r="E2" s="6" t="s">
        <v>9</v>
      </c>
      <c r="F2" s="7" t="s">
        <v>10</v>
      </c>
      <c r="G2" s="8" t="s">
        <v>11</v>
      </c>
      <c r="H2" s="9" t="s">
        <v>12</v>
      </c>
      <c r="I2" s="10" t="s">
        <v>13</v>
      </c>
      <c r="J2" s="11" t="s">
        <v>14</v>
      </c>
      <c r="K2" s="12" t="s">
        <v>15</v>
      </c>
      <c r="L2" s="13" t="s">
        <v>16</v>
      </c>
      <c r="M2" s="14" t="s">
        <v>17</v>
      </c>
      <c r="N2" s="15" t="s">
        <v>18</v>
      </c>
      <c r="O2" s="16" t="s">
        <v>19</v>
      </c>
      <c r="P2" s="17" t="s">
        <v>20</v>
      </c>
      <c r="Q2" s="18" t="s">
        <v>21</v>
      </c>
      <c r="R2" s="19" t="s">
        <v>22</v>
      </c>
    </row>
    <row r="3" spans="1:18" ht="15" thickBot="1" x14ac:dyDescent="0.35">
      <c r="A3" s="20" t="str">
        <f>[3]LAYOUT!B21</f>
        <v>January</v>
      </c>
      <c r="B3" s="21">
        <v>1361488</v>
      </c>
      <c r="C3" s="22">
        <v>1104723309.3</v>
      </c>
      <c r="D3" s="23">
        <v>607774.57880432205</v>
      </c>
      <c r="E3" s="24">
        <v>1953790899.0393498</v>
      </c>
      <c r="F3" s="25">
        <v>865968.42119567632</v>
      </c>
      <c r="G3" s="26">
        <v>789950110.36064732</v>
      </c>
      <c r="H3" s="27">
        <f>D3+F3</f>
        <v>1473742.9999999984</v>
      </c>
      <c r="I3" s="27">
        <f>E3+G3</f>
        <v>2743741009.3999972</v>
      </c>
      <c r="J3" s="28">
        <f>B3+D3+F3</f>
        <v>2835230.9999999981</v>
      </c>
      <c r="K3" s="29">
        <f>C3+E3+G3</f>
        <v>3848464318.6999969</v>
      </c>
      <c r="L3" s="30">
        <f>SUM(L4:L57)</f>
        <v>0.99954498338688214</v>
      </c>
      <c r="M3" s="31">
        <f>SUM(M4:M57)</f>
        <v>0.99977179989919729</v>
      </c>
      <c r="N3" s="31">
        <f>E3/K3</f>
        <v>0.50768065837215204</v>
      </c>
      <c r="O3" s="32">
        <f>G3/K3</f>
        <v>0.20526372208317389</v>
      </c>
      <c r="P3" s="33" t="str">
        <f>A3</f>
        <v>January</v>
      </c>
      <c r="Q3" s="34"/>
      <c r="R3" s="35"/>
    </row>
    <row r="4" spans="1:18" ht="15" thickBot="1" x14ac:dyDescent="0.35">
      <c r="A4" s="36" t="s">
        <v>23</v>
      </c>
      <c r="B4" s="37">
        <v>1076960</v>
      </c>
      <c r="C4" s="38">
        <v>700841334.49999988</v>
      </c>
      <c r="D4" s="39">
        <v>381301.40190714021</v>
      </c>
      <c r="E4" s="39">
        <v>274940734.32061052</v>
      </c>
      <c r="F4" s="40">
        <v>718934.59809285868</v>
      </c>
      <c r="G4" s="41">
        <v>489783864.6793893</v>
      </c>
      <c r="H4" s="42">
        <f t="shared" ref="H4:I59" si="0">D4+F4</f>
        <v>1100235.9999999988</v>
      </c>
      <c r="I4" s="43">
        <f>E4+G4</f>
        <v>764724598.99999976</v>
      </c>
      <c r="J4" s="44">
        <f t="shared" ref="J4:J60" si="1">B4+D4+F4</f>
        <v>2177195.9999999991</v>
      </c>
      <c r="K4" s="45">
        <f>C4+I4</f>
        <v>1465565933.4999995</v>
      </c>
      <c r="L4" s="449">
        <f>K4/K$3</f>
        <v>0.38081837640502397</v>
      </c>
      <c r="M4" s="450">
        <f>J4/J3</f>
        <v>0.76790780010517679</v>
      </c>
      <c r="N4" s="450">
        <f>E4/$K$4</f>
        <v>0.18760038565034687</v>
      </c>
      <c r="O4" s="451">
        <f>G4/K4</f>
        <v>0.33419435692648042</v>
      </c>
      <c r="P4" s="46" t="s">
        <v>24</v>
      </c>
      <c r="Q4" s="47" t="s">
        <v>25</v>
      </c>
      <c r="R4" s="48"/>
    </row>
    <row r="5" spans="1:18" ht="15" thickBot="1" x14ac:dyDescent="0.35">
      <c r="A5" s="49" t="s">
        <v>26</v>
      </c>
      <c r="B5" s="50">
        <v>546425</v>
      </c>
      <c r="C5" s="51">
        <v>325513744.49999988</v>
      </c>
      <c r="D5" s="52">
        <v>193729.40190714021</v>
      </c>
      <c r="E5" s="52">
        <v>129333860.32061051</v>
      </c>
      <c r="F5" s="53">
        <v>368172.59809285868</v>
      </c>
      <c r="G5" s="52">
        <v>231298135.6793893</v>
      </c>
      <c r="H5" s="54">
        <f t="shared" si="0"/>
        <v>561901.99999999884</v>
      </c>
      <c r="I5" s="55">
        <f t="shared" si="0"/>
        <v>360631995.99999982</v>
      </c>
      <c r="J5" s="56">
        <f>B5+D5+F5</f>
        <v>1108326.9999999988</v>
      </c>
      <c r="K5" s="29">
        <f t="shared" ref="K5:K60" si="2">C5+E5+G5</f>
        <v>686145740.49999976</v>
      </c>
      <c r="L5" s="449"/>
      <c r="M5" s="450"/>
      <c r="N5" s="450"/>
      <c r="O5" s="451"/>
      <c r="P5" s="46"/>
      <c r="Q5" s="57"/>
      <c r="R5" s="58"/>
    </row>
    <row r="6" spans="1:18" ht="15" thickBot="1" x14ac:dyDescent="0.35">
      <c r="A6" s="59" t="s">
        <v>27</v>
      </c>
      <c r="B6" s="60">
        <v>447066</v>
      </c>
      <c r="C6" s="61">
        <v>256219617</v>
      </c>
      <c r="D6" s="62">
        <v>142422.40190714021</v>
      </c>
      <c r="E6" s="62">
        <v>91309963.320610508</v>
      </c>
      <c r="F6" s="60">
        <v>368172.59809285868</v>
      </c>
      <c r="G6" s="62">
        <v>231298135.6793893</v>
      </c>
      <c r="H6" s="27">
        <f t="shared" si="0"/>
        <v>510594.99999999889</v>
      </c>
      <c r="I6" s="27">
        <f t="shared" si="0"/>
        <v>322608098.99999982</v>
      </c>
      <c r="J6" s="56">
        <f>B6+D6+F6</f>
        <v>957660.99999999884</v>
      </c>
      <c r="K6" s="29">
        <f t="shared" si="2"/>
        <v>578827715.99999976</v>
      </c>
      <c r="L6" s="449"/>
      <c r="M6" s="450"/>
      <c r="N6" s="450"/>
      <c r="O6" s="451"/>
      <c r="P6" s="63" t="s">
        <v>27</v>
      </c>
      <c r="Q6" s="64">
        <v>12.643000000000001</v>
      </c>
      <c r="R6" s="65">
        <v>11.795</v>
      </c>
    </row>
    <row r="7" spans="1:18" ht="15" thickBot="1" x14ac:dyDescent="0.35">
      <c r="A7" s="59" t="s">
        <v>28</v>
      </c>
      <c r="B7" s="60">
        <v>99359</v>
      </c>
      <c r="C7" s="61">
        <v>69294127.499999896</v>
      </c>
      <c r="D7" s="62">
        <v>51307</v>
      </c>
      <c r="E7" s="62">
        <v>38023897</v>
      </c>
      <c r="F7" s="66">
        <v>0</v>
      </c>
      <c r="G7" s="67">
        <v>0</v>
      </c>
      <c r="H7" s="27">
        <f t="shared" si="0"/>
        <v>51307</v>
      </c>
      <c r="I7" s="27">
        <f t="shared" si="0"/>
        <v>38023897</v>
      </c>
      <c r="J7" s="56">
        <f>B7+D7+F7</f>
        <v>150666</v>
      </c>
      <c r="K7" s="29">
        <f t="shared" si="2"/>
        <v>107318024.4999999</v>
      </c>
      <c r="L7" s="449"/>
      <c r="M7" s="450"/>
      <c r="N7" s="450"/>
      <c r="O7" s="451"/>
      <c r="P7" s="68" t="s">
        <v>28</v>
      </c>
      <c r="Q7" s="64">
        <v>11.77</v>
      </c>
      <c r="R7" s="65">
        <v>10.708</v>
      </c>
    </row>
    <row r="8" spans="1:18" ht="15" thickBot="1" x14ac:dyDescent="0.35">
      <c r="A8" s="69" t="s">
        <v>29</v>
      </c>
      <c r="B8" s="50">
        <v>514668</v>
      </c>
      <c r="C8" s="51">
        <v>365648458</v>
      </c>
      <c r="D8" s="52">
        <v>181597</v>
      </c>
      <c r="E8" s="52">
        <v>141098841</v>
      </c>
      <c r="F8" s="70">
        <v>346264</v>
      </c>
      <c r="G8" s="71">
        <v>255165823</v>
      </c>
      <c r="H8" s="54">
        <f t="shared" si="0"/>
        <v>527861</v>
      </c>
      <c r="I8" s="55">
        <f t="shared" si="0"/>
        <v>396264664</v>
      </c>
      <c r="J8" s="56">
        <f t="shared" si="1"/>
        <v>1042529</v>
      </c>
      <c r="K8" s="29">
        <f t="shared" si="2"/>
        <v>761913122</v>
      </c>
      <c r="L8" s="449"/>
      <c r="M8" s="450"/>
      <c r="N8" s="450"/>
      <c r="O8" s="451"/>
      <c r="P8" s="68"/>
      <c r="Q8" s="64"/>
      <c r="R8" s="65"/>
    </row>
    <row r="9" spans="1:18" ht="15" thickBot="1" x14ac:dyDescent="0.35">
      <c r="A9" s="72" t="s">
        <v>30</v>
      </c>
      <c r="B9" s="60">
        <v>513110</v>
      </c>
      <c r="C9" s="61">
        <v>364372172</v>
      </c>
      <c r="D9" s="62">
        <v>181149</v>
      </c>
      <c r="E9" s="62">
        <v>140632627</v>
      </c>
      <c r="F9" s="73">
        <v>336281</v>
      </c>
      <c r="G9" s="74">
        <v>246989256</v>
      </c>
      <c r="H9" s="27">
        <f t="shared" si="0"/>
        <v>517430</v>
      </c>
      <c r="I9" s="27">
        <f t="shared" si="0"/>
        <v>387621883</v>
      </c>
      <c r="J9" s="56">
        <f t="shared" si="1"/>
        <v>1030540</v>
      </c>
      <c r="K9" s="29">
        <f t="shared" si="2"/>
        <v>751994055</v>
      </c>
      <c r="L9" s="449"/>
      <c r="M9" s="450"/>
      <c r="N9" s="450"/>
      <c r="O9" s="451"/>
      <c r="P9" s="68" t="s">
        <v>30</v>
      </c>
      <c r="Q9" s="64">
        <v>13.583</v>
      </c>
      <c r="R9" s="65">
        <v>12.388</v>
      </c>
    </row>
    <row r="10" spans="1:18" ht="15" thickBot="1" x14ac:dyDescent="0.35">
      <c r="A10" s="72" t="s">
        <v>31</v>
      </c>
      <c r="B10" s="60">
        <v>1558</v>
      </c>
      <c r="C10" s="61">
        <v>1276286</v>
      </c>
      <c r="D10" s="62">
        <v>448</v>
      </c>
      <c r="E10" s="62">
        <v>466214</v>
      </c>
      <c r="F10" s="73">
        <v>9983</v>
      </c>
      <c r="G10" s="74">
        <v>8176567</v>
      </c>
      <c r="H10" s="27">
        <f t="shared" si="0"/>
        <v>10431</v>
      </c>
      <c r="I10" s="27">
        <f t="shared" si="0"/>
        <v>8642781</v>
      </c>
      <c r="J10" s="56">
        <f t="shared" si="1"/>
        <v>11989</v>
      </c>
      <c r="K10" s="29">
        <f t="shared" si="2"/>
        <v>9919067</v>
      </c>
      <c r="L10" s="449"/>
      <c r="M10" s="450"/>
      <c r="N10" s="450"/>
      <c r="O10" s="451"/>
      <c r="P10" s="68" t="s">
        <v>31</v>
      </c>
      <c r="Q10" s="64">
        <v>13.583</v>
      </c>
      <c r="R10" s="65">
        <v>12.388</v>
      </c>
    </row>
    <row r="11" spans="1:18" ht="15" thickBot="1" x14ac:dyDescent="0.35">
      <c r="A11" s="69" t="s">
        <v>32</v>
      </c>
      <c r="B11" s="50">
        <v>15867</v>
      </c>
      <c r="C11" s="51">
        <v>9679132</v>
      </c>
      <c r="D11" s="52">
        <v>5975</v>
      </c>
      <c r="E11" s="52">
        <v>4508033</v>
      </c>
      <c r="F11" s="70">
        <v>4498</v>
      </c>
      <c r="G11" s="71">
        <v>3319906</v>
      </c>
      <c r="H11" s="54">
        <f t="shared" si="0"/>
        <v>10473</v>
      </c>
      <c r="I11" s="55">
        <f t="shared" si="0"/>
        <v>7827939</v>
      </c>
      <c r="J11" s="56">
        <f t="shared" si="1"/>
        <v>26340</v>
      </c>
      <c r="K11" s="29">
        <f t="shared" si="2"/>
        <v>17507071</v>
      </c>
      <c r="L11" s="449"/>
      <c r="M11" s="450"/>
      <c r="N11" s="450"/>
      <c r="O11" s="451"/>
      <c r="P11" s="68"/>
      <c r="Q11" s="64"/>
      <c r="R11" s="65"/>
    </row>
    <row r="12" spans="1:18" ht="15" thickBot="1" x14ac:dyDescent="0.35">
      <c r="A12" s="72" t="s">
        <v>33</v>
      </c>
      <c r="B12" s="60">
        <v>15867</v>
      </c>
      <c r="C12" s="61">
        <v>9679132</v>
      </c>
      <c r="D12" s="62">
        <v>5975</v>
      </c>
      <c r="E12" s="62">
        <v>4508033</v>
      </c>
      <c r="F12" s="73">
        <v>4498</v>
      </c>
      <c r="G12" s="74">
        <v>3319906</v>
      </c>
      <c r="H12" s="27">
        <f t="shared" si="0"/>
        <v>10473</v>
      </c>
      <c r="I12" s="27">
        <f t="shared" si="0"/>
        <v>7827939</v>
      </c>
      <c r="J12" s="56">
        <f t="shared" si="1"/>
        <v>26340</v>
      </c>
      <c r="K12" s="29">
        <f t="shared" si="2"/>
        <v>17507071</v>
      </c>
      <c r="L12" s="449"/>
      <c r="M12" s="450"/>
      <c r="N12" s="450"/>
      <c r="O12" s="451"/>
      <c r="P12" s="75" t="s">
        <v>33</v>
      </c>
      <c r="Q12" s="76">
        <v>12.5299999999999</v>
      </c>
      <c r="R12" s="77">
        <v>11.239000000000001</v>
      </c>
    </row>
    <row r="13" spans="1:18" ht="15" thickBot="1" x14ac:dyDescent="0.35">
      <c r="A13" s="36" t="s">
        <v>34</v>
      </c>
      <c r="B13" s="37">
        <v>133744</v>
      </c>
      <c r="C13" s="38">
        <v>90844460</v>
      </c>
      <c r="D13" s="39">
        <v>86140.286782208088</v>
      </c>
      <c r="E13" s="39">
        <v>56147780.087923698</v>
      </c>
      <c r="F13" s="40">
        <v>59635.713217791796</v>
      </c>
      <c r="G13" s="78">
        <v>39982062.91207619</v>
      </c>
      <c r="H13" s="42">
        <f t="shared" si="0"/>
        <v>145775.99999999988</v>
      </c>
      <c r="I13" s="43">
        <f t="shared" si="0"/>
        <v>96129842.999999881</v>
      </c>
      <c r="J13" s="79">
        <f t="shared" si="1"/>
        <v>279519.99999999988</v>
      </c>
      <c r="K13" s="80">
        <f>C13+E13+G13</f>
        <v>186974302.99999988</v>
      </c>
      <c r="L13" s="452">
        <f>K13/K3</f>
        <v>4.8584133180468045E-2</v>
      </c>
      <c r="M13" s="450">
        <f>J13/J3</f>
        <v>9.8588086826082277E-2</v>
      </c>
      <c r="N13" s="450">
        <f>E13/K13</f>
        <v>0.30029677440714264</v>
      </c>
      <c r="O13" s="451">
        <f>G13/K13</f>
        <v>0.21383720795084987</v>
      </c>
      <c r="P13" s="81"/>
      <c r="Q13" s="82" t="s">
        <v>35</v>
      </c>
      <c r="R13" s="83"/>
    </row>
    <row r="14" spans="1:18" ht="15" thickBot="1" x14ac:dyDescent="0.35">
      <c r="A14" s="49" t="s">
        <v>26</v>
      </c>
      <c r="B14" s="84">
        <v>65856</v>
      </c>
      <c r="C14" s="85">
        <v>41229238</v>
      </c>
      <c r="D14" s="86">
        <v>44731.286782208088</v>
      </c>
      <c r="E14" s="86">
        <v>27111987.087923698</v>
      </c>
      <c r="F14" s="84">
        <v>24697.713217791799</v>
      </c>
      <c r="G14" s="85">
        <v>15329991.91207619</v>
      </c>
      <c r="H14" s="54">
        <f t="shared" si="0"/>
        <v>69428.999999999884</v>
      </c>
      <c r="I14" s="55">
        <f t="shared" si="0"/>
        <v>42441978.999999888</v>
      </c>
      <c r="J14" s="28">
        <f t="shared" si="1"/>
        <v>135284.99999999988</v>
      </c>
      <c r="K14" s="29">
        <f>C14+E14+G14</f>
        <v>83671216.999999896</v>
      </c>
      <c r="L14" s="452"/>
      <c r="M14" s="450"/>
      <c r="N14" s="450"/>
      <c r="O14" s="451"/>
      <c r="P14" s="81"/>
      <c r="Q14" s="57"/>
      <c r="R14" s="58"/>
    </row>
    <row r="15" spans="1:18" ht="15" thickBot="1" x14ac:dyDescent="0.35">
      <c r="A15" s="59" t="str">
        <f>A6</f>
        <v>EverSource East</v>
      </c>
      <c r="B15" s="60">
        <v>42757</v>
      </c>
      <c r="C15" s="61">
        <v>23433006</v>
      </c>
      <c r="D15" s="62">
        <v>27554.286782208088</v>
      </c>
      <c r="E15" s="62">
        <v>14979217.0879237</v>
      </c>
      <c r="F15" s="60">
        <v>24697.713217791799</v>
      </c>
      <c r="G15" s="61">
        <v>15329991.91207619</v>
      </c>
      <c r="H15" s="27">
        <f t="shared" si="0"/>
        <v>52251.999999999884</v>
      </c>
      <c r="I15" s="27">
        <f t="shared" si="0"/>
        <v>30309208.999999888</v>
      </c>
      <c r="J15" s="28">
        <f t="shared" si="1"/>
        <v>95008.999999999884</v>
      </c>
      <c r="K15" s="29">
        <f t="shared" si="2"/>
        <v>53742214.999999888</v>
      </c>
      <c r="L15" s="452"/>
      <c r="M15" s="450"/>
      <c r="N15" s="450"/>
      <c r="O15" s="451"/>
      <c r="P15" s="63" t="s">
        <v>27</v>
      </c>
      <c r="Q15" s="64">
        <v>12.643000000000001</v>
      </c>
      <c r="R15" s="65">
        <v>0</v>
      </c>
    </row>
    <row r="16" spans="1:18" ht="15" thickBot="1" x14ac:dyDescent="0.35">
      <c r="A16" s="59" t="str">
        <f>A7</f>
        <v>EverSource West</v>
      </c>
      <c r="B16" s="60">
        <v>23099</v>
      </c>
      <c r="C16" s="61">
        <v>17796232</v>
      </c>
      <c r="D16" s="62">
        <v>17177</v>
      </c>
      <c r="E16" s="62">
        <v>12132770</v>
      </c>
      <c r="F16" s="66">
        <v>0</v>
      </c>
      <c r="G16" s="87">
        <v>0</v>
      </c>
      <c r="H16" s="27">
        <f t="shared" si="0"/>
        <v>17177</v>
      </c>
      <c r="I16" s="27">
        <f t="shared" si="0"/>
        <v>12132770</v>
      </c>
      <c r="J16" s="28">
        <f t="shared" si="1"/>
        <v>40276</v>
      </c>
      <c r="K16" s="29">
        <f t="shared" si="2"/>
        <v>29929002</v>
      </c>
      <c r="L16" s="452"/>
      <c r="M16" s="450"/>
      <c r="N16" s="450"/>
      <c r="O16" s="451"/>
      <c r="P16" s="68" t="s">
        <v>28</v>
      </c>
      <c r="Q16" s="64">
        <v>11.77</v>
      </c>
      <c r="R16" s="65">
        <v>11.239000000000001</v>
      </c>
    </row>
    <row r="17" spans="1:24" ht="15" thickBot="1" x14ac:dyDescent="0.35">
      <c r="A17" s="49" t="s">
        <v>29</v>
      </c>
      <c r="B17" s="84">
        <v>64799</v>
      </c>
      <c r="C17" s="85">
        <v>47602232</v>
      </c>
      <c r="D17" s="86">
        <v>40402</v>
      </c>
      <c r="E17" s="86">
        <v>28367030</v>
      </c>
      <c r="F17" s="88">
        <v>34605</v>
      </c>
      <c r="G17" s="89">
        <v>24416745</v>
      </c>
      <c r="H17" s="54">
        <f t="shared" si="0"/>
        <v>75007</v>
      </c>
      <c r="I17" s="55">
        <f t="shared" si="0"/>
        <v>52783775</v>
      </c>
      <c r="J17" s="28">
        <f t="shared" si="1"/>
        <v>139806</v>
      </c>
      <c r="K17" s="29">
        <f t="shared" si="2"/>
        <v>100386007</v>
      </c>
      <c r="L17" s="452"/>
      <c r="M17" s="450"/>
      <c r="N17" s="450"/>
      <c r="O17" s="451"/>
      <c r="P17" s="68"/>
      <c r="Q17" s="64"/>
      <c r="R17" s="65"/>
    </row>
    <row r="18" spans="1:24" ht="15" thickBot="1" x14ac:dyDescent="0.35">
      <c r="A18" s="72" t="s">
        <v>30</v>
      </c>
      <c r="B18" s="60">
        <v>64765</v>
      </c>
      <c r="C18" s="61">
        <v>47567316</v>
      </c>
      <c r="D18" s="62">
        <v>40387</v>
      </c>
      <c r="E18" s="62">
        <v>28345795</v>
      </c>
      <c r="F18" s="73">
        <v>34499</v>
      </c>
      <c r="G18" s="90">
        <v>24310314</v>
      </c>
      <c r="H18" s="27">
        <f t="shared" si="0"/>
        <v>74886</v>
      </c>
      <c r="I18" s="27">
        <f t="shared" si="0"/>
        <v>52656109</v>
      </c>
      <c r="J18" s="28">
        <f t="shared" si="1"/>
        <v>139651</v>
      </c>
      <c r="K18" s="29">
        <f t="shared" si="2"/>
        <v>100223425</v>
      </c>
      <c r="L18" s="452"/>
      <c r="M18" s="450"/>
      <c r="N18" s="450"/>
      <c r="O18" s="451"/>
      <c r="P18" s="68" t="s">
        <v>30</v>
      </c>
      <c r="Q18" s="64">
        <v>13.583</v>
      </c>
      <c r="R18" s="65">
        <v>0</v>
      </c>
    </row>
    <row r="19" spans="1:24" ht="15" thickBot="1" x14ac:dyDescent="0.35">
      <c r="A19" s="72" t="s">
        <v>31</v>
      </c>
      <c r="B19" s="60">
        <v>34</v>
      </c>
      <c r="C19" s="61">
        <v>34916</v>
      </c>
      <c r="D19" s="62">
        <v>15</v>
      </c>
      <c r="E19" s="62">
        <v>21235</v>
      </c>
      <c r="F19" s="73">
        <v>106</v>
      </c>
      <c r="G19" s="90">
        <v>106431</v>
      </c>
      <c r="H19" s="27">
        <f t="shared" si="0"/>
        <v>121</v>
      </c>
      <c r="I19" s="27">
        <f t="shared" si="0"/>
        <v>127666</v>
      </c>
      <c r="J19" s="28">
        <f t="shared" si="1"/>
        <v>155</v>
      </c>
      <c r="K19" s="29">
        <f t="shared" si="2"/>
        <v>162582</v>
      </c>
      <c r="L19" s="452"/>
      <c r="M19" s="450"/>
      <c r="N19" s="450"/>
      <c r="O19" s="451"/>
      <c r="P19" s="68" t="s">
        <v>31</v>
      </c>
      <c r="Q19" s="64">
        <v>13.583</v>
      </c>
      <c r="R19" s="65">
        <v>11.432666666666668</v>
      </c>
    </row>
    <row r="20" spans="1:24" ht="15" thickBot="1" x14ac:dyDescent="0.35">
      <c r="A20" s="69" t="s">
        <v>32</v>
      </c>
      <c r="B20" s="84">
        <v>3089</v>
      </c>
      <c r="C20" s="85">
        <v>2012990</v>
      </c>
      <c r="D20" s="86">
        <v>1007</v>
      </c>
      <c r="E20" s="86">
        <v>668763</v>
      </c>
      <c r="F20" s="91">
        <v>333</v>
      </c>
      <c r="G20" s="92">
        <v>235326</v>
      </c>
      <c r="H20" s="54">
        <f t="shared" si="0"/>
        <v>1340</v>
      </c>
      <c r="I20" s="55">
        <f t="shared" si="0"/>
        <v>904089</v>
      </c>
      <c r="J20" s="28">
        <f t="shared" si="1"/>
        <v>4429</v>
      </c>
      <c r="K20" s="29">
        <f t="shared" si="2"/>
        <v>2917079</v>
      </c>
      <c r="L20" s="452"/>
      <c r="M20" s="450"/>
      <c r="N20" s="450"/>
      <c r="O20" s="451"/>
      <c r="P20" s="68"/>
      <c r="Q20" s="64"/>
      <c r="R20" s="65"/>
    </row>
    <row r="21" spans="1:24" ht="15" thickBot="1" x14ac:dyDescent="0.35">
      <c r="A21" s="72" t="s">
        <v>33</v>
      </c>
      <c r="B21" s="60">
        <v>3089</v>
      </c>
      <c r="C21" s="61">
        <v>2012990</v>
      </c>
      <c r="D21" s="62">
        <v>1007</v>
      </c>
      <c r="E21" s="62">
        <v>668763</v>
      </c>
      <c r="F21" s="73">
        <v>333</v>
      </c>
      <c r="G21" s="90">
        <v>235326</v>
      </c>
      <c r="H21" s="27">
        <f t="shared" si="0"/>
        <v>1340</v>
      </c>
      <c r="I21" s="27">
        <f t="shared" si="0"/>
        <v>904089</v>
      </c>
      <c r="J21" s="28">
        <f t="shared" si="1"/>
        <v>4429</v>
      </c>
      <c r="K21" s="29">
        <f t="shared" si="2"/>
        <v>2917079</v>
      </c>
      <c r="L21" s="452"/>
      <c r="M21" s="450"/>
      <c r="N21" s="450"/>
      <c r="O21" s="451"/>
      <c r="P21" s="75" t="s">
        <v>33</v>
      </c>
      <c r="Q21" s="76">
        <v>12.5299999999999</v>
      </c>
      <c r="R21" s="77">
        <v>11.795</v>
      </c>
    </row>
    <row r="22" spans="1:24" ht="15" thickBot="1" x14ac:dyDescent="0.35">
      <c r="A22" s="36" t="s">
        <v>36</v>
      </c>
      <c r="B22" s="37">
        <v>128712</v>
      </c>
      <c r="C22" s="38">
        <v>115162088.90000001</v>
      </c>
      <c r="D22" s="39">
        <v>97418.245273496868</v>
      </c>
      <c r="E22" s="39">
        <v>174653938.90262708</v>
      </c>
      <c r="F22" s="40">
        <v>79870.754726502928</v>
      </c>
      <c r="G22" s="78">
        <v>71082985.897372693</v>
      </c>
      <c r="H22" s="42">
        <f t="shared" si="0"/>
        <v>177288.9999999998</v>
      </c>
      <c r="I22" s="43">
        <f t="shared" si="0"/>
        <v>245736924.79999977</v>
      </c>
      <c r="J22" s="44">
        <f t="shared" si="1"/>
        <v>306000.99999999977</v>
      </c>
      <c r="K22" s="45">
        <f t="shared" si="2"/>
        <v>360899013.69999981</v>
      </c>
      <c r="L22" s="452">
        <f>K22/K3</f>
        <v>9.3777409328277397E-2</v>
      </c>
      <c r="M22" s="450">
        <f>J22/J3</f>
        <v>0.10792806653143958</v>
      </c>
      <c r="N22" s="450">
        <f>E22/K22</f>
        <v>0.4839413028925858</v>
      </c>
      <c r="O22" s="451">
        <f>G22/K22</f>
        <v>0.19696087603182255</v>
      </c>
      <c r="P22" s="81"/>
      <c r="Q22" s="93" t="s">
        <v>37</v>
      </c>
      <c r="R22" s="94"/>
    </row>
    <row r="23" spans="1:24" ht="15" thickBot="1" x14ac:dyDescent="0.35">
      <c r="A23" s="69" t="s">
        <v>26</v>
      </c>
      <c r="B23" s="84">
        <v>61873</v>
      </c>
      <c r="C23" s="85">
        <v>50288663.899999999</v>
      </c>
      <c r="D23" s="86">
        <v>51218.245273496861</v>
      </c>
      <c r="E23" s="86">
        <v>93787303.902627081</v>
      </c>
      <c r="F23" s="84">
        <v>35489.754726502921</v>
      </c>
      <c r="G23" s="85">
        <v>27641383.897372685</v>
      </c>
      <c r="H23" s="54">
        <f t="shared" si="0"/>
        <v>86707.999999999782</v>
      </c>
      <c r="I23" s="55">
        <f t="shared" si="0"/>
        <v>121428687.79999977</v>
      </c>
      <c r="J23" s="28">
        <f t="shared" si="1"/>
        <v>148580.9999999998</v>
      </c>
      <c r="K23" s="29">
        <f t="shared" si="2"/>
        <v>171717351.69999978</v>
      </c>
      <c r="L23" s="452"/>
      <c r="M23" s="450"/>
      <c r="N23" s="450"/>
      <c r="O23" s="451"/>
      <c r="P23" s="81"/>
      <c r="Q23" s="57"/>
      <c r="R23" s="58"/>
    </row>
    <row r="24" spans="1:24" ht="15" thickBot="1" x14ac:dyDescent="0.35">
      <c r="A24" s="72" t="str">
        <f>A15</f>
        <v>EverSource East</v>
      </c>
      <c r="B24" s="60">
        <v>51349</v>
      </c>
      <c r="C24" s="61">
        <v>33698146</v>
      </c>
      <c r="D24" s="62">
        <v>40177.245273496861</v>
      </c>
      <c r="E24" s="62">
        <v>62331359.102627173</v>
      </c>
      <c r="F24" s="60">
        <v>35489.754726502921</v>
      </c>
      <c r="G24" s="61">
        <v>27641383.897372685</v>
      </c>
      <c r="H24" s="27">
        <f t="shared" si="0"/>
        <v>75666.999999999782</v>
      </c>
      <c r="I24" s="27">
        <f t="shared" si="0"/>
        <v>89972742.999999851</v>
      </c>
      <c r="J24" s="28">
        <f t="shared" si="1"/>
        <v>127015.9999999998</v>
      </c>
      <c r="K24" s="29">
        <f t="shared" si="2"/>
        <v>123670888.99999985</v>
      </c>
      <c r="L24" s="452"/>
      <c r="M24" s="450"/>
      <c r="N24" s="450"/>
      <c r="O24" s="451"/>
      <c r="P24" s="63" t="s">
        <v>27</v>
      </c>
      <c r="Q24" s="64">
        <v>12.153999999999998</v>
      </c>
      <c r="R24" s="65">
        <v>11.086</v>
      </c>
    </row>
    <row r="25" spans="1:24" ht="15" thickBot="1" x14ac:dyDescent="0.35">
      <c r="A25" s="72" t="str">
        <f>A16</f>
        <v>EverSource West</v>
      </c>
      <c r="B25" s="60">
        <v>10524</v>
      </c>
      <c r="C25" s="61">
        <v>16590517.9</v>
      </c>
      <c r="D25" s="62">
        <v>11041</v>
      </c>
      <c r="E25" s="62">
        <v>31455944.7999999</v>
      </c>
      <c r="F25" s="60">
        <v>0</v>
      </c>
      <c r="G25" s="61">
        <v>0</v>
      </c>
      <c r="H25" s="27">
        <f t="shared" si="0"/>
        <v>11041</v>
      </c>
      <c r="I25" s="27">
        <f t="shared" si="0"/>
        <v>31455944.7999999</v>
      </c>
      <c r="J25" s="28">
        <f t="shared" si="1"/>
        <v>21565</v>
      </c>
      <c r="K25" s="29">
        <f t="shared" si="2"/>
        <v>48046462.699999899</v>
      </c>
      <c r="L25" s="452"/>
      <c r="M25" s="450"/>
      <c r="N25" s="450"/>
      <c r="O25" s="451"/>
      <c r="P25" s="68" t="s">
        <v>28</v>
      </c>
      <c r="Q25" s="64">
        <v>11.417</v>
      </c>
      <c r="R25" s="65">
        <v>9.98</v>
      </c>
    </row>
    <row r="26" spans="1:24" ht="15" thickBot="1" x14ac:dyDescent="0.35">
      <c r="A26" s="69" t="s">
        <v>29</v>
      </c>
      <c r="B26" s="50">
        <v>65157</v>
      </c>
      <c r="C26" s="51">
        <v>64512162</v>
      </c>
      <c r="D26" s="52">
        <v>45629</v>
      </c>
      <c r="E26" s="52">
        <v>80698163</v>
      </c>
      <c r="F26" s="95">
        <v>44184</v>
      </c>
      <c r="G26" s="95">
        <v>43395362</v>
      </c>
      <c r="H26" s="54">
        <f t="shared" si="0"/>
        <v>89813</v>
      </c>
      <c r="I26" s="55">
        <f t="shared" si="0"/>
        <v>124093525</v>
      </c>
      <c r="J26" s="56">
        <f t="shared" si="1"/>
        <v>154970</v>
      </c>
      <c r="K26" s="29">
        <f t="shared" si="2"/>
        <v>188605687</v>
      </c>
      <c r="L26" s="452"/>
      <c r="M26" s="450"/>
      <c r="N26" s="450"/>
      <c r="O26" s="451"/>
      <c r="P26" s="68"/>
      <c r="Q26" s="64"/>
      <c r="R26" s="65"/>
    </row>
    <row r="27" spans="1:24" ht="15" thickBot="1" x14ac:dyDescent="0.35">
      <c r="A27" s="72" t="s">
        <v>30</v>
      </c>
      <c r="B27" s="60">
        <v>64940</v>
      </c>
      <c r="C27" s="61">
        <v>64377572</v>
      </c>
      <c r="D27" s="62">
        <v>45325</v>
      </c>
      <c r="E27" s="62">
        <v>80021780</v>
      </c>
      <c r="F27" s="73">
        <v>43114</v>
      </c>
      <c r="G27" s="90">
        <v>42161576</v>
      </c>
      <c r="H27" s="27">
        <f t="shared" si="0"/>
        <v>88439</v>
      </c>
      <c r="I27" s="27">
        <f t="shared" si="0"/>
        <v>122183356</v>
      </c>
      <c r="J27" s="28">
        <f t="shared" si="1"/>
        <v>153379</v>
      </c>
      <c r="K27" s="29">
        <f t="shared" si="2"/>
        <v>186560928</v>
      </c>
      <c r="L27" s="452"/>
      <c r="M27" s="450"/>
      <c r="N27" s="450"/>
      <c r="O27" s="451"/>
      <c r="P27" s="68" t="s">
        <v>30</v>
      </c>
      <c r="Q27" s="64">
        <v>12.2449999999999</v>
      </c>
      <c r="R27" s="65">
        <v>10.763</v>
      </c>
    </row>
    <row r="28" spans="1:24" ht="15" thickBot="1" x14ac:dyDescent="0.35">
      <c r="A28" s="72" t="s">
        <v>31</v>
      </c>
      <c r="B28" s="60">
        <v>217</v>
      </c>
      <c r="C28" s="61">
        <v>134590</v>
      </c>
      <c r="D28" s="62">
        <v>304</v>
      </c>
      <c r="E28" s="62">
        <v>676383</v>
      </c>
      <c r="F28" s="73">
        <v>1070</v>
      </c>
      <c r="G28" s="90">
        <v>1233786</v>
      </c>
      <c r="H28" s="27">
        <f t="shared" si="0"/>
        <v>1374</v>
      </c>
      <c r="I28" s="27">
        <f t="shared" si="0"/>
        <v>1910169</v>
      </c>
      <c r="J28" s="28">
        <f t="shared" si="1"/>
        <v>1591</v>
      </c>
      <c r="K28" s="29">
        <f t="shared" si="2"/>
        <v>2044759</v>
      </c>
      <c r="L28" s="452"/>
      <c r="M28" s="450"/>
      <c r="N28" s="450"/>
      <c r="O28" s="451"/>
      <c r="P28" s="68" t="s">
        <v>31</v>
      </c>
      <c r="Q28" s="64">
        <v>12.2449999999999</v>
      </c>
      <c r="R28" s="65">
        <v>10.763</v>
      </c>
    </row>
    <row r="29" spans="1:24" ht="15" thickBot="1" x14ac:dyDescent="0.35">
      <c r="A29" s="69" t="s">
        <v>32</v>
      </c>
      <c r="B29" s="50">
        <v>1682</v>
      </c>
      <c r="C29" s="51">
        <v>361263</v>
      </c>
      <c r="D29" s="52">
        <v>571</v>
      </c>
      <c r="E29" s="52">
        <v>168472</v>
      </c>
      <c r="F29" s="70">
        <v>197</v>
      </c>
      <c r="G29" s="71">
        <v>46240</v>
      </c>
      <c r="H29" s="54">
        <f t="shared" si="0"/>
        <v>768</v>
      </c>
      <c r="I29" s="55">
        <f t="shared" si="0"/>
        <v>214712</v>
      </c>
      <c r="J29" s="28">
        <f t="shared" si="1"/>
        <v>2450</v>
      </c>
      <c r="K29" s="29">
        <f t="shared" si="2"/>
        <v>575975</v>
      </c>
      <c r="L29" s="452"/>
      <c r="M29" s="450"/>
      <c r="N29" s="450"/>
      <c r="O29" s="451"/>
      <c r="P29" s="68"/>
      <c r="Q29" s="64"/>
      <c r="R29" s="65"/>
    </row>
    <row r="30" spans="1:24" ht="15" thickBot="1" x14ac:dyDescent="0.35">
      <c r="A30" s="72" t="s">
        <v>33</v>
      </c>
      <c r="B30" s="60">
        <v>1682</v>
      </c>
      <c r="C30" s="61">
        <v>361263</v>
      </c>
      <c r="D30" s="62">
        <v>571</v>
      </c>
      <c r="E30" s="62">
        <v>168472</v>
      </c>
      <c r="F30" s="73">
        <v>197</v>
      </c>
      <c r="G30" s="90">
        <v>46240</v>
      </c>
      <c r="H30" s="27">
        <f t="shared" si="0"/>
        <v>768</v>
      </c>
      <c r="I30" s="27">
        <f t="shared" si="0"/>
        <v>214712</v>
      </c>
      <c r="J30" s="28">
        <f t="shared" si="1"/>
        <v>2450</v>
      </c>
      <c r="K30" s="29">
        <f t="shared" si="2"/>
        <v>575975</v>
      </c>
      <c r="L30" s="452"/>
      <c r="M30" s="450"/>
      <c r="N30" s="450"/>
      <c r="O30" s="451"/>
      <c r="P30" s="75" t="s">
        <v>33</v>
      </c>
      <c r="Q30" s="76">
        <v>12.5299999999999</v>
      </c>
      <c r="R30" s="77">
        <v>11.239000000000001</v>
      </c>
    </row>
    <row r="31" spans="1:24" ht="15" thickBot="1" x14ac:dyDescent="0.35">
      <c r="A31" s="36" t="s">
        <v>38</v>
      </c>
      <c r="B31" s="37">
        <v>17187</v>
      </c>
      <c r="C31" s="38">
        <v>117761443</v>
      </c>
      <c r="D31" s="39">
        <v>26785.773966559034</v>
      </c>
      <c r="E31" s="39">
        <v>376831096.70142132</v>
      </c>
      <c r="F31" s="40">
        <v>3517.2260334409384</v>
      </c>
      <c r="G31" s="78">
        <v>32631240.498577587</v>
      </c>
      <c r="H31" s="42">
        <f t="shared" si="0"/>
        <v>30302.999999999971</v>
      </c>
      <c r="I31" s="43">
        <f t="shared" si="0"/>
        <v>409462337.19999892</v>
      </c>
      <c r="J31" s="44">
        <f t="shared" si="1"/>
        <v>47489.999999999971</v>
      </c>
      <c r="K31" s="45">
        <f t="shared" si="2"/>
        <v>527223780.19999892</v>
      </c>
      <c r="L31" s="452">
        <f>K31/K3</f>
        <v>0.13699588629110482</v>
      </c>
      <c r="M31" s="450">
        <f>J31/J3</f>
        <v>1.6749957939935053E-2</v>
      </c>
      <c r="N31" s="450">
        <f>E31/K31</f>
        <v>0.71474601649886293</v>
      </c>
      <c r="O31" s="451">
        <f>G31/K31</f>
        <v>6.18925809571775E-2</v>
      </c>
      <c r="P31" s="46"/>
      <c r="Q31" s="47" t="s">
        <v>39</v>
      </c>
      <c r="R31" s="96"/>
      <c r="S31" s="96"/>
      <c r="T31" s="48"/>
      <c r="U31" s="93" t="s">
        <v>40</v>
      </c>
      <c r="V31" s="97"/>
      <c r="W31" s="97"/>
      <c r="X31" s="94"/>
    </row>
    <row r="32" spans="1:24" ht="15" thickBot="1" x14ac:dyDescent="0.35">
      <c r="A32" s="69" t="s">
        <v>26</v>
      </c>
      <c r="B32" s="84">
        <v>14033</v>
      </c>
      <c r="C32" s="85">
        <v>77675443</v>
      </c>
      <c r="D32" s="86">
        <v>18536.773966559034</v>
      </c>
      <c r="E32" s="86">
        <v>204016537.70142132</v>
      </c>
      <c r="F32" s="84">
        <v>1956.2260334409384</v>
      </c>
      <c r="G32" s="85">
        <v>10676165.498577587</v>
      </c>
      <c r="H32" s="54">
        <f t="shared" si="0"/>
        <v>20492.999999999971</v>
      </c>
      <c r="I32" s="55">
        <f t="shared" si="0"/>
        <v>214692703.19999892</v>
      </c>
      <c r="J32" s="56">
        <f t="shared" si="1"/>
        <v>34525.999999999971</v>
      </c>
      <c r="K32" s="29">
        <f t="shared" si="2"/>
        <v>292368146.19999892</v>
      </c>
      <c r="L32" s="452"/>
      <c r="M32" s="450"/>
      <c r="N32" s="450"/>
      <c r="O32" s="453"/>
      <c r="P32" s="98" t="s">
        <v>41</v>
      </c>
      <c r="Q32" s="99" t="s">
        <v>42</v>
      </c>
      <c r="R32" s="100" t="s">
        <v>43</v>
      </c>
      <c r="S32" s="100" t="s">
        <v>44</v>
      </c>
      <c r="T32" s="101" t="s">
        <v>45</v>
      </c>
      <c r="U32" s="102" t="s">
        <v>42</v>
      </c>
      <c r="V32" s="103" t="s">
        <v>43</v>
      </c>
      <c r="W32" s="103" t="s">
        <v>44</v>
      </c>
      <c r="X32" s="104" t="s">
        <v>45</v>
      </c>
    </row>
    <row r="33" spans="1:24" ht="15" thickBot="1" x14ac:dyDescent="0.35">
      <c r="A33" s="72" t="str">
        <f>A24</f>
        <v>EverSource East</v>
      </c>
      <c r="B33" s="60">
        <v>13854</v>
      </c>
      <c r="C33" s="61">
        <v>73719627</v>
      </c>
      <c r="D33" s="62">
        <v>17735.773966559034</v>
      </c>
      <c r="E33" s="62">
        <v>179334442.50142142</v>
      </c>
      <c r="F33" s="60">
        <v>1956.2260334409384</v>
      </c>
      <c r="G33" s="62">
        <v>10676165.498577587</v>
      </c>
      <c r="H33" s="27">
        <f t="shared" si="0"/>
        <v>19691.999999999971</v>
      </c>
      <c r="I33" s="27">
        <f t="shared" si="0"/>
        <v>190010607.99999902</v>
      </c>
      <c r="J33" s="56">
        <f t="shared" si="1"/>
        <v>33545.999999999971</v>
      </c>
      <c r="K33" s="29">
        <f t="shared" si="2"/>
        <v>263730234.99999902</v>
      </c>
      <c r="L33" s="452"/>
      <c r="M33" s="450"/>
      <c r="N33" s="450"/>
      <c r="O33" s="451"/>
      <c r="P33" s="68" t="s">
        <v>27</v>
      </c>
      <c r="Q33" s="105">
        <v>12.153999999999998</v>
      </c>
      <c r="R33" s="106">
        <v>11.537000000000001</v>
      </c>
      <c r="S33" s="106">
        <v>10.989000000000001</v>
      </c>
      <c r="T33" s="107"/>
      <c r="U33" s="105">
        <v>11.086</v>
      </c>
      <c r="V33" s="106">
        <v>11.336</v>
      </c>
      <c r="W33" s="106">
        <v>10.662000000000001</v>
      </c>
      <c r="X33" s="107"/>
    </row>
    <row r="34" spans="1:24" ht="15" thickBot="1" x14ac:dyDescent="0.35">
      <c r="A34" s="72" t="str">
        <f>A25</f>
        <v>EverSource West</v>
      </c>
      <c r="B34" s="60">
        <v>179</v>
      </c>
      <c r="C34" s="61">
        <v>3955816</v>
      </c>
      <c r="D34" s="62">
        <v>801</v>
      </c>
      <c r="E34" s="62">
        <v>24682095.199999899</v>
      </c>
      <c r="F34" s="66">
        <v>0</v>
      </c>
      <c r="G34" s="67">
        <v>0</v>
      </c>
      <c r="H34" s="27">
        <f t="shared" si="0"/>
        <v>801</v>
      </c>
      <c r="I34" s="27">
        <f t="shared" si="0"/>
        <v>24682095.199999899</v>
      </c>
      <c r="J34" s="56">
        <f t="shared" si="1"/>
        <v>980</v>
      </c>
      <c r="K34" s="29">
        <f t="shared" si="2"/>
        <v>28637911.199999899</v>
      </c>
      <c r="L34" s="452"/>
      <c r="M34" s="450"/>
      <c r="N34" s="450"/>
      <c r="O34" s="451"/>
      <c r="P34" s="68" t="s">
        <v>28</v>
      </c>
      <c r="Q34" s="108"/>
      <c r="R34" s="109"/>
      <c r="S34" s="109"/>
      <c r="T34" s="110">
        <v>10.8409999999999</v>
      </c>
      <c r="U34" s="108"/>
      <c r="V34" s="109"/>
      <c r="W34" s="109"/>
      <c r="X34" s="110">
        <v>10.461</v>
      </c>
    </row>
    <row r="35" spans="1:24" ht="15" thickBot="1" x14ac:dyDescent="0.35">
      <c r="A35" s="69" t="s">
        <v>29</v>
      </c>
      <c r="B35" s="84">
        <v>2214</v>
      </c>
      <c r="C35" s="85">
        <v>37385108</v>
      </c>
      <c r="D35" s="86">
        <v>7669</v>
      </c>
      <c r="E35" s="86">
        <v>168395932</v>
      </c>
      <c r="F35" s="88">
        <v>1389</v>
      </c>
      <c r="G35" s="89">
        <v>21525293</v>
      </c>
      <c r="H35" s="54">
        <f t="shared" si="0"/>
        <v>9058</v>
      </c>
      <c r="I35" s="55">
        <f t="shared" si="0"/>
        <v>189921225</v>
      </c>
      <c r="J35" s="28">
        <f t="shared" si="1"/>
        <v>11272</v>
      </c>
      <c r="K35" s="29">
        <f t="shared" si="2"/>
        <v>227306333</v>
      </c>
      <c r="L35" s="452"/>
      <c r="M35" s="450"/>
      <c r="N35" s="450"/>
      <c r="O35" s="451"/>
      <c r="P35" s="68"/>
      <c r="Q35" s="108"/>
      <c r="R35" s="109"/>
      <c r="S35" s="109"/>
      <c r="T35" s="110"/>
      <c r="U35" s="108"/>
      <c r="V35" s="109"/>
      <c r="W35" s="109"/>
      <c r="X35" s="110"/>
    </row>
    <row r="36" spans="1:24" ht="15" thickBot="1" x14ac:dyDescent="0.35">
      <c r="A36" s="72" t="s">
        <v>30</v>
      </c>
      <c r="B36" s="60">
        <v>2206</v>
      </c>
      <c r="C36" s="61">
        <v>37269071</v>
      </c>
      <c r="D36" s="62">
        <v>7640</v>
      </c>
      <c r="E36" s="62">
        <v>167756069</v>
      </c>
      <c r="F36" s="73">
        <v>1348</v>
      </c>
      <c r="G36" s="74">
        <v>20981729</v>
      </c>
      <c r="H36" s="27">
        <f t="shared" si="0"/>
        <v>8988</v>
      </c>
      <c r="I36" s="27">
        <f t="shared" si="0"/>
        <v>188737798</v>
      </c>
      <c r="J36" s="56">
        <f t="shared" si="1"/>
        <v>11194</v>
      </c>
      <c r="K36" s="29">
        <f t="shared" si="2"/>
        <v>226006869</v>
      </c>
      <c r="L36" s="452"/>
      <c r="M36" s="450"/>
      <c r="N36" s="450"/>
      <c r="O36" s="451"/>
      <c r="P36" s="68" t="s">
        <v>30</v>
      </c>
      <c r="Q36" s="108">
        <v>12.2449999999999</v>
      </c>
      <c r="R36" s="109"/>
      <c r="S36" s="109"/>
      <c r="T36" s="110">
        <v>12.504</v>
      </c>
      <c r="U36" s="108">
        <v>10.763</v>
      </c>
      <c r="V36" s="109"/>
      <c r="W36" s="109"/>
      <c r="X36" s="110">
        <v>11.066000000000001</v>
      </c>
    </row>
    <row r="37" spans="1:24" ht="15" thickBot="1" x14ac:dyDescent="0.35">
      <c r="A37" s="72" t="s">
        <v>31</v>
      </c>
      <c r="B37" s="60">
        <v>8</v>
      </c>
      <c r="C37" s="61">
        <v>116037</v>
      </c>
      <c r="D37" s="62">
        <v>29</v>
      </c>
      <c r="E37" s="62">
        <v>639863</v>
      </c>
      <c r="F37" s="73">
        <v>41</v>
      </c>
      <c r="G37" s="90">
        <v>543564</v>
      </c>
      <c r="H37" s="27">
        <f t="shared" si="0"/>
        <v>70</v>
      </c>
      <c r="I37" s="27">
        <f t="shared" si="0"/>
        <v>1183427</v>
      </c>
      <c r="J37" s="28">
        <f t="shared" si="1"/>
        <v>78</v>
      </c>
      <c r="K37" s="29">
        <f t="shared" si="2"/>
        <v>1299464</v>
      </c>
      <c r="L37" s="452"/>
      <c r="M37" s="450"/>
      <c r="N37" s="450"/>
      <c r="O37" s="451"/>
      <c r="P37" s="68" t="s">
        <v>31</v>
      </c>
      <c r="Q37" s="108">
        <v>12.2449999999999</v>
      </c>
      <c r="R37" s="109"/>
      <c r="S37" s="109">
        <v>12.76</v>
      </c>
      <c r="T37" s="110"/>
      <c r="U37" s="108">
        <v>10.763</v>
      </c>
      <c r="V37" s="109"/>
      <c r="W37" s="109">
        <v>11.305</v>
      </c>
      <c r="X37" s="110"/>
    </row>
    <row r="38" spans="1:24" ht="15" thickBot="1" x14ac:dyDescent="0.35">
      <c r="A38" s="69" t="s">
        <v>32</v>
      </c>
      <c r="B38" s="84">
        <v>940</v>
      </c>
      <c r="C38" s="85">
        <v>2700892</v>
      </c>
      <c r="D38" s="86">
        <v>580</v>
      </c>
      <c r="E38" s="86">
        <v>4418627</v>
      </c>
      <c r="F38" s="91">
        <v>172</v>
      </c>
      <c r="G38" s="92">
        <v>429782</v>
      </c>
      <c r="H38" s="54">
        <f t="shared" si="0"/>
        <v>752</v>
      </c>
      <c r="I38" s="55">
        <f t="shared" si="0"/>
        <v>4848409</v>
      </c>
      <c r="J38" s="28">
        <f t="shared" si="1"/>
        <v>1692</v>
      </c>
      <c r="K38" s="29">
        <f t="shared" si="2"/>
        <v>7549301</v>
      </c>
      <c r="L38" s="452"/>
      <c r="M38" s="450"/>
      <c r="N38" s="450"/>
      <c r="O38" s="451"/>
      <c r="P38" s="68"/>
      <c r="Q38" s="108"/>
      <c r="R38" s="109"/>
      <c r="S38" s="109"/>
      <c r="T38" s="110"/>
      <c r="U38" s="108"/>
      <c r="V38" s="109"/>
      <c r="W38" s="109"/>
      <c r="X38" s="110"/>
    </row>
    <row r="39" spans="1:24" ht="15" thickBot="1" x14ac:dyDescent="0.35">
      <c r="A39" s="72" t="s">
        <v>33</v>
      </c>
      <c r="B39" s="60">
        <v>940</v>
      </c>
      <c r="C39" s="61">
        <v>2700892</v>
      </c>
      <c r="D39" s="62">
        <v>580</v>
      </c>
      <c r="E39" s="62">
        <v>4418627</v>
      </c>
      <c r="F39" s="73">
        <v>172</v>
      </c>
      <c r="G39" s="90">
        <v>429782</v>
      </c>
      <c r="H39" s="27">
        <f t="shared" si="0"/>
        <v>752</v>
      </c>
      <c r="I39" s="27">
        <f t="shared" si="0"/>
        <v>4848409</v>
      </c>
      <c r="J39" s="28">
        <f t="shared" si="1"/>
        <v>1692</v>
      </c>
      <c r="K39" s="29">
        <f t="shared" si="2"/>
        <v>7549301</v>
      </c>
      <c r="L39" s="452"/>
      <c r="M39" s="450"/>
      <c r="N39" s="450"/>
      <c r="O39" s="451"/>
      <c r="P39" s="75" t="s">
        <v>33</v>
      </c>
      <c r="Q39" s="111">
        <v>12.1809999999999</v>
      </c>
      <c r="R39" s="112"/>
      <c r="S39" s="112"/>
      <c r="T39" s="113"/>
      <c r="U39" s="111">
        <v>10.595000000000001</v>
      </c>
      <c r="V39" s="112"/>
      <c r="W39" s="112"/>
      <c r="X39" s="113"/>
    </row>
    <row r="40" spans="1:24" ht="15" thickBot="1" x14ac:dyDescent="0.35">
      <c r="A40" s="36" t="s">
        <v>46</v>
      </c>
      <c r="B40" s="37">
        <v>935</v>
      </c>
      <c r="C40" s="38">
        <v>74685151</v>
      </c>
      <c r="D40" s="39">
        <v>6082.0507417838344</v>
      </c>
      <c r="E40" s="39">
        <v>1054337755.0977483</v>
      </c>
      <c r="F40" s="40">
        <v>527.94925821616391</v>
      </c>
      <c r="G40" s="78">
        <v>154550413.5022507</v>
      </c>
      <c r="H40" s="42">
        <f t="shared" si="0"/>
        <v>6609.9999999999982</v>
      </c>
      <c r="I40" s="43">
        <f t="shared" si="0"/>
        <v>1208888168.599999</v>
      </c>
      <c r="J40" s="44">
        <f t="shared" si="1"/>
        <v>7544.9999999999982</v>
      </c>
      <c r="K40" s="45">
        <f t="shared" si="2"/>
        <v>1283573319.599999</v>
      </c>
      <c r="L40" s="452">
        <f>K40/K3</f>
        <v>0.33352870477790664</v>
      </c>
      <c r="M40" s="460">
        <f>J40/J3</f>
        <v>2.6611588262120452E-3</v>
      </c>
      <c r="N40" s="460">
        <f>E40/K40</f>
        <v>0.82140828186294212</v>
      </c>
      <c r="O40" s="461">
        <f>G40/K40</f>
        <v>0.1204063773703347</v>
      </c>
      <c r="P40" s="46"/>
      <c r="Q40" s="114" t="s">
        <v>47</v>
      </c>
      <c r="R40" s="115"/>
      <c r="S40" s="115"/>
      <c r="T40" s="116"/>
      <c r="U40" s="93" t="s">
        <v>48</v>
      </c>
      <c r="V40" s="97"/>
      <c r="W40" s="97"/>
      <c r="X40" s="94"/>
    </row>
    <row r="41" spans="1:24" ht="15" thickBot="1" x14ac:dyDescent="0.35">
      <c r="A41" s="69" t="s">
        <v>26</v>
      </c>
      <c r="B41" s="84">
        <v>682</v>
      </c>
      <c r="C41" s="85">
        <v>51429894</v>
      </c>
      <c r="D41" s="86">
        <v>3569.0507417838339</v>
      </c>
      <c r="E41" s="86">
        <v>538061275.09774828</v>
      </c>
      <c r="F41" s="84">
        <v>373.94925821616391</v>
      </c>
      <c r="G41" s="85">
        <v>137832041.5022507</v>
      </c>
      <c r="H41" s="54">
        <f t="shared" si="0"/>
        <v>3942.9999999999977</v>
      </c>
      <c r="I41" s="55">
        <f t="shared" si="0"/>
        <v>675893316.59999895</v>
      </c>
      <c r="J41" s="56">
        <f t="shared" si="1"/>
        <v>4624.9999999999982</v>
      </c>
      <c r="K41" s="29">
        <f t="shared" si="2"/>
        <v>727323210.59999895</v>
      </c>
      <c r="L41" s="452"/>
      <c r="M41" s="460"/>
      <c r="N41" s="460"/>
      <c r="O41" s="461"/>
      <c r="P41" s="98" t="s">
        <v>41</v>
      </c>
      <c r="Q41" s="102" t="s">
        <v>42</v>
      </c>
      <c r="R41" s="103" t="s">
        <v>43</v>
      </c>
      <c r="S41" s="103" t="s">
        <v>44</v>
      </c>
      <c r="T41" s="104" t="s">
        <v>45</v>
      </c>
      <c r="U41" s="102" t="s">
        <v>42</v>
      </c>
      <c r="V41" s="103" t="s">
        <v>43</v>
      </c>
      <c r="W41" s="103" t="s">
        <v>44</v>
      </c>
      <c r="X41" s="104" t="s">
        <v>45</v>
      </c>
    </row>
    <row r="42" spans="1:24" ht="15" thickBot="1" x14ac:dyDescent="0.35">
      <c r="A42" s="72" t="str">
        <f>A33</f>
        <v>EverSource East</v>
      </c>
      <c r="B42" s="60">
        <v>668</v>
      </c>
      <c r="C42" s="61">
        <v>48950000</v>
      </c>
      <c r="D42" s="62">
        <v>3364.0507417838339</v>
      </c>
      <c r="E42" s="62">
        <v>460026137.49774832</v>
      </c>
      <c r="F42" s="60">
        <v>373.94925821616391</v>
      </c>
      <c r="G42" s="62">
        <v>137832041.5022507</v>
      </c>
      <c r="H42" s="27">
        <f t="shared" si="0"/>
        <v>3737.9999999999977</v>
      </c>
      <c r="I42" s="27">
        <f t="shared" si="0"/>
        <v>597858178.99999905</v>
      </c>
      <c r="J42" s="56">
        <f t="shared" si="1"/>
        <v>4405.9999999999982</v>
      </c>
      <c r="K42" s="29">
        <f t="shared" si="2"/>
        <v>646808178.99999905</v>
      </c>
      <c r="L42" s="452"/>
      <c r="M42" s="460"/>
      <c r="N42" s="460"/>
      <c r="O42" s="461"/>
      <c r="P42" s="63" t="s">
        <v>27</v>
      </c>
      <c r="Q42" s="117"/>
      <c r="R42" s="109">
        <v>11.537000000000003</v>
      </c>
      <c r="S42" s="109">
        <v>10.989000000000003</v>
      </c>
      <c r="T42" s="110"/>
      <c r="U42" s="108"/>
      <c r="V42" s="109">
        <v>11.336</v>
      </c>
      <c r="W42" s="109">
        <v>10.662000000000001</v>
      </c>
      <c r="X42" s="110"/>
    </row>
    <row r="43" spans="1:24" ht="15" thickBot="1" x14ac:dyDescent="0.35">
      <c r="A43" s="72" t="str">
        <f>A34</f>
        <v>EverSource West</v>
      </c>
      <c r="B43" s="60">
        <v>14</v>
      </c>
      <c r="C43" s="61">
        <v>2479894</v>
      </c>
      <c r="D43" s="62">
        <v>205</v>
      </c>
      <c r="E43" s="62">
        <v>78035137.599999994</v>
      </c>
      <c r="F43" s="66">
        <v>0</v>
      </c>
      <c r="G43" s="67">
        <v>0</v>
      </c>
      <c r="H43" s="27">
        <f t="shared" si="0"/>
        <v>205</v>
      </c>
      <c r="I43" s="27">
        <f t="shared" si="0"/>
        <v>78035137.599999994</v>
      </c>
      <c r="J43" s="56">
        <f t="shared" si="1"/>
        <v>219</v>
      </c>
      <c r="K43" s="29">
        <f t="shared" si="2"/>
        <v>80515031.599999994</v>
      </c>
      <c r="L43" s="452"/>
      <c r="M43" s="460"/>
      <c r="N43" s="460"/>
      <c r="O43" s="461"/>
      <c r="P43" s="68" t="s">
        <v>28</v>
      </c>
      <c r="Q43" s="108"/>
      <c r="R43" s="109"/>
      <c r="S43" s="109"/>
      <c r="T43" s="110">
        <v>10.8409999999999</v>
      </c>
      <c r="U43" s="108"/>
      <c r="V43" s="109"/>
      <c r="W43" s="109"/>
      <c r="X43" s="110">
        <v>10.461</v>
      </c>
    </row>
    <row r="44" spans="1:24" ht="15" thickBot="1" x14ac:dyDescent="0.35">
      <c r="A44" s="69" t="s">
        <v>29</v>
      </c>
      <c r="B44" s="84">
        <v>246</v>
      </c>
      <c r="C44" s="85">
        <v>22038009</v>
      </c>
      <c r="D44" s="86">
        <v>2490</v>
      </c>
      <c r="E44" s="86">
        <v>503503828</v>
      </c>
      <c r="F44" s="88">
        <v>154</v>
      </c>
      <c r="G44" s="89">
        <v>12675682</v>
      </c>
      <c r="H44" s="54">
        <f t="shared" si="0"/>
        <v>2644</v>
      </c>
      <c r="I44" s="55">
        <f t="shared" si="0"/>
        <v>516179510</v>
      </c>
      <c r="J44" s="28">
        <f t="shared" si="1"/>
        <v>2890</v>
      </c>
      <c r="K44" s="29">
        <f t="shared" si="2"/>
        <v>538217519</v>
      </c>
      <c r="L44" s="452"/>
      <c r="M44" s="460"/>
      <c r="N44" s="460"/>
      <c r="O44" s="461"/>
      <c r="P44" s="68"/>
      <c r="Q44" s="108"/>
      <c r="R44" s="109"/>
      <c r="S44" s="109"/>
      <c r="T44" s="110"/>
      <c r="U44" s="108"/>
      <c r="V44" s="109"/>
      <c r="W44" s="109"/>
      <c r="X44" s="110"/>
    </row>
    <row r="45" spans="1:24" ht="15" thickBot="1" x14ac:dyDescent="0.35">
      <c r="A45" s="72" t="s">
        <v>30</v>
      </c>
      <c r="B45" s="60">
        <v>245</v>
      </c>
      <c r="C45" s="61">
        <v>21994809</v>
      </c>
      <c r="D45" s="62">
        <v>2483</v>
      </c>
      <c r="E45" s="62">
        <v>503070541</v>
      </c>
      <c r="F45" s="73">
        <v>152</v>
      </c>
      <c r="G45" s="74">
        <v>12542682</v>
      </c>
      <c r="H45" s="27">
        <f t="shared" si="0"/>
        <v>2635</v>
      </c>
      <c r="I45" s="27">
        <f t="shared" si="0"/>
        <v>515613223</v>
      </c>
      <c r="J45" s="56">
        <f t="shared" si="1"/>
        <v>2880</v>
      </c>
      <c r="K45" s="29">
        <f t="shared" si="2"/>
        <v>537608032</v>
      </c>
      <c r="L45" s="452"/>
      <c r="M45" s="460"/>
      <c r="N45" s="460"/>
      <c r="O45" s="461"/>
      <c r="P45" s="68" t="s">
        <v>30</v>
      </c>
      <c r="Q45" s="108">
        <v>12.2449999999999</v>
      </c>
      <c r="R45" s="109"/>
      <c r="S45" s="109"/>
      <c r="T45" s="110">
        <v>12.504</v>
      </c>
      <c r="U45" s="108">
        <v>10.763</v>
      </c>
      <c r="V45" s="109"/>
      <c r="W45" s="109"/>
      <c r="X45" s="110">
        <v>11.066000000000001</v>
      </c>
    </row>
    <row r="46" spans="1:24" ht="15" thickBot="1" x14ac:dyDescent="0.35">
      <c r="A46" s="72" t="s">
        <v>31</v>
      </c>
      <c r="B46" s="60">
        <v>1</v>
      </c>
      <c r="C46" s="61">
        <v>43200</v>
      </c>
      <c r="D46" s="62">
        <v>7</v>
      </c>
      <c r="E46" s="62">
        <v>433287</v>
      </c>
      <c r="F46" s="73">
        <v>2</v>
      </c>
      <c r="G46" s="74">
        <v>133000</v>
      </c>
      <c r="H46" s="27">
        <f t="shared" si="0"/>
        <v>9</v>
      </c>
      <c r="I46" s="27">
        <f t="shared" si="0"/>
        <v>566287</v>
      </c>
      <c r="J46" s="56">
        <f t="shared" si="1"/>
        <v>10</v>
      </c>
      <c r="K46" s="29">
        <f t="shared" si="2"/>
        <v>609487</v>
      </c>
      <c r="L46" s="452"/>
      <c r="M46" s="460"/>
      <c r="N46" s="460"/>
      <c r="O46" s="461"/>
      <c r="P46" s="68" t="s">
        <v>31</v>
      </c>
      <c r="Q46" s="108"/>
      <c r="R46" s="109">
        <v>12.76</v>
      </c>
      <c r="S46" s="109"/>
      <c r="T46" s="110"/>
      <c r="U46" s="108"/>
      <c r="V46" s="109">
        <v>11.305</v>
      </c>
      <c r="W46" s="109"/>
      <c r="X46" s="110"/>
    </row>
    <row r="47" spans="1:24" ht="15" thickBot="1" x14ac:dyDescent="0.35">
      <c r="A47" s="69" t="s">
        <v>32</v>
      </c>
      <c r="B47" s="84">
        <v>7</v>
      </c>
      <c r="C47" s="85">
        <v>1217248</v>
      </c>
      <c r="D47" s="86">
        <v>23</v>
      </c>
      <c r="E47" s="86">
        <v>12772652</v>
      </c>
      <c r="F47" s="91">
        <v>0</v>
      </c>
      <c r="G47" s="92">
        <v>4042690</v>
      </c>
      <c r="H47" s="54">
        <f t="shared" si="0"/>
        <v>23</v>
      </c>
      <c r="I47" s="55">
        <f t="shared" si="0"/>
        <v>16815342</v>
      </c>
      <c r="J47" s="28">
        <f t="shared" si="1"/>
        <v>30</v>
      </c>
      <c r="K47" s="29">
        <f t="shared" si="2"/>
        <v>18032590</v>
      </c>
      <c r="L47" s="452"/>
      <c r="M47" s="460"/>
      <c r="N47" s="460"/>
      <c r="O47" s="461"/>
      <c r="P47" s="68"/>
      <c r="Q47" s="108"/>
      <c r="R47" s="109"/>
      <c r="S47" s="109"/>
      <c r="T47" s="110"/>
      <c r="U47" s="108"/>
      <c r="V47" s="109"/>
      <c r="W47" s="109"/>
      <c r="X47" s="110"/>
    </row>
    <row r="48" spans="1:24" ht="15" thickBot="1" x14ac:dyDescent="0.35">
      <c r="A48" s="72" t="s">
        <v>33</v>
      </c>
      <c r="B48" s="60">
        <v>7</v>
      </c>
      <c r="C48" s="61">
        <v>1217248</v>
      </c>
      <c r="D48" s="62">
        <v>23</v>
      </c>
      <c r="E48" s="62">
        <v>12772652</v>
      </c>
      <c r="F48" s="73">
        <v>0</v>
      </c>
      <c r="G48" s="90">
        <v>4042690</v>
      </c>
      <c r="H48" s="27">
        <f t="shared" si="0"/>
        <v>23</v>
      </c>
      <c r="I48" s="27">
        <f t="shared" si="0"/>
        <v>16815342</v>
      </c>
      <c r="J48" s="28">
        <f t="shared" si="1"/>
        <v>30</v>
      </c>
      <c r="K48" s="29">
        <f t="shared" si="2"/>
        <v>18032590</v>
      </c>
      <c r="L48" s="452"/>
      <c r="M48" s="460"/>
      <c r="N48" s="460"/>
      <c r="O48" s="461"/>
      <c r="P48" s="75" t="s">
        <v>33</v>
      </c>
      <c r="Q48" s="111"/>
      <c r="R48" s="112"/>
      <c r="S48" s="112"/>
      <c r="T48" s="113">
        <v>0.13927</v>
      </c>
      <c r="U48" s="111"/>
      <c r="V48" s="112"/>
      <c r="W48" s="112"/>
      <c r="X48" s="113">
        <v>0</v>
      </c>
    </row>
    <row r="49" spans="1:18" ht="15" thickBot="1" x14ac:dyDescent="0.35">
      <c r="A49" s="36" t="s">
        <v>49</v>
      </c>
      <c r="B49" s="37">
        <v>3587</v>
      </c>
      <c r="C49" s="38">
        <v>4426902.4000000004</v>
      </c>
      <c r="D49" s="39">
        <v>9762.8201331340788</v>
      </c>
      <c r="E49" s="39">
        <v>16130408.22901912</v>
      </c>
      <c r="F49" s="40">
        <v>3482.1798668659098</v>
      </c>
      <c r="G49" s="78">
        <v>1919542.8709808779</v>
      </c>
      <c r="H49" s="42">
        <f t="shared" si="0"/>
        <v>13244.999999999989</v>
      </c>
      <c r="I49" s="43">
        <f t="shared" si="0"/>
        <v>18049951.099999998</v>
      </c>
      <c r="J49" s="44">
        <f t="shared" si="1"/>
        <v>16831.999999999989</v>
      </c>
      <c r="K49" s="45">
        <f t="shared" si="2"/>
        <v>22476853.499999996</v>
      </c>
      <c r="L49" s="462">
        <f>K49/K3</f>
        <v>5.8404734041012573E-3</v>
      </c>
      <c r="M49" s="460">
        <f>J49/J3</f>
        <v>5.9367296703513751E-3</v>
      </c>
      <c r="N49" s="460">
        <f>E49/K49</f>
        <v>0.71764529804045407</v>
      </c>
      <c r="O49" s="461">
        <f>G49/K49</f>
        <v>8.5400871210949442E-2</v>
      </c>
      <c r="P49" s="46"/>
      <c r="Q49" s="47" t="s">
        <v>50</v>
      </c>
      <c r="R49" s="48"/>
    </row>
    <row r="50" spans="1:18" ht="15" thickBot="1" x14ac:dyDescent="0.35">
      <c r="A50" s="69" t="s">
        <v>26</v>
      </c>
      <c r="B50" s="84">
        <v>3072</v>
      </c>
      <c r="C50" s="85">
        <v>2404598.4</v>
      </c>
      <c r="D50" s="86">
        <v>9165.8201331340788</v>
      </c>
      <c r="E50" s="86">
        <v>8293683.2290191203</v>
      </c>
      <c r="F50" s="84">
        <v>3188.1798668659098</v>
      </c>
      <c r="G50" s="85">
        <v>723670.87098087801</v>
      </c>
      <c r="H50" s="54">
        <f t="shared" si="0"/>
        <v>12353.999999999989</v>
      </c>
      <c r="I50" s="55">
        <f t="shared" si="0"/>
        <v>9017354.0999999978</v>
      </c>
      <c r="J50" s="56">
        <f t="shared" si="1"/>
        <v>15425.999999999989</v>
      </c>
      <c r="K50" s="29">
        <f t="shared" si="2"/>
        <v>11421952.499999998</v>
      </c>
      <c r="L50" s="462"/>
      <c r="M50" s="460"/>
      <c r="N50" s="460"/>
      <c r="O50" s="461"/>
      <c r="P50" s="46"/>
      <c r="Q50" s="118"/>
      <c r="R50" s="119"/>
    </row>
    <row r="51" spans="1:18" ht="15" thickBot="1" x14ac:dyDescent="0.35">
      <c r="A51" s="72" t="str">
        <f>A42</f>
        <v>EverSource East</v>
      </c>
      <c r="B51" s="60">
        <v>2958</v>
      </c>
      <c r="C51" s="61">
        <v>1722073</v>
      </c>
      <c r="D51" s="62">
        <v>7019.8201331340797</v>
      </c>
      <c r="E51" s="62">
        <v>6116619.1290191198</v>
      </c>
      <c r="F51" s="60">
        <v>3188.1798668659098</v>
      </c>
      <c r="G51" s="62">
        <v>723670.87098087801</v>
      </c>
      <c r="H51" s="27">
        <f t="shared" si="0"/>
        <v>10207.999999999989</v>
      </c>
      <c r="I51" s="27">
        <f t="shared" si="0"/>
        <v>6840289.9999999981</v>
      </c>
      <c r="J51" s="56">
        <f t="shared" si="1"/>
        <v>13165.999999999989</v>
      </c>
      <c r="K51" s="29">
        <f t="shared" si="2"/>
        <v>8562362.9999999981</v>
      </c>
      <c r="L51" s="462"/>
      <c r="M51" s="460"/>
      <c r="N51" s="460"/>
      <c r="O51" s="461"/>
      <c r="P51" s="63" t="s">
        <v>27</v>
      </c>
      <c r="Q51" s="108">
        <v>12.154</v>
      </c>
      <c r="R51" s="110">
        <v>11.086</v>
      </c>
    </row>
    <row r="52" spans="1:18" ht="15" thickBot="1" x14ac:dyDescent="0.35">
      <c r="A52" s="72" t="str">
        <f>A43</f>
        <v>EverSource West</v>
      </c>
      <c r="B52" s="60">
        <v>114</v>
      </c>
      <c r="C52" s="61">
        <v>682525.4</v>
      </c>
      <c r="D52" s="62">
        <v>2146</v>
      </c>
      <c r="E52" s="62">
        <v>2177064.1</v>
      </c>
      <c r="F52" s="66">
        <v>0</v>
      </c>
      <c r="G52" s="67">
        <v>0</v>
      </c>
      <c r="H52" s="27">
        <f t="shared" si="0"/>
        <v>2146</v>
      </c>
      <c r="I52" s="27">
        <f t="shared" si="0"/>
        <v>2177064.1</v>
      </c>
      <c r="J52" s="56">
        <f t="shared" si="1"/>
        <v>2260</v>
      </c>
      <c r="K52" s="29">
        <f t="shared" si="2"/>
        <v>2859589.5</v>
      </c>
      <c r="L52" s="462"/>
      <c r="M52" s="460"/>
      <c r="N52" s="460"/>
      <c r="O52" s="461"/>
      <c r="P52" s="68" t="s">
        <v>28</v>
      </c>
      <c r="Q52" s="108"/>
      <c r="R52" s="110"/>
    </row>
    <row r="53" spans="1:18" ht="15" thickBot="1" x14ac:dyDescent="0.35">
      <c r="A53" s="69" t="s">
        <v>29</v>
      </c>
      <c r="B53" s="84">
        <v>227</v>
      </c>
      <c r="C53" s="85">
        <v>1950132</v>
      </c>
      <c r="D53" s="86">
        <v>414</v>
      </c>
      <c r="E53" s="86">
        <v>7703367</v>
      </c>
      <c r="F53" s="88">
        <v>161</v>
      </c>
      <c r="G53" s="89">
        <v>1184436</v>
      </c>
      <c r="H53" s="54">
        <f t="shared" si="0"/>
        <v>575</v>
      </c>
      <c r="I53" s="55">
        <f t="shared" si="0"/>
        <v>8887803</v>
      </c>
      <c r="J53" s="28">
        <f t="shared" si="1"/>
        <v>802</v>
      </c>
      <c r="K53" s="29">
        <f t="shared" si="2"/>
        <v>10837935</v>
      </c>
      <c r="L53" s="462"/>
      <c r="M53" s="460"/>
      <c r="N53" s="460"/>
      <c r="O53" s="461"/>
      <c r="P53" s="68"/>
      <c r="Q53" s="117"/>
      <c r="R53" s="120"/>
    </row>
    <row r="54" spans="1:18" ht="15" thickBot="1" x14ac:dyDescent="0.35">
      <c r="A54" s="72" t="s">
        <v>30</v>
      </c>
      <c r="B54" s="60">
        <v>227</v>
      </c>
      <c r="C54" s="61">
        <v>1950132</v>
      </c>
      <c r="D54" s="62">
        <v>413</v>
      </c>
      <c r="E54" s="62">
        <v>7672799</v>
      </c>
      <c r="F54" s="73">
        <v>160</v>
      </c>
      <c r="G54" s="74">
        <v>1184152</v>
      </c>
      <c r="H54" s="27">
        <f t="shared" si="0"/>
        <v>573</v>
      </c>
      <c r="I54" s="27">
        <f t="shared" si="0"/>
        <v>8856951</v>
      </c>
      <c r="J54" s="56">
        <f t="shared" si="1"/>
        <v>800</v>
      </c>
      <c r="K54" s="29">
        <f t="shared" si="2"/>
        <v>10807083</v>
      </c>
      <c r="L54" s="462"/>
      <c r="M54" s="460"/>
      <c r="N54" s="460"/>
      <c r="O54" s="461"/>
      <c r="P54" s="68" t="s">
        <v>30</v>
      </c>
      <c r="Q54" s="108"/>
      <c r="R54" s="110"/>
    </row>
    <row r="55" spans="1:18" ht="15" thickBot="1" x14ac:dyDescent="0.35">
      <c r="A55" s="72" t="s">
        <v>31</v>
      </c>
      <c r="B55" s="60">
        <v>0</v>
      </c>
      <c r="C55" s="61">
        <v>0</v>
      </c>
      <c r="D55" s="62">
        <v>1</v>
      </c>
      <c r="E55" s="62">
        <v>30568</v>
      </c>
      <c r="F55" s="73">
        <v>1</v>
      </c>
      <c r="G55" s="74">
        <v>284</v>
      </c>
      <c r="H55" s="27">
        <f t="shared" si="0"/>
        <v>2</v>
      </c>
      <c r="I55" s="27">
        <f t="shared" si="0"/>
        <v>30852</v>
      </c>
      <c r="J55" s="56">
        <f t="shared" si="1"/>
        <v>2</v>
      </c>
      <c r="K55" s="29">
        <f t="shared" si="2"/>
        <v>30852</v>
      </c>
      <c r="L55" s="462"/>
      <c r="M55" s="460"/>
      <c r="N55" s="460"/>
      <c r="O55" s="461"/>
      <c r="P55" s="68" t="s">
        <v>31</v>
      </c>
      <c r="Q55" s="108"/>
      <c r="R55" s="110"/>
    </row>
    <row r="56" spans="1:18" ht="15" thickBot="1" x14ac:dyDescent="0.35">
      <c r="A56" s="69" t="s">
        <v>32</v>
      </c>
      <c r="B56" s="84">
        <v>288</v>
      </c>
      <c r="C56" s="85">
        <v>72172</v>
      </c>
      <c r="D56" s="86">
        <v>183</v>
      </c>
      <c r="E56" s="86">
        <v>133358</v>
      </c>
      <c r="F56" s="91">
        <v>133</v>
      </c>
      <c r="G56" s="92">
        <v>11436</v>
      </c>
      <c r="H56" s="54">
        <f t="shared" si="0"/>
        <v>316</v>
      </c>
      <c r="I56" s="55">
        <f t="shared" si="0"/>
        <v>144794</v>
      </c>
      <c r="J56" s="28">
        <f t="shared" si="1"/>
        <v>604</v>
      </c>
      <c r="K56" s="29">
        <f t="shared" si="2"/>
        <v>216966</v>
      </c>
      <c r="L56" s="462"/>
      <c r="M56" s="460"/>
      <c r="N56" s="460"/>
      <c r="O56" s="461"/>
      <c r="P56" s="68"/>
      <c r="Q56" s="117"/>
      <c r="R56" s="120"/>
    </row>
    <row r="57" spans="1:18" ht="15" thickBot="1" x14ac:dyDescent="0.35">
      <c r="A57" s="72" t="s">
        <v>33</v>
      </c>
      <c r="B57" s="60">
        <v>288</v>
      </c>
      <c r="C57" s="61">
        <v>72172</v>
      </c>
      <c r="D57" s="62">
        <v>183</v>
      </c>
      <c r="E57" s="62">
        <v>133358</v>
      </c>
      <c r="F57" s="73">
        <v>133</v>
      </c>
      <c r="G57" s="90">
        <v>11436</v>
      </c>
      <c r="H57" s="27">
        <f t="shared" si="0"/>
        <v>316</v>
      </c>
      <c r="I57" s="27">
        <f t="shared" si="0"/>
        <v>144794</v>
      </c>
      <c r="J57" s="28">
        <f t="shared" si="1"/>
        <v>604</v>
      </c>
      <c r="K57" s="29">
        <f t="shared" si="2"/>
        <v>216966</v>
      </c>
      <c r="L57" s="462"/>
      <c r="M57" s="460"/>
      <c r="N57" s="460"/>
      <c r="O57" s="461"/>
      <c r="P57" s="75" t="s">
        <v>33</v>
      </c>
      <c r="Q57" s="111"/>
      <c r="R57" s="113"/>
    </row>
    <row r="58" spans="1:18" ht="15" thickBot="1" x14ac:dyDescent="0.35">
      <c r="A58" s="121" t="s">
        <v>51</v>
      </c>
      <c r="B58" s="122">
        <v>363</v>
      </c>
      <c r="C58" s="123">
        <v>1001929.5</v>
      </c>
      <c r="D58" s="124">
        <v>284</v>
      </c>
      <c r="E58" s="124">
        <v>749185.69999999902</v>
      </c>
      <c r="F58" s="125">
        <v>0</v>
      </c>
      <c r="G58" s="126">
        <v>0</v>
      </c>
      <c r="H58" s="42">
        <f t="shared" si="0"/>
        <v>284</v>
      </c>
      <c r="I58" s="43">
        <f t="shared" si="0"/>
        <v>749185.69999999902</v>
      </c>
      <c r="J58" s="127">
        <f t="shared" si="1"/>
        <v>647</v>
      </c>
      <c r="K58" s="45">
        <f t="shared" si="2"/>
        <v>1751115.199999999</v>
      </c>
      <c r="L58" s="454">
        <f>K58/K3</f>
        <v>4.5501661311791037E-4</v>
      </c>
      <c r="M58" s="456">
        <f>J58/J3</f>
        <v>2.2820010080307405E-4</v>
      </c>
      <c r="N58" s="456">
        <f>E58/K58</f>
        <v>0.42783347434823216</v>
      </c>
      <c r="O58" s="458">
        <v>4.2631525420147767E-2</v>
      </c>
      <c r="P58" s="128"/>
      <c r="Q58" s="114" t="s">
        <v>51</v>
      </c>
      <c r="R58" s="116"/>
    </row>
    <row r="59" spans="1:18" ht="15" thickBot="1" x14ac:dyDescent="0.35">
      <c r="A59" s="49" t="s">
        <v>26</v>
      </c>
      <c r="B59" s="84">
        <v>363</v>
      </c>
      <c r="C59" s="85">
        <v>1001929.5</v>
      </c>
      <c r="D59" s="86">
        <v>284</v>
      </c>
      <c r="E59" s="85">
        <v>749185.69999999902</v>
      </c>
      <c r="F59" s="84">
        <v>0</v>
      </c>
      <c r="G59" s="86">
        <v>0</v>
      </c>
      <c r="H59" s="54">
        <f t="shared" si="0"/>
        <v>284</v>
      </c>
      <c r="I59" s="55">
        <f t="shared" si="0"/>
        <v>749185.69999999902</v>
      </c>
      <c r="J59" s="129">
        <f t="shared" si="1"/>
        <v>647</v>
      </c>
      <c r="K59" s="130">
        <f t="shared" si="2"/>
        <v>1751115.199999999</v>
      </c>
      <c r="L59" s="454"/>
      <c r="M59" s="456"/>
      <c r="N59" s="456"/>
      <c r="O59" s="458"/>
      <c r="P59" s="131" t="s">
        <v>27</v>
      </c>
      <c r="Q59" s="118"/>
      <c r="R59" s="119"/>
    </row>
    <row r="60" spans="1:18" ht="15" thickBot="1" x14ac:dyDescent="0.35">
      <c r="A60" s="132" t="str">
        <f>A43</f>
        <v>EverSource West</v>
      </c>
      <c r="B60" s="67">
        <v>363</v>
      </c>
      <c r="C60" s="67">
        <v>1001929.5</v>
      </c>
      <c r="D60" s="67">
        <v>284</v>
      </c>
      <c r="E60" s="87">
        <v>749185.69999999902</v>
      </c>
      <c r="F60" s="66">
        <v>0</v>
      </c>
      <c r="G60" s="67">
        <v>0</v>
      </c>
      <c r="H60" s="133">
        <f>H59</f>
        <v>284</v>
      </c>
      <c r="I60" s="133">
        <f>I59</f>
        <v>749185.69999999902</v>
      </c>
      <c r="J60" s="134">
        <f t="shared" si="1"/>
        <v>647</v>
      </c>
      <c r="K60" s="135">
        <f t="shared" si="2"/>
        <v>1751115.199999999</v>
      </c>
      <c r="L60" s="455"/>
      <c r="M60" s="457"/>
      <c r="N60" s="457"/>
      <c r="O60" s="459"/>
      <c r="P60" s="136" t="s">
        <v>28</v>
      </c>
      <c r="Q60" s="111">
        <v>8.7469999999999892</v>
      </c>
      <c r="R60" s="113">
        <v>7.2539999999999898</v>
      </c>
    </row>
  </sheetData>
  <mergeCells count="34"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  <mergeCell ref="L22:L30"/>
    <mergeCell ref="M22:M30"/>
    <mergeCell ref="N22:N30"/>
    <mergeCell ref="O22:O30"/>
    <mergeCell ref="L31:L39"/>
    <mergeCell ref="M31:M39"/>
    <mergeCell ref="N31:N39"/>
    <mergeCell ref="O31:O39"/>
    <mergeCell ref="L4:L12"/>
    <mergeCell ref="M4:M12"/>
    <mergeCell ref="N4:N12"/>
    <mergeCell ref="O4:O12"/>
    <mergeCell ref="L13:L21"/>
    <mergeCell ref="M13:M21"/>
    <mergeCell ref="N13:N21"/>
    <mergeCell ref="O13:O21"/>
    <mergeCell ref="P1:R1"/>
    <mergeCell ref="B1:C1"/>
    <mergeCell ref="D1:E1"/>
    <mergeCell ref="F1:G1"/>
    <mergeCell ref="H1:I1"/>
    <mergeCell ref="J1:O1"/>
  </mergeCells>
  <pageMargins left="0.7" right="0.7" top="0.75" bottom="0.75" header="0.3" footer="0.3"/>
  <pageSetup scale="9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EB8DE-8E73-4A01-8B07-708934C749C0}">
  <sheetPr>
    <tabColor rgb="FF0070C0"/>
  </sheetPr>
  <dimension ref="A1:X60"/>
  <sheetViews>
    <sheetView zoomScaleNormal="100" workbookViewId="0">
      <selection activeCell="G49" sqref="G49"/>
    </sheetView>
  </sheetViews>
  <sheetFormatPr defaultRowHeight="14.4" x14ac:dyDescent="0.3"/>
  <cols>
    <col min="1" max="1" width="17.44140625" customWidth="1"/>
    <col min="2" max="2" width="14.21875" style="137" customWidth="1"/>
    <col min="3" max="3" width="14.44140625" style="137" customWidth="1"/>
    <col min="4" max="4" width="13.21875" style="137" customWidth="1"/>
    <col min="5" max="6" width="14.21875" style="137" customWidth="1"/>
    <col min="7" max="9" width="15.21875" style="137" customWidth="1"/>
    <col min="10" max="10" width="11.44140625" style="137" customWidth="1"/>
    <col min="11" max="11" width="12.77734375" style="137" customWidth="1"/>
    <col min="12" max="12" width="12.77734375" bestFit="1" customWidth="1"/>
    <col min="13" max="13" width="11.77734375" customWidth="1"/>
    <col min="14" max="14" width="13.77734375" bestFit="1" customWidth="1"/>
    <col min="15" max="15" width="13.77734375" customWidth="1"/>
    <col min="16" max="16" width="16.77734375" style="1" customWidth="1"/>
    <col min="17" max="17" width="11.44140625" style="1" customWidth="1"/>
    <col min="18" max="18" width="12.77734375" style="1" customWidth="1"/>
    <col min="19" max="24" width="8.77734375" style="1"/>
  </cols>
  <sheetData>
    <row r="1" spans="1:18" ht="44.1" customHeight="1" thickTop="1" thickBot="1" x14ac:dyDescent="0.35">
      <c r="B1" s="440" t="s">
        <v>0</v>
      </c>
      <c r="C1" s="441"/>
      <c r="D1" s="442" t="s">
        <v>1</v>
      </c>
      <c r="E1" s="443"/>
      <c r="F1" s="440" t="s">
        <v>2</v>
      </c>
      <c r="G1" s="444"/>
      <c r="H1" s="445" t="s">
        <v>3</v>
      </c>
      <c r="I1" s="446"/>
      <c r="J1" s="447" t="s">
        <v>4</v>
      </c>
      <c r="K1" s="448"/>
      <c r="L1" s="448"/>
      <c r="M1" s="448"/>
      <c r="N1" s="448"/>
      <c r="O1" s="463"/>
      <c r="P1" s="437" t="s">
        <v>5</v>
      </c>
      <c r="Q1" s="438"/>
      <c r="R1" s="439"/>
    </row>
    <row r="2" spans="1:18" ht="44.4" thickTop="1" thickBot="1" x14ac:dyDescent="0.35">
      <c r="A2" s="2">
        <f>[2]LAYOUT!$B$20</f>
        <v>2021</v>
      </c>
      <c r="B2" s="3" t="s">
        <v>6</v>
      </c>
      <c r="C2" s="4" t="s">
        <v>7</v>
      </c>
      <c r="D2" s="5" t="s">
        <v>8</v>
      </c>
      <c r="E2" s="6" t="s">
        <v>9</v>
      </c>
      <c r="F2" s="7" t="s">
        <v>10</v>
      </c>
      <c r="G2" s="8" t="s">
        <v>11</v>
      </c>
      <c r="H2" s="9" t="s">
        <v>12</v>
      </c>
      <c r="I2" s="10" t="s">
        <v>13</v>
      </c>
      <c r="J2" s="11" t="s">
        <v>14</v>
      </c>
      <c r="K2" s="12" t="s">
        <v>15</v>
      </c>
      <c r="L2" s="13" t="s">
        <v>16</v>
      </c>
      <c r="M2" s="14" t="s">
        <v>17</v>
      </c>
      <c r="N2" s="15" t="s">
        <v>18</v>
      </c>
      <c r="O2" s="16" t="s">
        <v>19</v>
      </c>
      <c r="P2" s="17" t="s">
        <v>20</v>
      </c>
      <c r="Q2" s="18" t="s">
        <v>21</v>
      </c>
      <c r="R2" s="19" t="s">
        <v>22</v>
      </c>
    </row>
    <row r="3" spans="1:18" ht="15" thickBot="1" x14ac:dyDescent="0.35">
      <c r="A3" s="20" t="str">
        <f>[3]LAYOUT!B22</f>
        <v>February</v>
      </c>
      <c r="B3" s="21">
        <v>1347746</v>
      </c>
      <c r="C3" s="22">
        <v>1041491020</v>
      </c>
      <c r="D3" s="23">
        <v>604916.0783804903</v>
      </c>
      <c r="E3" s="24">
        <v>1873856990.3906548</v>
      </c>
      <c r="F3" s="25">
        <v>861916.92161950737</v>
      </c>
      <c r="G3" s="26">
        <v>737347945.50934315</v>
      </c>
      <c r="H3" s="27">
        <f>D3+F3</f>
        <v>1466832.9999999977</v>
      </c>
      <c r="I3" s="27">
        <f>E3+G3</f>
        <v>2611204935.8999977</v>
      </c>
      <c r="J3" s="28">
        <f>B3+D3+F3</f>
        <v>2814578.9999999977</v>
      </c>
      <c r="K3" s="29">
        <f>C3+E3+G3</f>
        <v>3652695955.8999977</v>
      </c>
      <c r="L3" s="30">
        <f>SUM(L4:L57)</f>
        <v>0.99957808297799589</v>
      </c>
      <c r="M3" s="31">
        <f>SUM(M4:M57)</f>
        <v>0.99977190194341681</v>
      </c>
      <c r="N3" s="31">
        <f>E3/K3</f>
        <v>0.51300656091124075</v>
      </c>
      <c r="O3" s="32">
        <f>G3/K3</f>
        <v>0.20186403533487254</v>
      </c>
      <c r="P3" s="33" t="str">
        <f>A3</f>
        <v>February</v>
      </c>
      <c r="Q3" s="34"/>
      <c r="R3" s="35"/>
    </row>
    <row r="4" spans="1:18" ht="15" thickBot="1" x14ac:dyDescent="0.35">
      <c r="A4" s="36" t="s">
        <v>23</v>
      </c>
      <c r="B4" s="37">
        <v>1064125</v>
      </c>
      <c r="C4" s="38">
        <v>644258410.5</v>
      </c>
      <c r="D4" s="39">
        <v>379001.49975369452</v>
      </c>
      <c r="E4" s="39">
        <v>253891695.50911999</v>
      </c>
      <c r="F4" s="40">
        <v>716093.50024630339</v>
      </c>
      <c r="G4" s="41">
        <v>450508812.49087918</v>
      </c>
      <c r="H4" s="42">
        <f t="shared" ref="H4:I59" si="0">D4+F4</f>
        <v>1095094.9999999979</v>
      </c>
      <c r="I4" s="43">
        <f t="shared" si="0"/>
        <v>704400507.99999917</v>
      </c>
      <c r="J4" s="44">
        <f t="shared" ref="J4:K60" si="1">B4+D4+F4</f>
        <v>2159219.9999999981</v>
      </c>
      <c r="K4" s="45">
        <f>C4+I4</f>
        <v>1348658918.499999</v>
      </c>
      <c r="L4" s="449">
        <f>K4/K$3</f>
        <v>0.3692228794246028</v>
      </c>
      <c r="M4" s="450">
        <f>J4/J3</f>
        <v>0.76715558525804395</v>
      </c>
      <c r="N4" s="450">
        <f>E4/$K$4</f>
        <v>0.18825493386534126</v>
      </c>
      <c r="O4" s="451">
        <f>G4/K4</f>
        <v>0.33404206676061771</v>
      </c>
      <c r="P4" s="46" t="s">
        <v>24</v>
      </c>
      <c r="Q4" s="47" t="s">
        <v>25</v>
      </c>
      <c r="R4" s="48"/>
    </row>
    <row r="5" spans="1:18" ht="15" thickBot="1" x14ac:dyDescent="0.35">
      <c r="A5" s="49" t="s">
        <v>26</v>
      </c>
      <c r="B5" s="50">
        <v>542052</v>
      </c>
      <c r="C5" s="51">
        <v>313562239.5</v>
      </c>
      <c r="D5" s="52">
        <v>194003.49975369452</v>
      </c>
      <c r="E5" s="52">
        <v>123820591.50911999</v>
      </c>
      <c r="F5" s="53">
        <v>372362.50024630339</v>
      </c>
      <c r="G5" s="51">
        <v>218224738.49087918</v>
      </c>
      <c r="H5" s="54">
        <f t="shared" si="0"/>
        <v>566365.9999999979</v>
      </c>
      <c r="I5" s="55">
        <f t="shared" si="0"/>
        <v>342045329.99999917</v>
      </c>
      <c r="J5" s="28">
        <f t="shared" si="1"/>
        <v>1108417.9999999979</v>
      </c>
      <c r="K5" s="29">
        <f t="shared" si="1"/>
        <v>655607569.49999917</v>
      </c>
      <c r="L5" s="449"/>
      <c r="M5" s="450"/>
      <c r="N5" s="450"/>
      <c r="O5" s="451"/>
      <c r="P5" s="46"/>
      <c r="Q5" s="57"/>
      <c r="R5" s="58"/>
    </row>
    <row r="6" spans="1:18" ht="15" thickBot="1" x14ac:dyDescent="0.35">
      <c r="A6" s="59" t="s">
        <v>27</v>
      </c>
      <c r="B6" s="60">
        <v>444019</v>
      </c>
      <c r="C6" s="61">
        <v>247591585</v>
      </c>
      <c r="D6" s="62">
        <v>142137.49975369452</v>
      </c>
      <c r="E6" s="62">
        <v>88959634.509119987</v>
      </c>
      <c r="F6" s="60">
        <v>372362.50024630339</v>
      </c>
      <c r="G6" s="61">
        <v>218224738.49087918</v>
      </c>
      <c r="H6" s="27">
        <f t="shared" si="0"/>
        <v>514499.9999999979</v>
      </c>
      <c r="I6" s="27">
        <f t="shared" si="0"/>
        <v>307184372.99999917</v>
      </c>
      <c r="J6" s="28">
        <f t="shared" si="1"/>
        <v>958518.9999999979</v>
      </c>
      <c r="K6" s="29">
        <f t="shared" si="1"/>
        <v>554775957.99999917</v>
      </c>
      <c r="L6" s="449"/>
      <c r="M6" s="450"/>
      <c r="N6" s="450"/>
      <c r="O6" s="451"/>
      <c r="P6" s="63" t="s">
        <v>27</v>
      </c>
      <c r="Q6" s="64">
        <v>13.073</v>
      </c>
      <c r="R6" s="65">
        <v>11.795</v>
      </c>
    </row>
    <row r="7" spans="1:18" ht="15" thickBot="1" x14ac:dyDescent="0.35">
      <c r="A7" s="59" t="s">
        <v>28</v>
      </c>
      <c r="B7" s="60">
        <v>98033</v>
      </c>
      <c r="C7" s="61">
        <v>65970654.5</v>
      </c>
      <c r="D7" s="62">
        <v>51866</v>
      </c>
      <c r="E7" s="62">
        <v>34860957</v>
      </c>
      <c r="F7" s="66">
        <v>0</v>
      </c>
      <c r="G7" s="87">
        <v>0</v>
      </c>
      <c r="H7" s="27">
        <f t="shared" si="0"/>
        <v>51866</v>
      </c>
      <c r="I7" s="27">
        <f t="shared" si="0"/>
        <v>34860957</v>
      </c>
      <c r="J7" s="28">
        <f t="shared" si="1"/>
        <v>149899</v>
      </c>
      <c r="K7" s="29">
        <f t="shared" si="1"/>
        <v>100831611.5</v>
      </c>
      <c r="L7" s="449"/>
      <c r="M7" s="450"/>
      <c r="N7" s="450"/>
      <c r="O7" s="451"/>
      <c r="P7" s="68" t="s">
        <v>28</v>
      </c>
      <c r="Q7" s="64">
        <v>11.992000000000001</v>
      </c>
      <c r="R7" s="65">
        <v>10.708</v>
      </c>
    </row>
    <row r="8" spans="1:18" ht="15" thickBot="1" x14ac:dyDescent="0.35">
      <c r="A8" s="69" t="s">
        <v>29</v>
      </c>
      <c r="B8" s="50">
        <v>506454</v>
      </c>
      <c r="C8" s="51">
        <v>321335615</v>
      </c>
      <c r="D8" s="52">
        <v>178719</v>
      </c>
      <c r="E8" s="52">
        <v>125523832</v>
      </c>
      <c r="F8" s="138">
        <v>339225</v>
      </c>
      <c r="G8" s="139">
        <v>228900991</v>
      </c>
      <c r="H8" s="54">
        <f t="shared" si="0"/>
        <v>517944</v>
      </c>
      <c r="I8" s="55">
        <f t="shared" si="0"/>
        <v>354424823</v>
      </c>
      <c r="J8" s="28">
        <f t="shared" si="1"/>
        <v>1024398</v>
      </c>
      <c r="K8" s="29">
        <f t="shared" si="1"/>
        <v>675760438</v>
      </c>
      <c r="L8" s="449"/>
      <c r="M8" s="450"/>
      <c r="N8" s="450"/>
      <c r="O8" s="451"/>
      <c r="P8" s="68"/>
      <c r="Q8" s="64"/>
      <c r="R8" s="65"/>
    </row>
    <row r="9" spans="1:18" ht="15" thickBot="1" x14ac:dyDescent="0.35">
      <c r="A9" s="72" t="s">
        <v>30</v>
      </c>
      <c r="B9" s="60">
        <v>504869</v>
      </c>
      <c r="C9" s="61">
        <v>320038252</v>
      </c>
      <c r="D9" s="62">
        <v>178273</v>
      </c>
      <c r="E9" s="62">
        <v>125093549</v>
      </c>
      <c r="F9" s="73">
        <v>329221</v>
      </c>
      <c r="G9" s="90">
        <v>221112856</v>
      </c>
      <c r="H9" s="27">
        <f t="shared" si="0"/>
        <v>507494</v>
      </c>
      <c r="I9" s="27">
        <f t="shared" si="0"/>
        <v>346206405</v>
      </c>
      <c r="J9" s="28">
        <f t="shared" si="1"/>
        <v>1012363</v>
      </c>
      <c r="K9" s="29">
        <f t="shared" si="1"/>
        <v>666244657</v>
      </c>
      <c r="L9" s="449"/>
      <c r="M9" s="450"/>
      <c r="N9" s="450"/>
      <c r="O9" s="451"/>
      <c r="P9" s="68" t="s">
        <v>30</v>
      </c>
      <c r="Q9" s="64">
        <v>13.779</v>
      </c>
      <c r="R9" s="65">
        <v>12.388</v>
      </c>
    </row>
    <row r="10" spans="1:18" ht="15" thickBot="1" x14ac:dyDescent="0.35">
      <c r="A10" s="72" t="s">
        <v>31</v>
      </c>
      <c r="B10" s="60">
        <v>1585</v>
      </c>
      <c r="C10" s="61">
        <v>1297363</v>
      </c>
      <c r="D10" s="62">
        <v>446</v>
      </c>
      <c r="E10" s="62">
        <v>430283</v>
      </c>
      <c r="F10" s="73">
        <v>10004</v>
      </c>
      <c r="G10" s="90">
        <v>7788135</v>
      </c>
      <c r="H10" s="27">
        <f t="shared" si="0"/>
        <v>10450</v>
      </c>
      <c r="I10" s="27">
        <f t="shared" si="0"/>
        <v>8218418</v>
      </c>
      <c r="J10" s="28">
        <f t="shared" si="1"/>
        <v>12035</v>
      </c>
      <c r="K10" s="29">
        <f t="shared" si="1"/>
        <v>9515781</v>
      </c>
      <c r="L10" s="449"/>
      <c r="M10" s="450"/>
      <c r="N10" s="450"/>
      <c r="O10" s="451"/>
      <c r="P10" s="68" t="s">
        <v>31</v>
      </c>
      <c r="Q10" s="64">
        <v>13.779</v>
      </c>
      <c r="R10" s="65">
        <v>12.388</v>
      </c>
    </row>
    <row r="11" spans="1:18" ht="15" thickBot="1" x14ac:dyDescent="0.35">
      <c r="A11" s="69" t="s">
        <v>32</v>
      </c>
      <c r="B11" s="50">
        <v>15619</v>
      </c>
      <c r="C11" s="51">
        <v>9360556</v>
      </c>
      <c r="D11" s="52">
        <v>6279</v>
      </c>
      <c r="E11" s="52">
        <v>4547272</v>
      </c>
      <c r="F11" s="70">
        <v>4506</v>
      </c>
      <c r="G11" s="140">
        <v>3383083</v>
      </c>
      <c r="H11" s="54">
        <f t="shared" si="0"/>
        <v>10785</v>
      </c>
      <c r="I11" s="55">
        <f t="shared" si="0"/>
        <v>7930355</v>
      </c>
      <c r="J11" s="28">
        <f t="shared" si="1"/>
        <v>26404</v>
      </c>
      <c r="K11" s="29">
        <f t="shared" si="1"/>
        <v>17290911</v>
      </c>
      <c r="L11" s="449"/>
      <c r="M11" s="450"/>
      <c r="N11" s="450"/>
      <c r="O11" s="451"/>
      <c r="P11" s="68"/>
      <c r="Q11" s="64"/>
      <c r="R11" s="65"/>
    </row>
    <row r="12" spans="1:18" ht="15" thickBot="1" x14ac:dyDescent="0.35">
      <c r="A12" s="72" t="s">
        <v>33</v>
      </c>
      <c r="B12" s="60">
        <v>15619</v>
      </c>
      <c r="C12" s="61">
        <v>9360556</v>
      </c>
      <c r="D12" s="62">
        <v>6279</v>
      </c>
      <c r="E12" s="62">
        <v>4547272</v>
      </c>
      <c r="F12" s="73">
        <v>4506</v>
      </c>
      <c r="G12" s="90">
        <v>3383083</v>
      </c>
      <c r="H12" s="27">
        <f t="shared" si="0"/>
        <v>10785</v>
      </c>
      <c r="I12" s="27">
        <f t="shared" si="0"/>
        <v>7930355</v>
      </c>
      <c r="J12" s="28">
        <f t="shared" si="1"/>
        <v>26404</v>
      </c>
      <c r="K12" s="29">
        <f t="shared" si="1"/>
        <v>17290911</v>
      </c>
      <c r="L12" s="449"/>
      <c r="M12" s="450"/>
      <c r="N12" s="450"/>
      <c r="O12" s="451"/>
      <c r="P12" s="75" t="s">
        <v>33</v>
      </c>
      <c r="Q12" s="76">
        <v>12.601999999999901</v>
      </c>
      <c r="R12" s="77">
        <v>11.239000000000001</v>
      </c>
    </row>
    <row r="13" spans="1:18" ht="15" thickBot="1" x14ac:dyDescent="0.35">
      <c r="A13" s="36" t="s">
        <v>34</v>
      </c>
      <c r="B13" s="37">
        <v>134412</v>
      </c>
      <c r="C13" s="38">
        <v>87201248</v>
      </c>
      <c r="D13" s="39">
        <v>85979.163083102714</v>
      </c>
      <c r="E13" s="39">
        <v>53019005.795302011</v>
      </c>
      <c r="F13" s="40">
        <v>59655.836916897169</v>
      </c>
      <c r="G13" s="141">
        <v>38305549.204697877</v>
      </c>
      <c r="H13" s="42">
        <f t="shared" si="0"/>
        <v>145634.99999999988</v>
      </c>
      <c r="I13" s="43">
        <f t="shared" si="0"/>
        <v>91324554.999999881</v>
      </c>
      <c r="J13" s="79">
        <f t="shared" si="1"/>
        <v>280046.99999999988</v>
      </c>
      <c r="K13" s="80">
        <f t="shared" si="1"/>
        <v>178525802.99999988</v>
      </c>
      <c r="L13" s="452">
        <f>K13/K3</f>
        <v>4.8875078888413095E-2</v>
      </c>
      <c r="M13" s="450">
        <f>J13/J3</f>
        <v>9.9498717214901458E-2</v>
      </c>
      <c r="N13" s="450">
        <f>E13/K13</f>
        <v>0.29698231238484918</v>
      </c>
      <c r="O13" s="451">
        <f>G13/K13</f>
        <v>0.21456589781981208</v>
      </c>
      <c r="P13" s="81"/>
      <c r="Q13" s="82" t="s">
        <v>35</v>
      </c>
      <c r="R13" s="83"/>
    </row>
    <row r="14" spans="1:18" ht="15" thickBot="1" x14ac:dyDescent="0.35">
      <c r="A14" s="49" t="s">
        <v>26</v>
      </c>
      <c r="B14" s="84">
        <v>66853</v>
      </c>
      <c r="C14" s="85">
        <v>41276371</v>
      </c>
      <c r="D14" s="86">
        <v>45016.163083102714</v>
      </c>
      <c r="E14" s="86">
        <v>26365139.795302011</v>
      </c>
      <c r="F14" s="84">
        <v>24953.836916897169</v>
      </c>
      <c r="G14" s="85">
        <v>14570291.204697879</v>
      </c>
      <c r="H14" s="54">
        <f t="shared" si="0"/>
        <v>69969.999999999884</v>
      </c>
      <c r="I14" s="55">
        <f t="shared" si="0"/>
        <v>40935430.999999888</v>
      </c>
      <c r="J14" s="28">
        <f t="shared" si="1"/>
        <v>136822.99999999988</v>
      </c>
      <c r="K14" s="29">
        <f t="shared" si="1"/>
        <v>82211801.999999881</v>
      </c>
      <c r="L14" s="452"/>
      <c r="M14" s="450"/>
      <c r="N14" s="450"/>
      <c r="O14" s="451"/>
      <c r="P14" s="81"/>
      <c r="Q14" s="57"/>
      <c r="R14" s="58"/>
    </row>
    <row r="15" spans="1:18" ht="15" thickBot="1" x14ac:dyDescent="0.35">
      <c r="A15" s="59" t="str">
        <f>A6</f>
        <v>EverSource East</v>
      </c>
      <c r="B15" s="60">
        <v>43263</v>
      </c>
      <c r="C15" s="61">
        <v>23422620</v>
      </c>
      <c r="D15" s="62">
        <v>27575.163083102718</v>
      </c>
      <c r="E15" s="62">
        <v>14749744.795302011</v>
      </c>
      <c r="F15" s="60">
        <v>24953.836916897169</v>
      </c>
      <c r="G15" s="61">
        <v>14570291.204697879</v>
      </c>
      <c r="H15" s="27">
        <f t="shared" si="0"/>
        <v>52528.999999999884</v>
      </c>
      <c r="I15" s="27">
        <f t="shared" si="0"/>
        <v>29320035.999999888</v>
      </c>
      <c r="J15" s="28">
        <f t="shared" si="1"/>
        <v>95791.999999999884</v>
      </c>
      <c r="K15" s="29">
        <f t="shared" si="1"/>
        <v>52742655.999999888</v>
      </c>
      <c r="L15" s="452"/>
      <c r="M15" s="450"/>
      <c r="N15" s="450"/>
      <c r="O15" s="451"/>
      <c r="P15" s="63" t="s">
        <v>27</v>
      </c>
      <c r="Q15" s="64">
        <v>13.073</v>
      </c>
      <c r="R15" s="65">
        <v>11.239000000000001</v>
      </c>
    </row>
    <row r="16" spans="1:18" ht="15" thickBot="1" x14ac:dyDescent="0.35">
      <c r="A16" s="59" t="str">
        <f>A7</f>
        <v>EverSource West</v>
      </c>
      <c r="B16" s="60">
        <v>23590</v>
      </c>
      <c r="C16" s="61">
        <v>17853751</v>
      </c>
      <c r="D16" s="62">
        <v>17441</v>
      </c>
      <c r="E16" s="62">
        <v>11615395</v>
      </c>
      <c r="F16" s="66">
        <v>0</v>
      </c>
      <c r="G16" s="87">
        <v>0</v>
      </c>
      <c r="H16" s="27">
        <f t="shared" si="0"/>
        <v>17441</v>
      </c>
      <c r="I16" s="27">
        <f t="shared" si="0"/>
        <v>11615395</v>
      </c>
      <c r="J16" s="28">
        <f t="shared" si="1"/>
        <v>41031</v>
      </c>
      <c r="K16" s="29">
        <f t="shared" si="1"/>
        <v>29469146</v>
      </c>
      <c r="L16" s="452"/>
      <c r="M16" s="450"/>
      <c r="N16" s="450"/>
      <c r="O16" s="451"/>
      <c r="P16" s="68" t="s">
        <v>28</v>
      </c>
      <c r="Q16" s="64">
        <v>11.992000000000001</v>
      </c>
      <c r="R16" s="65">
        <v>11.239000000000001</v>
      </c>
    </row>
    <row r="17" spans="1:24" ht="15" thickBot="1" x14ac:dyDescent="0.35">
      <c r="A17" s="49" t="s">
        <v>29</v>
      </c>
      <c r="B17" s="84">
        <v>64279</v>
      </c>
      <c r="C17" s="85">
        <v>43791535</v>
      </c>
      <c r="D17" s="86">
        <v>39937</v>
      </c>
      <c r="E17" s="86">
        <v>25952868</v>
      </c>
      <c r="F17" s="88">
        <v>34346</v>
      </c>
      <c r="G17" s="142">
        <v>23465272</v>
      </c>
      <c r="H17" s="54">
        <f t="shared" si="0"/>
        <v>74283</v>
      </c>
      <c r="I17" s="55">
        <f t="shared" si="0"/>
        <v>49418140</v>
      </c>
      <c r="J17" s="28">
        <f t="shared" si="1"/>
        <v>138562</v>
      </c>
      <c r="K17" s="29">
        <f t="shared" si="1"/>
        <v>93209675</v>
      </c>
      <c r="L17" s="452"/>
      <c r="M17" s="450"/>
      <c r="N17" s="450"/>
      <c r="O17" s="451"/>
      <c r="P17" s="68"/>
      <c r="Q17" s="64"/>
      <c r="R17" s="65"/>
    </row>
    <row r="18" spans="1:24" ht="15" thickBot="1" x14ac:dyDescent="0.35">
      <c r="A18" s="72" t="s">
        <v>30</v>
      </c>
      <c r="B18" s="60">
        <v>64245</v>
      </c>
      <c r="C18" s="61">
        <v>43752960</v>
      </c>
      <c r="D18" s="62">
        <v>39922</v>
      </c>
      <c r="E18" s="62">
        <v>25933945</v>
      </c>
      <c r="F18" s="73">
        <v>34236</v>
      </c>
      <c r="G18" s="90">
        <v>23362397</v>
      </c>
      <c r="H18" s="27">
        <f t="shared" si="0"/>
        <v>74158</v>
      </c>
      <c r="I18" s="27">
        <f t="shared" si="0"/>
        <v>49296342</v>
      </c>
      <c r="J18" s="28">
        <f t="shared" si="1"/>
        <v>138403</v>
      </c>
      <c r="K18" s="29">
        <f t="shared" si="1"/>
        <v>93049302</v>
      </c>
      <c r="L18" s="452"/>
      <c r="M18" s="450"/>
      <c r="N18" s="450"/>
      <c r="O18" s="451"/>
      <c r="P18" s="68" t="s">
        <v>30</v>
      </c>
      <c r="Q18" s="64">
        <v>13.779</v>
      </c>
      <c r="R18" s="65">
        <v>11.814222222222224</v>
      </c>
    </row>
    <row r="19" spans="1:24" ht="15" thickBot="1" x14ac:dyDescent="0.35">
      <c r="A19" s="72" t="s">
        <v>31</v>
      </c>
      <c r="B19" s="60">
        <v>34</v>
      </c>
      <c r="C19" s="61">
        <v>38575</v>
      </c>
      <c r="D19" s="62">
        <v>15</v>
      </c>
      <c r="E19" s="62">
        <v>18923</v>
      </c>
      <c r="F19" s="73">
        <v>110</v>
      </c>
      <c r="G19" s="90">
        <v>102875</v>
      </c>
      <c r="H19" s="27">
        <f t="shared" si="0"/>
        <v>125</v>
      </c>
      <c r="I19" s="27">
        <f t="shared" si="0"/>
        <v>121798</v>
      </c>
      <c r="J19" s="28">
        <f t="shared" si="1"/>
        <v>159</v>
      </c>
      <c r="K19" s="29">
        <f t="shared" si="1"/>
        <v>160373</v>
      </c>
      <c r="L19" s="452"/>
      <c r="M19" s="450"/>
      <c r="N19" s="450"/>
      <c r="O19" s="451"/>
      <c r="P19" s="68" t="s">
        <v>31</v>
      </c>
      <c r="Q19" s="64">
        <v>13.779</v>
      </c>
      <c r="R19" s="65">
        <v>11.432666666666668</v>
      </c>
    </row>
    <row r="20" spans="1:24" ht="15" thickBot="1" x14ac:dyDescent="0.35">
      <c r="A20" s="69" t="s">
        <v>32</v>
      </c>
      <c r="B20" s="84">
        <v>3280</v>
      </c>
      <c r="C20" s="85">
        <v>2133342</v>
      </c>
      <c r="D20" s="86">
        <v>1026</v>
      </c>
      <c r="E20" s="86">
        <v>700998</v>
      </c>
      <c r="F20" s="91">
        <v>356</v>
      </c>
      <c r="G20" s="143">
        <v>269986</v>
      </c>
      <c r="H20" s="54">
        <f t="shared" si="0"/>
        <v>1382</v>
      </c>
      <c r="I20" s="55">
        <f t="shared" si="0"/>
        <v>970984</v>
      </c>
      <c r="J20" s="28">
        <f t="shared" si="1"/>
        <v>4662</v>
      </c>
      <c r="K20" s="29">
        <f t="shared" si="1"/>
        <v>3104326</v>
      </c>
      <c r="L20" s="452"/>
      <c r="M20" s="450"/>
      <c r="N20" s="450"/>
      <c r="O20" s="451"/>
      <c r="P20" s="68"/>
      <c r="Q20" s="64"/>
      <c r="R20" s="65"/>
    </row>
    <row r="21" spans="1:24" ht="15" thickBot="1" x14ac:dyDescent="0.35">
      <c r="A21" s="72" t="s">
        <v>33</v>
      </c>
      <c r="B21" s="60">
        <v>3280</v>
      </c>
      <c r="C21" s="61">
        <v>2133342</v>
      </c>
      <c r="D21" s="62">
        <v>1026</v>
      </c>
      <c r="E21" s="62">
        <v>700998</v>
      </c>
      <c r="F21" s="73">
        <v>356</v>
      </c>
      <c r="G21" s="90">
        <v>269986</v>
      </c>
      <c r="H21" s="27">
        <f t="shared" si="0"/>
        <v>1382</v>
      </c>
      <c r="I21" s="27">
        <f t="shared" si="0"/>
        <v>970984</v>
      </c>
      <c r="J21" s="28">
        <f t="shared" si="1"/>
        <v>4662</v>
      </c>
      <c r="K21" s="29">
        <f t="shared" si="1"/>
        <v>3104326</v>
      </c>
      <c r="L21" s="452"/>
      <c r="M21" s="450"/>
      <c r="N21" s="450"/>
      <c r="O21" s="451"/>
      <c r="P21" s="75" t="s">
        <v>33</v>
      </c>
      <c r="Q21" s="76">
        <v>12.601999999999901</v>
      </c>
      <c r="R21" s="77">
        <v>11.795</v>
      </c>
    </row>
    <row r="22" spans="1:24" ht="15" thickBot="1" x14ac:dyDescent="0.35">
      <c r="A22" s="36" t="s">
        <v>36</v>
      </c>
      <c r="B22" s="37">
        <v>127303</v>
      </c>
      <c r="C22" s="38">
        <v>113899122</v>
      </c>
      <c r="D22" s="39">
        <v>96976.954303053062</v>
      </c>
      <c r="E22" s="39">
        <v>171446761.42020828</v>
      </c>
      <c r="F22" s="40">
        <v>78660.045696946792</v>
      </c>
      <c r="G22" s="141">
        <v>70161106.879791573</v>
      </c>
      <c r="H22" s="42">
        <f t="shared" si="0"/>
        <v>175636.99999999985</v>
      </c>
      <c r="I22" s="43">
        <f t="shared" si="0"/>
        <v>241607868.29999983</v>
      </c>
      <c r="J22" s="44">
        <f t="shared" si="1"/>
        <v>302939.99999999988</v>
      </c>
      <c r="K22" s="45">
        <f t="shared" si="1"/>
        <v>355506990.29999983</v>
      </c>
      <c r="L22" s="452">
        <f>K22/K3</f>
        <v>9.7327287732713985E-2</v>
      </c>
      <c r="M22" s="450">
        <f>J22/J3</f>
        <v>0.10763243810175523</v>
      </c>
      <c r="N22" s="450">
        <f>E22/K22</f>
        <v>0.48225988826698002</v>
      </c>
      <c r="O22" s="451">
        <f>G22/K22</f>
        <v>0.19735506978522444</v>
      </c>
      <c r="P22" s="81"/>
      <c r="Q22" s="93" t="s">
        <v>37</v>
      </c>
      <c r="R22" s="94"/>
    </row>
    <row r="23" spans="1:24" ht="15" thickBot="1" x14ac:dyDescent="0.35">
      <c r="A23" s="69" t="s">
        <v>26</v>
      </c>
      <c r="B23" s="84">
        <v>61774</v>
      </c>
      <c r="C23" s="85">
        <v>51781599</v>
      </c>
      <c r="D23" s="86">
        <v>51543.954303053055</v>
      </c>
      <c r="E23" s="86">
        <v>96293855.42020826</v>
      </c>
      <c r="F23" s="84">
        <v>35319.045696946792</v>
      </c>
      <c r="G23" s="85">
        <v>28266504.879791576</v>
      </c>
      <c r="H23" s="54">
        <f t="shared" si="0"/>
        <v>86862.999999999854</v>
      </c>
      <c r="I23" s="55">
        <f t="shared" si="0"/>
        <v>124560360.29999983</v>
      </c>
      <c r="J23" s="28">
        <f t="shared" si="1"/>
        <v>148636.99999999985</v>
      </c>
      <c r="K23" s="29">
        <f t="shared" si="1"/>
        <v>176341959.29999986</v>
      </c>
      <c r="L23" s="452"/>
      <c r="M23" s="450"/>
      <c r="N23" s="450"/>
      <c r="O23" s="451"/>
      <c r="P23" s="81"/>
      <c r="Q23" s="57"/>
      <c r="R23" s="58"/>
    </row>
    <row r="24" spans="1:24" ht="15" thickBot="1" x14ac:dyDescent="0.35">
      <c r="A24" s="72" t="str">
        <f>A15</f>
        <v>EverSource East</v>
      </c>
      <c r="B24" s="60">
        <v>51228</v>
      </c>
      <c r="C24" s="61">
        <v>35447335</v>
      </c>
      <c r="D24" s="62">
        <v>40512.954303053055</v>
      </c>
      <c r="E24" s="62">
        <v>65701422.120208263</v>
      </c>
      <c r="F24" s="60">
        <v>35319.045696946792</v>
      </c>
      <c r="G24" s="61">
        <v>28266504.879791576</v>
      </c>
      <c r="H24" s="27">
        <f t="shared" si="0"/>
        <v>75831.999999999854</v>
      </c>
      <c r="I24" s="27">
        <f t="shared" si="0"/>
        <v>93967926.999999836</v>
      </c>
      <c r="J24" s="28">
        <f t="shared" si="1"/>
        <v>127059.99999999985</v>
      </c>
      <c r="K24" s="29">
        <f t="shared" si="1"/>
        <v>129415261.99999984</v>
      </c>
      <c r="L24" s="452"/>
      <c r="M24" s="450"/>
      <c r="N24" s="450"/>
      <c r="O24" s="451"/>
      <c r="P24" s="63" t="s">
        <v>27</v>
      </c>
      <c r="Q24" s="64">
        <v>12.209000000000001</v>
      </c>
      <c r="R24" s="65">
        <v>11.086</v>
      </c>
    </row>
    <row r="25" spans="1:24" ht="15" thickBot="1" x14ac:dyDescent="0.35">
      <c r="A25" s="72" t="str">
        <f>A16</f>
        <v>EverSource West</v>
      </c>
      <c r="B25" s="60">
        <v>10546</v>
      </c>
      <c r="C25" s="61">
        <v>16334264</v>
      </c>
      <c r="D25" s="62">
        <v>11031</v>
      </c>
      <c r="E25" s="62">
        <v>30592433.300000001</v>
      </c>
      <c r="F25" s="66">
        <v>0</v>
      </c>
      <c r="G25" s="87">
        <v>0</v>
      </c>
      <c r="H25" s="27">
        <f t="shared" si="0"/>
        <v>11031</v>
      </c>
      <c r="I25" s="27">
        <f t="shared" si="0"/>
        <v>30592433.300000001</v>
      </c>
      <c r="J25" s="28">
        <f t="shared" si="1"/>
        <v>21577</v>
      </c>
      <c r="K25" s="29">
        <f t="shared" si="1"/>
        <v>46926697.299999997</v>
      </c>
      <c r="L25" s="452"/>
      <c r="M25" s="450"/>
      <c r="N25" s="450"/>
      <c r="O25" s="451"/>
      <c r="P25" s="68" t="s">
        <v>28</v>
      </c>
      <c r="Q25" s="64">
        <v>11.337</v>
      </c>
      <c r="R25" s="65">
        <v>9.98</v>
      </c>
    </row>
    <row r="26" spans="1:24" ht="15" thickBot="1" x14ac:dyDescent="0.35">
      <c r="A26" s="69" t="s">
        <v>29</v>
      </c>
      <c r="B26" s="50">
        <v>63843</v>
      </c>
      <c r="C26" s="51">
        <v>61734063</v>
      </c>
      <c r="D26" s="52">
        <v>44855</v>
      </c>
      <c r="E26" s="52">
        <v>74976371</v>
      </c>
      <c r="F26" s="138">
        <v>43141</v>
      </c>
      <c r="G26" s="139">
        <v>41837903</v>
      </c>
      <c r="H26" s="54">
        <f t="shared" si="0"/>
        <v>87996</v>
      </c>
      <c r="I26" s="55">
        <f t="shared" si="0"/>
        <v>116814274</v>
      </c>
      <c r="J26" s="28">
        <f t="shared" si="1"/>
        <v>151839</v>
      </c>
      <c r="K26" s="29">
        <f t="shared" si="1"/>
        <v>178548337</v>
      </c>
      <c r="L26" s="452"/>
      <c r="M26" s="450"/>
      <c r="N26" s="450"/>
      <c r="O26" s="451"/>
      <c r="P26" s="68"/>
      <c r="Q26" s="64"/>
      <c r="R26" s="65"/>
    </row>
    <row r="27" spans="1:24" ht="15" thickBot="1" x14ac:dyDescent="0.35">
      <c r="A27" s="72" t="s">
        <v>30</v>
      </c>
      <c r="B27" s="60">
        <v>63643</v>
      </c>
      <c r="C27" s="61">
        <v>61595028</v>
      </c>
      <c r="D27" s="62">
        <v>44542</v>
      </c>
      <c r="E27" s="62">
        <v>74487744</v>
      </c>
      <c r="F27" s="73">
        <v>42059</v>
      </c>
      <c r="G27" s="90">
        <v>40632140</v>
      </c>
      <c r="H27" s="27">
        <f t="shared" si="0"/>
        <v>86601</v>
      </c>
      <c r="I27" s="27">
        <f t="shared" si="0"/>
        <v>115119884</v>
      </c>
      <c r="J27" s="28">
        <f t="shared" si="1"/>
        <v>150244</v>
      </c>
      <c r="K27" s="29">
        <f t="shared" si="1"/>
        <v>176714912</v>
      </c>
      <c r="L27" s="452"/>
      <c r="M27" s="450"/>
      <c r="N27" s="450"/>
      <c r="O27" s="451"/>
      <c r="P27" s="68" t="s">
        <v>30</v>
      </c>
      <c r="Q27" s="64">
        <v>12.244</v>
      </c>
      <c r="R27" s="65">
        <v>10.763</v>
      </c>
    </row>
    <row r="28" spans="1:24" ht="15" thickBot="1" x14ac:dyDescent="0.35">
      <c r="A28" s="72" t="s">
        <v>31</v>
      </c>
      <c r="B28" s="60">
        <v>200</v>
      </c>
      <c r="C28" s="61">
        <v>139035</v>
      </c>
      <c r="D28" s="62">
        <v>313</v>
      </c>
      <c r="E28" s="62">
        <v>488627</v>
      </c>
      <c r="F28" s="73">
        <v>1082</v>
      </c>
      <c r="G28" s="90">
        <v>1205763</v>
      </c>
      <c r="H28" s="27">
        <f t="shared" si="0"/>
        <v>1395</v>
      </c>
      <c r="I28" s="27">
        <f t="shared" si="0"/>
        <v>1694390</v>
      </c>
      <c r="J28" s="28">
        <f t="shared" si="1"/>
        <v>1595</v>
      </c>
      <c r="K28" s="29">
        <f t="shared" si="1"/>
        <v>1833425</v>
      </c>
      <c r="L28" s="452"/>
      <c r="M28" s="450"/>
      <c r="N28" s="450"/>
      <c r="O28" s="451"/>
      <c r="P28" s="68" t="s">
        <v>31</v>
      </c>
      <c r="Q28" s="64">
        <v>12.244</v>
      </c>
      <c r="R28" s="65">
        <v>10.763</v>
      </c>
    </row>
    <row r="29" spans="1:24" ht="15" thickBot="1" x14ac:dyDescent="0.35">
      <c r="A29" s="69" t="s">
        <v>32</v>
      </c>
      <c r="B29" s="50">
        <v>1686</v>
      </c>
      <c r="C29" s="51">
        <v>383460</v>
      </c>
      <c r="D29" s="52">
        <v>578</v>
      </c>
      <c r="E29" s="52">
        <v>176535</v>
      </c>
      <c r="F29" s="70">
        <v>200</v>
      </c>
      <c r="G29" s="140">
        <v>56699</v>
      </c>
      <c r="H29" s="54">
        <f t="shared" si="0"/>
        <v>778</v>
      </c>
      <c r="I29" s="55">
        <f t="shared" si="0"/>
        <v>233234</v>
      </c>
      <c r="J29" s="28">
        <f t="shared" si="1"/>
        <v>2464</v>
      </c>
      <c r="K29" s="29">
        <f t="shared" si="1"/>
        <v>616694</v>
      </c>
      <c r="L29" s="452"/>
      <c r="M29" s="450"/>
      <c r="N29" s="450"/>
      <c r="O29" s="451"/>
      <c r="P29" s="68"/>
      <c r="Q29" s="64"/>
      <c r="R29" s="65"/>
    </row>
    <row r="30" spans="1:24" ht="15" thickBot="1" x14ac:dyDescent="0.35">
      <c r="A30" s="72" t="s">
        <v>33</v>
      </c>
      <c r="B30" s="60">
        <v>1686</v>
      </c>
      <c r="C30" s="61">
        <v>383460</v>
      </c>
      <c r="D30" s="62">
        <v>578</v>
      </c>
      <c r="E30" s="62">
        <v>176535</v>
      </c>
      <c r="F30" s="73">
        <v>200</v>
      </c>
      <c r="G30" s="90">
        <v>56699</v>
      </c>
      <c r="H30" s="27">
        <f t="shared" si="0"/>
        <v>778</v>
      </c>
      <c r="I30" s="27">
        <f t="shared" si="0"/>
        <v>233234</v>
      </c>
      <c r="J30" s="28">
        <f t="shared" si="1"/>
        <v>2464</v>
      </c>
      <c r="K30" s="29">
        <f t="shared" si="1"/>
        <v>616694</v>
      </c>
      <c r="L30" s="452"/>
      <c r="M30" s="450"/>
      <c r="N30" s="450"/>
      <c r="O30" s="451"/>
      <c r="P30" s="75" t="s">
        <v>33</v>
      </c>
      <c r="Q30" s="76">
        <v>12.601999999999901</v>
      </c>
      <c r="R30" s="77">
        <v>11.239000000000001</v>
      </c>
    </row>
    <row r="31" spans="1:24" ht="15" thickBot="1" x14ac:dyDescent="0.35">
      <c r="A31" s="36" t="s">
        <v>38</v>
      </c>
      <c r="B31" s="37">
        <v>17101</v>
      </c>
      <c r="C31" s="38">
        <v>121041000</v>
      </c>
      <c r="D31" s="39">
        <v>26815.159839975844</v>
      </c>
      <c r="E31" s="39">
        <v>375377690.22598153</v>
      </c>
      <c r="F31" s="40">
        <v>3476.8401600241432</v>
      </c>
      <c r="G31" s="141">
        <v>35001434.0740183</v>
      </c>
      <c r="H31" s="42">
        <f t="shared" si="0"/>
        <v>30291.999999999985</v>
      </c>
      <c r="I31" s="43">
        <f t="shared" si="0"/>
        <v>410379124.29999983</v>
      </c>
      <c r="J31" s="44">
        <f t="shared" si="1"/>
        <v>47392.999999999985</v>
      </c>
      <c r="K31" s="45">
        <f t="shared" si="1"/>
        <v>531420124.29999983</v>
      </c>
      <c r="L31" s="452">
        <f>K31/K3</f>
        <v>0.14548709520747991</v>
      </c>
      <c r="M31" s="450">
        <f>J31/J3</f>
        <v>1.6838397501011706E-2</v>
      </c>
      <c r="N31" s="450">
        <f>E31/K31</f>
        <v>0.70636709650474494</v>
      </c>
      <c r="O31" s="451">
        <f>G31/K31</f>
        <v>6.5863960496646765E-2</v>
      </c>
      <c r="P31" s="46"/>
      <c r="Q31" s="47" t="s">
        <v>39</v>
      </c>
      <c r="R31" s="96"/>
      <c r="S31" s="96"/>
      <c r="T31" s="48"/>
      <c r="U31" s="93" t="s">
        <v>40</v>
      </c>
      <c r="V31" s="97"/>
      <c r="W31" s="97"/>
      <c r="X31" s="94"/>
    </row>
    <row r="32" spans="1:24" ht="15" thickBot="1" x14ac:dyDescent="0.35">
      <c r="A32" s="69" t="s">
        <v>26</v>
      </c>
      <c r="B32" s="84">
        <v>13968</v>
      </c>
      <c r="C32" s="85">
        <v>81496556</v>
      </c>
      <c r="D32" s="86">
        <v>18590.159839975844</v>
      </c>
      <c r="E32" s="86">
        <v>209959169.22598153</v>
      </c>
      <c r="F32" s="84">
        <v>1908.8401600241432</v>
      </c>
      <c r="G32" s="85">
        <v>11646248.074018298</v>
      </c>
      <c r="H32" s="54">
        <f t="shared" si="0"/>
        <v>20498.999999999985</v>
      </c>
      <c r="I32" s="55">
        <f t="shared" si="0"/>
        <v>221605417.29999983</v>
      </c>
      <c r="J32" s="56">
        <f t="shared" si="1"/>
        <v>34466.999999999985</v>
      </c>
      <c r="K32" s="29">
        <f t="shared" si="1"/>
        <v>303101973.29999983</v>
      </c>
      <c r="L32" s="452"/>
      <c r="M32" s="450"/>
      <c r="N32" s="450"/>
      <c r="O32" s="451"/>
      <c r="P32" s="98" t="s">
        <v>41</v>
      </c>
      <c r="Q32" s="99" t="s">
        <v>42</v>
      </c>
      <c r="R32" s="100" t="s">
        <v>43</v>
      </c>
      <c r="S32" s="100" t="s">
        <v>44</v>
      </c>
      <c r="T32" s="101" t="s">
        <v>45</v>
      </c>
      <c r="U32" s="102" t="s">
        <v>42</v>
      </c>
      <c r="V32" s="103" t="s">
        <v>43</v>
      </c>
      <c r="W32" s="103" t="s">
        <v>44</v>
      </c>
      <c r="X32" s="104" t="s">
        <v>45</v>
      </c>
    </row>
    <row r="33" spans="1:24" ht="15" thickBot="1" x14ac:dyDescent="0.35">
      <c r="A33" s="72" t="str">
        <f>A24</f>
        <v>EverSource East</v>
      </c>
      <c r="B33" s="60">
        <v>13788</v>
      </c>
      <c r="C33" s="61">
        <v>77698899</v>
      </c>
      <c r="D33" s="62">
        <v>17786.159839975844</v>
      </c>
      <c r="E33" s="62">
        <v>186301580.92598152</v>
      </c>
      <c r="F33" s="60">
        <v>1908.8401600241432</v>
      </c>
      <c r="G33" s="62">
        <v>11646248.074018298</v>
      </c>
      <c r="H33" s="27">
        <f t="shared" si="0"/>
        <v>19694.999999999985</v>
      </c>
      <c r="I33" s="27">
        <f t="shared" si="0"/>
        <v>197947828.99999982</v>
      </c>
      <c r="J33" s="56">
        <f t="shared" si="1"/>
        <v>33482.999999999985</v>
      </c>
      <c r="K33" s="29">
        <f t="shared" si="1"/>
        <v>275646727.99999982</v>
      </c>
      <c r="L33" s="452"/>
      <c r="M33" s="450"/>
      <c r="N33" s="450"/>
      <c r="O33" s="451"/>
      <c r="P33" s="68" t="s">
        <v>27</v>
      </c>
      <c r="Q33" s="105">
        <v>12.209000000000001</v>
      </c>
      <c r="R33" s="106">
        <v>11.5619999999999</v>
      </c>
      <c r="S33" s="106">
        <v>10.991</v>
      </c>
      <c r="T33" s="107"/>
      <c r="U33" s="105">
        <v>11.086</v>
      </c>
      <c r="V33" s="106">
        <v>11.336</v>
      </c>
      <c r="W33" s="106">
        <v>10.662000000000001</v>
      </c>
      <c r="X33" s="107"/>
    </row>
    <row r="34" spans="1:24" ht="15" thickBot="1" x14ac:dyDescent="0.35">
      <c r="A34" s="72" t="str">
        <f>A25</f>
        <v>EverSource West</v>
      </c>
      <c r="B34" s="60">
        <v>180</v>
      </c>
      <c r="C34" s="61">
        <v>3797657</v>
      </c>
      <c r="D34" s="62">
        <v>804</v>
      </c>
      <c r="E34" s="62">
        <v>23657588.300000001</v>
      </c>
      <c r="F34" s="66">
        <v>0</v>
      </c>
      <c r="G34" s="67">
        <v>0</v>
      </c>
      <c r="H34" s="27">
        <f t="shared" si="0"/>
        <v>804</v>
      </c>
      <c r="I34" s="27">
        <f t="shared" si="0"/>
        <v>23657588.300000001</v>
      </c>
      <c r="J34" s="56">
        <f t="shared" si="1"/>
        <v>984</v>
      </c>
      <c r="K34" s="29">
        <f t="shared" si="1"/>
        <v>27455245.300000001</v>
      </c>
      <c r="L34" s="452"/>
      <c r="M34" s="450"/>
      <c r="N34" s="450"/>
      <c r="O34" s="451"/>
      <c r="P34" s="68" t="s">
        <v>28</v>
      </c>
      <c r="Q34" s="108"/>
      <c r="R34" s="109"/>
      <c r="S34" s="109"/>
      <c r="T34" s="110">
        <v>10.723000000000001</v>
      </c>
      <c r="U34" s="108"/>
      <c r="V34" s="109"/>
      <c r="W34" s="109"/>
      <c r="X34" s="110">
        <v>10.461</v>
      </c>
    </row>
    <row r="35" spans="1:24" ht="15" thickBot="1" x14ac:dyDescent="0.35">
      <c r="A35" s="69" t="s">
        <v>29</v>
      </c>
      <c r="B35" s="84">
        <v>2204</v>
      </c>
      <c r="C35" s="85">
        <v>36767068</v>
      </c>
      <c r="D35" s="86">
        <v>7634</v>
      </c>
      <c r="E35" s="86">
        <v>160695567</v>
      </c>
      <c r="F35" s="88">
        <v>1398</v>
      </c>
      <c r="G35" s="142">
        <v>22922887</v>
      </c>
      <c r="H35" s="54">
        <f t="shared" si="0"/>
        <v>9032</v>
      </c>
      <c r="I35" s="55">
        <f t="shared" si="0"/>
        <v>183618454</v>
      </c>
      <c r="J35" s="28">
        <f t="shared" si="1"/>
        <v>11236</v>
      </c>
      <c r="K35" s="29">
        <f t="shared" si="1"/>
        <v>220385522</v>
      </c>
      <c r="L35" s="452"/>
      <c r="M35" s="450"/>
      <c r="N35" s="450"/>
      <c r="O35" s="451"/>
      <c r="P35" s="68"/>
      <c r="Q35" s="108"/>
      <c r="R35" s="109"/>
      <c r="S35" s="109"/>
      <c r="T35" s="110"/>
      <c r="U35" s="108"/>
      <c r="V35" s="109"/>
      <c r="W35" s="109"/>
      <c r="X35" s="110"/>
    </row>
    <row r="36" spans="1:24" ht="15" thickBot="1" x14ac:dyDescent="0.35">
      <c r="A36" s="72" t="s">
        <v>30</v>
      </c>
      <c r="B36" s="60">
        <v>2199</v>
      </c>
      <c r="C36" s="61">
        <v>36681668</v>
      </c>
      <c r="D36" s="62">
        <v>7606</v>
      </c>
      <c r="E36" s="62">
        <v>160094478</v>
      </c>
      <c r="F36" s="73">
        <v>1357</v>
      </c>
      <c r="G36" s="90">
        <v>22418523</v>
      </c>
      <c r="H36" s="27">
        <f t="shared" si="0"/>
        <v>8963</v>
      </c>
      <c r="I36" s="27">
        <f t="shared" si="0"/>
        <v>182513001</v>
      </c>
      <c r="J36" s="28">
        <f t="shared" si="1"/>
        <v>11162</v>
      </c>
      <c r="K36" s="29">
        <f t="shared" si="1"/>
        <v>219194669</v>
      </c>
      <c r="L36" s="452"/>
      <c r="M36" s="450"/>
      <c r="N36" s="450"/>
      <c r="O36" s="451"/>
      <c r="P36" s="68" t="s">
        <v>30</v>
      </c>
      <c r="Q36" s="108">
        <v>12.244</v>
      </c>
      <c r="R36" s="109"/>
      <c r="S36" s="109"/>
      <c r="T36" s="110">
        <v>10.45</v>
      </c>
      <c r="U36" s="108">
        <v>10.763</v>
      </c>
      <c r="V36" s="109"/>
      <c r="W36" s="109"/>
      <c r="X36" s="110">
        <v>9.8089999999999904</v>
      </c>
    </row>
    <row r="37" spans="1:24" ht="15" thickBot="1" x14ac:dyDescent="0.35">
      <c r="A37" s="72" t="s">
        <v>31</v>
      </c>
      <c r="B37" s="60">
        <v>5</v>
      </c>
      <c r="C37" s="61">
        <v>85400</v>
      </c>
      <c r="D37" s="62">
        <v>28</v>
      </c>
      <c r="E37" s="62">
        <v>601089</v>
      </c>
      <c r="F37" s="73">
        <v>41</v>
      </c>
      <c r="G37" s="90">
        <v>504364</v>
      </c>
      <c r="H37" s="27">
        <f t="shared" si="0"/>
        <v>69</v>
      </c>
      <c r="I37" s="27">
        <f t="shared" si="0"/>
        <v>1105453</v>
      </c>
      <c r="J37" s="28">
        <f t="shared" si="1"/>
        <v>74</v>
      </c>
      <c r="K37" s="29">
        <f t="shared" si="1"/>
        <v>1190853</v>
      </c>
      <c r="L37" s="452"/>
      <c r="M37" s="450"/>
      <c r="N37" s="450"/>
      <c r="O37" s="451"/>
      <c r="P37" s="68" t="s">
        <v>31</v>
      </c>
      <c r="Q37" s="108">
        <v>12.244</v>
      </c>
      <c r="R37" s="109"/>
      <c r="S37" s="109">
        <v>10.911</v>
      </c>
      <c r="T37" s="110"/>
      <c r="U37" s="108">
        <v>10.763</v>
      </c>
      <c r="V37" s="109"/>
      <c r="W37" s="109">
        <v>10.239000000000001</v>
      </c>
      <c r="X37" s="110"/>
    </row>
    <row r="38" spans="1:24" ht="15" thickBot="1" x14ac:dyDescent="0.35">
      <c r="A38" s="69" t="s">
        <v>32</v>
      </c>
      <c r="B38" s="84">
        <v>929</v>
      </c>
      <c r="C38" s="85">
        <v>2777376</v>
      </c>
      <c r="D38" s="86">
        <v>591</v>
      </c>
      <c r="E38" s="86">
        <v>4722954</v>
      </c>
      <c r="F38" s="91">
        <v>170</v>
      </c>
      <c r="G38" s="143">
        <v>432299</v>
      </c>
      <c r="H38" s="54">
        <f t="shared" si="0"/>
        <v>761</v>
      </c>
      <c r="I38" s="55">
        <f t="shared" si="0"/>
        <v>5155253</v>
      </c>
      <c r="J38" s="28">
        <f t="shared" si="1"/>
        <v>1690</v>
      </c>
      <c r="K38" s="29">
        <f t="shared" si="1"/>
        <v>7932629</v>
      </c>
      <c r="L38" s="452"/>
      <c r="M38" s="450"/>
      <c r="N38" s="450"/>
      <c r="O38" s="451"/>
      <c r="P38" s="68"/>
      <c r="Q38" s="108"/>
      <c r="R38" s="109"/>
      <c r="S38" s="109"/>
      <c r="T38" s="110"/>
      <c r="U38" s="108"/>
      <c r="V38" s="109"/>
      <c r="W38" s="109"/>
      <c r="X38" s="110"/>
    </row>
    <row r="39" spans="1:24" ht="15" thickBot="1" x14ac:dyDescent="0.35">
      <c r="A39" s="72" t="s">
        <v>33</v>
      </c>
      <c r="B39" s="60">
        <v>929</v>
      </c>
      <c r="C39" s="61">
        <v>2777376</v>
      </c>
      <c r="D39" s="62">
        <v>591</v>
      </c>
      <c r="E39" s="62">
        <v>4722954</v>
      </c>
      <c r="F39" s="73">
        <v>170</v>
      </c>
      <c r="G39" s="90">
        <v>432299</v>
      </c>
      <c r="H39" s="27">
        <f t="shared" si="0"/>
        <v>761</v>
      </c>
      <c r="I39" s="27">
        <f t="shared" si="0"/>
        <v>5155253</v>
      </c>
      <c r="J39" s="28">
        <f t="shared" si="1"/>
        <v>1690</v>
      </c>
      <c r="K39" s="29">
        <f t="shared" si="1"/>
        <v>7932629</v>
      </c>
      <c r="L39" s="452"/>
      <c r="M39" s="450"/>
      <c r="N39" s="450"/>
      <c r="O39" s="451"/>
      <c r="P39" s="75" t="s">
        <v>33</v>
      </c>
      <c r="Q39" s="111">
        <v>12.222</v>
      </c>
      <c r="R39" s="112"/>
      <c r="S39" s="112"/>
      <c r="T39" s="113"/>
      <c r="U39" s="111">
        <v>10.595000000000001</v>
      </c>
      <c r="V39" s="112"/>
      <c r="W39" s="112"/>
      <c r="X39" s="113"/>
    </row>
    <row r="40" spans="1:24" ht="15" thickBot="1" x14ac:dyDescent="0.35">
      <c r="A40" s="36" t="s">
        <v>46</v>
      </c>
      <c r="B40" s="37">
        <v>952</v>
      </c>
      <c r="C40" s="38">
        <v>70572131</v>
      </c>
      <c r="D40" s="39">
        <v>6039.8776969604305</v>
      </c>
      <c r="E40" s="39">
        <v>1004885796.634189</v>
      </c>
      <c r="F40" s="40">
        <v>527.12230303956699</v>
      </c>
      <c r="G40" s="141">
        <v>142551364.26581034</v>
      </c>
      <c r="H40" s="42">
        <f t="shared" si="0"/>
        <v>6566.9999999999973</v>
      </c>
      <c r="I40" s="43">
        <f t="shared" si="0"/>
        <v>1147437160.8999994</v>
      </c>
      <c r="J40" s="44">
        <f t="shared" si="1"/>
        <v>7518.9999999999973</v>
      </c>
      <c r="K40" s="45">
        <f t="shared" si="1"/>
        <v>1218009291.8999994</v>
      </c>
      <c r="L40" s="452">
        <f>K40/K3</f>
        <v>0.33345488006813606</v>
      </c>
      <c r="M40" s="460">
        <f>J40/J3</f>
        <v>2.6714474882389171E-3</v>
      </c>
      <c r="N40" s="460">
        <f>E40/K40</f>
        <v>0.82502309573241894</v>
      </c>
      <c r="O40" s="461">
        <f>G40/K40</f>
        <v>0.11703635203261983</v>
      </c>
      <c r="P40" s="46"/>
      <c r="Q40" s="114" t="s">
        <v>47</v>
      </c>
      <c r="R40" s="115"/>
      <c r="S40" s="115"/>
      <c r="T40" s="116"/>
      <c r="U40" s="93" t="s">
        <v>48</v>
      </c>
      <c r="V40" s="97"/>
      <c r="W40" s="97"/>
      <c r="X40" s="94"/>
    </row>
    <row r="41" spans="1:24" ht="15" thickBot="1" x14ac:dyDescent="0.35">
      <c r="A41" s="69" t="s">
        <v>26</v>
      </c>
      <c r="B41" s="84">
        <v>705</v>
      </c>
      <c r="C41" s="85">
        <v>46703712</v>
      </c>
      <c r="D41" s="86">
        <v>3574.8776969604305</v>
      </c>
      <c r="E41" s="86">
        <v>522331376.63418901</v>
      </c>
      <c r="F41" s="144">
        <v>374.12230303956693</v>
      </c>
      <c r="G41" s="145">
        <v>131202597.26581034</v>
      </c>
      <c r="H41" s="54">
        <f t="shared" si="0"/>
        <v>3948.9999999999973</v>
      </c>
      <c r="I41" s="55">
        <f t="shared" si="0"/>
        <v>653533973.89999938</v>
      </c>
      <c r="J41" s="56">
        <f t="shared" si="1"/>
        <v>4653.9999999999973</v>
      </c>
      <c r="K41" s="29">
        <f t="shared" si="1"/>
        <v>700237685.89999938</v>
      </c>
      <c r="L41" s="452"/>
      <c r="M41" s="460"/>
      <c r="N41" s="460"/>
      <c r="O41" s="461"/>
      <c r="P41" s="98" t="s">
        <v>41</v>
      </c>
      <c r="Q41" s="102" t="s">
        <v>42</v>
      </c>
      <c r="R41" s="103" t="s">
        <v>43</v>
      </c>
      <c r="S41" s="103" t="s">
        <v>44</v>
      </c>
      <c r="T41" s="104" t="s">
        <v>45</v>
      </c>
      <c r="U41" s="102" t="s">
        <v>42</v>
      </c>
      <c r="V41" s="103" t="s">
        <v>43</v>
      </c>
      <c r="W41" s="103" t="s">
        <v>44</v>
      </c>
      <c r="X41" s="104" t="s">
        <v>45</v>
      </c>
    </row>
    <row r="42" spans="1:24" ht="15" thickBot="1" x14ac:dyDescent="0.35">
      <c r="A42" s="72" t="str">
        <f>A33</f>
        <v>EverSource East</v>
      </c>
      <c r="B42" s="60">
        <v>689</v>
      </c>
      <c r="C42" s="61">
        <v>43969308</v>
      </c>
      <c r="D42" s="62">
        <v>3364.8776969604305</v>
      </c>
      <c r="E42" s="62">
        <v>442793816.73418909</v>
      </c>
      <c r="F42" s="60">
        <v>374.12230303956693</v>
      </c>
      <c r="G42" s="62">
        <v>131202597.26581034</v>
      </c>
      <c r="H42" s="27">
        <f t="shared" si="0"/>
        <v>3738.9999999999973</v>
      </c>
      <c r="I42" s="27">
        <f t="shared" si="0"/>
        <v>573996413.9999994</v>
      </c>
      <c r="J42" s="56">
        <f t="shared" si="1"/>
        <v>4427.9999999999973</v>
      </c>
      <c r="K42" s="29">
        <f t="shared" si="1"/>
        <v>617965721.9999994</v>
      </c>
      <c r="L42" s="452"/>
      <c r="M42" s="460"/>
      <c r="N42" s="460"/>
      <c r="O42" s="461"/>
      <c r="P42" s="63" t="s">
        <v>27</v>
      </c>
      <c r="Q42" s="117"/>
      <c r="R42" s="109">
        <v>11.5619999999999</v>
      </c>
      <c r="S42" s="109">
        <v>10.991</v>
      </c>
      <c r="T42" s="110"/>
      <c r="U42" s="108"/>
      <c r="V42" s="109">
        <v>11.336</v>
      </c>
      <c r="W42" s="109">
        <v>10.662000000000001</v>
      </c>
      <c r="X42" s="110"/>
    </row>
    <row r="43" spans="1:24" ht="15" thickBot="1" x14ac:dyDescent="0.35">
      <c r="A43" s="72" t="str">
        <f>A34</f>
        <v>EverSource West</v>
      </c>
      <c r="B43" s="60">
        <v>16</v>
      </c>
      <c r="C43" s="61">
        <v>2734404</v>
      </c>
      <c r="D43" s="62">
        <v>210</v>
      </c>
      <c r="E43" s="62">
        <v>79537559.899999902</v>
      </c>
      <c r="F43" s="66">
        <v>0</v>
      </c>
      <c r="G43" s="67">
        <v>0</v>
      </c>
      <c r="H43" s="27">
        <f t="shared" si="0"/>
        <v>210</v>
      </c>
      <c r="I43" s="27">
        <f t="shared" si="0"/>
        <v>79537559.899999902</v>
      </c>
      <c r="J43" s="56">
        <f t="shared" si="1"/>
        <v>226</v>
      </c>
      <c r="K43" s="29">
        <f t="shared" si="1"/>
        <v>82271963.899999902</v>
      </c>
      <c r="L43" s="452"/>
      <c r="M43" s="460"/>
      <c r="N43" s="460"/>
      <c r="O43" s="461"/>
      <c r="P43" s="68" t="s">
        <v>28</v>
      </c>
      <c r="Q43" s="108"/>
      <c r="R43" s="109"/>
      <c r="S43" s="109"/>
      <c r="T43" s="110">
        <v>10.723000000000001</v>
      </c>
      <c r="U43" s="108"/>
      <c r="V43" s="109"/>
      <c r="W43" s="109"/>
      <c r="X43" s="110">
        <v>10.461</v>
      </c>
    </row>
    <row r="44" spans="1:24" ht="15" thickBot="1" x14ac:dyDescent="0.35">
      <c r="A44" s="69" t="s">
        <v>29</v>
      </c>
      <c r="B44" s="84">
        <v>240</v>
      </c>
      <c r="C44" s="85">
        <v>22591256</v>
      </c>
      <c r="D44" s="86">
        <v>2442</v>
      </c>
      <c r="E44" s="86">
        <v>468700926</v>
      </c>
      <c r="F44" s="88">
        <v>153</v>
      </c>
      <c r="G44" s="142">
        <v>11348767</v>
      </c>
      <c r="H44" s="54">
        <f t="shared" si="0"/>
        <v>2595</v>
      </c>
      <c r="I44" s="55">
        <f t="shared" si="0"/>
        <v>480049693</v>
      </c>
      <c r="J44" s="28">
        <f t="shared" si="1"/>
        <v>2835</v>
      </c>
      <c r="K44" s="29">
        <f t="shared" si="1"/>
        <v>502640949</v>
      </c>
      <c r="L44" s="452"/>
      <c r="M44" s="460"/>
      <c r="N44" s="460"/>
      <c r="O44" s="461"/>
      <c r="P44" s="68"/>
      <c r="Q44" s="108"/>
      <c r="R44" s="109"/>
      <c r="S44" s="109"/>
      <c r="T44" s="110"/>
      <c r="U44" s="108"/>
      <c r="V44" s="109"/>
      <c r="W44" s="109"/>
      <c r="X44" s="110"/>
    </row>
    <row r="45" spans="1:24" ht="15" thickBot="1" x14ac:dyDescent="0.35">
      <c r="A45" s="72" t="s">
        <v>30</v>
      </c>
      <c r="B45" s="60">
        <v>240</v>
      </c>
      <c r="C45" s="61">
        <v>22591256</v>
      </c>
      <c r="D45" s="62">
        <v>2434</v>
      </c>
      <c r="E45" s="62">
        <v>467562458</v>
      </c>
      <c r="F45" s="73">
        <v>151</v>
      </c>
      <c r="G45" s="90">
        <v>11138767</v>
      </c>
      <c r="H45" s="27">
        <f t="shared" si="0"/>
        <v>2585</v>
      </c>
      <c r="I45" s="27">
        <f t="shared" si="0"/>
        <v>478701225</v>
      </c>
      <c r="J45" s="28">
        <f t="shared" si="1"/>
        <v>2825</v>
      </c>
      <c r="K45" s="29">
        <f t="shared" si="1"/>
        <v>501292481</v>
      </c>
      <c r="L45" s="452"/>
      <c r="M45" s="460"/>
      <c r="N45" s="460"/>
      <c r="O45" s="461"/>
      <c r="P45" s="68" t="s">
        <v>30</v>
      </c>
      <c r="Q45" s="108">
        <v>12.244</v>
      </c>
      <c r="R45" s="109"/>
      <c r="S45" s="109"/>
      <c r="T45" s="110">
        <v>10.45</v>
      </c>
      <c r="U45" s="108">
        <v>10.763</v>
      </c>
      <c r="V45" s="109"/>
      <c r="W45" s="109"/>
      <c r="X45" s="110">
        <v>9.8089999999999904</v>
      </c>
    </row>
    <row r="46" spans="1:24" ht="15" thickBot="1" x14ac:dyDescent="0.35">
      <c r="A46" s="72" t="s">
        <v>31</v>
      </c>
      <c r="B46" s="60">
        <v>0</v>
      </c>
      <c r="C46" s="61">
        <v>0</v>
      </c>
      <c r="D46" s="62">
        <v>8</v>
      </c>
      <c r="E46" s="62">
        <v>1138468</v>
      </c>
      <c r="F46" s="73">
        <v>2</v>
      </c>
      <c r="G46" s="90">
        <v>210000</v>
      </c>
      <c r="H46" s="27">
        <f t="shared" si="0"/>
        <v>10</v>
      </c>
      <c r="I46" s="27">
        <f t="shared" si="0"/>
        <v>1348468</v>
      </c>
      <c r="J46" s="28">
        <f t="shared" si="1"/>
        <v>10</v>
      </c>
      <c r="K46" s="29">
        <f t="shared" si="1"/>
        <v>1348468</v>
      </c>
      <c r="L46" s="452"/>
      <c r="M46" s="460"/>
      <c r="N46" s="460"/>
      <c r="O46" s="461"/>
      <c r="P46" s="68" t="s">
        <v>31</v>
      </c>
      <c r="Q46" s="108"/>
      <c r="R46" s="109">
        <v>10.911</v>
      </c>
      <c r="S46" s="109"/>
      <c r="T46" s="110"/>
      <c r="U46" s="108"/>
      <c r="V46" s="109">
        <v>10.239000000000001</v>
      </c>
      <c r="W46" s="109"/>
      <c r="X46" s="110"/>
    </row>
    <row r="47" spans="1:24" ht="15" thickBot="1" x14ac:dyDescent="0.35">
      <c r="A47" s="69" t="s">
        <v>32</v>
      </c>
      <c r="B47" s="84">
        <v>7</v>
      </c>
      <c r="C47" s="85">
        <v>1277163</v>
      </c>
      <c r="D47" s="86">
        <v>23</v>
      </c>
      <c r="E47" s="86">
        <v>13853494</v>
      </c>
      <c r="F47" s="91">
        <v>0</v>
      </c>
      <c r="G47" s="143">
        <v>0</v>
      </c>
      <c r="H47" s="54">
        <f t="shared" si="0"/>
        <v>23</v>
      </c>
      <c r="I47" s="55">
        <f t="shared" si="0"/>
        <v>13853494</v>
      </c>
      <c r="J47" s="28">
        <f t="shared" si="1"/>
        <v>30</v>
      </c>
      <c r="K47" s="29">
        <f t="shared" si="1"/>
        <v>15130657</v>
      </c>
      <c r="L47" s="452"/>
      <c r="M47" s="460"/>
      <c r="N47" s="460"/>
      <c r="O47" s="461"/>
      <c r="P47" s="68"/>
      <c r="Q47" s="108"/>
      <c r="R47" s="109"/>
      <c r="S47" s="109"/>
      <c r="T47" s="110"/>
      <c r="U47" s="108"/>
      <c r="V47" s="109"/>
      <c r="W47" s="109"/>
      <c r="X47" s="110"/>
    </row>
    <row r="48" spans="1:24" ht="15" thickBot="1" x14ac:dyDescent="0.35">
      <c r="A48" s="72" t="s">
        <v>33</v>
      </c>
      <c r="B48" s="60">
        <v>7</v>
      </c>
      <c r="C48" s="61">
        <v>1277163</v>
      </c>
      <c r="D48" s="62">
        <v>23</v>
      </c>
      <c r="E48" s="62">
        <v>13853494</v>
      </c>
      <c r="F48" s="73">
        <v>0</v>
      </c>
      <c r="G48" s="90">
        <v>0</v>
      </c>
      <c r="H48" s="27">
        <f t="shared" si="0"/>
        <v>23</v>
      </c>
      <c r="I48" s="27">
        <f t="shared" si="0"/>
        <v>13853494</v>
      </c>
      <c r="J48" s="28">
        <f t="shared" si="1"/>
        <v>30</v>
      </c>
      <c r="K48" s="29">
        <f t="shared" si="1"/>
        <v>15130657</v>
      </c>
      <c r="L48" s="452"/>
      <c r="M48" s="460"/>
      <c r="N48" s="460"/>
      <c r="O48" s="461"/>
      <c r="P48" s="75" t="s">
        <v>33</v>
      </c>
      <c r="Q48" s="111"/>
      <c r="R48" s="112"/>
      <c r="S48" s="112"/>
      <c r="T48" s="113">
        <v>9.5100000000000004E-2</v>
      </c>
      <c r="U48" s="111"/>
      <c r="V48" s="112"/>
      <c r="W48" s="112"/>
      <c r="X48" s="113">
        <v>0</v>
      </c>
    </row>
    <row r="49" spans="1:18" ht="15" thickBot="1" x14ac:dyDescent="0.35">
      <c r="A49" s="36" t="s">
        <v>49</v>
      </c>
      <c r="B49" s="37">
        <v>3489</v>
      </c>
      <c r="C49" s="38">
        <v>3651387.1999999993</v>
      </c>
      <c r="D49" s="39">
        <v>9825.4237037037001</v>
      </c>
      <c r="E49" s="39">
        <v>14562627.50585416</v>
      </c>
      <c r="F49" s="40">
        <v>3503.5762962962899</v>
      </c>
      <c r="G49" s="141">
        <v>819678.59414583805</v>
      </c>
      <c r="H49" s="42">
        <f t="shared" si="0"/>
        <v>13328.999999999989</v>
      </c>
      <c r="I49" s="43">
        <f t="shared" si="0"/>
        <v>15382306.099999998</v>
      </c>
      <c r="J49" s="44">
        <f t="shared" si="1"/>
        <v>16817.999999999989</v>
      </c>
      <c r="K49" s="45">
        <f t="shared" si="1"/>
        <v>19033693.299999997</v>
      </c>
      <c r="L49" s="462">
        <f>K49/K3</f>
        <v>5.2108616566500492E-3</v>
      </c>
      <c r="M49" s="460">
        <f>J49/J3</f>
        <v>5.975316379465633E-3</v>
      </c>
      <c r="N49" s="460">
        <f>E49/K49</f>
        <v>0.76509730803817044</v>
      </c>
      <c r="O49" s="461">
        <f>G49/K49</f>
        <v>4.3064610804979093E-2</v>
      </c>
      <c r="P49" s="46"/>
      <c r="Q49" s="47" t="s">
        <v>50</v>
      </c>
      <c r="R49" s="48"/>
    </row>
    <row r="50" spans="1:18" ht="15" thickBot="1" x14ac:dyDescent="0.35">
      <c r="A50" s="69" t="s">
        <v>26</v>
      </c>
      <c r="B50" s="84">
        <v>2982</v>
      </c>
      <c r="C50" s="85">
        <v>2015787.199999999</v>
      </c>
      <c r="D50" s="86">
        <v>9218.4237037037001</v>
      </c>
      <c r="E50" s="86">
        <v>7046027.5058541596</v>
      </c>
      <c r="F50" s="144">
        <v>3211.5762962962899</v>
      </c>
      <c r="G50" s="145">
        <v>624605.59414583805</v>
      </c>
      <c r="H50" s="54">
        <f t="shared" si="0"/>
        <v>12429.999999999989</v>
      </c>
      <c r="I50" s="55">
        <f t="shared" si="0"/>
        <v>7670633.0999999978</v>
      </c>
      <c r="J50" s="56">
        <f t="shared" si="1"/>
        <v>15411.999999999989</v>
      </c>
      <c r="K50" s="29">
        <f t="shared" si="1"/>
        <v>9686420.299999997</v>
      </c>
      <c r="L50" s="462"/>
      <c r="M50" s="460"/>
      <c r="N50" s="460"/>
      <c r="O50" s="461"/>
      <c r="P50" s="46"/>
      <c r="Q50" s="118"/>
      <c r="R50" s="119"/>
    </row>
    <row r="51" spans="1:18" ht="15" thickBot="1" x14ac:dyDescent="0.35">
      <c r="A51" s="72" t="str">
        <f>A42</f>
        <v>EverSource East</v>
      </c>
      <c r="B51" s="60">
        <v>2869</v>
      </c>
      <c r="C51" s="61">
        <v>1435531</v>
      </c>
      <c r="D51" s="62">
        <v>7062.4237037037001</v>
      </c>
      <c r="E51" s="62">
        <v>5216342.40585416</v>
      </c>
      <c r="F51" s="60">
        <v>3211.5762962962899</v>
      </c>
      <c r="G51" s="62">
        <v>624605.59414583805</v>
      </c>
      <c r="H51" s="27">
        <f t="shared" si="0"/>
        <v>10273.999999999989</v>
      </c>
      <c r="I51" s="27">
        <f t="shared" si="0"/>
        <v>5840947.9999999981</v>
      </c>
      <c r="J51" s="56">
        <f t="shared" si="1"/>
        <v>13142.999999999989</v>
      </c>
      <c r="K51" s="29">
        <f t="shared" si="1"/>
        <v>7276478.9999999981</v>
      </c>
      <c r="L51" s="462"/>
      <c r="M51" s="460"/>
      <c r="N51" s="460"/>
      <c r="O51" s="461"/>
      <c r="P51" s="63" t="s">
        <v>27</v>
      </c>
      <c r="Q51" s="108">
        <v>12.209</v>
      </c>
      <c r="R51" s="110">
        <v>11.086</v>
      </c>
    </row>
    <row r="52" spans="1:18" ht="15" thickBot="1" x14ac:dyDescent="0.35">
      <c r="A52" s="72" t="str">
        <f>A43</f>
        <v>EverSource West</v>
      </c>
      <c r="B52" s="60">
        <v>113</v>
      </c>
      <c r="C52" s="61">
        <v>580256.19999999902</v>
      </c>
      <c r="D52" s="62">
        <v>2156</v>
      </c>
      <c r="E52" s="62">
        <v>1829685.1</v>
      </c>
      <c r="F52" s="66">
        <v>0</v>
      </c>
      <c r="G52" s="67">
        <v>0</v>
      </c>
      <c r="H52" s="27">
        <f t="shared" si="0"/>
        <v>2156</v>
      </c>
      <c r="I52" s="27">
        <f t="shared" si="0"/>
        <v>1829685.1</v>
      </c>
      <c r="J52" s="56">
        <f t="shared" si="1"/>
        <v>2269</v>
      </c>
      <c r="K52" s="29">
        <f t="shared" si="1"/>
        <v>2409941.2999999989</v>
      </c>
      <c r="L52" s="462"/>
      <c r="M52" s="460"/>
      <c r="N52" s="460"/>
      <c r="O52" s="461"/>
      <c r="P52" s="68" t="s">
        <v>28</v>
      </c>
      <c r="Q52" s="108"/>
      <c r="R52" s="110"/>
    </row>
    <row r="53" spans="1:18" ht="15" thickBot="1" x14ac:dyDescent="0.35">
      <c r="A53" s="69" t="s">
        <v>29</v>
      </c>
      <c r="B53" s="84">
        <v>225</v>
      </c>
      <c r="C53" s="85">
        <v>1570735</v>
      </c>
      <c r="D53" s="86">
        <v>420</v>
      </c>
      <c r="E53" s="86">
        <v>7399938</v>
      </c>
      <c r="F53" s="88">
        <v>158</v>
      </c>
      <c r="G53" s="142">
        <v>185194</v>
      </c>
      <c r="H53" s="54">
        <f t="shared" si="0"/>
        <v>578</v>
      </c>
      <c r="I53" s="55">
        <f t="shared" si="0"/>
        <v>7585132</v>
      </c>
      <c r="J53" s="28">
        <f t="shared" si="1"/>
        <v>803</v>
      </c>
      <c r="K53" s="29">
        <f t="shared" si="1"/>
        <v>9155867</v>
      </c>
      <c r="L53" s="462"/>
      <c r="M53" s="460"/>
      <c r="N53" s="460"/>
      <c r="O53" s="461"/>
      <c r="P53" s="68"/>
      <c r="Q53" s="117"/>
      <c r="R53" s="120"/>
    </row>
    <row r="54" spans="1:18" ht="15" thickBot="1" x14ac:dyDescent="0.35">
      <c r="A54" s="72" t="s">
        <v>30</v>
      </c>
      <c r="B54" s="60">
        <v>225</v>
      </c>
      <c r="C54" s="61">
        <v>1570735</v>
      </c>
      <c r="D54" s="62">
        <v>419</v>
      </c>
      <c r="E54" s="62">
        <v>7375607</v>
      </c>
      <c r="F54" s="73">
        <v>157</v>
      </c>
      <c r="G54" s="90">
        <v>184969</v>
      </c>
      <c r="H54" s="27">
        <f t="shared" si="0"/>
        <v>576</v>
      </c>
      <c r="I54" s="27">
        <f t="shared" si="0"/>
        <v>7560576</v>
      </c>
      <c r="J54" s="28">
        <f t="shared" si="1"/>
        <v>801</v>
      </c>
      <c r="K54" s="29">
        <f t="shared" si="1"/>
        <v>9131311</v>
      </c>
      <c r="L54" s="462"/>
      <c r="M54" s="460"/>
      <c r="N54" s="460"/>
      <c r="O54" s="461"/>
      <c r="P54" s="68" t="s">
        <v>30</v>
      </c>
      <c r="Q54" s="108"/>
      <c r="R54" s="110"/>
    </row>
    <row r="55" spans="1:18" ht="15" thickBot="1" x14ac:dyDescent="0.35">
      <c r="A55" s="72" t="s">
        <v>31</v>
      </c>
      <c r="B55" s="60">
        <v>0</v>
      </c>
      <c r="C55" s="61">
        <v>0</v>
      </c>
      <c r="D55" s="62">
        <v>1</v>
      </c>
      <c r="E55" s="62">
        <v>24331</v>
      </c>
      <c r="F55" s="73">
        <v>1</v>
      </c>
      <c r="G55" s="90">
        <v>225</v>
      </c>
      <c r="H55" s="27">
        <f t="shared" si="0"/>
        <v>2</v>
      </c>
      <c r="I55" s="27">
        <f t="shared" si="0"/>
        <v>24556</v>
      </c>
      <c r="J55" s="28">
        <f t="shared" si="1"/>
        <v>2</v>
      </c>
      <c r="K55" s="29">
        <f t="shared" si="1"/>
        <v>24556</v>
      </c>
      <c r="L55" s="462"/>
      <c r="M55" s="460"/>
      <c r="N55" s="460"/>
      <c r="O55" s="461"/>
      <c r="P55" s="68" t="s">
        <v>31</v>
      </c>
      <c r="Q55" s="108"/>
      <c r="R55" s="110"/>
    </row>
    <row r="56" spans="1:18" ht="15" thickBot="1" x14ac:dyDescent="0.35">
      <c r="A56" s="69" t="s">
        <v>32</v>
      </c>
      <c r="B56" s="84">
        <v>282</v>
      </c>
      <c r="C56" s="85">
        <v>64865</v>
      </c>
      <c r="D56" s="86">
        <v>187</v>
      </c>
      <c r="E56" s="86">
        <v>116662</v>
      </c>
      <c r="F56" s="91">
        <v>134</v>
      </c>
      <c r="G56" s="143">
        <v>9879</v>
      </c>
      <c r="H56" s="54">
        <f t="shared" si="0"/>
        <v>321</v>
      </c>
      <c r="I56" s="55">
        <f t="shared" si="0"/>
        <v>126541</v>
      </c>
      <c r="J56" s="28">
        <f t="shared" si="1"/>
        <v>603</v>
      </c>
      <c r="K56" s="29">
        <f t="shared" si="1"/>
        <v>191406</v>
      </c>
      <c r="L56" s="462"/>
      <c r="M56" s="460"/>
      <c r="N56" s="460"/>
      <c r="O56" s="461"/>
      <c r="P56" s="68"/>
      <c r="Q56" s="117"/>
      <c r="R56" s="120"/>
    </row>
    <row r="57" spans="1:18" ht="15" thickBot="1" x14ac:dyDescent="0.35">
      <c r="A57" s="72" t="s">
        <v>33</v>
      </c>
      <c r="B57" s="60">
        <v>282</v>
      </c>
      <c r="C57" s="61">
        <v>64865</v>
      </c>
      <c r="D57" s="62">
        <v>187</v>
      </c>
      <c r="E57" s="62">
        <v>116662</v>
      </c>
      <c r="F57" s="73">
        <v>134</v>
      </c>
      <c r="G57" s="90">
        <v>9879</v>
      </c>
      <c r="H57" s="27">
        <f t="shared" si="0"/>
        <v>321</v>
      </c>
      <c r="I57" s="27">
        <f t="shared" si="0"/>
        <v>126541</v>
      </c>
      <c r="J57" s="28">
        <f t="shared" si="1"/>
        <v>603</v>
      </c>
      <c r="K57" s="29">
        <f t="shared" si="1"/>
        <v>191406</v>
      </c>
      <c r="L57" s="462"/>
      <c r="M57" s="460"/>
      <c r="N57" s="460"/>
      <c r="O57" s="461"/>
      <c r="P57" s="75" t="s">
        <v>33</v>
      </c>
      <c r="Q57" s="111"/>
      <c r="R57" s="113"/>
    </row>
    <row r="58" spans="1:18" ht="15" thickBot="1" x14ac:dyDescent="0.35">
      <c r="A58" s="121" t="s">
        <v>51</v>
      </c>
      <c r="B58" s="122">
        <v>364</v>
      </c>
      <c r="C58" s="123">
        <v>867721.3</v>
      </c>
      <c r="D58" s="124">
        <v>278</v>
      </c>
      <c r="E58" s="124">
        <v>673413.3</v>
      </c>
      <c r="F58" s="125">
        <v>0</v>
      </c>
      <c r="G58" s="146">
        <v>0</v>
      </c>
      <c r="H58" s="42">
        <f t="shared" si="0"/>
        <v>278</v>
      </c>
      <c r="I58" s="43">
        <f t="shared" si="0"/>
        <v>673413.3</v>
      </c>
      <c r="J58" s="44">
        <f t="shared" si="1"/>
        <v>642</v>
      </c>
      <c r="K58" s="45">
        <f t="shared" si="1"/>
        <v>1541134.6</v>
      </c>
      <c r="L58" s="454">
        <f>K58/K3</f>
        <v>4.2191702200416943E-4</v>
      </c>
      <c r="M58" s="456">
        <f>J58/J3</f>
        <v>2.2809805658324052E-4</v>
      </c>
      <c r="N58" s="456">
        <f>E58/K58</f>
        <v>0.43695943235587598</v>
      </c>
      <c r="O58" s="458">
        <v>4.1044911227103402E-2</v>
      </c>
      <c r="P58" s="128"/>
      <c r="Q58" s="114" t="s">
        <v>51</v>
      </c>
      <c r="R58" s="116"/>
    </row>
    <row r="59" spans="1:18" ht="15" thickBot="1" x14ac:dyDescent="0.35">
      <c r="A59" s="147" t="s">
        <v>26</v>
      </c>
      <c r="B59" s="148">
        <v>364</v>
      </c>
      <c r="C59" s="149">
        <v>867721.3</v>
      </c>
      <c r="D59" s="150">
        <v>278</v>
      </c>
      <c r="E59" s="150">
        <v>673413.3</v>
      </c>
      <c r="F59" s="144">
        <v>0</v>
      </c>
      <c r="G59" s="145">
        <v>0</v>
      </c>
      <c r="H59" s="54">
        <f t="shared" si="0"/>
        <v>278</v>
      </c>
      <c r="I59" s="55">
        <f t="shared" si="0"/>
        <v>673413.3</v>
      </c>
      <c r="J59" s="129">
        <f t="shared" si="1"/>
        <v>642</v>
      </c>
      <c r="K59" s="130">
        <f t="shared" si="1"/>
        <v>1541134.6</v>
      </c>
      <c r="L59" s="454"/>
      <c r="M59" s="456"/>
      <c r="N59" s="456"/>
      <c r="O59" s="458"/>
      <c r="P59" s="63" t="s">
        <v>27</v>
      </c>
      <c r="Q59" s="118"/>
      <c r="R59" s="119"/>
    </row>
    <row r="60" spans="1:18" ht="15" thickBot="1" x14ac:dyDescent="0.35">
      <c r="A60" s="151" t="str">
        <f>A43</f>
        <v>EverSource West</v>
      </c>
      <c r="B60" s="152">
        <v>364</v>
      </c>
      <c r="C60" s="152">
        <v>867721.3</v>
      </c>
      <c r="D60" s="152">
        <v>278</v>
      </c>
      <c r="E60" s="152">
        <v>673413.3</v>
      </c>
      <c r="F60" s="66">
        <v>0</v>
      </c>
      <c r="G60" s="67">
        <v>0</v>
      </c>
      <c r="H60" s="153">
        <f t="shared" ref="H60:I60" si="2">D60+F60</f>
        <v>278</v>
      </c>
      <c r="I60" s="154">
        <f t="shared" si="2"/>
        <v>673413.3</v>
      </c>
      <c r="J60" s="134">
        <f t="shared" si="1"/>
        <v>642</v>
      </c>
      <c r="K60" s="135">
        <f t="shared" si="1"/>
        <v>1541134.6</v>
      </c>
      <c r="L60" s="455"/>
      <c r="M60" s="457"/>
      <c r="N60" s="457"/>
      <c r="O60" s="459"/>
      <c r="P60" s="68" t="s">
        <v>28</v>
      </c>
      <c r="Q60" s="111">
        <v>8.5489999999999906</v>
      </c>
      <c r="R60" s="113">
        <v>7.2539999999999898</v>
      </c>
    </row>
  </sheetData>
  <mergeCells count="34"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  <mergeCell ref="L22:L30"/>
    <mergeCell ref="M22:M30"/>
    <mergeCell ref="N22:N30"/>
    <mergeCell ref="O22:O30"/>
    <mergeCell ref="L31:L39"/>
    <mergeCell ref="M31:M39"/>
    <mergeCell ref="N31:N39"/>
    <mergeCell ref="O31:O39"/>
    <mergeCell ref="L4:L12"/>
    <mergeCell ref="M4:M12"/>
    <mergeCell ref="N4:N12"/>
    <mergeCell ref="O4:O12"/>
    <mergeCell ref="L13:L21"/>
    <mergeCell ref="M13:M21"/>
    <mergeCell ref="N13:N21"/>
    <mergeCell ref="O13:O21"/>
    <mergeCell ref="P1:R1"/>
    <mergeCell ref="B1:C1"/>
    <mergeCell ref="D1:E1"/>
    <mergeCell ref="F1:G1"/>
    <mergeCell ref="H1:I1"/>
    <mergeCell ref="J1:O1"/>
  </mergeCells>
  <pageMargins left="0.7" right="0.7" top="0.75" bottom="0.75" header="0.3" footer="0.3"/>
  <pageSetup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446D1-3A7A-439A-BFAD-CC7B537A3D24}">
  <sheetPr>
    <tabColor rgb="FF0070C0"/>
  </sheetPr>
  <dimension ref="A1:Z60"/>
  <sheetViews>
    <sheetView zoomScaleNormal="100" workbookViewId="0">
      <selection activeCell="C69" sqref="C69"/>
    </sheetView>
  </sheetViews>
  <sheetFormatPr defaultRowHeight="14.4" x14ac:dyDescent="0.3"/>
  <cols>
    <col min="1" max="1" width="17.44140625" customWidth="1"/>
    <col min="2" max="2" width="14.21875" style="137" customWidth="1"/>
    <col min="3" max="3" width="14.44140625" style="137" customWidth="1"/>
    <col min="4" max="4" width="13.21875" style="137" customWidth="1"/>
    <col min="5" max="6" width="14.21875" style="137" customWidth="1"/>
    <col min="7" max="9" width="15.21875" style="137" customWidth="1"/>
    <col min="10" max="10" width="11.44140625" style="137" customWidth="1"/>
    <col min="11" max="11" width="12.77734375" style="137" customWidth="1"/>
    <col min="12" max="12" width="12.77734375" bestFit="1" customWidth="1"/>
    <col min="13" max="13" width="11.77734375" customWidth="1"/>
    <col min="14" max="14" width="13.77734375" bestFit="1" customWidth="1"/>
    <col min="15" max="15" width="13.77734375" customWidth="1"/>
    <col min="16" max="16" width="16.77734375" style="1" customWidth="1"/>
    <col min="17" max="26" width="8.77734375" style="1"/>
  </cols>
  <sheetData>
    <row r="1" spans="1:18" ht="44.1" customHeight="1" thickTop="1" thickBot="1" x14ac:dyDescent="0.35">
      <c r="B1" s="440" t="s">
        <v>0</v>
      </c>
      <c r="C1" s="441"/>
      <c r="D1" s="442" t="s">
        <v>1</v>
      </c>
      <c r="E1" s="443"/>
      <c r="F1" s="440" t="s">
        <v>2</v>
      </c>
      <c r="G1" s="444"/>
      <c r="H1" s="445" t="s">
        <v>3</v>
      </c>
      <c r="I1" s="446"/>
      <c r="J1" s="447" t="s">
        <v>4</v>
      </c>
      <c r="K1" s="448"/>
      <c r="L1" s="464"/>
      <c r="M1" s="464"/>
      <c r="N1" s="464"/>
      <c r="O1" s="465"/>
      <c r="P1" s="437" t="s">
        <v>5</v>
      </c>
      <c r="Q1" s="438"/>
      <c r="R1" s="439"/>
    </row>
    <row r="2" spans="1:18" ht="44.4" thickTop="1" thickBot="1" x14ac:dyDescent="0.35">
      <c r="A2" s="2">
        <f>[2]LAYOUT!$B$20</f>
        <v>2021</v>
      </c>
      <c r="B2" s="3" t="s">
        <v>6</v>
      </c>
      <c r="C2" s="4" t="s">
        <v>7</v>
      </c>
      <c r="D2" s="5" t="s">
        <v>8</v>
      </c>
      <c r="E2" s="6" t="s">
        <v>9</v>
      </c>
      <c r="F2" s="7" t="s">
        <v>10</v>
      </c>
      <c r="G2" s="8" t="s">
        <v>11</v>
      </c>
      <c r="H2" s="9" t="s">
        <v>12</v>
      </c>
      <c r="I2" s="10" t="s">
        <v>13</v>
      </c>
      <c r="J2" s="11" t="s">
        <v>14</v>
      </c>
      <c r="K2" s="12" t="s">
        <v>15</v>
      </c>
      <c r="L2" s="155" t="s">
        <v>16</v>
      </c>
      <c r="M2" s="156" t="s">
        <v>17</v>
      </c>
      <c r="N2" s="157" t="s">
        <v>18</v>
      </c>
      <c r="O2" s="158" t="s">
        <v>19</v>
      </c>
      <c r="P2" s="17" t="s">
        <v>20</v>
      </c>
      <c r="Q2" s="18" t="s">
        <v>21</v>
      </c>
      <c r="R2" s="19" t="s">
        <v>22</v>
      </c>
    </row>
    <row r="3" spans="1:18" ht="15" thickBot="1" x14ac:dyDescent="0.35">
      <c r="A3" s="20" t="str">
        <f>[3]LAYOUT!B23</f>
        <v>March</v>
      </c>
      <c r="B3" s="21">
        <v>1153135</v>
      </c>
      <c r="C3" s="22">
        <v>842510431.19999993</v>
      </c>
      <c r="D3" s="23">
        <v>624799.38402791892</v>
      </c>
      <c r="E3" s="24">
        <v>1839718227.9795227</v>
      </c>
      <c r="F3" s="25">
        <v>1056228.6159720796</v>
      </c>
      <c r="G3" s="26">
        <v>798034925.32047534</v>
      </c>
      <c r="H3" s="27">
        <f>D3+F3</f>
        <v>1681027.9999999986</v>
      </c>
      <c r="I3" s="27">
        <f>E3+G3</f>
        <v>2637753153.2999983</v>
      </c>
      <c r="J3" s="28">
        <f>B3+D3+F3</f>
        <v>2834162.9999999981</v>
      </c>
      <c r="K3" s="29">
        <f>C3+E3+G3</f>
        <v>3480263584.4999981</v>
      </c>
      <c r="L3" s="159">
        <f>SUM(L4:L57)</f>
        <v>0.99943420500999691</v>
      </c>
      <c r="M3" s="31">
        <f>SUM(M4:M57)</f>
        <v>0.99977735931207923</v>
      </c>
      <c r="N3" s="31">
        <f>E3/K3</f>
        <v>0.52861462452816799</v>
      </c>
      <c r="O3" s="160">
        <f>G3/K3</f>
        <v>0.22930301281623394</v>
      </c>
      <c r="P3" s="33" t="str">
        <f>A3</f>
        <v>March</v>
      </c>
      <c r="Q3" s="34"/>
      <c r="R3" s="35"/>
    </row>
    <row r="4" spans="1:18" ht="15" thickBot="1" x14ac:dyDescent="0.35">
      <c r="A4" s="36" t="s">
        <v>23</v>
      </c>
      <c r="B4" s="37">
        <v>911024</v>
      </c>
      <c r="C4" s="38">
        <v>522437237.29999989</v>
      </c>
      <c r="D4" s="39">
        <v>384969.95626407873</v>
      </c>
      <c r="E4" s="39">
        <v>235551565.21264261</v>
      </c>
      <c r="F4" s="40">
        <v>874867.04373592022</v>
      </c>
      <c r="G4" s="41">
        <v>479402333.78735697</v>
      </c>
      <c r="H4" s="42">
        <f t="shared" ref="H4:I59" si="0">D4+F4</f>
        <v>1259836.9999999991</v>
      </c>
      <c r="I4" s="43">
        <f t="shared" si="0"/>
        <v>714953898.99999952</v>
      </c>
      <c r="J4" s="44">
        <f t="shared" ref="J4:K60" si="1">B4+D4+F4</f>
        <v>2170860.9999999991</v>
      </c>
      <c r="K4" s="45">
        <f>C4+I4</f>
        <v>1237391136.2999995</v>
      </c>
      <c r="L4" s="466">
        <f>K4/K$3</f>
        <v>0.35554523565713564</v>
      </c>
      <c r="M4" s="450">
        <f>J4/J3</f>
        <v>0.76596194361439351</v>
      </c>
      <c r="N4" s="450">
        <f>E4/$K$4</f>
        <v>0.19036144538498964</v>
      </c>
      <c r="O4" s="450">
        <f>G4/K4</f>
        <v>0.38742990774998426</v>
      </c>
      <c r="P4" s="46" t="s">
        <v>24</v>
      </c>
      <c r="Q4" s="47" t="s">
        <v>25</v>
      </c>
      <c r="R4" s="48"/>
    </row>
    <row r="5" spans="1:18" ht="15" thickBot="1" x14ac:dyDescent="0.35">
      <c r="A5" s="49" t="s">
        <v>26</v>
      </c>
      <c r="B5" s="50">
        <v>380695</v>
      </c>
      <c r="C5" s="51">
        <v>210313889.29999989</v>
      </c>
      <c r="D5" s="52">
        <v>195356.9562640787</v>
      </c>
      <c r="E5" s="52">
        <v>114278181.2126426</v>
      </c>
      <c r="F5" s="53">
        <v>532677.04373592022</v>
      </c>
      <c r="G5" s="51">
        <v>262684744.787357</v>
      </c>
      <c r="H5" s="54">
        <f t="shared" si="0"/>
        <v>728033.99999999895</v>
      </c>
      <c r="I5" s="55">
        <f t="shared" si="0"/>
        <v>376962925.99999958</v>
      </c>
      <c r="J5" s="28">
        <f t="shared" si="1"/>
        <v>1108728.9999999991</v>
      </c>
      <c r="K5" s="29">
        <f t="shared" si="1"/>
        <v>587276815.29999948</v>
      </c>
      <c r="L5" s="466"/>
      <c r="M5" s="450"/>
      <c r="N5" s="450"/>
      <c r="O5" s="450"/>
      <c r="P5" s="46"/>
      <c r="Q5" s="57"/>
      <c r="R5" s="58"/>
    </row>
    <row r="6" spans="1:18" ht="15" thickBot="1" x14ac:dyDescent="0.35">
      <c r="A6" s="59" t="s">
        <v>27</v>
      </c>
      <c r="B6" s="60">
        <v>285723</v>
      </c>
      <c r="C6" s="61">
        <v>152020319</v>
      </c>
      <c r="D6" s="62">
        <v>141251.9562640787</v>
      </c>
      <c r="E6" s="62">
        <v>78768444.212642595</v>
      </c>
      <c r="F6" s="60">
        <v>532677.04373592022</v>
      </c>
      <c r="G6" s="61">
        <v>262684744.787357</v>
      </c>
      <c r="H6" s="27">
        <f t="shared" si="0"/>
        <v>673928.99999999895</v>
      </c>
      <c r="I6" s="27">
        <f t="shared" si="0"/>
        <v>341453188.99999958</v>
      </c>
      <c r="J6" s="28">
        <f t="shared" si="1"/>
        <v>959651.99999999895</v>
      </c>
      <c r="K6" s="29">
        <f t="shared" si="1"/>
        <v>493473507.99999964</v>
      </c>
      <c r="L6" s="466"/>
      <c r="M6" s="450"/>
      <c r="N6" s="450"/>
      <c r="O6" s="450"/>
      <c r="P6" s="63" t="s">
        <v>27</v>
      </c>
      <c r="Q6" s="64">
        <v>11.685</v>
      </c>
      <c r="R6" s="65">
        <v>11.795</v>
      </c>
    </row>
    <row r="7" spans="1:18" ht="15" thickBot="1" x14ac:dyDescent="0.35">
      <c r="A7" s="59" t="s">
        <v>28</v>
      </c>
      <c r="B7" s="60">
        <v>94972</v>
      </c>
      <c r="C7" s="61">
        <v>58293570.2999999</v>
      </c>
      <c r="D7" s="62">
        <v>54105</v>
      </c>
      <c r="E7" s="62">
        <v>35509737</v>
      </c>
      <c r="F7" s="66">
        <v>0</v>
      </c>
      <c r="G7" s="87">
        <v>0</v>
      </c>
      <c r="H7" s="27">
        <f t="shared" si="0"/>
        <v>54105</v>
      </c>
      <c r="I7" s="27">
        <f t="shared" si="0"/>
        <v>35509737</v>
      </c>
      <c r="J7" s="28">
        <f t="shared" si="1"/>
        <v>149077</v>
      </c>
      <c r="K7" s="29">
        <f t="shared" si="1"/>
        <v>93803307.299999893</v>
      </c>
      <c r="L7" s="466"/>
      <c r="M7" s="450"/>
      <c r="N7" s="450"/>
      <c r="O7" s="450"/>
      <c r="P7" s="68" t="s">
        <v>28</v>
      </c>
      <c r="Q7" s="64">
        <v>10.558</v>
      </c>
      <c r="R7" s="65">
        <v>10.708</v>
      </c>
    </row>
    <row r="8" spans="1:18" ht="15" thickBot="1" x14ac:dyDescent="0.35">
      <c r="A8" s="69" t="s">
        <v>29</v>
      </c>
      <c r="B8" s="50">
        <v>514986</v>
      </c>
      <c r="C8" s="51">
        <v>303644244</v>
      </c>
      <c r="D8" s="52">
        <v>183402</v>
      </c>
      <c r="E8" s="52">
        <v>116792603</v>
      </c>
      <c r="F8" s="138">
        <v>337641</v>
      </c>
      <c r="G8" s="139">
        <v>213465636</v>
      </c>
      <c r="H8" s="54">
        <f t="shared" si="0"/>
        <v>521043</v>
      </c>
      <c r="I8" s="55">
        <f t="shared" si="0"/>
        <v>330258239</v>
      </c>
      <c r="J8" s="28">
        <f t="shared" si="1"/>
        <v>1036029</v>
      </c>
      <c r="K8" s="29">
        <f t="shared" si="1"/>
        <v>633902483</v>
      </c>
      <c r="L8" s="466"/>
      <c r="M8" s="450"/>
      <c r="N8" s="450"/>
      <c r="O8" s="450"/>
      <c r="P8" s="68"/>
      <c r="Q8" s="64"/>
      <c r="R8" s="65"/>
    </row>
    <row r="9" spans="1:18" ht="15" thickBot="1" x14ac:dyDescent="0.35">
      <c r="A9" s="72" t="s">
        <v>30</v>
      </c>
      <c r="B9" s="60">
        <v>513407</v>
      </c>
      <c r="C9" s="61">
        <v>302403048</v>
      </c>
      <c r="D9" s="62">
        <v>182945</v>
      </c>
      <c r="E9" s="62">
        <v>116378775</v>
      </c>
      <c r="F9" s="73">
        <v>327604</v>
      </c>
      <c r="G9" s="90">
        <v>205835637</v>
      </c>
      <c r="H9" s="27">
        <f t="shared" si="0"/>
        <v>510549</v>
      </c>
      <c r="I9" s="27">
        <f t="shared" si="0"/>
        <v>322214412</v>
      </c>
      <c r="J9" s="28">
        <f t="shared" si="1"/>
        <v>1023956</v>
      </c>
      <c r="K9" s="29">
        <f t="shared" si="1"/>
        <v>624617460</v>
      </c>
      <c r="L9" s="466"/>
      <c r="M9" s="450"/>
      <c r="N9" s="450"/>
      <c r="O9" s="450"/>
      <c r="P9" s="68" t="s">
        <v>30</v>
      </c>
      <c r="Q9" s="64">
        <v>11.898</v>
      </c>
      <c r="R9" s="65">
        <v>12.388</v>
      </c>
    </row>
    <row r="10" spans="1:18" ht="15" thickBot="1" x14ac:dyDescent="0.35">
      <c r="A10" s="72" t="s">
        <v>31</v>
      </c>
      <c r="B10" s="60">
        <v>1579</v>
      </c>
      <c r="C10" s="61">
        <v>1241196</v>
      </c>
      <c r="D10" s="62">
        <v>457</v>
      </c>
      <c r="E10" s="62">
        <v>413828</v>
      </c>
      <c r="F10" s="73">
        <v>10037</v>
      </c>
      <c r="G10" s="90">
        <v>7629999</v>
      </c>
      <c r="H10" s="27">
        <f t="shared" si="0"/>
        <v>10494</v>
      </c>
      <c r="I10" s="27">
        <f t="shared" si="0"/>
        <v>8043827</v>
      </c>
      <c r="J10" s="28">
        <f t="shared" si="1"/>
        <v>12073</v>
      </c>
      <c r="K10" s="29">
        <f t="shared" si="1"/>
        <v>9285023</v>
      </c>
      <c r="L10" s="466"/>
      <c r="M10" s="450"/>
      <c r="N10" s="450"/>
      <c r="O10" s="450"/>
      <c r="P10" s="68" t="s">
        <v>31</v>
      </c>
      <c r="Q10" s="64">
        <v>11.898</v>
      </c>
      <c r="R10" s="65">
        <v>12.388</v>
      </c>
    </row>
    <row r="11" spans="1:18" ht="15" thickBot="1" x14ac:dyDescent="0.35">
      <c r="A11" s="69" t="s">
        <v>32</v>
      </c>
      <c r="B11" s="50">
        <v>15343</v>
      </c>
      <c r="C11" s="51">
        <v>8479104</v>
      </c>
      <c r="D11" s="52">
        <v>6211</v>
      </c>
      <c r="E11" s="52">
        <v>4480781</v>
      </c>
      <c r="F11" s="70">
        <v>4549</v>
      </c>
      <c r="G11" s="140">
        <v>3251953</v>
      </c>
      <c r="H11" s="54">
        <f t="shared" si="0"/>
        <v>10760</v>
      </c>
      <c r="I11" s="55">
        <f t="shared" si="0"/>
        <v>7732734</v>
      </c>
      <c r="J11" s="28">
        <f t="shared" si="1"/>
        <v>26103</v>
      </c>
      <c r="K11" s="29">
        <f t="shared" si="1"/>
        <v>16211838</v>
      </c>
      <c r="L11" s="466"/>
      <c r="M11" s="450"/>
      <c r="N11" s="450"/>
      <c r="O11" s="450"/>
      <c r="P11" s="68"/>
      <c r="Q11" s="64"/>
      <c r="R11" s="65"/>
    </row>
    <row r="12" spans="1:18" ht="15" thickBot="1" x14ac:dyDescent="0.35">
      <c r="A12" s="72" t="s">
        <v>33</v>
      </c>
      <c r="B12" s="60">
        <v>15343</v>
      </c>
      <c r="C12" s="61">
        <v>8479104</v>
      </c>
      <c r="D12" s="62">
        <v>6211</v>
      </c>
      <c r="E12" s="62">
        <v>4480781</v>
      </c>
      <c r="F12" s="73">
        <v>4549</v>
      </c>
      <c r="G12" s="90">
        <v>3251953</v>
      </c>
      <c r="H12" s="27">
        <f t="shared" si="0"/>
        <v>10760</v>
      </c>
      <c r="I12" s="27">
        <f t="shared" si="0"/>
        <v>7732734</v>
      </c>
      <c r="J12" s="28">
        <f t="shared" si="1"/>
        <v>26103</v>
      </c>
      <c r="K12" s="29">
        <f t="shared" si="1"/>
        <v>16211838</v>
      </c>
      <c r="L12" s="466"/>
      <c r="M12" s="450"/>
      <c r="N12" s="450"/>
      <c r="O12" s="450"/>
      <c r="P12" s="75" t="s">
        <v>33</v>
      </c>
      <c r="Q12" s="76">
        <v>10.8409999999999</v>
      </c>
      <c r="R12" s="77">
        <v>11.239000000000001</v>
      </c>
    </row>
    <row r="13" spans="1:18" ht="15" thickBot="1" x14ac:dyDescent="0.35">
      <c r="A13" s="36" t="s">
        <v>34</v>
      </c>
      <c r="B13" s="37">
        <v>118626</v>
      </c>
      <c r="C13" s="38">
        <v>74639631</v>
      </c>
      <c r="D13" s="39">
        <v>87806.011540230786</v>
      </c>
      <c r="E13" s="39">
        <v>51116199.97457628</v>
      </c>
      <c r="F13" s="40">
        <v>79105.988459769113</v>
      </c>
      <c r="G13" s="141">
        <v>44569625.025423609</v>
      </c>
      <c r="H13" s="42">
        <f t="shared" si="0"/>
        <v>166911.99999999988</v>
      </c>
      <c r="I13" s="43">
        <f t="shared" si="0"/>
        <v>95685824.999999881</v>
      </c>
      <c r="J13" s="79">
        <f t="shared" si="1"/>
        <v>285537.99999999988</v>
      </c>
      <c r="K13" s="80">
        <f t="shared" si="1"/>
        <v>170325455.99999988</v>
      </c>
      <c r="L13" s="467">
        <f>K13/K3</f>
        <v>4.8940389675821108E-2</v>
      </c>
      <c r="M13" s="450">
        <f>J13/J3</f>
        <v>0.10074861608171445</v>
      </c>
      <c r="N13" s="450">
        <f>E13/K13</f>
        <v>0.30010898649569046</v>
      </c>
      <c r="O13" s="450">
        <f>G13/K13</f>
        <v>0.26167330516598553</v>
      </c>
      <c r="P13" s="81"/>
      <c r="Q13" s="82" t="s">
        <v>35</v>
      </c>
      <c r="R13" s="83"/>
    </row>
    <row r="14" spans="1:18" ht="15" thickBot="1" x14ac:dyDescent="0.35">
      <c r="A14" s="49" t="s">
        <v>26</v>
      </c>
      <c r="B14" s="84">
        <v>48530</v>
      </c>
      <c r="C14" s="85">
        <v>29156746</v>
      </c>
      <c r="D14" s="86">
        <v>45478.011540230786</v>
      </c>
      <c r="E14" s="86">
        <v>25268246.97457628</v>
      </c>
      <c r="F14" s="84">
        <v>43891.988459769113</v>
      </c>
      <c r="G14" s="85">
        <v>22208281.025423609</v>
      </c>
      <c r="H14" s="54">
        <f t="shared" si="0"/>
        <v>89369.999999999898</v>
      </c>
      <c r="I14" s="55">
        <f t="shared" si="0"/>
        <v>47476527.999999888</v>
      </c>
      <c r="J14" s="28">
        <f t="shared" si="1"/>
        <v>137899.99999999988</v>
      </c>
      <c r="K14" s="29">
        <f t="shared" si="1"/>
        <v>76633273.999999881</v>
      </c>
      <c r="L14" s="467"/>
      <c r="M14" s="450"/>
      <c r="N14" s="450"/>
      <c r="O14" s="450"/>
      <c r="P14" s="81"/>
      <c r="Q14" s="57"/>
      <c r="R14" s="58"/>
    </row>
    <row r="15" spans="1:18" ht="15" thickBot="1" x14ac:dyDescent="0.35">
      <c r="A15" s="59" t="str">
        <f>A6</f>
        <v>EverSource East</v>
      </c>
      <c r="B15" s="60">
        <v>25253</v>
      </c>
      <c r="C15" s="61">
        <v>12965724</v>
      </c>
      <c r="D15" s="62">
        <v>27639.011540230782</v>
      </c>
      <c r="E15" s="62">
        <v>13540884.974576281</v>
      </c>
      <c r="F15" s="60">
        <v>43891.988459769113</v>
      </c>
      <c r="G15" s="61">
        <v>22208281.025423609</v>
      </c>
      <c r="H15" s="27">
        <f t="shared" si="0"/>
        <v>71530.999999999898</v>
      </c>
      <c r="I15" s="27">
        <f t="shared" si="0"/>
        <v>35749165.999999888</v>
      </c>
      <c r="J15" s="28">
        <f t="shared" si="1"/>
        <v>96783.999999999898</v>
      </c>
      <c r="K15" s="29">
        <f t="shared" si="1"/>
        <v>48714889.999999888</v>
      </c>
      <c r="L15" s="467"/>
      <c r="M15" s="450"/>
      <c r="N15" s="450"/>
      <c r="O15" s="450"/>
      <c r="P15" s="63" t="s">
        <v>27</v>
      </c>
      <c r="Q15" s="64">
        <v>11.685</v>
      </c>
      <c r="R15" s="65">
        <v>11.239000000000001</v>
      </c>
    </row>
    <row r="16" spans="1:18" ht="15" thickBot="1" x14ac:dyDescent="0.35">
      <c r="A16" s="59" t="str">
        <f>A7</f>
        <v>EverSource West</v>
      </c>
      <c r="B16" s="60">
        <v>23277</v>
      </c>
      <c r="C16" s="61">
        <v>16191022</v>
      </c>
      <c r="D16" s="62">
        <v>17839</v>
      </c>
      <c r="E16" s="62">
        <v>11727362</v>
      </c>
      <c r="F16" s="66">
        <v>0</v>
      </c>
      <c r="G16" s="87">
        <v>0</v>
      </c>
      <c r="H16" s="27">
        <f t="shared" si="0"/>
        <v>17839</v>
      </c>
      <c r="I16" s="27">
        <f t="shared" si="0"/>
        <v>11727362</v>
      </c>
      <c r="J16" s="28">
        <f t="shared" si="1"/>
        <v>41116</v>
      </c>
      <c r="K16" s="29">
        <f t="shared" si="1"/>
        <v>27918384</v>
      </c>
      <c r="L16" s="467"/>
      <c r="M16" s="450"/>
      <c r="N16" s="450"/>
      <c r="O16" s="450"/>
      <c r="P16" s="68" t="s">
        <v>28</v>
      </c>
      <c r="Q16" s="64">
        <v>10.558</v>
      </c>
      <c r="R16" s="65">
        <v>11.239000000000001</v>
      </c>
    </row>
    <row r="17" spans="1:24" ht="15" thickBot="1" x14ac:dyDescent="0.35">
      <c r="A17" s="49" t="s">
        <v>29</v>
      </c>
      <c r="B17" s="84">
        <v>66773</v>
      </c>
      <c r="C17" s="85">
        <v>43246418</v>
      </c>
      <c r="D17" s="86">
        <v>41273</v>
      </c>
      <c r="E17" s="86">
        <v>25123370</v>
      </c>
      <c r="F17" s="88">
        <v>34827</v>
      </c>
      <c r="G17" s="142">
        <v>22080605</v>
      </c>
      <c r="H17" s="54">
        <f t="shared" si="0"/>
        <v>76100</v>
      </c>
      <c r="I17" s="55">
        <f t="shared" si="0"/>
        <v>47203975</v>
      </c>
      <c r="J17" s="28">
        <f t="shared" si="1"/>
        <v>142873</v>
      </c>
      <c r="K17" s="29">
        <f t="shared" si="1"/>
        <v>90450393</v>
      </c>
      <c r="L17" s="467"/>
      <c r="M17" s="450"/>
      <c r="N17" s="450"/>
      <c r="O17" s="450"/>
      <c r="P17" s="68"/>
      <c r="Q17" s="64"/>
      <c r="R17" s="65"/>
    </row>
    <row r="18" spans="1:24" ht="15" thickBot="1" x14ac:dyDescent="0.35">
      <c r="A18" s="72" t="s">
        <v>30</v>
      </c>
      <c r="B18" s="60">
        <v>66741</v>
      </c>
      <c r="C18" s="61">
        <v>43207296</v>
      </c>
      <c r="D18" s="62">
        <v>41259</v>
      </c>
      <c r="E18" s="62">
        <v>25104411</v>
      </c>
      <c r="F18" s="73">
        <v>34710</v>
      </c>
      <c r="G18" s="90">
        <v>21960237</v>
      </c>
      <c r="H18" s="27">
        <f t="shared" si="0"/>
        <v>75969</v>
      </c>
      <c r="I18" s="27">
        <f t="shared" si="0"/>
        <v>47064648</v>
      </c>
      <c r="J18" s="28">
        <f t="shared" si="1"/>
        <v>142710</v>
      </c>
      <c r="K18" s="29">
        <f t="shared" si="1"/>
        <v>90271944</v>
      </c>
      <c r="L18" s="467"/>
      <c r="M18" s="450"/>
      <c r="N18" s="450"/>
      <c r="O18" s="450"/>
      <c r="P18" s="68" t="s">
        <v>30</v>
      </c>
      <c r="Q18" s="64">
        <v>11.898</v>
      </c>
      <c r="R18" s="65">
        <v>11.814222222222224</v>
      </c>
    </row>
    <row r="19" spans="1:24" ht="15" thickBot="1" x14ac:dyDescent="0.35">
      <c r="A19" s="72" t="s">
        <v>31</v>
      </c>
      <c r="B19" s="60">
        <v>32</v>
      </c>
      <c r="C19" s="61">
        <v>39122</v>
      </c>
      <c r="D19" s="62">
        <v>14</v>
      </c>
      <c r="E19" s="62">
        <v>18959</v>
      </c>
      <c r="F19" s="73">
        <v>117</v>
      </c>
      <c r="G19" s="90">
        <v>120368</v>
      </c>
      <c r="H19" s="27">
        <f t="shared" si="0"/>
        <v>131</v>
      </c>
      <c r="I19" s="27">
        <f t="shared" si="0"/>
        <v>139327</v>
      </c>
      <c r="J19" s="28">
        <f t="shared" si="1"/>
        <v>163</v>
      </c>
      <c r="K19" s="29">
        <f t="shared" si="1"/>
        <v>178449</v>
      </c>
      <c r="L19" s="467"/>
      <c r="M19" s="450"/>
      <c r="N19" s="450"/>
      <c r="O19" s="450"/>
      <c r="P19" s="68" t="s">
        <v>31</v>
      </c>
      <c r="Q19" s="64">
        <v>11.898</v>
      </c>
      <c r="R19" s="65">
        <v>11.432666666666668</v>
      </c>
    </row>
    <row r="20" spans="1:24" ht="15" thickBot="1" x14ac:dyDescent="0.35">
      <c r="A20" s="69" t="s">
        <v>32</v>
      </c>
      <c r="B20" s="84">
        <v>3323</v>
      </c>
      <c r="C20" s="85">
        <v>2236467</v>
      </c>
      <c r="D20" s="86">
        <v>1055</v>
      </c>
      <c r="E20" s="86">
        <v>724583</v>
      </c>
      <c r="F20" s="91">
        <v>387</v>
      </c>
      <c r="G20" s="143">
        <v>280739</v>
      </c>
      <c r="H20" s="54">
        <f t="shared" si="0"/>
        <v>1442</v>
      </c>
      <c r="I20" s="55">
        <f t="shared" si="0"/>
        <v>1005322</v>
      </c>
      <c r="J20" s="28">
        <f t="shared" si="1"/>
        <v>4765</v>
      </c>
      <c r="K20" s="29">
        <f t="shared" si="1"/>
        <v>3241789</v>
      </c>
      <c r="L20" s="467"/>
      <c r="M20" s="450"/>
      <c r="N20" s="450"/>
      <c r="O20" s="450"/>
      <c r="P20" s="68"/>
      <c r="Q20" s="64"/>
      <c r="R20" s="65"/>
    </row>
    <row r="21" spans="1:24" ht="15" thickBot="1" x14ac:dyDescent="0.35">
      <c r="A21" s="72" t="s">
        <v>33</v>
      </c>
      <c r="B21" s="60">
        <v>3323</v>
      </c>
      <c r="C21" s="61">
        <v>2236467</v>
      </c>
      <c r="D21" s="62">
        <v>1055</v>
      </c>
      <c r="E21" s="62">
        <v>724583</v>
      </c>
      <c r="F21" s="73">
        <v>387</v>
      </c>
      <c r="G21" s="90">
        <v>280739</v>
      </c>
      <c r="H21" s="27">
        <f t="shared" si="0"/>
        <v>1442</v>
      </c>
      <c r="I21" s="27">
        <f t="shared" si="0"/>
        <v>1005322</v>
      </c>
      <c r="J21" s="28">
        <f t="shared" si="1"/>
        <v>4765</v>
      </c>
      <c r="K21" s="29">
        <f t="shared" si="1"/>
        <v>3241789</v>
      </c>
      <c r="L21" s="467"/>
      <c r="M21" s="450"/>
      <c r="N21" s="450"/>
      <c r="O21" s="450"/>
      <c r="P21" s="75" t="s">
        <v>33</v>
      </c>
      <c r="Q21" s="76">
        <v>10.8409999999999</v>
      </c>
      <c r="R21" s="77">
        <v>11.795</v>
      </c>
    </row>
    <row r="22" spans="1:24" ht="15" thickBot="1" x14ac:dyDescent="0.35">
      <c r="A22" s="36" t="s">
        <v>36</v>
      </c>
      <c r="B22" s="37">
        <v>106839</v>
      </c>
      <c r="C22" s="38">
        <v>101022761</v>
      </c>
      <c r="D22" s="39">
        <v>104441.31520380753</v>
      </c>
      <c r="E22" s="39">
        <v>171128043.36846894</v>
      </c>
      <c r="F22" s="40">
        <v>93949.684796192247</v>
      </c>
      <c r="G22" s="141">
        <v>73614011.431530982</v>
      </c>
      <c r="H22" s="42">
        <f t="shared" si="0"/>
        <v>198390.99999999977</v>
      </c>
      <c r="I22" s="43">
        <f t="shared" si="0"/>
        <v>244742054.79999992</v>
      </c>
      <c r="J22" s="44">
        <f t="shared" si="1"/>
        <v>305229.99999999977</v>
      </c>
      <c r="K22" s="45">
        <f t="shared" si="1"/>
        <v>345764815.79999995</v>
      </c>
      <c r="L22" s="467">
        <f>K22/K3</f>
        <v>9.9350180641468638E-2</v>
      </c>
      <c r="M22" s="450">
        <f>J22/J3</f>
        <v>0.10769669916656169</v>
      </c>
      <c r="N22" s="450">
        <f>E22/K22</f>
        <v>0.49492613345440617</v>
      </c>
      <c r="O22" s="450">
        <f>G22/K22</f>
        <v>0.21290197286617904</v>
      </c>
      <c r="P22" s="81"/>
      <c r="Q22" s="93" t="s">
        <v>37</v>
      </c>
      <c r="R22" s="94"/>
    </row>
    <row r="23" spans="1:24" ht="15" thickBot="1" x14ac:dyDescent="0.35">
      <c r="A23" s="69" t="s">
        <v>26</v>
      </c>
      <c r="B23" s="84">
        <v>40148</v>
      </c>
      <c r="C23" s="85">
        <v>37339347</v>
      </c>
      <c r="D23" s="86">
        <v>58426.315203807535</v>
      </c>
      <c r="E23" s="86">
        <v>95896598.368468955</v>
      </c>
      <c r="F23" s="84">
        <v>50326.684796192254</v>
      </c>
      <c r="G23" s="85">
        <v>32045461.43153099</v>
      </c>
      <c r="H23" s="54">
        <f t="shared" si="0"/>
        <v>108752.9999999998</v>
      </c>
      <c r="I23" s="55">
        <f t="shared" si="0"/>
        <v>127942059.79999995</v>
      </c>
      <c r="J23" s="28">
        <f t="shared" si="1"/>
        <v>148900.9999999998</v>
      </c>
      <c r="K23" s="29">
        <f t="shared" si="1"/>
        <v>165281406.79999995</v>
      </c>
      <c r="L23" s="467"/>
      <c r="M23" s="450"/>
      <c r="N23" s="450"/>
      <c r="O23" s="450"/>
      <c r="P23" s="81"/>
      <c r="Q23" s="57"/>
      <c r="R23" s="58"/>
    </row>
    <row r="24" spans="1:24" ht="15" thickBot="1" x14ac:dyDescent="0.35">
      <c r="A24" s="72" t="str">
        <f>A15</f>
        <v>EverSource East</v>
      </c>
      <c r="B24" s="60">
        <v>29889</v>
      </c>
      <c r="C24" s="61">
        <v>21976796</v>
      </c>
      <c r="D24" s="62">
        <v>47035.315203807535</v>
      </c>
      <c r="E24" s="62">
        <v>63245056.568468958</v>
      </c>
      <c r="F24" s="60">
        <v>50326.684796192254</v>
      </c>
      <c r="G24" s="61">
        <v>32045461.43153099</v>
      </c>
      <c r="H24" s="27">
        <f t="shared" si="0"/>
        <v>97361.999999999796</v>
      </c>
      <c r="I24" s="27">
        <f t="shared" si="0"/>
        <v>95290517.99999994</v>
      </c>
      <c r="J24" s="28">
        <f t="shared" si="1"/>
        <v>127250.9999999998</v>
      </c>
      <c r="K24" s="29">
        <f t="shared" si="1"/>
        <v>117267313.99999994</v>
      </c>
      <c r="L24" s="467"/>
      <c r="M24" s="450"/>
      <c r="N24" s="450"/>
      <c r="O24" s="450"/>
      <c r="P24" s="63" t="s">
        <v>27</v>
      </c>
      <c r="Q24" s="64">
        <v>10.790999999999999</v>
      </c>
      <c r="R24" s="65">
        <v>11.086</v>
      </c>
    </row>
    <row r="25" spans="1:24" ht="15" thickBot="1" x14ac:dyDescent="0.35">
      <c r="A25" s="72" t="str">
        <f>A16</f>
        <v>EverSource West</v>
      </c>
      <c r="B25" s="60">
        <v>10259</v>
      </c>
      <c r="C25" s="61">
        <v>15362551</v>
      </c>
      <c r="D25" s="62">
        <v>11391</v>
      </c>
      <c r="E25" s="62">
        <v>32651541.800000001</v>
      </c>
      <c r="F25" s="66">
        <v>0</v>
      </c>
      <c r="G25" s="87">
        <v>0</v>
      </c>
      <c r="H25" s="27">
        <f t="shared" si="0"/>
        <v>11391</v>
      </c>
      <c r="I25" s="27">
        <f t="shared" si="0"/>
        <v>32651541.800000001</v>
      </c>
      <c r="J25" s="28">
        <f t="shared" si="1"/>
        <v>21650</v>
      </c>
      <c r="K25" s="29">
        <f t="shared" si="1"/>
        <v>48014092.799999997</v>
      </c>
      <c r="L25" s="467"/>
      <c r="M25" s="450"/>
      <c r="N25" s="450"/>
      <c r="O25" s="450"/>
      <c r="P25" s="68" t="s">
        <v>28</v>
      </c>
      <c r="Q25" s="64">
        <v>9.9640000000000004</v>
      </c>
      <c r="R25" s="65">
        <v>9.98</v>
      </c>
    </row>
    <row r="26" spans="1:24" ht="15" thickBot="1" x14ac:dyDescent="0.35">
      <c r="A26" s="69" t="s">
        <v>29</v>
      </c>
      <c r="B26" s="50">
        <v>65002</v>
      </c>
      <c r="C26" s="51">
        <v>63275578</v>
      </c>
      <c r="D26" s="52">
        <v>45438</v>
      </c>
      <c r="E26" s="52">
        <v>75047451</v>
      </c>
      <c r="F26" s="138">
        <v>43414</v>
      </c>
      <c r="G26" s="139">
        <v>41511969</v>
      </c>
      <c r="H26" s="54">
        <f t="shared" si="0"/>
        <v>88852</v>
      </c>
      <c r="I26" s="55">
        <f t="shared" si="0"/>
        <v>116559420</v>
      </c>
      <c r="J26" s="28">
        <f t="shared" si="1"/>
        <v>153854</v>
      </c>
      <c r="K26" s="29">
        <f t="shared" si="1"/>
        <v>179834998</v>
      </c>
      <c r="L26" s="467"/>
      <c r="M26" s="450"/>
      <c r="N26" s="450"/>
      <c r="O26" s="450"/>
      <c r="P26" s="68"/>
      <c r="Q26" s="64"/>
      <c r="R26" s="65"/>
    </row>
    <row r="27" spans="1:24" ht="15" thickBot="1" x14ac:dyDescent="0.35">
      <c r="A27" s="72" t="s">
        <v>30</v>
      </c>
      <c r="B27" s="60">
        <v>64799</v>
      </c>
      <c r="C27" s="61">
        <v>63147655</v>
      </c>
      <c r="D27" s="62">
        <v>45123</v>
      </c>
      <c r="E27" s="62">
        <v>74535476</v>
      </c>
      <c r="F27" s="73">
        <v>42344</v>
      </c>
      <c r="G27" s="90">
        <v>40281960</v>
      </c>
      <c r="H27" s="27">
        <f t="shared" si="0"/>
        <v>87467</v>
      </c>
      <c r="I27" s="27">
        <f t="shared" si="0"/>
        <v>114817436</v>
      </c>
      <c r="J27" s="28">
        <f t="shared" si="1"/>
        <v>152266</v>
      </c>
      <c r="K27" s="29">
        <f t="shared" si="1"/>
        <v>177965091</v>
      </c>
      <c r="L27" s="467"/>
      <c r="M27" s="450"/>
      <c r="N27" s="450"/>
      <c r="O27" s="450"/>
      <c r="P27" s="68" t="s">
        <v>30</v>
      </c>
      <c r="Q27" s="64">
        <v>10.2989999999999</v>
      </c>
      <c r="R27" s="65">
        <v>10.763</v>
      </c>
    </row>
    <row r="28" spans="1:24" ht="15" thickBot="1" x14ac:dyDescent="0.35">
      <c r="A28" s="72" t="s">
        <v>31</v>
      </c>
      <c r="B28" s="60">
        <v>203</v>
      </c>
      <c r="C28" s="61">
        <v>127923</v>
      </c>
      <c r="D28" s="62">
        <v>315</v>
      </c>
      <c r="E28" s="62">
        <v>511975</v>
      </c>
      <c r="F28" s="73">
        <v>1070</v>
      </c>
      <c r="G28" s="90">
        <v>1230009</v>
      </c>
      <c r="H28" s="27">
        <f t="shared" si="0"/>
        <v>1385</v>
      </c>
      <c r="I28" s="27">
        <f t="shared" si="0"/>
        <v>1741984</v>
      </c>
      <c r="J28" s="28">
        <f t="shared" si="1"/>
        <v>1588</v>
      </c>
      <c r="K28" s="29">
        <f t="shared" si="1"/>
        <v>1869907</v>
      </c>
      <c r="L28" s="467"/>
      <c r="M28" s="450"/>
      <c r="N28" s="450"/>
      <c r="O28" s="450"/>
      <c r="P28" s="68" t="s">
        <v>31</v>
      </c>
      <c r="Q28" s="64">
        <v>10.2989999999999</v>
      </c>
      <c r="R28" s="65">
        <v>10.763</v>
      </c>
    </row>
    <row r="29" spans="1:24" ht="15" thickBot="1" x14ac:dyDescent="0.35">
      <c r="A29" s="69" t="s">
        <v>32</v>
      </c>
      <c r="B29" s="50">
        <v>1689</v>
      </c>
      <c r="C29" s="51">
        <v>407836</v>
      </c>
      <c r="D29" s="52">
        <v>577</v>
      </c>
      <c r="E29" s="52">
        <v>183994</v>
      </c>
      <c r="F29" s="70">
        <v>209</v>
      </c>
      <c r="G29" s="140">
        <v>56581</v>
      </c>
      <c r="H29" s="54">
        <f t="shared" si="0"/>
        <v>786</v>
      </c>
      <c r="I29" s="55">
        <f t="shared" si="0"/>
        <v>240575</v>
      </c>
      <c r="J29" s="28">
        <f t="shared" si="1"/>
        <v>2475</v>
      </c>
      <c r="K29" s="29">
        <f t="shared" si="1"/>
        <v>648411</v>
      </c>
      <c r="L29" s="467"/>
      <c r="M29" s="450"/>
      <c r="N29" s="450"/>
      <c r="O29" s="450"/>
      <c r="P29" s="68"/>
      <c r="Q29" s="64"/>
      <c r="R29" s="65"/>
    </row>
    <row r="30" spans="1:24" ht="15" thickBot="1" x14ac:dyDescent="0.35">
      <c r="A30" s="72" t="s">
        <v>33</v>
      </c>
      <c r="B30" s="60">
        <v>1689</v>
      </c>
      <c r="C30" s="61">
        <v>407836</v>
      </c>
      <c r="D30" s="62">
        <v>577</v>
      </c>
      <c r="E30" s="62">
        <v>183994</v>
      </c>
      <c r="F30" s="73">
        <v>209</v>
      </c>
      <c r="G30" s="90">
        <v>56581</v>
      </c>
      <c r="H30" s="27">
        <f t="shared" si="0"/>
        <v>786</v>
      </c>
      <c r="I30" s="27">
        <f t="shared" si="0"/>
        <v>240575</v>
      </c>
      <c r="J30" s="28">
        <f t="shared" si="1"/>
        <v>2475</v>
      </c>
      <c r="K30" s="29">
        <f t="shared" si="1"/>
        <v>648411</v>
      </c>
      <c r="L30" s="467"/>
      <c r="M30" s="450"/>
      <c r="N30" s="450"/>
      <c r="O30" s="450"/>
      <c r="P30" s="75" t="s">
        <v>33</v>
      </c>
      <c r="Q30" s="76">
        <v>10.8409999999999</v>
      </c>
      <c r="R30" s="77">
        <v>11.239000000000001</v>
      </c>
    </row>
    <row r="31" spans="1:24" ht="15" thickBot="1" x14ac:dyDescent="0.35">
      <c r="A31" s="36" t="s">
        <v>38</v>
      </c>
      <c r="B31" s="37">
        <v>12168</v>
      </c>
      <c r="C31" s="38">
        <v>81323181</v>
      </c>
      <c r="D31" s="39">
        <v>31195.715774168511</v>
      </c>
      <c r="E31" s="39">
        <v>381369640.32536823</v>
      </c>
      <c r="F31" s="40">
        <v>4086.2842258313899</v>
      </c>
      <c r="G31" s="141">
        <v>33846963.174631402</v>
      </c>
      <c r="H31" s="42">
        <f t="shared" si="0"/>
        <v>35281.999999999898</v>
      </c>
      <c r="I31" s="43">
        <f t="shared" si="0"/>
        <v>415216603.49999964</v>
      </c>
      <c r="J31" s="44">
        <f t="shared" si="1"/>
        <v>47449.999999999898</v>
      </c>
      <c r="K31" s="45">
        <f t="shared" si="1"/>
        <v>496539784.49999964</v>
      </c>
      <c r="L31" s="467">
        <f>K31/K3</f>
        <v>0.1426730396833826</v>
      </c>
      <c r="M31" s="450">
        <f>J31/J3</f>
        <v>1.6742156326223979E-2</v>
      </c>
      <c r="N31" s="450">
        <f>E31/K31</f>
        <v>0.76805454916245186</v>
      </c>
      <c r="O31" s="450">
        <f>G31/K31</f>
        <v>6.8165662110467665E-2</v>
      </c>
      <c r="P31" s="46"/>
      <c r="Q31" s="47" t="s">
        <v>39</v>
      </c>
      <c r="R31" s="96"/>
      <c r="S31" s="96"/>
      <c r="T31" s="48"/>
      <c r="U31" s="93" t="s">
        <v>40</v>
      </c>
      <c r="V31" s="97"/>
      <c r="W31" s="97"/>
      <c r="X31" s="94"/>
    </row>
    <row r="32" spans="1:24" ht="15" thickBot="1" x14ac:dyDescent="0.35">
      <c r="A32" s="69" t="s">
        <v>26</v>
      </c>
      <c r="B32" s="84">
        <v>9043</v>
      </c>
      <c r="C32" s="85">
        <v>44770473</v>
      </c>
      <c r="D32" s="86">
        <v>23018.715774168511</v>
      </c>
      <c r="E32" s="86">
        <v>217333834.32536823</v>
      </c>
      <c r="F32" s="84">
        <v>2556.2842258313899</v>
      </c>
      <c r="G32" s="85">
        <v>11701668.174631398</v>
      </c>
      <c r="H32" s="54">
        <f t="shared" si="0"/>
        <v>25574.999999999902</v>
      </c>
      <c r="I32" s="55">
        <f t="shared" si="0"/>
        <v>229035502.49999961</v>
      </c>
      <c r="J32" s="56">
        <f t="shared" si="1"/>
        <v>34617.999999999898</v>
      </c>
      <c r="K32" s="29">
        <f t="shared" si="1"/>
        <v>273805975.49999964</v>
      </c>
      <c r="L32" s="467"/>
      <c r="M32" s="450"/>
      <c r="N32" s="450"/>
      <c r="O32" s="450"/>
      <c r="P32" s="98" t="s">
        <v>41</v>
      </c>
      <c r="Q32" s="99" t="s">
        <v>42</v>
      </c>
      <c r="R32" s="100" t="s">
        <v>43</v>
      </c>
      <c r="S32" s="100" t="s">
        <v>44</v>
      </c>
      <c r="T32" s="101" t="s">
        <v>45</v>
      </c>
      <c r="U32" s="102" t="s">
        <v>42</v>
      </c>
      <c r="V32" s="103" t="s">
        <v>43</v>
      </c>
      <c r="W32" s="103" t="s">
        <v>44</v>
      </c>
      <c r="X32" s="104" t="s">
        <v>45</v>
      </c>
    </row>
    <row r="33" spans="1:24" ht="15" thickBot="1" x14ac:dyDescent="0.35">
      <c r="A33" s="72" t="str">
        <f>A24</f>
        <v>EverSource East</v>
      </c>
      <c r="B33" s="60">
        <v>8876</v>
      </c>
      <c r="C33" s="61">
        <v>40634972</v>
      </c>
      <c r="D33" s="62">
        <v>22202.715774168511</v>
      </c>
      <c r="E33" s="62">
        <v>192115749.82536823</v>
      </c>
      <c r="F33" s="60">
        <v>2556.2842258313899</v>
      </c>
      <c r="G33" s="62">
        <v>11701668.174631398</v>
      </c>
      <c r="H33" s="27">
        <f t="shared" si="0"/>
        <v>24758.999999999902</v>
      </c>
      <c r="I33" s="27">
        <f t="shared" si="0"/>
        <v>203817417.99999961</v>
      </c>
      <c r="J33" s="56">
        <f t="shared" si="1"/>
        <v>33634.999999999898</v>
      </c>
      <c r="K33" s="29">
        <f t="shared" si="1"/>
        <v>244452389.99999961</v>
      </c>
      <c r="L33" s="467"/>
      <c r="M33" s="450"/>
      <c r="N33" s="450"/>
      <c r="O33" s="450"/>
      <c r="P33" s="68" t="s">
        <v>27</v>
      </c>
      <c r="Q33" s="105">
        <v>10.790999999999999</v>
      </c>
      <c r="R33" s="106">
        <v>10.477</v>
      </c>
      <c r="S33" s="106">
        <v>10.054</v>
      </c>
      <c r="T33" s="107"/>
      <c r="U33" s="105">
        <v>11.086</v>
      </c>
      <c r="V33" s="106">
        <v>11.336</v>
      </c>
      <c r="W33" s="106">
        <v>10.662000000000001</v>
      </c>
      <c r="X33" s="107"/>
    </row>
    <row r="34" spans="1:24" ht="15" thickBot="1" x14ac:dyDescent="0.35">
      <c r="A34" s="72" t="str">
        <f>A25</f>
        <v>EverSource West</v>
      </c>
      <c r="B34" s="60">
        <v>167</v>
      </c>
      <c r="C34" s="61">
        <v>4135501</v>
      </c>
      <c r="D34" s="62">
        <v>816</v>
      </c>
      <c r="E34" s="62">
        <v>25218084.5</v>
      </c>
      <c r="F34" s="66">
        <v>0</v>
      </c>
      <c r="G34" s="67">
        <v>0</v>
      </c>
      <c r="H34" s="27">
        <f t="shared" si="0"/>
        <v>816</v>
      </c>
      <c r="I34" s="27">
        <f t="shared" si="0"/>
        <v>25218084.5</v>
      </c>
      <c r="J34" s="56">
        <f t="shared" si="1"/>
        <v>983</v>
      </c>
      <c r="K34" s="29">
        <f t="shared" si="1"/>
        <v>29353585.5</v>
      </c>
      <c r="L34" s="467"/>
      <c r="M34" s="450"/>
      <c r="N34" s="450"/>
      <c r="O34" s="450"/>
      <c r="P34" s="68" t="s">
        <v>28</v>
      </c>
      <c r="Q34" s="108"/>
      <c r="R34" s="109"/>
      <c r="S34" s="109"/>
      <c r="T34" s="110">
        <v>9.7720000000000002</v>
      </c>
      <c r="U34" s="108"/>
      <c r="V34" s="109"/>
      <c r="W34" s="109"/>
      <c r="X34" s="110">
        <v>10.461</v>
      </c>
    </row>
    <row r="35" spans="1:24" ht="15" thickBot="1" x14ac:dyDescent="0.35">
      <c r="A35" s="69" t="s">
        <v>29</v>
      </c>
      <c r="B35" s="84">
        <v>2193</v>
      </c>
      <c r="C35" s="85">
        <v>33669988</v>
      </c>
      <c r="D35" s="86">
        <v>7593</v>
      </c>
      <c r="E35" s="86">
        <v>159172634</v>
      </c>
      <c r="F35" s="88">
        <v>1348</v>
      </c>
      <c r="G35" s="142">
        <v>21673214</v>
      </c>
      <c r="H35" s="54">
        <f t="shared" si="0"/>
        <v>8941</v>
      </c>
      <c r="I35" s="55">
        <f t="shared" si="0"/>
        <v>180845848</v>
      </c>
      <c r="J35" s="28">
        <f t="shared" si="1"/>
        <v>11134</v>
      </c>
      <c r="K35" s="29">
        <f t="shared" si="1"/>
        <v>214515836</v>
      </c>
      <c r="L35" s="467"/>
      <c r="M35" s="450"/>
      <c r="N35" s="450"/>
      <c r="O35" s="450"/>
      <c r="P35" s="68"/>
      <c r="Q35" s="108"/>
      <c r="R35" s="109"/>
      <c r="S35" s="109"/>
      <c r="T35" s="110"/>
      <c r="U35" s="108"/>
      <c r="V35" s="109"/>
      <c r="W35" s="109"/>
      <c r="X35" s="110"/>
    </row>
    <row r="36" spans="1:24" ht="15" thickBot="1" x14ac:dyDescent="0.35">
      <c r="A36" s="72" t="s">
        <v>30</v>
      </c>
      <c r="B36" s="60">
        <v>2188</v>
      </c>
      <c r="C36" s="61">
        <v>33610015</v>
      </c>
      <c r="D36" s="62">
        <v>7566</v>
      </c>
      <c r="E36" s="62">
        <v>158518103</v>
      </c>
      <c r="F36" s="73">
        <v>1310</v>
      </c>
      <c r="G36" s="90">
        <v>21187260</v>
      </c>
      <c r="H36" s="27">
        <f t="shared" si="0"/>
        <v>8876</v>
      </c>
      <c r="I36" s="27">
        <f t="shared" si="0"/>
        <v>179705363</v>
      </c>
      <c r="J36" s="28">
        <f t="shared" si="1"/>
        <v>11064</v>
      </c>
      <c r="K36" s="29">
        <f t="shared" si="1"/>
        <v>213315378</v>
      </c>
      <c r="L36" s="467"/>
      <c r="M36" s="450"/>
      <c r="N36" s="450"/>
      <c r="O36" s="450"/>
      <c r="P36" s="68" t="s">
        <v>30</v>
      </c>
      <c r="Q36" s="108">
        <v>10.2989999999999</v>
      </c>
      <c r="R36" s="109"/>
      <c r="S36" s="109"/>
      <c r="T36" s="110">
        <v>9.7639999999999993</v>
      </c>
      <c r="U36" s="108">
        <v>10.763</v>
      </c>
      <c r="V36" s="109"/>
      <c r="W36" s="109"/>
      <c r="X36" s="110">
        <v>9.8089999999999904</v>
      </c>
    </row>
    <row r="37" spans="1:24" ht="15" thickBot="1" x14ac:dyDescent="0.35">
      <c r="A37" s="72" t="s">
        <v>31</v>
      </c>
      <c r="B37" s="60">
        <v>5</v>
      </c>
      <c r="C37" s="61">
        <v>59973</v>
      </c>
      <c r="D37" s="62">
        <v>27</v>
      </c>
      <c r="E37" s="62">
        <v>654531</v>
      </c>
      <c r="F37" s="73">
        <v>38</v>
      </c>
      <c r="G37" s="90">
        <v>485954</v>
      </c>
      <c r="H37" s="27">
        <f t="shared" si="0"/>
        <v>65</v>
      </c>
      <c r="I37" s="27">
        <f t="shared" si="0"/>
        <v>1140485</v>
      </c>
      <c r="J37" s="28">
        <f t="shared" si="1"/>
        <v>70</v>
      </c>
      <c r="K37" s="29">
        <f t="shared" si="1"/>
        <v>1200458</v>
      </c>
      <c r="L37" s="467"/>
      <c r="M37" s="450"/>
      <c r="N37" s="450"/>
      <c r="O37" s="450"/>
      <c r="P37" s="68" t="s">
        <v>31</v>
      </c>
      <c r="Q37" s="108">
        <v>10.2989999999999</v>
      </c>
      <c r="R37" s="109"/>
      <c r="S37" s="109">
        <v>10.161</v>
      </c>
      <c r="T37" s="110"/>
      <c r="U37" s="108">
        <v>10.763</v>
      </c>
      <c r="V37" s="109"/>
      <c r="W37" s="109">
        <v>10.239000000000001</v>
      </c>
      <c r="X37" s="110"/>
    </row>
    <row r="38" spans="1:24" ht="15" thickBot="1" x14ac:dyDescent="0.35">
      <c r="A38" s="69" t="s">
        <v>32</v>
      </c>
      <c r="B38" s="84">
        <v>932</v>
      </c>
      <c r="C38" s="85">
        <v>2882720</v>
      </c>
      <c r="D38" s="86">
        <v>584</v>
      </c>
      <c r="E38" s="86">
        <v>4863172</v>
      </c>
      <c r="F38" s="91">
        <v>182</v>
      </c>
      <c r="G38" s="143">
        <v>472081</v>
      </c>
      <c r="H38" s="54">
        <f t="shared" si="0"/>
        <v>766</v>
      </c>
      <c r="I38" s="55">
        <f t="shared" si="0"/>
        <v>5335253</v>
      </c>
      <c r="J38" s="28">
        <f t="shared" si="1"/>
        <v>1698</v>
      </c>
      <c r="K38" s="29">
        <f t="shared" si="1"/>
        <v>8217973</v>
      </c>
      <c r="L38" s="467"/>
      <c r="M38" s="450"/>
      <c r="N38" s="450"/>
      <c r="O38" s="450"/>
      <c r="P38" s="68"/>
      <c r="Q38" s="108"/>
      <c r="R38" s="109"/>
      <c r="S38" s="109"/>
      <c r="T38" s="110"/>
      <c r="U38" s="108"/>
      <c r="V38" s="109"/>
      <c r="W38" s="109"/>
      <c r="X38" s="110"/>
    </row>
    <row r="39" spans="1:24" ht="15" thickBot="1" x14ac:dyDescent="0.35">
      <c r="A39" s="72" t="s">
        <v>33</v>
      </c>
      <c r="B39" s="60">
        <v>932</v>
      </c>
      <c r="C39" s="61">
        <v>2882720</v>
      </c>
      <c r="D39" s="62">
        <v>584</v>
      </c>
      <c r="E39" s="62">
        <v>4863172</v>
      </c>
      <c r="F39" s="73">
        <v>182</v>
      </c>
      <c r="G39" s="90">
        <v>472081</v>
      </c>
      <c r="H39" s="27">
        <f t="shared" si="0"/>
        <v>766</v>
      </c>
      <c r="I39" s="27">
        <f t="shared" si="0"/>
        <v>5335253</v>
      </c>
      <c r="J39" s="28">
        <f t="shared" si="1"/>
        <v>1698</v>
      </c>
      <c r="K39" s="29">
        <f t="shared" si="1"/>
        <v>8217973</v>
      </c>
      <c r="L39" s="467"/>
      <c r="M39" s="450"/>
      <c r="N39" s="450"/>
      <c r="O39" s="450"/>
      <c r="P39" s="75" t="s">
        <v>33</v>
      </c>
      <c r="Q39" s="111">
        <v>10.231</v>
      </c>
      <c r="R39" s="112"/>
      <c r="S39" s="112"/>
      <c r="T39" s="113"/>
      <c r="U39" s="111">
        <v>10.595000000000001</v>
      </c>
      <c r="V39" s="112"/>
      <c r="W39" s="112"/>
      <c r="X39" s="113"/>
    </row>
    <row r="40" spans="1:24" ht="15" thickBot="1" x14ac:dyDescent="0.35">
      <c r="A40" s="36" t="s">
        <v>46</v>
      </c>
      <c r="B40" s="37">
        <v>764</v>
      </c>
      <c r="C40" s="38">
        <v>58681196</v>
      </c>
      <c r="D40" s="39">
        <v>6246.8841151638853</v>
      </c>
      <c r="E40" s="39">
        <v>986618565.97747493</v>
      </c>
      <c r="F40" s="40">
        <v>589.11588483611342</v>
      </c>
      <c r="G40" s="141">
        <v>165081975.22252417</v>
      </c>
      <c r="H40" s="42">
        <f t="shared" si="0"/>
        <v>6835.9999999999991</v>
      </c>
      <c r="I40" s="43">
        <f t="shared" si="0"/>
        <v>1151700541.1999991</v>
      </c>
      <c r="J40" s="44">
        <f t="shared" si="1"/>
        <v>7599.9999999999991</v>
      </c>
      <c r="K40" s="45">
        <f t="shared" si="1"/>
        <v>1210381737.1999991</v>
      </c>
      <c r="L40" s="467">
        <f>K40/K3</f>
        <v>0.34778450189539079</v>
      </c>
      <c r="M40" s="460">
        <f>J40/J3</f>
        <v>2.6815677150537932E-3</v>
      </c>
      <c r="N40" s="460">
        <f>E40/K40</f>
        <v>0.81513008305944856</v>
      </c>
      <c r="O40" s="460">
        <f>G40/K40</f>
        <v>0.13638835596149335</v>
      </c>
      <c r="P40" s="46"/>
      <c r="Q40" s="114" t="s">
        <v>47</v>
      </c>
      <c r="R40" s="115"/>
      <c r="S40" s="115"/>
      <c r="T40" s="116"/>
      <c r="U40" s="93" t="s">
        <v>48</v>
      </c>
      <c r="V40" s="97"/>
      <c r="W40" s="97"/>
      <c r="X40" s="94"/>
    </row>
    <row r="41" spans="1:24" ht="15" thickBot="1" x14ac:dyDescent="0.35">
      <c r="A41" s="69" t="s">
        <v>26</v>
      </c>
      <c r="B41" s="84">
        <v>503</v>
      </c>
      <c r="C41" s="85">
        <v>36594968</v>
      </c>
      <c r="D41" s="86">
        <v>3750.8841151638853</v>
      </c>
      <c r="E41" s="86">
        <v>500084386.97747493</v>
      </c>
      <c r="F41" s="84">
        <v>438.11588483611342</v>
      </c>
      <c r="G41" s="85">
        <v>152683379.22252417</v>
      </c>
      <c r="H41" s="54">
        <f t="shared" si="0"/>
        <v>4188.9999999999991</v>
      </c>
      <c r="I41" s="55">
        <f t="shared" si="0"/>
        <v>652767766.19999909</v>
      </c>
      <c r="J41" s="56">
        <f t="shared" si="1"/>
        <v>4691.9999999999991</v>
      </c>
      <c r="K41" s="29">
        <f t="shared" si="1"/>
        <v>689362734.19999909</v>
      </c>
      <c r="L41" s="467"/>
      <c r="M41" s="460"/>
      <c r="N41" s="460"/>
      <c r="O41" s="460"/>
      <c r="P41" s="98" t="s">
        <v>41</v>
      </c>
      <c r="Q41" s="102" t="s">
        <v>42</v>
      </c>
      <c r="R41" s="103" t="s">
        <v>43</v>
      </c>
      <c r="S41" s="103" t="s">
        <v>44</v>
      </c>
      <c r="T41" s="104" t="s">
        <v>45</v>
      </c>
      <c r="U41" s="102" t="s">
        <v>42</v>
      </c>
      <c r="V41" s="103" t="s">
        <v>43</v>
      </c>
      <c r="W41" s="103" t="s">
        <v>44</v>
      </c>
      <c r="X41" s="104" t="s">
        <v>45</v>
      </c>
    </row>
    <row r="42" spans="1:24" ht="15" thickBot="1" x14ac:dyDescent="0.35">
      <c r="A42" s="72" t="str">
        <f>A33</f>
        <v>EverSource East</v>
      </c>
      <c r="B42" s="60">
        <v>479</v>
      </c>
      <c r="C42" s="61">
        <v>33590167</v>
      </c>
      <c r="D42" s="62">
        <v>3529.8841151638853</v>
      </c>
      <c r="E42" s="62">
        <v>421021135.77747494</v>
      </c>
      <c r="F42" s="60">
        <v>438.11588483611342</v>
      </c>
      <c r="G42" s="62">
        <v>152683379.22252417</v>
      </c>
      <c r="H42" s="27">
        <f t="shared" si="0"/>
        <v>3967.9999999999986</v>
      </c>
      <c r="I42" s="27">
        <f t="shared" si="0"/>
        <v>573704514.99999905</v>
      </c>
      <c r="J42" s="56">
        <f t="shared" si="1"/>
        <v>4446.9999999999991</v>
      </c>
      <c r="K42" s="29">
        <f t="shared" si="1"/>
        <v>607294681.99999905</v>
      </c>
      <c r="L42" s="467"/>
      <c r="M42" s="460"/>
      <c r="N42" s="460"/>
      <c r="O42" s="460"/>
      <c r="P42" s="63" t="s">
        <v>27</v>
      </c>
      <c r="Q42" s="117"/>
      <c r="R42" s="109">
        <v>10.477000000000002</v>
      </c>
      <c r="S42" s="109">
        <v>10.054</v>
      </c>
      <c r="T42" s="110"/>
      <c r="U42" s="108"/>
      <c r="V42" s="109">
        <v>11.336</v>
      </c>
      <c r="W42" s="109">
        <v>10.662000000000001</v>
      </c>
      <c r="X42" s="110"/>
    </row>
    <row r="43" spans="1:24" ht="15" thickBot="1" x14ac:dyDescent="0.35">
      <c r="A43" s="72" t="str">
        <f>A34</f>
        <v>EverSource West</v>
      </c>
      <c r="B43" s="60">
        <v>24</v>
      </c>
      <c r="C43" s="61">
        <v>3004801</v>
      </c>
      <c r="D43" s="62">
        <v>221</v>
      </c>
      <c r="E43" s="62">
        <v>79063251.200000003</v>
      </c>
      <c r="F43" s="66">
        <v>0</v>
      </c>
      <c r="G43" s="67">
        <v>0</v>
      </c>
      <c r="H43" s="27">
        <f t="shared" si="0"/>
        <v>221</v>
      </c>
      <c r="I43" s="27">
        <f t="shared" si="0"/>
        <v>79063251.200000003</v>
      </c>
      <c r="J43" s="56">
        <f t="shared" si="1"/>
        <v>245</v>
      </c>
      <c r="K43" s="29">
        <f t="shared" si="1"/>
        <v>82068052.200000003</v>
      </c>
      <c r="L43" s="467"/>
      <c r="M43" s="460"/>
      <c r="N43" s="460"/>
      <c r="O43" s="460"/>
      <c r="P43" s="68" t="s">
        <v>28</v>
      </c>
      <c r="Q43" s="108"/>
      <c r="R43" s="109"/>
      <c r="S43" s="109"/>
      <c r="T43" s="110">
        <v>9.7720000000000002</v>
      </c>
      <c r="U43" s="108"/>
      <c r="V43" s="109"/>
      <c r="W43" s="109"/>
      <c r="X43" s="110">
        <v>10.461</v>
      </c>
    </row>
    <row r="44" spans="1:24" ht="15" thickBot="1" x14ac:dyDescent="0.35">
      <c r="A44" s="69" t="s">
        <v>29</v>
      </c>
      <c r="B44" s="84">
        <v>254</v>
      </c>
      <c r="C44" s="85">
        <v>20838636</v>
      </c>
      <c r="D44" s="86">
        <v>2473</v>
      </c>
      <c r="E44" s="86">
        <v>472896125</v>
      </c>
      <c r="F44" s="88">
        <v>151</v>
      </c>
      <c r="G44" s="142">
        <v>12398596</v>
      </c>
      <c r="H44" s="54">
        <f t="shared" si="0"/>
        <v>2624</v>
      </c>
      <c r="I44" s="55">
        <f t="shared" si="0"/>
        <v>485294721</v>
      </c>
      <c r="J44" s="28">
        <f t="shared" si="1"/>
        <v>2878</v>
      </c>
      <c r="K44" s="29">
        <f t="shared" si="1"/>
        <v>506133357</v>
      </c>
      <c r="L44" s="467"/>
      <c r="M44" s="460"/>
      <c r="N44" s="460"/>
      <c r="O44" s="460"/>
      <c r="P44" s="68"/>
      <c r="Q44" s="108"/>
      <c r="R44" s="109"/>
      <c r="S44" s="109"/>
      <c r="T44" s="110"/>
      <c r="U44" s="108"/>
      <c r="V44" s="109"/>
      <c r="W44" s="109"/>
      <c r="X44" s="110"/>
    </row>
    <row r="45" spans="1:24" ht="15" thickBot="1" x14ac:dyDescent="0.35">
      <c r="A45" s="72" t="s">
        <v>30</v>
      </c>
      <c r="B45" s="60">
        <v>254</v>
      </c>
      <c r="C45" s="61">
        <v>20838636</v>
      </c>
      <c r="D45" s="62">
        <v>2466</v>
      </c>
      <c r="E45" s="62">
        <v>471884796</v>
      </c>
      <c r="F45" s="73">
        <v>149</v>
      </c>
      <c r="G45" s="90">
        <v>12207496</v>
      </c>
      <c r="H45" s="27">
        <f t="shared" si="0"/>
        <v>2615</v>
      </c>
      <c r="I45" s="27">
        <f t="shared" si="0"/>
        <v>484092292</v>
      </c>
      <c r="J45" s="28">
        <f t="shared" si="1"/>
        <v>2869</v>
      </c>
      <c r="K45" s="29">
        <f t="shared" si="1"/>
        <v>504930928</v>
      </c>
      <c r="L45" s="467"/>
      <c r="M45" s="460"/>
      <c r="N45" s="460"/>
      <c r="O45" s="460"/>
      <c r="P45" s="68" t="s">
        <v>30</v>
      </c>
      <c r="Q45" s="108">
        <v>10.2989999999999</v>
      </c>
      <c r="R45" s="109"/>
      <c r="S45" s="109"/>
      <c r="T45" s="110">
        <v>9.7639999999999993</v>
      </c>
      <c r="U45" s="108">
        <v>10.763</v>
      </c>
      <c r="V45" s="109"/>
      <c r="W45" s="109"/>
      <c r="X45" s="110">
        <v>9.8089999999999904</v>
      </c>
    </row>
    <row r="46" spans="1:24" ht="15" thickBot="1" x14ac:dyDescent="0.35">
      <c r="A46" s="72" t="s">
        <v>31</v>
      </c>
      <c r="B46" s="60">
        <v>0</v>
      </c>
      <c r="C46" s="61">
        <v>0</v>
      </c>
      <c r="D46" s="62">
        <v>7</v>
      </c>
      <c r="E46" s="62">
        <v>1011329</v>
      </c>
      <c r="F46" s="73">
        <v>2</v>
      </c>
      <c r="G46" s="90">
        <v>191100</v>
      </c>
      <c r="H46" s="27">
        <f t="shared" si="0"/>
        <v>9</v>
      </c>
      <c r="I46" s="27">
        <f t="shared" si="0"/>
        <v>1202429</v>
      </c>
      <c r="J46" s="28">
        <f t="shared" si="1"/>
        <v>9</v>
      </c>
      <c r="K46" s="29">
        <f t="shared" si="1"/>
        <v>1202429</v>
      </c>
      <c r="L46" s="467"/>
      <c r="M46" s="460"/>
      <c r="N46" s="460"/>
      <c r="O46" s="460"/>
      <c r="P46" s="68" t="s">
        <v>31</v>
      </c>
      <c r="Q46" s="108"/>
      <c r="R46" s="109">
        <v>10.161</v>
      </c>
      <c r="S46" s="109"/>
      <c r="T46" s="110"/>
      <c r="U46" s="108"/>
      <c r="V46" s="109">
        <v>10.239000000000001</v>
      </c>
      <c r="W46" s="109"/>
      <c r="X46" s="110"/>
    </row>
    <row r="47" spans="1:24" ht="15" thickBot="1" x14ac:dyDescent="0.35">
      <c r="A47" s="69" t="s">
        <v>32</v>
      </c>
      <c r="B47" s="84">
        <v>7</v>
      </c>
      <c r="C47" s="85">
        <v>1247592</v>
      </c>
      <c r="D47" s="86">
        <v>23</v>
      </c>
      <c r="E47" s="86">
        <v>13638054</v>
      </c>
      <c r="F47" s="91">
        <v>0</v>
      </c>
      <c r="G47" s="143">
        <v>0</v>
      </c>
      <c r="H47" s="54">
        <f t="shared" si="0"/>
        <v>23</v>
      </c>
      <c r="I47" s="55">
        <f t="shared" si="0"/>
        <v>13638054</v>
      </c>
      <c r="J47" s="28">
        <f t="shared" si="1"/>
        <v>30</v>
      </c>
      <c r="K47" s="29">
        <f t="shared" si="1"/>
        <v>14885646</v>
      </c>
      <c r="L47" s="467"/>
      <c r="M47" s="460"/>
      <c r="N47" s="460"/>
      <c r="O47" s="460"/>
      <c r="P47" s="68"/>
      <c r="Q47" s="108"/>
      <c r="R47" s="109"/>
      <c r="S47" s="109"/>
      <c r="T47" s="110"/>
      <c r="U47" s="108"/>
      <c r="V47" s="109"/>
      <c r="W47" s="109"/>
      <c r="X47" s="110"/>
    </row>
    <row r="48" spans="1:24" ht="15" thickBot="1" x14ac:dyDescent="0.35">
      <c r="A48" s="72" t="s">
        <v>33</v>
      </c>
      <c r="B48" s="60">
        <v>7</v>
      </c>
      <c r="C48" s="61">
        <v>1247592</v>
      </c>
      <c r="D48" s="62">
        <v>23</v>
      </c>
      <c r="E48" s="62">
        <v>13638054</v>
      </c>
      <c r="F48" s="73">
        <v>0</v>
      </c>
      <c r="G48" s="90">
        <v>0</v>
      </c>
      <c r="H48" s="27">
        <f t="shared" si="0"/>
        <v>23</v>
      </c>
      <c r="I48" s="27">
        <f t="shared" si="0"/>
        <v>13638054</v>
      </c>
      <c r="J48" s="28">
        <f t="shared" si="1"/>
        <v>30</v>
      </c>
      <c r="K48" s="29">
        <f t="shared" si="1"/>
        <v>14885646</v>
      </c>
      <c r="L48" s="467"/>
      <c r="M48" s="460"/>
      <c r="N48" s="460"/>
      <c r="O48" s="460"/>
      <c r="P48" s="75" t="s">
        <v>33</v>
      </c>
      <c r="Q48" s="111"/>
      <c r="R48" s="112"/>
      <c r="S48" s="112"/>
      <c r="T48" s="113">
        <v>8.8260000000000005E-2</v>
      </c>
      <c r="U48" s="111"/>
      <c r="V48" s="112"/>
      <c r="W48" s="112"/>
      <c r="X48" s="113">
        <v>0</v>
      </c>
    </row>
    <row r="49" spans="1:18" ht="15" thickBot="1" x14ac:dyDescent="0.35">
      <c r="A49" s="36" t="s">
        <v>49</v>
      </c>
      <c r="B49" s="37">
        <v>3357</v>
      </c>
      <c r="C49" s="38">
        <v>3479623.5</v>
      </c>
      <c r="D49" s="39">
        <v>9865.5011304694708</v>
      </c>
      <c r="E49" s="39">
        <v>12891898.820991769</v>
      </c>
      <c r="F49" s="40">
        <v>3630.4988695305201</v>
      </c>
      <c r="G49" s="141">
        <v>1520016.679008224</v>
      </c>
      <c r="H49" s="42">
        <f t="shared" si="0"/>
        <v>13495.999999999991</v>
      </c>
      <c r="I49" s="43">
        <f t="shared" si="0"/>
        <v>14411915.499999993</v>
      </c>
      <c r="J49" s="44">
        <f t="shared" si="1"/>
        <v>16852.999999999993</v>
      </c>
      <c r="K49" s="45">
        <f t="shared" si="1"/>
        <v>17891538.999999993</v>
      </c>
      <c r="L49" s="469">
        <f>K49/K3</f>
        <v>5.1408574567981839E-3</v>
      </c>
      <c r="M49" s="460">
        <f>J49/J3</f>
        <v>5.9463764081317851E-3</v>
      </c>
      <c r="N49" s="460">
        <f>E49/K49</f>
        <v>0.72055840590302345</v>
      </c>
      <c r="O49" s="460">
        <f>G49/K49</f>
        <v>8.4957290650526193E-2</v>
      </c>
      <c r="P49" s="46"/>
      <c r="Q49" s="47" t="s">
        <v>50</v>
      </c>
      <c r="R49" s="48"/>
    </row>
    <row r="50" spans="1:18" ht="15" thickBot="1" x14ac:dyDescent="0.35">
      <c r="A50" s="69" t="s">
        <v>26</v>
      </c>
      <c r="B50" s="84">
        <v>2850</v>
      </c>
      <c r="C50" s="85">
        <v>1928925.5</v>
      </c>
      <c r="D50" s="86">
        <v>9254.5011304694708</v>
      </c>
      <c r="E50" s="86">
        <v>6770855.8209917704</v>
      </c>
      <c r="F50" s="84">
        <v>3331.4988695305201</v>
      </c>
      <c r="G50" s="85">
        <v>654063.67900822405</v>
      </c>
      <c r="H50" s="54">
        <f t="shared" si="0"/>
        <v>12585.999999999991</v>
      </c>
      <c r="I50" s="55">
        <f t="shared" si="0"/>
        <v>7424919.4999999944</v>
      </c>
      <c r="J50" s="56">
        <f t="shared" si="1"/>
        <v>15435.999999999991</v>
      </c>
      <c r="K50" s="29">
        <f t="shared" si="1"/>
        <v>9353844.9999999925</v>
      </c>
      <c r="L50" s="469"/>
      <c r="M50" s="460"/>
      <c r="N50" s="460"/>
      <c r="O50" s="460"/>
      <c r="P50" s="46"/>
      <c r="Q50" s="118"/>
      <c r="R50" s="119"/>
    </row>
    <row r="51" spans="1:18" ht="15" thickBot="1" x14ac:dyDescent="0.35">
      <c r="A51" s="72" t="str">
        <f>A42</f>
        <v>EverSource East</v>
      </c>
      <c r="B51" s="60">
        <v>2739</v>
      </c>
      <c r="C51" s="61">
        <v>1359147</v>
      </c>
      <c r="D51" s="62">
        <v>7062.5011304694699</v>
      </c>
      <c r="E51" s="62">
        <v>4994710.3209917704</v>
      </c>
      <c r="F51" s="60">
        <v>3331.4988695305201</v>
      </c>
      <c r="G51" s="62">
        <v>654063.67900822405</v>
      </c>
      <c r="H51" s="27">
        <f t="shared" si="0"/>
        <v>10393.999999999989</v>
      </c>
      <c r="I51" s="27">
        <f t="shared" si="0"/>
        <v>5648773.9999999944</v>
      </c>
      <c r="J51" s="56">
        <f t="shared" si="1"/>
        <v>13132.999999999991</v>
      </c>
      <c r="K51" s="29">
        <f t="shared" si="1"/>
        <v>7007920.9999999944</v>
      </c>
      <c r="L51" s="469"/>
      <c r="M51" s="460"/>
      <c r="N51" s="460"/>
      <c r="O51" s="460"/>
      <c r="P51" s="63" t="s">
        <v>27</v>
      </c>
      <c r="Q51" s="108">
        <v>10.791</v>
      </c>
      <c r="R51" s="110">
        <v>11.086</v>
      </c>
    </row>
    <row r="52" spans="1:18" ht="15" thickBot="1" x14ac:dyDescent="0.35">
      <c r="A52" s="72" t="str">
        <f>A43</f>
        <v>EverSource West</v>
      </c>
      <c r="B52" s="60">
        <v>111</v>
      </c>
      <c r="C52" s="61">
        <v>569778.5</v>
      </c>
      <c r="D52" s="62">
        <v>2192</v>
      </c>
      <c r="E52" s="62">
        <v>1776145.5</v>
      </c>
      <c r="F52" s="66">
        <v>0</v>
      </c>
      <c r="G52" s="67">
        <v>0</v>
      </c>
      <c r="H52" s="27">
        <f t="shared" si="0"/>
        <v>2192</v>
      </c>
      <c r="I52" s="27">
        <f t="shared" si="0"/>
        <v>1776145.5</v>
      </c>
      <c r="J52" s="56">
        <f t="shared" si="1"/>
        <v>2303</v>
      </c>
      <c r="K52" s="29">
        <f t="shared" si="1"/>
        <v>2345924</v>
      </c>
      <c r="L52" s="469"/>
      <c r="M52" s="460"/>
      <c r="N52" s="460"/>
      <c r="O52" s="460"/>
      <c r="P52" s="68" t="s">
        <v>28</v>
      </c>
      <c r="Q52" s="108"/>
      <c r="R52" s="110"/>
    </row>
    <row r="53" spans="1:18" ht="15" thickBot="1" x14ac:dyDescent="0.35">
      <c r="A53" s="69" t="s">
        <v>29</v>
      </c>
      <c r="B53" s="84">
        <v>225</v>
      </c>
      <c r="C53" s="85">
        <v>1494646</v>
      </c>
      <c r="D53" s="86">
        <v>425</v>
      </c>
      <c r="E53" s="86">
        <v>6015727</v>
      </c>
      <c r="F53" s="88">
        <v>152</v>
      </c>
      <c r="G53" s="142">
        <v>857030</v>
      </c>
      <c r="H53" s="54">
        <f t="shared" si="0"/>
        <v>577</v>
      </c>
      <c r="I53" s="55">
        <f t="shared" si="0"/>
        <v>6872757</v>
      </c>
      <c r="J53" s="28">
        <f t="shared" si="1"/>
        <v>802</v>
      </c>
      <c r="K53" s="29">
        <f t="shared" si="1"/>
        <v>8367403</v>
      </c>
      <c r="L53" s="469"/>
      <c r="M53" s="460"/>
      <c r="N53" s="460"/>
      <c r="O53" s="460"/>
      <c r="P53" s="68"/>
      <c r="Q53" s="117"/>
      <c r="R53" s="120"/>
    </row>
    <row r="54" spans="1:18" ht="15" thickBot="1" x14ac:dyDescent="0.35">
      <c r="A54" s="72" t="s">
        <v>30</v>
      </c>
      <c r="B54" s="60">
        <v>225</v>
      </c>
      <c r="C54" s="61">
        <v>1494646</v>
      </c>
      <c r="D54" s="62">
        <v>424</v>
      </c>
      <c r="E54" s="62">
        <v>5993204</v>
      </c>
      <c r="F54" s="73">
        <v>151</v>
      </c>
      <c r="G54" s="90">
        <v>856821</v>
      </c>
      <c r="H54" s="27">
        <f t="shared" si="0"/>
        <v>575</v>
      </c>
      <c r="I54" s="27">
        <f t="shared" si="0"/>
        <v>6850025</v>
      </c>
      <c r="J54" s="28">
        <f t="shared" si="1"/>
        <v>800</v>
      </c>
      <c r="K54" s="29">
        <f t="shared" si="1"/>
        <v>8344671</v>
      </c>
      <c r="L54" s="469"/>
      <c r="M54" s="460"/>
      <c r="N54" s="460"/>
      <c r="O54" s="460"/>
      <c r="P54" s="68" t="s">
        <v>30</v>
      </c>
      <c r="Q54" s="108"/>
      <c r="R54" s="110"/>
    </row>
    <row r="55" spans="1:18" ht="15" thickBot="1" x14ac:dyDescent="0.35">
      <c r="A55" s="72" t="s">
        <v>31</v>
      </c>
      <c r="B55" s="60">
        <v>0</v>
      </c>
      <c r="C55" s="61">
        <v>0</v>
      </c>
      <c r="D55" s="62">
        <v>1</v>
      </c>
      <c r="E55" s="62">
        <v>22523</v>
      </c>
      <c r="F55" s="73">
        <v>1</v>
      </c>
      <c r="G55" s="90">
        <v>209</v>
      </c>
      <c r="H55" s="27">
        <f t="shared" si="0"/>
        <v>2</v>
      </c>
      <c r="I55" s="27">
        <f t="shared" si="0"/>
        <v>22732</v>
      </c>
      <c r="J55" s="28">
        <f t="shared" si="1"/>
        <v>2</v>
      </c>
      <c r="K55" s="29">
        <f t="shared" si="1"/>
        <v>22732</v>
      </c>
      <c r="L55" s="469"/>
      <c r="M55" s="460"/>
      <c r="N55" s="460"/>
      <c r="O55" s="460"/>
      <c r="P55" s="68" t="s">
        <v>31</v>
      </c>
      <c r="Q55" s="108"/>
      <c r="R55" s="110"/>
    </row>
    <row r="56" spans="1:18" ht="15" thickBot="1" x14ac:dyDescent="0.35">
      <c r="A56" s="69" t="s">
        <v>32</v>
      </c>
      <c r="B56" s="84">
        <v>282</v>
      </c>
      <c r="C56" s="85">
        <v>56052</v>
      </c>
      <c r="D56" s="86">
        <v>186</v>
      </c>
      <c r="E56" s="86">
        <v>105316</v>
      </c>
      <c r="F56" s="91">
        <v>147</v>
      </c>
      <c r="G56" s="143">
        <v>8923</v>
      </c>
      <c r="H56" s="54">
        <f t="shared" si="0"/>
        <v>333</v>
      </c>
      <c r="I56" s="55">
        <f t="shared" si="0"/>
        <v>114239</v>
      </c>
      <c r="J56" s="28">
        <f t="shared" si="1"/>
        <v>615</v>
      </c>
      <c r="K56" s="29">
        <f t="shared" si="1"/>
        <v>170291</v>
      </c>
      <c r="L56" s="469"/>
      <c r="M56" s="460"/>
      <c r="N56" s="460"/>
      <c r="O56" s="460"/>
      <c r="P56" s="68"/>
      <c r="Q56" s="117"/>
      <c r="R56" s="120"/>
    </row>
    <row r="57" spans="1:18" ht="15" thickBot="1" x14ac:dyDescent="0.35">
      <c r="A57" s="72" t="s">
        <v>33</v>
      </c>
      <c r="B57" s="60">
        <v>282</v>
      </c>
      <c r="C57" s="61">
        <v>56052</v>
      </c>
      <c r="D57" s="62">
        <v>186</v>
      </c>
      <c r="E57" s="62">
        <v>105316</v>
      </c>
      <c r="F57" s="73">
        <v>147</v>
      </c>
      <c r="G57" s="90">
        <v>8923</v>
      </c>
      <c r="H57" s="27">
        <f t="shared" si="0"/>
        <v>333</v>
      </c>
      <c r="I57" s="27">
        <f t="shared" si="0"/>
        <v>114239</v>
      </c>
      <c r="J57" s="28">
        <f t="shared" si="1"/>
        <v>615</v>
      </c>
      <c r="K57" s="29">
        <f t="shared" si="1"/>
        <v>170291</v>
      </c>
      <c r="L57" s="469"/>
      <c r="M57" s="460"/>
      <c r="N57" s="460"/>
      <c r="O57" s="460"/>
      <c r="P57" s="75" t="s">
        <v>33</v>
      </c>
      <c r="Q57" s="111"/>
      <c r="R57" s="113"/>
    </row>
    <row r="58" spans="1:18" ht="15" thickBot="1" x14ac:dyDescent="0.35">
      <c r="A58" s="121" t="s">
        <v>51</v>
      </c>
      <c r="B58" s="122">
        <v>357</v>
      </c>
      <c r="C58" s="123">
        <v>926801.4</v>
      </c>
      <c r="D58" s="124">
        <v>274</v>
      </c>
      <c r="E58" s="124">
        <v>1042314.3</v>
      </c>
      <c r="F58" s="125">
        <v>0</v>
      </c>
      <c r="G58" s="146">
        <v>0</v>
      </c>
      <c r="H58" s="42">
        <f t="shared" si="0"/>
        <v>274</v>
      </c>
      <c r="I58" s="43">
        <f t="shared" si="0"/>
        <v>1042314.3</v>
      </c>
      <c r="J58" s="44">
        <f t="shared" si="1"/>
        <v>631</v>
      </c>
      <c r="K58" s="45">
        <f t="shared" si="1"/>
        <v>1969115.7000000002</v>
      </c>
      <c r="L58" s="468">
        <f>K58/K3</f>
        <v>5.6579499000300546E-4</v>
      </c>
      <c r="M58" s="456">
        <f>J58/J3</f>
        <v>2.2264068792091367E-4</v>
      </c>
      <c r="N58" s="456">
        <f>E58/K58</f>
        <v>0.52933116119078216</v>
      </c>
      <c r="O58" s="456">
        <v>8.1073743761895883E-2</v>
      </c>
      <c r="P58" s="128"/>
      <c r="Q58" s="114" t="s">
        <v>51</v>
      </c>
      <c r="R58" s="116"/>
    </row>
    <row r="59" spans="1:18" ht="15" thickBot="1" x14ac:dyDescent="0.35">
      <c r="A59" s="147" t="s">
        <v>26</v>
      </c>
      <c r="B59" s="84">
        <v>357</v>
      </c>
      <c r="C59" s="85">
        <v>926801.4</v>
      </c>
      <c r="D59" s="86">
        <v>274</v>
      </c>
      <c r="E59" s="85">
        <v>1042314.3</v>
      </c>
      <c r="F59" s="84">
        <v>0</v>
      </c>
      <c r="G59" s="85">
        <v>0</v>
      </c>
      <c r="H59" s="54">
        <f t="shared" si="0"/>
        <v>274</v>
      </c>
      <c r="I59" s="55">
        <f t="shared" si="0"/>
        <v>1042314.3</v>
      </c>
      <c r="J59" s="129">
        <f t="shared" si="1"/>
        <v>631</v>
      </c>
      <c r="K59" s="130">
        <f t="shared" si="1"/>
        <v>1969115.7000000002</v>
      </c>
      <c r="L59" s="468"/>
      <c r="M59" s="456"/>
      <c r="N59" s="456"/>
      <c r="O59" s="456"/>
      <c r="P59" s="63" t="s">
        <v>27</v>
      </c>
      <c r="Q59" s="118"/>
      <c r="R59" s="119"/>
    </row>
    <row r="60" spans="1:18" ht="15" thickBot="1" x14ac:dyDescent="0.35">
      <c r="A60" s="151" t="str">
        <f>A43</f>
        <v>EverSource West</v>
      </c>
      <c r="B60" s="66">
        <v>357</v>
      </c>
      <c r="C60" s="67">
        <v>926801.4</v>
      </c>
      <c r="D60" s="67">
        <v>274</v>
      </c>
      <c r="E60" s="87">
        <v>1042314.3</v>
      </c>
      <c r="F60" s="66">
        <v>0</v>
      </c>
      <c r="G60" s="67">
        <v>0</v>
      </c>
      <c r="H60" s="133">
        <f>H59</f>
        <v>274</v>
      </c>
      <c r="I60" s="133">
        <f>I59</f>
        <v>1042314.3</v>
      </c>
      <c r="J60" s="134">
        <f t="shared" si="1"/>
        <v>631</v>
      </c>
      <c r="K60" s="135">
        <f t="shared" si="1"/>
        <v>1969115.7000000002</v>
      </c>
      <c r="L60" s="468"/>
      <c r="M60" s="456"/>
      <c r="N60" s="456"/>
      <c r="O60" s="456"/>
      <c r="P60" s="68" t="s">
        <v>28</v>
      </c>
      <c r="Q60" s="111">
        <v>7.3449999999999998</v>
      </c>
      <c r="R60" s="113">
        <v>7.2539999999999898</v>
      </c>
    </row>
  </sheetData>
  <mergeCells count="34"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  <mergeCell ref="L22:L30"/>
    <mergeCell ref="M22:M30"/>
    <mergeCell ref="N22:N30"/>
    <mergeCell ref="O22:O30"/>
    <mergeCell ref="L31:L39"/>
    <mergeCell ref="M31:M39"/>
    <mergeCell ref="N31:N39"/>
    <mergeCell ref="O31:O39"/>
    <mergeCell ref="L4:L12"/>
    <mergeCell ref="M4:M12"/>
    <mergeCell ref="N4:N12"/>
    <mergeCell ref="O4:O12"/>
    <mergeCell ref="L13:L21"/>
    <mergeCell ref="M13:M21"/>
    <mergeCell ref="N13:N21"/>
    <mergeCell ref="O13:O21"/>
    <mergeCell ref="P1:R1"/>
    <mergeCell ref="B1:C1"/>
    <mergeCell ref="D1:E1"/>
    <mergeCell ref="F1:G1"/>
    <mergeCell ref="H1:I1"/>
    <mergeCell ref="J1:O1"/>
  </mergeCells>
  <pageMargins left="0.7" right="0.7" top="0.75" bottom="0.75" header="0.3" footer="0.3"/>
  <pageSetup scale="9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87B8B-F010-4B98-AE4B-9A5F129ABC90}">
  <sheetPr>
    <tabColor rgb="FFFF9933"/>
  </sheetPr>
  <dimension ref="A1:Y60"/>
  <sheetViews>
    <sheetView zoomScaleNormal="100" workbookViewId="0">
      <selection activeCell="B3" sqref="B3:G60"/>
    </sheetView>
  </sheetViews>
  <sheetFormatPr defaultRowHeight="14.4" x14ac:dyDescent="0.3"/>
  <cols>
    <col min="1" max="1" width="17.44140625" customWidth="1"/>
    <col min="2" max="2" width="14.21875" style="137" customWidth="1"/>
    <col min="3" max="3" width="14.44140625" style="137" customWidth="1"/>
    <col min="4" max="4" width="13.21875" style="137" customWidth="1"/>
    <col min="5" max="6" width="14.21875" style="137" customWidth="1"/>
    <col min="7" max="9" width="15.21875" style="137" customWidth="1"/>
    <col min="10" max="10" width="11.44140625" style="137" customWidth="1"/>
    <col min="11" max="11" width="12.77734375" style="137" customWidth="1"/>
    <col min="12" max="12" width="12.77734375" bestFit="1" customWidth="1"/>
    <col min="13" max="13" width="11.77734375" customWidth="1"/>
    <col min="14" max="14" width="13.77734375" bestFit="1" customWidth="1"/>
    <col min="15" max="15" width="13.77734375" customWidth="1"/>
    <col min="16" max="16" width="14.21875" style="1" customWidth="1"/>
    <col min="17" max="25" width="8.77734375" style="1"/>
  </cols>
  <sheetData>
    <row r="1" spans="1:18" ht="44.1" customHeight="1" thickTop="1" thickBot="1" x14ac:dyDescent="0.35">
      <c r="B1" s="440" t="s">
        <v>0</v>
      </c>
      <c r="C1" s="441"/>
      <c r="D1" s="442" t="s">
        <v>1</v>
      </c>
      <c r="E1" s="443"/>
      <c r="F1" s="440" t="s">
        <v>2</v>
      </c>
      <c r="G1" s="444"/>
      <c r="H1" s="445" t="s">
        <v>3</v>
      </c>
      <c r="I1" s="446"/>
      <c r="J1" s="447" t="s">
        <v>4</v>
      </c>
      <c r="K1" s="448"/>
      <c r="L1" s="464"/>
      <c r="M1" s="464"/>
      <c r="N1" s="464"/>
      <c r="O1" s="465"/>
      <c r="P1" s="437" t="s">
        <v>5</v>
      </c>
      <c r="Q1" s="438"/>
      <c r="R1" s="439"/>
    </row>
    <row r="2" spans="1:18" ht="44.4" thickTop="1" thickBot="1" x14ac:dyDescent="0.35">
      <c r="A2" s="2">
        <f>[2]LAYOUT!$B$20</f>
        <v>2021</v>
      </c>
      <c r="B2" s="3" t="s">
        <v>6</v>
      </c>
      <c r="C2" s="4" t="s">
        <v>7</v>
      </c>
      <c r="D2" s="5" t="s">
        <v>8</v>
      </c>
      <c r="E2" s="6" t="s">
        <v>9</v>
      </c>
      <c r="F2" s="7" t="s">
        <v>10</v>
      </c>
      <c r="G2" s="8" t="s">
        <v>11</v>
      </c>
      <c r="H2" s="9" t="s">
        <v>12</v>
      </c>
      <c r="I2" s="10" t="s">
        <v>13</v>
      </c>
      <c r="J2" s="11" t="s">
        <v>14</v>
      </c>
      <c r="K2" s="12" t="s">
        <v>15</v>
      </c>
      <c r="L2" s="155" t="s">
        <v>16</v>
      </c>
      <c r="M2" s="156" t="s">
        <v>17</v>
      </c>
      <c r="N2" s="157" t="s">
        <v>18</v>
      </c>
      <c r="O2" s="158" t="s">
        <v>19</v>
      </c>
      <c r="P2" s="17" t="s">
        <v>20</v>
      </c>
      <c r="Q2" s="18" t="s">
        <v>21</v>
      </c>
      <c r="R2" s="19" t="s">
        <v>22</v>
      </c>
    </row>
    <row r="3" spans="1:18" ht="15" thickBot="1" x14ac:dyDescent="0.35">
      <c r="A3" s="20" t="str">
        <f>[3]LAYOUT!B24</f>
        <v>April</v>
      </c>
      <c r="B3" s="21">
        <v>1138637</v>
      </c>
      <c r="C3" s="22">
        <v>728856964.39999986</v>
      </c>
      <c r="D3" s="23">
        <v>630123.65256650385</v>
      </c>
      <c r="E3" s="24">
        <v>1725963836.0053382</v>
      </c>
      <c r="F3" s="25">
        <v>1058240.3474334946</v>
      </c>
      <c r="G3" s="26">
        <v>731481413.19465947</v>
      </c>
      <c r="H3" s="27">
        <f>D3+F3</f>
        <v>1688363.9999999986</v>
      </c>
      <c r="I3" s="27">
        <f>E3+G3</f>
        <v>2457445249.1999979</v>
      </c>
      <c r="J3" s="28">
        <f>B3+D3+F3</f>
        <v>2827000.9999999981</v>
      </c>
      <c r="K3" s="29">
        <f>C3+E3+G3</f>
        <v>3186302213.5999975</v>
      </c>
      <c r="L3" s="159">
        <f>SUM(L4:L57)</f>
        <v>0.99947105011169168</v>
      </c>
      <c r="M3" s="31">
        <f>SUM(M4:M57)</f>
        <v>0.9997661833158179</v>
      </c>
      <c r="N3" s="31">
        <f>E3/K3</f>
        <v>0.54168240182568339</v>
      </c>
      <c r="O3" s="160">
        <f>G3/K3</f>
        <v>0.22957063208646669</v>
      </c>
      <c r="P3" s="33" t="str">
        <f>A3</f>
        <v>April</v>
      </c>
      <c r="Q3" s="34"/>
      <c r="R3" s="35"/>
    </row>
    <row r="4" spans="1:18" ht="15" thickBot="1" x14ac:dyDescent="0.35">
      <c r="A4" s="36" t="s">
        <v>23</v>
      </c>
      <c r="B4" s="37">
        <v>899557</v>
      </c>
      <c r="C4" s="38">
        <v>440077601.69999999</v>
      </c>
      <c r="D4" s="39">
        <v>391122.27053285012</v>
      </c>
      <c r="E4" s="39">
        <v>195495039.60850519</v>
      </c>
      <c r="F4" s="40">
        <v>877238.72946714878</v>
      </c>
      <c r="G4" s="41">
        <v>412134525.39149421</v>
      </c>
      <c r="H4" s="42">
        <f t="shared" ref="H4:I59" si="0">D4+F4</f>
        <v>1268360.9999999988</v>
      </c>
      <c r="I4" s="43">
        <f t="shared" si="0"/>
        <v>607629564.9999994</v>
      </c>
      <c r="J4" s="44">
        <f t="shared" ref="J4:K60" si="1">B4+D4+F4</f>
        <v>2167917.9999999991</v>
      </c>
      <c r="K4" s="45">
        <f>C4+I4</f>
        <v>1047707166.6999993</v>
      </c>
      <c r="L4" s="466">
        <f>K4/K$3</f>
        <v>0.32881600565950792</v>
      </c>
      <c r="M4" s="450">
        <f>J4/J3</f>
        <v>0.76686141957501974</v>
      </c>
      <c r="N4" s="450">
        <f>E4/$K$4</f>
        <v>0.18659320640543378</v>
      </c>
      <c r="O4" s="450">
        <f>G4/K4</f>
        <v>0.3933680502440477</v>
      </c>
      <c r="P4" s="46" t="s">
        <v>24</v>
      </c>
      <c r="Q4" s="47" t="s">
        <v>25</v>
      </c>
      <c r="R4" s="48"/>
    </row>
    <row r="5" spans="1:18" ht="15" thickBot="1" x14ac:dyDescent="0.35">
      <c r="A5" s="49" t="s">
        <v>26</v>
      </c>
      <c r="B5" s="50">
        <v>377349</v>
      </c>
      <c r="C5" s="51">
        <v>183592717.69999999</v>
      </c>
      <c r="D5" s="52">
        <v>196892.27053285012</v>
      </c>
      <c r="E5" s="52">
        <v>98586820.608505189</v>
      </c>
      <c r="F5" s="53">
        <v>538347.72946714878</v>
      </c>
      <c r="G5" s="51">
        <v>233359816.39149421</v>
      </c>
      <c r="H5" s="54">
        <f t="shared" si="0"/>
        <v>735239.99999999884</v>
      </c>
      <c r="I5" s="55">
        <f t="shared" si="0"/>
        <v>331946636.9999994</v>
      </c>
      <c r="J5" s="28">
        <f t="shared" si="1"/>
        <v>1112588.9999999991</v>
      </c>
      <c r="K5" s="29">
        <f t="shared" si="1"/>
        <v>515539354.69999939</v>
      </c>
      <c r="L5" s="466"/>
      <c r="M5" s="450"/>
      <c r="N5" s="450"/>
      <c r="O5" s="450"/>
      <c r="P5" s="46"/>
      <c r="Q5" s="57"/>
      <c r="R5" s="58"/>
    </row>
    <row r="6" spans="1:18" ht="15" thickBot="1" x14ac:dyDescent="0.35">
      <c r="A6" s="59" t="s">
        <v>27</v>
      </c>
      <c r="B6" s="60">
        <v>279897</v>
      </c>
      <c r="C6" s="61">
        <v>132540658</v>
      </c>
      <c r="D6" s="62">
        <v>141594.27053285012</v>
      </c>
      <c r="E6" s="62">
        <v>68726334.608505189</v>
      </c>
      <c r="F6" s="60">
        <v>538347.72946714878</v>
      </c>
      <c r="G6" s="61">
        <v>233359816.39149421</v>
      </c>
      <c r="H6" s="27">
        <f t="shared" si="0"/>
        <v>679941.99999999884</v>
      </c>
      <c r="I6" s="27">
        <f t="shared" si="0"/>
        <v>302086150.9999994</v>
      </c>
      <c r="J6" s="28">
        <f t="shared" si="1"/>
        <v>959838.99999999884</v>
      </c>
      <c r="K6" s="29">
        <f t="shared" si="1"/>
        <v>434626808.9999994</v>
      </c>
      <c r="L6" s="466"/>
      <c r="M6" s="450"/>
      <c r="N6" s="450"/>
      <c r="O6" s="450"/>
      <c r="P6" s="63" t="s">
        <v>27</v>
      </c>
      <c r="Q6" s="64">
        <v>11.327</v>
      </c>
      <c r="R6" s="65">
        <v>11.795</v>
      </c>
    </row>
    <row r="7" spans="1:18" ht="15" thickBot="1" x14ac:dyDescent="0.35">
      <c r="A7" s="59" t="s">
        <v>28</v>
      </c>
      <c r="B7" s="60">
        <v>97452</v>
      </c>
      <c r="C7" s="61">
        <v>51052059.700000003</v>
      </c>
      <c r="D7" s="62">
        <v>55298</v>
      </c>
      <c r="E7" s="62">
        <v>29860486</v>
      </c>
      <c r="F7" s="66">
        <v>0</v>
      </c>
      <c r="G7" s="87">
        <v>0</v>
      </c>
      <c r="H7" s="27">
        <f t="shared" si="0"/>
        <v>55298</v>
      </c>
      <c r="I7" s="27">
        <f t="shared" si="0"/>
        <v>29860486</v>
      </c>
      <c r="J7" s="28">
        <f t="shared" si="1"/>
        <v>152750</v>
      </c>
      <c r="K7" s="29">
        <f t="shared" si="1"/>
        <v>80912545.700000003</v>
      </c>
      <c r="L7" s="466"/>
      <c r="M7" s="450"/>
      <c r="N7" s="450"/>
      <c r="O7" s="450"/>
      <c r="P7" s="68" t="s">
        <v>28</v>
      </c>
      <c r="Q7" s="64">
        <v>10.173</v>
      </c>
      <c r="R7" s="65">
        <v>10.708</v>
      </c>
    </row>
    <row r="8" spans="1:18" ht="15" thickBot="1" x14ac:dyDescent="0.35">
      <c r="A8" s="69" t="s">
        <v>29</v>
      </c>
      <c r="B8" s="50">
        <v>506810</v>
      </c>
      <c r="C8" s="51">
        <v>250188504</v>
      </c>
      <c r="D8" s="52">
        <v>187889</v>
      </c>
      <c r="E8" s="52">
        <v>93669170</v>
      </c>
      <c r="F8" s="70">
        <v>334438</v>
      </c>
      <c r="G8" s="161">
        <v>176342711</v>
      </c>
      <c r="H8" s="54">
        <f t="shared" si="0"/>
        <v>522327</v>
      </c>
      <c r="I8" s="55">
        <f t="shared" si="0"/>
        <v>270011881</v>
      </c>
      <c r="J8" s="28">
        <f t="shared" si="1"/>
        <v>1029137</v>
      </c>
      <c r="K8" s="29">
        <f t="shared" si="1"/>
        <v>520200385</v>
      </c>
      <c r="L8" s="466"/>
      <c r="M8" s="450"/>
      <c r="N8" s="450"/>
      <c r="O8" s="450"/>
      <c r="P8" s="68"/>
      <c r="Q8" s="64"/>
      <c r="R8" s="65"/>
    </row>
    <row r="9" spans="1:18" ht="15" thickBot="1" x14ac:dyDescent="0.35">
      <c r="A9" s="72" t="s">
        <v>30</v>
      </c>
      <c r="B9" s="60">
        <v>505245</v>
      </c>
      <c r="C9" s="61">
        <v>249192326</v>
      </c>
      <c r="D9" s="62">
        <v>187413</v>
      </c>
      <c r="E9" s="62">
        <v>93319483</v>
      </c>
      <c r="F9" s="73">
        <v>324397</v>
      </c>
      <c r="G9" s="162">
        <v>169801879</v>
      </c>
      <c r="H9" s="27">
        <f t="shared" si="0"/>
        <v>511810</v>
      </c>
      <c r="I9" s="27">
        <f t="shared" si="0"/>
        <v>263121362</v>
      </c>
      <c r="J9" s="56">
        <f t="shared" si="1"/>
        <v>1017055</v>
      </c>
      <c r="K9" s="29">
        <f t="shared" si="1"/>
        <v>512313688</v>
      </c>
      <c r="L9" s="466"/>
      <c r="M9" s="450"/>
      <c r="N9" s="450"/>
      <c r="O9" s="450"/>
      <c r="P9" s="68" t="s">
        <v>30</v>
      </c>
      <c r="Q9" s="64">
        <v>11.392999999999899</v>
      </c>
      <c r="R9" s="65">
        <v>12.388</v>
      </c>
    </row>
    <row r="10" spans="1:18" ht="15" thickBot="1" x14ac:dyDescent="0.35">
      <c r="A10" s="72" t="s">
        <v>31</v>
      </c>
      <c r="B10" s="60">
        <v>1565</v>
      </c>
      <c r="C10" s="61">
        <v>996178</v>
      </c>
      <c r="D10" s="62">
        <v>476</v>
      </c>
      <c r="E10" s="62">
        <v>349687</v>
      </c>
      <c r="F10" s="73">
        <v>10041</v>
      </c>
      <c r="G10" s="162">
        <v>6540832</v>
      </c>
      <c r="H10" s="27">
        <f t="shared" si="0"/>
        <v>10517</v>
      </c>
      <c r="I10" s="27">
        <f t="shared" si="0"/>
        <v>6890519</v>
      </c>
      <c r="J10" s="56">
        <f t="shared" si="1"/>
        <v>12082</v>
      </c>
      <c r="K10" s="29">
        <f t="shared" si="1"/>
        <v>7886697</v>
      </c>
      <c r="L10" s="466"/>
      <c r="M10" s="450"/>
      <c r="N10" s="450"/>
      <c r="O10" s="450"/>
      <c r="P10" s="68" t="s">
        <v>31</v>
      </c>
      <c r="Q10" s="64">
        <v>11.392999999999899</v>
      </c>
      <c r="R10" s="65">
        <v>12.388</v>
      </c>
    </row>
    <row r="11" spans="1:18" ht="15" thickBot="1" x14ac:dyDescent="0.35">
      <c r="A11" s="69" t="s">
        <v>32</v>
      </c>
      <c r="B11" s="50">
        <v>15398</v>
      </c>
      <c r="C11" s="51">
        <v>6296380</v>
      </c>
      <c r="D11" s="52">
        <v>6341</v>
      </c>
      <c r="E11" s="52">
        <v>3239049</v>
      </c>
      <c r="F11" s="70">
        <v>4453</v>
      </c>
      <c r="G11" s="161">
        <v>2431998</v>
      </c>
      <c r="H11" s="54">
        <f t="shared" si="0"/>
        <v>10794</v>
      </c>
      <c r="I11" s="55">
        <f t="shared" si="0"/>
        <v>5671047</v>
      </c>
      <c r="J11" s="56">
        <f t="shared" si="1"/>
        <v>26192</v>
      </c>
      <c r="K11" s="29">
        <f t="shared" si="1"/>
        <v>11967427</v>
      </c>
      <c r="L11" s="466"/>
      <c r="M11" s="450"/>
      <c r="N11" s="450"/>
      <c r="O11" s="450"/>
      <c r="P11" s="68"/>
      <c r="Q11" s="64"/>
      <c r="R11" s="65"/>
    </row>
    <row r="12" spans="1:18" ht="15" thickBot="1" x14ac:dyDescent="0.35">
      <c r="A12" s="72" t="s">
        <v>33</v>
      </c>
      <c r="B12" s="60">
        <v>15398</v>
      </c>
      <c r="C12" s="61">
        <v>6296380</v>
      </c>
      <c r="D12" s="62">
        <v>6341</v>
      </c>
      <c r="E12" s="62">
        <v>3239049</v>
      </c>
      <c r="F12" s="73">
        <v>4453</v>
      </c>
      <c r="G12" s="162">
        <v>2431998</v>
      </c>
      <c r="H12" s="27">
        <f t="shared" si="0"/>
        <v>10794</v>
      </c>
      <c r="I12" s="27">
        <f t="shared" si="0"/>
        <v>5671047</v>
      </c>
      <c r="J12" s="28">
        <f t="shared" si="1"/>
        <v>26192</v>
      </c>
      <c r="K12" s="29">
        <f t="shared" si="1"/>
        <v>11967427</v>
      </c>
      <c r="L12" s="466"/>
      <c r="M12" s="450"/>
      <c r="N12" s="450"/>
      <c r="O12" s="450"/>
      <c r="P12" s="75" t="s">
        <v>33</v>
      </c>
      <c r="Q12" s="76">
        <v>10.2769999999999</v>
      </c>
      <c r="R12" s="77">
        <v>11.239000000000001</v>
      </c>
    </row>
    <row r="13" spans="1:18" ht="15" thickBot="1" x14ac:dyDescent="0.35">
      <c r="A13" s="36" t="s">
        <v>34</v>
      </c>
      <c r="B13" s="37">
        <v>117196</v>
      </c>
      <c r="C13" s="38">
        <v>61666662</v>
      </c>
      <c r="D13" s="39">
        <v>85875.734329570099</v>
      </c>
      <c r="E13" s="39">
        <v>42236067.482137732</v>
      </c>
      <c r="F13" s="163">
        <v>79698.265670429799</v>
      </c>
      <c r="G13" s="164">
        <v>38576903.517862156</v>
      </c>
      <c r="H13" s="42">
        <f t="shared" si="0"/>
        <v>165573.99999999988</v>
      </c>
      <c r="I13" s="43">
        <f t="shared" si="0"/>
        <v>80812970.999999881</v>
      </c>
      <c r="J13" s="79">
        <f t="shared" si="1"/>
        <v>282769.99999999988</v>
      </c>
      <c r="K13" s="80">
        <f t="shared" si="1"/>
        <v>142479632.99999988</v>
      </c>
      <c r="L13" s="467">
        <f>K13/K3</f>
        <v>4.4716296022347904E-2</v>
      </c>
      <c r="M13" s="450">
        <f>J13/J3</f>
        <v>0.10002472584905349</v>
      </c>
      <c r="N13" s="450">
        <f>E13/K13</f>
        <v>0.29643582449526501</v>
      </c>
      <c r="O13" s="450">
        <f>G13/K13</f>
        <v>0.27075381025063555</v>
      </c>
      <c r="P13" s="81"/>
      <c r="Q13" s="82" t="s">
        <v>35</v>
      </c>
      <c r="R13" s="83"/>
    </row>
    <row r="14" spans="1:18" ht="15" thickBot="1" x14ac:dyDescent="0.35">
      <c r="A14" s="49" t="s">
        <v>26</v>
      </c>
      <c r="B14" s="84">
        <v>47682</v>
      </c>
      <c r="C14" s="85">
        <v>24106625</v>
      </c>
      <c r="D14" s="86">
        <v>44241.734329570099</v>
      </c>
      <c r="E14" s="86">
        <v>20969760.482137732</v>
      </c>
      <c r="F14" s="84">
        <v>44222.265670429791</v>
      </c>
      <c r="G14" s="85">
        <v>19639686.51786216</v>
      </c>
      <c r="H14" s="54">
        <f t="shared" si="0"/>
        <v>88463.999999999884</v>
      </c>
      <c r="I14" s="55">
        <f t="shared" si="0"/>
        <v>40609446.999999896</v>
      </c>
      <c r="J14" s="28">
        <f t="shared" si="1"/>
        <v>136145.99999999988</v>
      </c>
      <c r="K14" s="29">
        <f t="shared" si="1"/>
        <v>64716071.999999896</v>
      </c>
      <c r="L14" s="467"/>
      <c r="M14" s="450"/>
      <c r="N14" s="450"/>
      <c r="O14" s="450"/>
      <c r="P14" s="81"/>
      <c r="Q14" s="57"/>
      <c r="R14" s="58"/>
    </row>
    <row r="15" spans="1:18" ht="15" thickBot="1" x14ac:dyDescent="0.35">
      <c r="A15" s="59" t="str">
        <f>A6</f>
        <v>EverSource East</v>
      </c>
      <c r="B15" s="60">
        <v>25817</v>
      </c>
      <c r="C15" s="61">
        <v>11509217</v>
      </c>
      <c r="D15" s="62">
        <v>27898.734329570099</v>
      </c>
      <c r="E15" s="62">
        <v>12058330.48213773</v>
      </c>
      <c r="F15" s="60">
        <v>44222.265670429791</v>
      </c>
      <c r="G15" s="61">
        <v>19639686.51786216</v>
      </c>
      <c r="H15" s="27">
        <f t="shared" si="0"/>
        <v>72120.999999999884</v>
      </c>
      <c r="I15" s="27">
        <f t="shared" si="0"/>
        <v>31698016.999999888</v>
      </c>
      <c r="J15" s="28">
        <f t="shared" si="1"/>
        <v>97937.999999999884</v>
      </c>
      <c r="K15" s="29">
        <f t="shared" si="1"/>
        <v>43207233.999999896</v>
      </c>
      <c r="L15" s="467"/>
      <c r="M15" s="450"/>
      <c r="N15" s="450"/>
      <c r="O15" s="450"/>
      <c r="P15" s="63" t="s">
        <v>27</v>
      </c>
      <c r="Q15" s="64">
        <v>11.327</v>
      </c>
      <c r="R15" s="65">
        <v>11.239000000000001</v>
      </c>
    </row>
    <row r="16" spans="1:18" ht="15" thickBot="1" x14ac:dyDescent="0.35">
      <c r="A16" s="59" t="str">
        <f>A7</f>
        <v>EverSource West</v>
      </c>
      <c r="B16" s="60">
        <v>21865</v>
      </c>
      <c r="C16" s="61">
        <v>12597408</v>
      </c>
      <c r="D16" s="62">
        <v>16343</v>
      </c>
      <c r="E16" s="62">
        <v>8911430</v>
      </c>
      <c r="F16" s="66">
        <v>0</v>
      </c>
      <c r="G16" s="87">
        <v>0</v>
      </c>
      <c r="H16" s="27">
        <f t="shared" si="0"/>
        <v>16343</v>
      </c>
      <c r="I16" s="27">
        <f t="shared" si="0"/>
        <v>8911430</v>
      </c>
      <c r="J16" s="28">
        <f t="shared" si="1"/>
        <v>38208</v>
      </c>
      <c r="K16" s="29">
        <f t="shared" si="1"/>
        <v>21508838</v>
      </c>
      <c r="L16" s="467"/>
      <c r="M16" s="450"/>
      <c r="N16" s="450"/>
      <c r="O16" s="450"/>
      <c r="P16" s="68" t="s">
        <v>28</v>
      </c>
      <c r="Q16" s="64">
        <v>10.173</v>
      </c>
      <c r="R16" s="65">
        <v>11.239000000000001</v>
      </c>
    </row>
    <row r="17" spans="1:24" ht="15" thickBot="1" x14ac:dyDescent="0.35">
      <c r="A17" s="49" t="s">
        <v>29</v>
      </c>
      <c r="B17" s="84">
        <v>66146</v>
      </c>
      <c r="C17" s="85">
        <v>35910305</v>
      </c>
      <c r="D17" s="86">
        <v>40651</v>
      </c>
      <c r="E17" s="86">
        <v>20739356</v>
      </c>
      <c r="F17" s="88">
        <v>35086</v>
      </c>
      <c r="G17" s="89">
        <v>18730126</v>
      </c>
      <c r="H17" s="54">
        <f t="shared" si="0"/>
        <v>75737</v>
      </c>
      <c r="I17" s="55">
        <f t="shared" si="0"/>
        <v>39469482</v>
      </c>
      <c r="J17" s="56">
        <f t="shared" si="1"/>
        <v>141883</v>
      </c>
      <c r="K17" s="29">
        <f t="shared" si="1"/>
        <v>75379787</v>
      </c>
      <c r="L17" s="467"/>
      <c r="M17" s="450"/>
      <c r="N17" s="450"/>
      <c r="O17" s="450"/>
      <c r="P17" s="68"/>
      <c r="Q17" s="64"/>
      <c r="R17" s="65"/>
    </row>
    <row r="18" spans="1:24" ht="15" thickBot="1" x14ac:dyDescent="0.35">
      <c r="A18" s="72" t="s">
        <v>30</v>
      </c>
      <c r="B18" s="60">
        <v>66110</v>
      </c>
      <c r="C18" s="61">
        <v>35876798</v>
      </c>
      <c r="D18" s="62">
        <v>40637</v>
      </c>
      <c r="E18" s="62">
        <v>20724066</v>
      </c>
      <c r="F18" s="73">
        <v>34964</v>
      </c>
      <c r="G18" s="74">
        <v>18631408</v>
      </c>
      <c r="H18" s="27">
        <f t="shared" si="0"/>
        <v>75601</v>
      </c>
      <c r="I18" s="27">
        <f t="shared" si="0"/>
        <v>39355474</v>
      </c>
      <c r="J18" s="56">
        <f t="shared" si="1"/>
        <v>141711</v>
      </c>
      <c r="K18" s="29">
        <f t="shared" si="1"/>
        <v>75232272</v>
      </c>
      <c r="L18" s="467"/>
      <c r="M18" s="450"/>
      <c r="N18" s="450"/>
      <c r="O18" s="450"/>
      <c r="P18" s="68" t="s">
        <v>30</v>
      </c>
      <c r="Q18" s="64">
        <v>11.392999999999899</v>
      </c>
      <c r="R18" s="65">
        <v>11.814222222222224</v>
      </c>
    </row>
    <row r="19" spans="1:24" ht="15" thickBot="1" x14ac:dyDescent="0.35">
      <c r="A19" s="72" t="s">
        <v>31</v>
      </c>
      <c r="B19" s="60">
        <v>36</v>
      </c>
      <c r="C19" s="61">
        <v>33507</v>
      </c>
      <c r="D19" s="62">
        <v>14</v>
      </c>
      <c r="E19" s="62">
        <v>15290</v>
      </c>
      <c r="F19" s="73">
        <v>122</v>
      </c>
      <c r="G19" s="74">
        <v>98718</v>
      </c>
      <c r="H19" s="27">
        <f t="shared" si="0"/>
        <v>136</v>
      </c>
      <c r="I19" s="27">
        <f t="shared" si="0"/>
        <v>114008</v>
      </c>
      <c r="J19" s="56">
        <f t="shared" si="1"/>
        <v>172</v>
      </c>
      <c r="K19" s="29">
        <f t="shared" si="1"/>
        <v>147515</v>
      </c>
      <c r="L19" s="467"/>
      <c r="M19" s="450"/>
      <c r="N19" s="450"/>
      <c r="O19" s="450"/>
      <c r="P19" s="68" t="s">
        <v>31</v>
      </c>
      <c r="Q19" s="64">
        <v>11.392999999999899</v>
      </c>
      <c r="R19" s="65">
        <v>11.432666666666668</v>
      </c>
    </row>
    <row r="20" spans="1:24" ht="15" thickBot="1" x14ac:dyDescent="0.35">
      <c r="A20" s="69" t="s">
        <v>32</v>
      </c>
      <c r="B20" s="84">
        <v>3368</v>
      </c>
      <c r="C20" s="85">
        <v>1649732</v>
      </c>
      <c r="D20" s="86">
        <v>983</v>
      </c>
      <c r="E20" s="86">
        <v>526951</v>
      </c>
      <c r="F20" s="91">
        <v>390</v>
      </c>
      <c r="G20" s="92">
        <v>207091</v>
      </c>
      <c r="H20" s="54">
        <f t="shared" si="0"/>
        <v>1373</v>
      </c>
      <c r="I20" s="55">
        <f t="shared" si="0"/>
        <v>734042</v>
      </c>
      <c r="J20" s="56">
        <f t="shared" si="1"/>
        <v>4741</v>
      </c>
      <c r="K20" s="29">
        <f t="shared" si="1"/>
        <v>2383774</v>
      </c>
      <c r="L20" s="467"/>
      <c r="M20" s="450"/>
      <c r="N20" s="450"/>
      <c r="O20" s="450"/>
      <c r="P20" s="68"/>
      <c r="Q20" s="64"/>
      <c r="R20" s="65"/>
    </row>
    <row r="21" spans="1:24" ht="15" thickBot="1" x14ac:dyDescent="0.35">
      <c r="A21" s="72" t="s">
        <v>33</v>
      </c>
      <c r="B21" s="60">
        <v>3368</v>
      </c>
      <c r="C21" s="61">
        <v>1649732</v>
      </c>
      <c r="D21" s="62">
        <v>983</v>
      </c>
      <c r="E21" s="62">
        <v>526951</v>
      </c>
      <c r="F21" s="73">
        <v>390</v>
      </c>
      <c r="G21" s="74">
        <v>207091</v>
      </c>
      <c r="H21" s="27">
        <f t="shared" si="0"/>
        <v>1373</v>
      </c>
      <c r="I21" s="27">
        <f t="shared" si="0"/>
        <v>734042</v>
      </c>
      <c r="J21" s="56">
        <f t="shared" si="1"/>
        <v>4741</v>
      </c>
      <c r="K21" s="29">
        <f t="shared" si="1"/>
        <v>2383774</v>
      </c>
      <c r="L21" s="467"/>
      <c r="M21" s="450"/>
      <c r="N21" s="450"/>
      <c r="O21" s="450"/>
      <c r="P21" s="75" t="s">
        <v>33</v>
      </c>
      <c r="Q21" s="76">
        <v>10.2769999999999</v>
      </c>
      <c r="R21" s="77">
        <v>11.795</v>
      </c>
    </row>
    <row r="22" spans="1:24" ht="15" thickBot="1" x14ac:dyDescent="0.35">
      <c r="A22" s="36" t="s">
        <v>36</v>
      </c>
      <c r="B22" s="37">
        <v>105734</v>
      </c>
      <c r="C22" s="38">
        <v>89407362.400000006</v>
      </c>
      <c r="D22" s="39">
        <v>104684.50882924251</v>
      </c>
      <c r="E22" s="39">
        <v>159421034.35737014</v>
      </c>
      <c r="F22" s="40">
        <v>93512.491170757276</v>
      </c>
      <c r="G22" s="78">
        <v>67788014.642629683</v>
      </c>
      <c r="H22" s="42">
        <f t="shared" si="0"/>
        <v>198196.99999999977</v>
      </c>
      <c r="I22" s="43">
        <f t="shared" si="0"/>
        <v>227209048.99999982</v>
      </c>
      <c r="J22" s="127">
        <f t="shared" si="1"/>
        <v>303930.99999999977</v>
      </c>
      <c r="K22" s="45">
        <f t="shared" si="1"/>
        <v>316616411.39999986</v>
      </c>
      <c r="L22" s="467">
        <f>K22/K3</f>
        <v>9.9367978984728947E-2</v>
      </c>
      <c r="M22" s="450">
        <f>J22/J3</f>
        <v>0.10751004332860158</v>
      </c>
      <c r="N22" s="450">
        <f>E22/K22</f>
        <v>0.50351475355446529</v>
      </c>
      <c r="O22" s="450">
        <f>G22/K22</f>
        <v>0.21410139273225845</v>
      </c>
      <c r="P22" s="81"/>
      <c r="Q22" s="93" t="s">
        <v>37</v>
      </c>
      <c r="R22" s="94"/>
    </row>
    <row r="23" spans="1:24" ht="15" thickBot="1" x14ac:dyDescent="0.35">
      <c r="A23" s="69" t="s">
        <v>26</v>
      </c>
      <c r="B23" s="84">
        <v>39781</v>
      </c>
      <c r="C23" s="85">
        <v>33375035.399999999</v>
      </c>
      <c r="D23" s="86">
        <v>59039.508829242506</v>
      </c>
      <c r="E23" s="86">
        <v>91600244.357370153</v>
      </c>
      <c r="F23" s="84">
        <v>50030.491170757283</v>
      </c>
      <c r="G23" s="85">
        <v>30530570.642629683</v>
      </c>
      <c r="H23" s="54">
        <f t="shared" si="0"/>
        <v>109069.9999999998</v>
      </c>
      <c r="I23" s="55">
        <f t="shared" si="0"/>
        <v>122130814.99999984</v>
      </c>
      <c r="J23" s="28">
        <f t="shared" si="1"/>
        <v>148850.9999999998</v>
      </c>
      <c r="K23" s="29">
        <f t="shared" si="1"/>
        <v>155505850.39999983</v>
      </c>
      <c r="L23" s="467"/>
      <c r="M23" s="450"/>
      <c r="N23" s="450"/>
      <c r="O23" s="450"/>
      <c r="P23" s="81"/>
      <c r="Q23" s="57"/>
      <c r="R23" s="58"/>
    </row>
    <row r="24" spans="1:24" ht="15" thickBot="1" x14ac:dyDescent="0.35">
      <c r="A24" s="72" t="str">
        <f>A15</f>
        <v>EverSource East</v>
      </c>
      <c r="B24" s="60">
        <v>29513</v>
      </c>
      <c r="C24" s="61">
        <v>19285533</v>
      </c>
      <c r="D24" s="62">
        <v>47702.508829242506</v>
      </c>
      <c r="E24" s="62">
        <v>61810562.357370153</v>
      </c>
      <c r="F24" s="60">
        <v>50030.491170757283</v>
      </c>
      <c r="G24" s="61">
        <v>30530570.642629683</v>
      </c>
      <c r="H24" s="27">
        <f t="shared" si="0"/>
        <v>97732.999999999796</v>
      </c>
      <c r="I24" s="27">
        <f t="shared" si="0"/>
        <v>92341132.999999836</v>
      </c>
      <c r="J24" s="28">
        <f t="shared" si="1"/>
        <v>127245.9999999998</v>
      </c>
      <c r="K24" s="29">
        <f t="shared" si="1"/>
        <v>111626665.99999984</v>
      </c>
      <c r="L24" s="467"/>
      <c r="M24" s="450"/>
      <c r="N24" s="450"/>
      <c r="O24" s="450"/>
      <c r="P24" s="63" t="s">
        <v>27</v>
      </c>
      <c r="Q24" s="64">
        <v>10.064000000000002</v>
      </c>
      <c r="R24" s="65">
        <v>11.086</v>
      </c>
    </row>
    <row r="25" spans="1:24" ht="15" thickBot="1" x14ac:dyDescent="0.35">
      <c r="A25" s="72" t="str">
        <f>A16</f>
        <v>EverSource West</v>
      </c>
      <c r="B25" s="60">
        <v>10268</v>
      </c>
      <c r="C25" s="61">
        <v>14089502.399999999</v>
      </c>
      <c r="D25" s="62">
        <v>11337</v>
      </c>
      <c r="E25" s="62">
        <v>29789682</v>
      </c>
      <c r="F25" s="66">
        <v>0</v>
      </c>
      <c r="G25" s="87">
        <v>0</v>
      </c>
      <c r="H25" s="27">
        <f t="shared" si="0"/>
        <v>11337</v>
      </c>
      <c r="I25" s="27">
        <f t="shared" si="0"/>
        <v>29789682</v>
      </c>
      <c r="J25" s="28">
        <f t="shared" si="1"/>
        <v>21605</v>
      </c>
      <c r="K25" s="29">
        <f t="shared" si="1"/>
        <v>43879184.399999999</v>
      </c>
      <c r="L25" s="467"/>
      <c r="M25" s="450"/>
      <c r="N25" s="450"/>
      <c r="O25" s="450"/>
      <c r="P25" s="68" t="s">
        <v>28</v>
      </c>
      <c r="Q25" s="64">
        <v>9.0969999999999906</v>
      </c>
      <c r="R25" s="65">
        <v>9.98</v>
      </c>
    </row>
    <row r="26" spans="1:24" ht="15" thickBot="1" x14ac:dyDescent="0.35">
      <c r="A26" s="69" t="s">
        <v>29</v>
      </c>
      <c r="B26" s="50">
        <v>64256</v>
      </c>
      <c r="C26" s="51">
        <v>55737389</v>
      </c>
      <c r="D26" s="52">
        <v>45063</v>
      </c>
      <c r="E26" s="52">
        <v>67669395</v>
      </c>
      <c r="F26" s="138">
        <v>43278</v>
      </c>
      <c r="G26" s="139">
        <v>37218704</v>
      </c>
      <c r="H26" s="54">
        <f t="shared" si="0"/>
        <v>88341</v>
      </c>
      <c r="I26" s="55">
        <f t="shared" si="0"/>
        <v>104888099</v>
      </c>
      <c r="J26" s="28">
        <f t="shared" si="1"/>
        <v>152597</v>
      </c>
      <c r="K26" s="29">
        <f t="shared" si="1"/>
        <v>160625488</v>
      </c>
      <c r="L26" s="467"/>
      <c r="M26" s="450"/>
      <c r="N26" s="450"/>
      <c r="O26" s="450"/>
      <c r="P26" s="68"/>
      <c r="Q26" s="64"/>
      <c r="R26" s="65"/>
    </row>
    <row r="27" spans="1:24" ht="15" thickBot="1" x14ac:dyDescent="0.35">
      <c r="A27" s="72" t="s">
        <v>30</v>
      </c>
      <c r="B27" s="60">
        <v>64051</v>
      </c>
      <c r="C27" s="61">
        <v>55624109</v>
      </c>
      <c r="D27" s="62">
        <v>44745</v>
      </c>
      <c r="E27" s="62">
        <v>67184358</v>
      </c>
      <c r="F27" s="73">
        <v>42189</v>
      </c>
      <c r="G27" s="74">
        <v>36076812</v>
      </c>
      <c r="H27" s="27">
        <f t="shared" si="0"/>
        <v>86934</v>
      </c>
      <c r="I27" s="27">
        <f t="shared" si="0"/>
        <v>103261170</v>
      </c>
      <c r="J27" s="56">
        <f t="shared" si="1"/>
        <v>150985</v>
      </c>
      <c r="K27" s="29">
        <f t="shared" si="1"/>
        <v>158885279</v>
      </c>
      <c r="L27" s="467"/>
      <c r="M27" s="450"/>
      <c r="N27" s="450"/>
      <c r="O27" s="450"/>
      <c r="P27" s="68" t="s">
        <v>30</v>
      </c>
      <c r="Q27" s="64">
        <v>9.3859999999999904</v>
      </c>
      <c r="R27" s="65">
        <v>10.763</v>
      </c>
    </row>
    <row r="28" spans="1:24" ht="15" thickBot="1" x14ac:dyDescent="0.35">
      <c r="A28" s="72" t="s">
        <v>31</v>
      </c>
      <c r="B28" s="60">
        <v>205</v>
      </c>
      <c r="C28" s="61">
        <v>113280</v>
      </c>
      <c r="D28" s="62">
        <v>318</v>
      </c>
      <c r="E28" s="62">
        <v>485037</v>
      </c>
      <c r="F28" s="73">
        <v>1089</v>
      </c>
      <c r="G28" s="74">
        <v>1141892</v>
      </c>
      <c r="H28" s="27">
        <f t="shared" si="0"/>
        <v>1407</v>
      </c>
      <c r="I28" s="27">
        <f t="shared" si="0"/>
        <v>1626929</v>
      </c>
      <c r="J28" s="56">
        <f t="shared" si="1"/>
        <v>1612</v>
      </c>
      <c r="K28" s="29">
        <f t="shared" si="1"/>
        <v>1740209</v>
      </c>
      <c r="L28" s="467"/>
      <c r="M28" s="450"/>
      <c r="N28" s="450"/>
      <c r="O28" s="450"/>
      <c r="P28" s="68" t="s">
        <v>31</v>
      </c>
      <c r="Q28" s="64">
        <v>9.3859999999999904</v>
      </c>
      <c r="R28" s="65">
        <v>10.763</v>
      </c>
    </row>
    <row r="29" spans="1:24" ht="15" thickBot="1" x14ac:dyDescent="0.35">
      <c r="A29" s="69" t="s">
        <v>32</v>
      </c>
      <c r="B29" s="50">
        <v>1697</v>
      </c>
      <c r="C29" s="51">
        <v>294938</v>
      </c>
      <c r="D29" s="52">
        <v>582</v>
      </c>
      <c r="E29" s="52">
        <v>151395</v>
      </c>
      <c r="F29" s="70">
        <v>204</v>
      </c>
      <c r="G29" s="71">
        <v>38740</v>
      </c>
      <c r="H29" s="54">
        <f t="shared" si="0"/>
        <v>786</v>
      </c>
      <c r="I29" s="55">
        <f t="shared" si="0"/>
        <v>190135</v>
      </c>
      <c r="J29" s="56">
        <f t="shared" si="1"/>
        <v>2483</v>
      </c>
      <c r="K29" s="29">
        <f t="shared" si="1"/>
        <v>485073</v>
      </c>
      <c r="L29" s="467"/>
      <c r="M29" s="450"/>
      <c r="N29" s="450"/>
      <c r="O29" s="450"/>
      <c r="P29" s="68"/>
      <c r="Q29" s="64"/>
      <c r="R29" s="65"/>
    </row>
    <row r="30" spans="1:24" ht="15" thickBot="1" x14ac:dyDescent="0.35">
      <c r="A30" s="72" t="s">
        <v>33</v>
      </c>
      <c r="B30" s="60">
        <v>1697</v>
      </c>
      <c r="C30" s="61">
        <v>294938</v>
      </c>
      <c r="D30" s="62">
        <v>582</v>
      </c>
      <c r="E30" s="62">
        <v>151395</v>
      </c>
      <c r="F30" s="73">
        <v>204</v>
      </c>
      <c r="G30" s="74">
        <v>38740</v>
      </c>
      <c r="H30" s="27">
        <f t="shared" si="0"/>
        <v>786</v>
      </c>
      <c r="I30" s="27">
        <f t="shared" si="0"/>
        <v>190135</v>
      </c>
      <c r="J30" s="28">
        <f t="shared" si="1"/>
        <v>2483</v>
      </c>
      <c r="K30" s="29">
        <f t="shared" si="1"/>
        <v>485073</v>
      </c>
      <c r="L30" s="467"/>
      <c r="M30" s="450"/>
      <c r="N30" s="450"/>
      <c r="O30" s="450"/>
      <c r="P30" s="75" t="s">
        <v>33</v>
      </c>
      <c r="Q30" s="76">
        <v>10.2769999999999</v>
      </c>
      <c r="R30" s="77">
        <v>11.239000000000001</v>
      </c>
    </row>
    <row r="31" spans="1:24" ht="15" thickBot="1" x14ac:dyDescent="0.35">
      <c r="A31" s="36" t="s">
        <v>38</v>
      </c>
      <c r="B31" s="37">
        <v>11713</v>
      </c>
      <c r="C31" s="38">
        <v>77145400</v>
      </c>
      <c r="D31" s="39">
        <v>32114.337595687433</v>
      </c>
      <c r="E31" s="39">
        <v>361073942.07003093</v>
      </c>
      <c r="F31" s="40">
        <v>3590.6624043124534</v>
      </c>
      <c r="G31" s="141">
        <v>28740086.929968517</v>
      </c>
      <c r="H31" s="42">
        <f t="shared" si="0"/>
        <v>35704.999999999884</v>
      </c>
      <c r="I31" s="43">
        <f t="shared" si="0"/>
        <v>389814028.99999946</v>
      </c>
      <c r="J31" s="44">
        <f t="shared" si="1"/>
        <v>47417.999999999891</v>
      </c>
      <c r="K31" s="45">
        <f t="shared" si="1"/>
        <v>466959428.99999946</v>
      </c>
      <c r="L31" s="467">
        <f>K31/K3</f>
        <v>0.14655214656252336</v>
      </c>
      <c r="M31" s="450">
        <f>J31/J3</f>
        <v>1.6773251937300313E-2</v>
      </c>
      <c r="N31" s="450">
        <f>E31/K31</f>
        <v>0.77324478240706296</v>
      </c>
      <c r="O31" s="450">
        <f>G31/K31</f>
        <v>6.1547289004348492E-2</v>
      </c>
      <c r="P31" s="46"/>
      <c r="Q31" s="47" t="s">
        <v>39</v>
      </c>
      <c r="R31" s="96"/>
      <c r="S31" s="96"/>
      <c r="T31" s="48"/>
      <c r="U31" s="93" t="s">
        <v>40</v>
      </c>
      <c r="V31" s="97"/>
      <c r="W31" s="97"/>
      <c r="X31" s="94"/>
    </row>
    <row r="32" spans="1:24" ht="15" thickBot="1" x14ac:dyDescent="0.35">
      <c r="A32" s="69" t="s">
        <v>26</v>
      </c>
      <c r="B32" s="84">
        <v>8592</v>
      </c>
      <c r="C32" s="85">
        <v>41559470</v>
      </c>
      <c r="D32" s="86">
        <v>23956.337595687433</v>
      </c>
      <c r="E32" s="86">
        <v>209571599.0700309</v>
      </c>
      <c r="F32" s="84">
        <v>2042.6624043124534</v>
      </c>
      <c r="G32" s="85">
        <v>6612862.9299685163</v>
      </c>
      <c r="H32" s="54">
        <f t="shared" si="0"/>
        <v>25998.999999999887</v>
      </c>
      <c r="I32" s="55">
        <f t="shared" si="0"/>
        <v>216184461.9999994</v>
      </c>
      <c r="J32" s="56">
        <f t="shared" si="1"/>
        <v>34590.999999999884</v>
      </c>
      <c r="K32" s="29">
        <f t="shared" si="1"/>
        <v>257743931.9999994</v>
      </c>
      <c r="L32" s="467"/>
      <c r="M32" s="450"/>
      <c r="N32" s="450"/>
      <c r="O32" s="450"/>
      <c r="P32" s="98" t="s">
        <v>41</v>
      </c>
      <c r="Q32" s="99" t="s">
        <v>42</v>
      </c>
      <c r="R32" s="100" t="s">
        <v>43</v>
      </c>
      <c r="S32" s="100" t="s">
        <v>44</v>
      </c>
      <c r="T32" s="101" t="s">
        <v>45</v>
      </c>
      <c r="U32" s="102" t="s">
        <v>42</v>
      </c>
      <c r="V32" s="103" t="s">
        <v>43</v>
      </c>
      <c r="W32" s="103" t="s">
        <v>44</v>
      </c>
      <c r="X32" s="104" t="s">
        <v>45</v>
      </c>
    </row>
    <row r="33" spans="1:24" ht="15" thickBot="1" x14ac:dyDescent="0.35">
      <c r="A33" s="72" t="str">
        <f>A24</f>
        <v>EverSource East</v>
      </c>
      <c r="B33" s="60">
        <v>8418</v>
      </c>
      <c r="C33" s="61">
        <v>38072651</v>
      </c>
      <c r="D33" s="62">
        <v>23146.337595687433</v>
      </c>
      <c r="E33" s="62">
        <v>186410579.0700309</v>
      </c>
      <c r="F33" s="60">
        <v>2042.6624043124534</v>
      </c>
      <c r="G33" s="62">
        <v>6612862.9299685163</v>
      </c>
      <c r="H33" s="27">
        <f t="shared" si="0"/>
        <v>25188.999999999887</v>
      </c>
      <c r="I33" s="27">
        <f t="shared" si="0"/>
        <v>193023441.9999994</v>
      </c>
      <c r="J33" s="56">
        <f t="shared" si="1"/>
        <v>33606.999999999884</v>
      </c>
      <c r="K33" s="29">
        <f t="shared" si="1"/>
        <v>231096092.9999994</v>
      </c>
      <c r="L33" s="467"/>
      <c r="M33" s="450"/>
      <c r="N33" s="450"/>
      <c r="O33" s="450"/>
      <c r="P33" s="68" t="s">
        <v>27</v>
      </c>
      <c r="Q33" s="105">
        <v>10.064000000000002</v>
      </c>
      <c r="R33" s="106">
        <v>10.223000000000001</v>
      </c>
      <c r="S33" s="106">
        <v>9.4760000000000009</v>
      </c>
      <c r="T33" s="107"/>
      <c r="U33" s="105">
        <v>11.086</v>
      </c>
      <c r="V33" s="106">
        <v>9.4269999999999907</v>
      </c>
      <c r="W33" s="106">
        <v>10.662000000000001</v>
      </c>
      <c r="X33" s="107"/>
    </row>
    <row r="34" spans="1:24" ht="15" thickBot="1" x14ac:dyDescent="0.35">
      <c r="A34" s="72" t="str">
        <f>A25</f>
        <v>EverSource West</v>
      </c>
      <c r="B34" s="60">
        <v>174</v>
      </c>
      <c r="C34" s="61">
        <v>3486819</v>
      </c>
      <c r="D34" s="62">
        <v>810</v>
      </c>
      <c r="E34" s="62">
        <v>23161020</v>
      </c>
      <c r="F34" s="66">
        <v>0</v>
      </c>
      <c r="G34" s="67">
        <v>0</v>
      </c>
      <c r="H34" s="27">
        <f t="shared" si="0"/>
        <v>810</v>
      </c>
      <c r="I34" s="27">
        <f t="shared" si="0"/>
        <v>23161020</v>
      </c>
      <c r="J34" s="56">
        <f t="shared" si="1"/>
        <v>984</v>
      </c>
      <c r="K34" s="29">
        <f t="shared" si="1"/>
        <v>26647839</v>
      </c>
      <c r="L34" s="467"/>
      <c r="M34" s="450"/>
      <c r="N34" s="450"/>
      <c r="O34" s="450"/>
      <c r="P34" s="68" t="s">
        <v>28</v>
      </c>
      <c r="Q34" s="108"/>
      <c r="R34" s="109"/>
      <c r="S34" s="109"/>
      <c r="T34" s="110">
        <v>0</v>
      </c>
      <c r="U34" s="108"/>
      <c r="V34" s="109"/>
      <c r="W34" s="109"/>
      <c r="X34" s="110">
        <v>0</v>
      </c>
    </row>
    <row r="35" spans="1:24" ht="15" thickBot="1" x14ac:dyDescent="0.35">
      <c r="A35" s="69" t="s">
        <v>29</v>
      </c>
      <c r="B35" s="84">
        <v>2196</v>
      </c>
      <c r="C35" s="85">
        <v>33332178</v>
      </c>
      <c r="D35" s="86">
        <v>7577</v>
      </c>
      <c r="E35" s="86">
        <v>147480924</v>
      </c>
      <c r="F35" s="88">
        <v>1380</v>
      </c>
      <c r="G35" s="142">
        <v>21753377</v>
      </c>
      <c r="H35" s="54">
        <f t="shared" si="0"/>
        <v>8957</v>
      </c>
      <c r="I35" s="55">
        <f t="shared" si="0"/>
        <v>169234301</v>
      </c>
      <c r="J35" s="28">
        <f t="shared" si="1"/>
        <v>11153</v>
      </c>
      <c r="K35" s="29">
        <f t="shared" si="1"/>
        <v>202566479</v>
      </c>
      <c r="L35" s="467"/>
      <c r="M35" s="450"/>
      <c r="N35" s="450"/>
      <c r="O35" s="450"/>
      <c r="P35" s="68"/>
      <c r="Q35" s="108"/>
      <c r="R35" s="109"/>
      <c r="S35" s="109"/>
      <c r="T35" s="110"/>
      <c r="U35" s="108"/>
      <c r="V35" s="109"/>
      <c r="W35" s="109"/>
      <c r="X35" s="110"/>
    </row>
    <row r="36" spans="1:24" ht="15" thickBot="1" x14ac:dyDescent="0.35">
      <c r="A36" s="72" t="s">
        <v>30</v>
      </c>
      <c r="B36" s="60">
        <v>2192</v>
      </c>
      <c r="C36" s="61">
        <v>33259632</v>
      </c>
      <c r="D36" s="62">
        <v>7551</v>
      </c>
      <c r="E36" s="62">
        <v>146883641</v>
      </c>
      <c r="F36" s="73">
        <v>1344</v>
      </c>
      <c r="G36" s="90">
        <v>21345472</v>
      </c>
      <c r="H36" s="27">
        <f t="shared" si="0"/>
        <v>8895</v>
      </c>
      <c r="I36" s="27">
        <f t="shared" si="0"/>
        <v>168229113</v>
      </c>
      <c r="J36" s="28">
        <f t="shared" si="1"/>
        <v>11087</v>
      </c>
      <c r="K36" s="29">
        <f t="shared" si="1"/>
        <v>201488745</v>
      </c>
      <c r="L36" s="467"/>
      <c r="M36" s="450"/>
      <c r="N36" s="450"/>
      <c r="O36" s="450"/>
      <c r="P36" s="68" t="s">
        <v>30</v>
      </c>
      <c r="Q36" s="108">
        <v>9.3859999999999904</v>
      </c>
      <c r="R36" s="109"/>
      <c r="S36" s="109"/>
      <c r="T36" s="110">
        <v>9.20399999999999</v>
      </c>
      <c r="U36" s="108">
        <v>10.763</v>
      </c>
      <c r="V36" s="109"/>
      <c r="W36" s="109"/>
      <c r="X36" s="110">
        <v>9.8089999999999904</v>
      </c>
    </row>
    <row r="37" spans="1:24" ht="15" thickBot="1" x14ac:dyDescent="0.35">
      <c r="A37" s="72" t="s">
        <v>31</v>
      </c>
      <c r="B37" s="60">
        <v>4</v>
      </c>
      <c r="C37" s="61">
        <v>72546</v>
      </c>
      <c r="D37" s="62">
        <v>26</v>
      </c>
      <c r="E37" s="62">
        <v>597283</v>
      </c>
      <c r="F37" s="73">
        <v>36</v>
      </c>
      <c r="G37" s="90">
        <v>407905</v>
      </c>
      <c r="H37" s="27">
        <f t="shared" si="0"/>
        <v>62</v>
      </c>
      <c r="I37" s="27">
        <f t="shared" si="0"/>
        <v>1005188</v>
      </c>
      <c r="J37" s="28">
        <f t="shared" si="1"/>
        <v>66</v>
      </c>
      <c r="K37" s="29">
        <f t="shared" si="1"/>
        <v>1077734</v>
      </c>
      <c r="L37" s="467"/>
      <c r="M37" s="450"/>
      <c r="N37" s="450"/>
      <c r="O37" s="450"/>
      <c r="P37" s="68" t="s">
        <v>31</v>
      </c>
      <c r="Q37" s="108">
        <v>9.3859999999999904</v>
      </c>
      <c r="R37" s="109"/>
      <c r="S37" s="109">
        <v>9.6359999999999904</v>
      </c>
      <c r="T37" s="110"/>
      <c r="U37" s="108">
        <v>10.763</v>
      </c>
      <c r="V37" s="109"/>
      <c r="W37" s="109">
        <v>10.239000000000001</v>
      </c>
      <c r="X37" s="110"/>
    </row>
    <row r="38" spans="1:24" ht="15" thickBot="1" x14ac:dyDescent="0.35">
      <c r="A38" s="69" t="s">
        <v>32</v>
      </c>
      <c r="B38" s="84">
        <v>925</v>
      </c>
      <c r="C38" s="85">
        <v>2253752</v>
      </c>
      <c r="D38" s="86">
        <v>581</v>
      </c>
      <c r="E38" s="86">
        <v>4021419</v>
      </c>
      <c r="F38" s="91">
        <v>168</v>
      </c>
      <c r="G38" s="143">
        <v>373847</v>
      </c>
      <c r="H38" s="54">
        <f t="shared" si="0"/>
        <v>749</v>
      </c>
      <c r="I38" s="55">
        <f t="shared" si="0"/>
        <v>4395266</v>
      </c>
      <c r="J38" s="28">
        <f t="shared" si="1"/>
        <v>1674</v>
      </c>
      <c r="K38" s="29">
        <f t="shared" si="1"/>
        <v>6649018</v>
      </c>
      <c r="L38" s="467"/>
      <c r="M38" s="450"/>
      <c r="N38" s="450"/>
      <c r="O38" s="450"/>
      <c r="P38" s="68"/>
      <c r="Q38" s="108"/>
      <c r="R38" s="109"/>
      <c r="S38" s="109"/>
      <c r="T38" s="110"/>
      <c r="U38" s="108"/>
      <c r="V38" s="109"/>
      <c r="W38" s="109"/>
      <c r="X38" s="110"/>
    </row>
    <row r="39" spans="1:24" ht="15" thickBot="1" x14ac:dyDescent="0.35">
      <c r="A39" s="72" t="s">
        <v>33</v>
      </c>
      <c r="B39" s="60">
        <v>925</v>
      </c>
      <c r="C39" s="61">
        <v>2253752</v>
      </c>
      <c r="D39" s="62">
        <v>581</v>
      </c>
      <c r="E39" s="62">
        <v>4021419</v>
      </c>
      <c r="F39" s="73">
        <v>168</v>
      </c>
      <c r="G39" s="90">
        <v>373847</v>
      </c>
      <c r="H39" s="27">
        <f t="shared" si="0"/>
        <v>749</v>
      </c>
      <c r="I39" s="27">
        <f t="shared" si="0"/>
        <v>4395266</v>
      </c>
      <c r="J39" s="28">
        <f t="shared" si="1"/>
        <v>1674</v>
      </c>
      <c r="K39" s="29">
        <f t="shared" si="1"/>
        <v>6649018</v>
      </c>
      <c r="L39" s="467"/>
      <c r="M39" s="450"/>
      <c r="N39" s="450"/>
      <c r="O39" s="450"/>
      <c r="P39" s="75" t="s">
        <v>33</v>
      </c>
      <c r="Q39" s="111">
        <v>9.234</v>
      </c>
      <c r="R39" s="112"/>
      <c r="S39" s="112"/>
      <c r="T39" s="113"/>
      <c r="U39" s="111">
        <v>10.595000000000001</v>
      </c>
      <c r="V39" s="112"/>
      <c r="W39" s="112"/>
      <c r="X39" s="113"/>
    </row>
    <row r="40" spans="1:24" ht="15" thickBot="1" x14ac:dyDescent="0.35">
      <c r="A40" s="36" t="s">
        <v>46</v>
      </c>
      <c r="B40" s="37">
        <v>726</v>
      </c>
      <c r="C40" s="38">
        <v>56583684</v>
      </c>
      <c r="D40" s="39">
        <v>6203.7633380552452</v>
      </c>
      <c r="E40" s="39">
        <v>956634788.47871757</v>
      </c>
      <c r="F40" s="40">
        <v>544.23666194475322</v>
      </c>
      <c r="G40" s="141">
        <v>182877510.42128137</v>
      </c>
      <c r="H40" s="42">
        <f t="shared" si="0"/>
        <v>6747.9999999999982</v>
      </c>
      <c r="I40" s="43">
        <f t="shared" si="0"/>
        <v>1139512298.8999989</v>
      </c>
      <c r="J40" s="44">
        <f t="shared" si="1"/>
        <v>7473.9999999999982</v>
      </c>
      <c r="K40" s="45">
        <f t="shared" si="1"/>
        <v>1196095982.8999989</v>
      </c>
      <c r="L40" s="467">
        <f>K40/K3</f>
        <v>0.37538685997666466</v>
      </c>
      <c r="M40" s="460">
        <f>J40/J3</f>
        <v>2.6437910704665483E-3</v>
      </c>
      <c r="N40" s="460">
        <f>E40/K40</f>
        <v>0.79979767690491288</v>
      </c>
      <c r="O40" s="460">
        <f>G40/K40</f>
        <v>0.15289534705892502</v>
      </c>
      <c r="P40" s="46"/>
      <c r="Q40" s="114" t="s">
        <v>47</v>
      </c>
      <c r="R40" s="115"/>
      <c r="S40" s="115"/>
      <c r="T40" s="116"/>
      <c r="U40" s="93" t="s">
        <v>48</v>
      </c>
      <c r="V40" s="97"/>
      <c r="W40" s="97"/>
      <c r="X40" s="94"/>
    </row>
    <row r="41" spans="1:24" ht="15" thickBot="1" x14ac:dyDescent="0.35">
      <c r="A41" s="69" t="s">
        <v>26</v>
      </c>
      <c r="B41" s="84">
        <v>464</v>
      </c>
      <c r="C41" s="85">
        <v>34347224</v>
      </c>
      <c r="D41" s="86">
        <v>3722.7633380552456</v>
      </c>
      <c r="E41" s="86">
        <v>492388535.47871751</v>
      </c>
      <c r="F41" s="84">
        <v>380.23666194475317</v>
      </c>
      <c r="G41" s="85">
        <v>168304395.42128137</v>
      </c>
      <c r="H41" s="54">
        <f t="shared" si="0"/>
        <v>4102.9999999999991</v>
      </c>
      <c r="I41" s="55">
        <f t="shared" si="0"/>
        <v>660692930.8999989</v>
      </c>
      <c r="J41" s="56">
        <f t="shared" si="1"/>
        <v>4566.9999999999982</v>
      </c>
      <c r="K41" s="29">
        <f t="shared" si="1"/>
        <v>695040154.8999989</v>
      </c>
      <c r="L41" s="467"/>
      <c r="M41" s="460"/>
      <c r="N41" s="460"/>
      <c r="O41" s="460"/>
      <c r="P41" s="98" t="s">
        <v>41</v>
      </c>
      <c r="Q41" s="102" t="s">
        <v>42</v>
      </c>
      <c r="R41" s="103" t="s">
        <v>43</v>
      </c>
      <c r="S41" s="103" t="s">
        <v>44</v>
      </c>
      <c r="T41" s="104" t="s">
        <v>45</v>
      </c>
      <c r="U41" s="102" t="s">
        <v>42</v>
      </c>
      <c r="V41" s="103" t="s">
        <v>43</v>
      </c>
      <c r="W41" s="103" t="s">
        <v>44</v>
      </c>
      <c r="X41" s="104" t="s">
        <v>45</v>
      </c>
    </row>
    <row r="42" spans="1:24" ht="15" thickBot="1" x14ac:dyDescent="0.35">
      <c r="A42" s="72" t="str">
        <f>A33</f>
        <v>EverSource East</v>
      </c>
      <c r="B42" s="60">
        <v>445</v>
      </c>
      <c r="C42" s="61">
        <v>29053186</v>
      </c>
      <c r="D42" s="62">
        <v>3508.7633380552456</v>
      </c>
      <c r="E42" s="62">
        <v>410508540.57871759</v>
      </c>
      <c r="F42" s="60">
        <v>380.23666194475317</v>
      </c>
      <c r="G42" s="62">
        <v>168304395.42128137</v>
      </c>
      <c r="H42" s="27">
        <f t="shared" si="0"/>
        <v>3888.9999999999986</v>
      </c>
      <c r="I42" s="27">
        <f t="shared" si="0"/>
        <v>578812935.99999893</v>
      </c>
      <c r="J42" s="56">
        <f t="shared" si="1"/>
        <v>4333.9999999999991</v>
      </c>
      <c r="K42" s="29">
        <f t="shared" si="1"/>
        <v>607866121.99999893</v>
      </c>
      <c r="L42" s="467"/>
      <c r="M42" s="460"/>
      <c r="N42" s="460"/>
      <c r="O42" s="460"/>
      <c r="P42" s="63" t="s">
        <v>27</v>
      </c>
      <c r="Q42" s="117"/>
      <c r="R42" s="109">
        <v>10.223000000000001</v>
      </c>
      <c r="S42" s="109">
        <v>9.4760000000000009</v>
      </c>
      <c r="T42" s="110"/>
      <c r="U42" s="108"/>
      <c r="V42" s="109">
        <v>9.4269999999999907</v>
      </c>
      <c r="W42" s="109">
        <v>10.662000000000001</v>
      </c>
      <c r="X42" s="110"/>
    </row>
    <row r="43" spans="1:24" ht="15" thickBot="1" x14ac:dyDescent="0.35">
      <c r="A43" s="72" t="str">
        <f>A34</f>
        <v>EverSource West</v>
      </c>
      <c r="B43" s="60">
        <v>19</v>
      </c>
      <c r="C43" s="61">
        <v>5294038</v>
      </c>
      <c r="D43" s="62">
        <v>214</v>
      </c>
      <c r="E43" s="62">
        <v>81879994.899999902</v>
      </c>
      <c r="F43" s="66">
        <v>0</v>
      </c>
      <c r="G43" s="67">
        <v>0</v>
      </c>
      <c r="H43" s="27">
        <f t="shared" si="0"/>
        <v>214</v>
      </c>
      <c r="I43" s="27">
        <f t="shared" si="0"/>
        <v>81879994.899999902</v>
      </c>
      <c r="J43" s="56">
        <f t="shared" si="1"/>
        <v>233</v>
      </c>
      <c r="K43" s="29">
        <f t="shared" si="1"/>
        <v>87174032.899999902</v>
      </c>
      <c r="L43" s="467"/>
      <c r="M43" s="460"/>
      <c r="N43" s="460"/>
      <c r="O43" s="460"/>
      <c r="P43" s="68" t="s">
        <v>28</v>
      </c>
      <c r="Q43" s="108"/>
      <c r="R43" s="109"/>
      <c r="S43" s="109"/>
      <c r="T43" s="110">
        <v>0</v>
      </c>
      <c r="U43" s="108"/>
      <c r="V43" s="109"/>
      <c r="W43" s="109"/>
      <c r="X43" s="110">
        <v>0</v>
      </c>
    </row>
    <row r="44" spans="1:24" ht="15" thickBot="1" x14ac:dyDescent="0.35">
      <c r="A44" s="69" t="s">
        <v>29</v>
      </c>
      <c r="B44" s="84">
        <v>255</v>
      </c>
      <c r="C44" s="85">
        <v>21062875</v>
      </c>
      <c r="D44" s="86">
        <v>2458</v>
      </c>
      <c r="E44" s="86">
        <v>451723369</v>
      </c>
      <c r="F44" s="88">
        <v>164</v>
      </c>
      <c r="G44" s="142">
        <v>14573115</v>
      </c>
      <c r="H44" s="54">
        <f t="shared" si="0"/>
        <v>2622</v>
      </c>
      <c r="I44" s="55">
        <f t="shared" si="0"/>
        <v>466296484</v>
      </c>
      <c r="J44" s="28">
        <f t="shared" si="1"/>
        <v>2877</v>
      </c>
      <c r="K44" s="29">
        <f t="shared" si="1"/>
        <v>487359359</v>
      </c>
      <c r="L44" s="467"/>
      <c r="M44" s="460"/>
      <c r="N44" s="460"/>
      <c r="O44" s="460"/>
      <c r="P44" s="68"/>
      <c r="Q44" s="108"/>
      <c r="R44" s="109"/>
      <c r="S44" s="109"/>
      <c r="T44" s="110"/>
      <c r="U44" s="108"/>
      <c r="V44" s="109"/>
      <c r="W44" s="109"/>
      <c r="X44" s="110"/>
    </row>
    <row r="45" spans="1:24" ht="15" thickBot="1" x14ac:dyDescent="0.35">
      <c r="A45" s="72" t="s">
        <v>30</v>
      </c>
      <c r="B45" s="60">
        <v>255</v>
      </c>
      <c r="C45" s="61">
        <v>21062875</v>
      </c>
      <c r="D45" s="62">
        <v>2452</v>
      </c>
      <c r="E45" s="62">
        <v>451143429</v>
      </c>
      <c r="F45" s="73">
        <v>162</v>
      </c>
      <c r="G45" s="90">
        <v>14395315</v>
      </c>
      <c r="H45" s="27">
        <f t="shared" si="0"/>
        <v>2614</v>
      </c>
      <c r="I45" s="27">
        <f t="shared" si="0"/>
        <v>465538744</v>
      </c>
      <c r="J45" s="28">
        <f t="shared" si="1"/>
        <v>2869</v>
      </c>
      <c r="K45" s="29">
        <f t="shared" si="1"/>
        <v>486601619</v>
      </c>
      <c r="L45" s="467"/>
      <c r="M45" s="460"/>
      <c r="N45" s="460"/>
      <c r="O45" s="460"/>
      <c r="P45" s="68" t="s">
        <v>30</v>
      </c>
      <c r="Q45" s="108">
        <v>9.3859999999999904</v>
      </c>
      <c r="R45" s="109"/>
      <c r="S45" s="109"/>
      <c r="T45" s="110">
        <v>9.20399999999999</v>
      </c>
      <c r="U45" s="108">
        <v>10.763</v>
      </c>
      <c r="V45" s="109"/>
      <c r="W45" s="109"/>
      <c r="X45" s="110">
        <v>9.8089999999999904</v>
      </c>
    </row>
    <row r="46" spans="1:24" ht="15" thickBot="1" x14ac:dyDescent="0.35">
      <c r="A46" s="72" t="s">
        <v>31</v>
      </c>
      <c r="B46" s="60">
        <v>0</v>
      </c>
      <c r="C46" s="61">
        <v>0</v>
      </c>
      <c r="D46" s="62">
        <v>6</v>
      </c>
      <c r="E46" s="62">
        <v>579940</v>
      </c>
      <c r="F46" s="73">
        <v>2</v>
      </c>
      <c r="G46" s="90">
        <v>177800</v>
      </c>
      <c r="H46" s="27">
        <f t="shared" si="0"/>
        <v>8</v>
      </c>
      <c r="I46" s="27">
        <f t="shared" si="0"/>
        <v>757740</v>
      </c>
      <c r="J46" s="28">
        <f t="shared" si="1"/>
        <v>8</v>
      </c>
      <c r="K46" s="29">
        <f t="shared" si="1"/>
        <v>757740</v>
      </c>
      <c r="L46" s="467"/>
      <c r="M46" s="460"/>
      <c r="N46" s="460"/>
      <c r="O46" s="460"/>
      <c r="P46" s="68" t="s">
        <v>31</v>
      </c>
      <c r="Q46" s="108"/>
      <c r="R46" s="109">
        <v>9.6359999999999904</v>
      </c>
      <c r="S46" s="109"/>
      <c r="T46" s="110"/>
      <c r="U46" s="108"/>
      <c r="V46" s="109">
        <v>10.239000000000001</v>
      </c>
      <c r="W46" s="109"/>
      <c r="X46" s="110"/>
    </row>
    <row r="47" spans="1:24" ht="15" thickBot="1" x14ac:dyDescent="0.35">
      <c r="A47" s="69" t="s">
        <v>32</v>
      </c>
      <c r="B47" s="84">
        <v>7</v>
      </c>
      <c r="C47" s="85">
        <v>1173585</v>
      </c>
      <c r="D47" s="86">
        <v>23</v>
      </c>
      <c r="E47" s="86">
        <v>12522884</v>
      </c>
      <c r="F47" s="91">
        <v>0</v>
      </c>
      <c r="G47" s="143">
        <v>0</v>
      </c>
      <c r="H47" s="54">
        <f t="shared" si="0"/>
        <v>23</v>
      </c>
      <c r="I47" s="55">
        <f t="shared" si="0"/>
        <v>12522884</v>
      </c>
      <c r="J47" s="28">
        <f t="shared" si="1"/>
        <v>30</v>
      </c>
      <c r="K47" s="29">
        <f t="shared" si="1"/>
        <v>13696469</v>
      </c>
      <c r="L47" s="467"/>
      <c r="M47" s="460"/>
      <c r="N47" s="460"/>
      <c r="O47" s="460"/>
      <c r="P47" s="68"/>
      <c r="Q47" s="108"/>
      <c r="R47" s="109"/>
      <c r="S47" s="109"/>
      <c r="T47" s="110"/>
      <c r="U47" s="108"/>
      <c r="V47" s="109"/>
      <c r="W47" s="109"/>
      <c r="X47" s="110"/>
    </row>
    <row r="48" spans="1:24" ht="15" thickBot="1" x14ac:dyDescent="0.35">
      <c r="A48" s="72" t="s">
        <v>33</v>
      </c>
      <c r="B48" s="60">
        <v>7</v>
      </c>
      <c r="C48" s="61">
        <v>1173585</v>
      </c>
      <c r="D48" s="62">
        <v>23</v>
      </c>
      <c r="E48" s="62">
        <v>12522884</v>
      </c>
      <c r="F48" s="73">
        <v>0</v>
      </c>
      <c r="G48" s="90">
        <v>0</v>
      </c>
      <c r="H48" s="27">
        <f t="shared" si="0"/>
        <v>23</v>
      </c>
      <c r="I48" s="27">
        <f t="shared" si="0"/>
        <v>12522884</v>
      </c>
      <c r="J48" s="28">
        <f t="shared" si="1"/>
        <v>30</v>
      </c>
      <c r="K48" s="29">
        <f t="shared" si="1"/>
        <v>13696469</v>
      </c>
      <c r="L48" s="467"/>
      <c r="M48" s="460"/>
      <c r="N48" s="460"/>
      <c r="O48" s="460"/>
      <c r="P48" s="75" t="s">
        <v>33</v>
      </c>
      <c r="Q48" s="111"/>
      <c r="R48" s="112"/>
      <c r="S48" s="112"/>
      <c r="T48" s="113">
        <v>0</v>
      </c>
      <c r="U48" s="111"/>
      <c r="V48" s="112"/>
      <c r="W48" s="112"/>
      <c r="X48" s="113">
        <v>0</v>
      </c>
    </row>
    <row r="49" spans="1:18" ht="15" thickBot="1" x14ac:dyDescent="0.35">
      <c r="A49" s="36" t="s">
        <v>49</v>
      </c>
      <c r="B49" s="37">
        <v>3329</v>
      </c>
      <c r="C49" s="38">
        <v>3083718</v>
      </c>
      <c r="D49" s="39">
        <v>9844.0379410984297</v>
      </c>
      <c r="E49" s="39">
        <v>10310106.10857637</v>
      </c>
      <c r="F49" s="40">
        <v>3655.9620589015599</v>
      </c>
      <c r="G49" s="141">
        <v>1364372.291423613</v>
      </c>
      <c r="H49" s="42">
        <f t="shared" si="0"/>
        <v>13499.999999999989</v>
      </c>
      <c r="I49" s="43">
        <f t="shared" si="0"/>
        <v>11674478.399999984</v>
      </c>
      <c r="J49" s="44">
        <f t="shared" si="1"/>
        <v>16828.999999999989</v>
      </c>
      <c r="K49" s="45">
        <f t="shared" si="1"/>
        <v>14758196.399999984</v>
      </c>
      <c r="L49" s="469">
        <f>K49/K3</f>
        <v>4.6317629059189737E-3</v>
      </c>
      <c r="M49" s="460">
        <f>J49/J3</f>
        <v>5.9529515553761745E-3</v>
      </c>
      <c r="N49" s="460">
        <f>E49/K49</f>
        <v>0.69860203978423685</v>
      </c>
      <c r="O49" s="460">
        <f>G49/K49</f>
        <v>9.2448443864293239E-2</v>
      </c>
      <c r="P49" s="46"/>
      <c r="Q49" s="47" t="s">
        <v>50</v>
      </c>
      <c r="R49" s="48"/>
    </row>
    <row r="50" spans="1:18" ht="15" thickBot="1" x14ac:dyDescent="0.35">
      <c r="A50" s="69" t="s">
        <v>26</v>
      </c>
      <c r="B50" s="84">
        <v>2829</v>
      </c>
      <c r="C50" s="85">
        <v>1647113</v>
      </c>
      <c r="D50" s="86">
        <v>9247.0379410984297</v>
      </c>
      <c r="E50" s="86">
        <v>6037363.1085763704</v>
      </c>
      <c r="F50" s="84">
        <v>3361.9620589015599</v>
      </c>
      <c r="G50" s="85">
        <v>578568.29142361297</v>
      </c>
      <c r="H50" s="54">
        <f t="shared" si="0"/>
        <v>12608.999999999989</v>
      </c>
      <c r="I50" s="55">
        <f t="shared" si="0"/>
        <v>6615931.3999999836</v>
      </c>
      <c r="J50" s="56">
        <f t="shared" si="1"/>
        <v>15437.999999999989</v>
      </c>
      <c r="K50" s="29">
        <f t="shared" si="1"/>
        <v>8263044.3999999836</v>
      </c>
      <c r="L50" s="469"/>
      <c r="M50" s="460"/>
      <c r="N50" s="460"/>
      <c r="O50" s="460"/>
      <c r="P50" s="46"/>
      <c r="Q50" s="118"/>
      <c r="R50" s="119"/>
    </row>
    <row r="51" spans="1:18" ht="15" thickBot="1" x14ac:dyDescent="0.35">
      <c r="A51" s="72" t="str">
        <f>A42</f>
        <v>EverSource East</v>
      </c>
      <c r="B51" s="60">
        <v>2701</v>
      </c>
      <c r="C51" s="61">
        <v>1167534</v>
      </c>
      <c r="D51" s="62">
        <v>7067.0379410984297</v>
      </c>
      <c r="E51" s="62">
        <v>4516511.7085763803</v>
      </c>
      <c r="F51" s="60">
        <v>3361.9620589015599</v>
      </c>
      <c r="G51" s="62">
        <v>578568.29142361297</v>
      </c>
      <c r="H51" s="27">
        <f t="shared" si="0"/>
        <v>10428.999999999989</v>
      </c>
      <c r="I51" s="27">
        <f t="shared" si="0"/>
        <v>5095079.9999999935</v>
      </c>
      <c r="J51" s="56">
        <f t="shared" si="1"/>
        <v>13129.999999999989</v>
      </c>
      <c r="K51" s="29">
        <f t="shared" si="1"/>
        <v>6262613.9999999935</v>
      </c>
      <c r="L51" s="469"/>
      <c r="M51" s="460"/>
      <c r="N51" s="460"/>
      <c r="O51" s="460"/>
      <c r="P51" s="63" t="s">
        <v>27</v>
      </c>
      <c r="Q51" s="108">
        <v>10.064</v>
      </c>
      <c r="R51" s="110">
        <v>11.086</v>
      </c>
    </row>
    <row r="52" spans="1:18" ht="15" thickBot="1" x14ac:dyDescent="0.35">
      <c r="A52" s="72" t="str">
        <f>A43</f>
        <v>EverSource West</v>
      </c>
      <c r="B52" s="60">
        <v>128</v>
      </c>
      <c r="C52" s="61">
        <v>479579</v>
      </c>
      <c r="D52" s="62">
        <v>2180</v>
      </c>
      <c r="E52" s="62">
        <v>1520851.3999999899</v>
      </c>
      <c r="F52" s="66">
        <v>0</v>
      </c>
      <c r="G52" s="67">
        <v>0</v>
      </c>
      <c r="H52" s="27">
        <f t="shared" si="0"/>
        <v>2180</v>
      </c>
      <c r="I52" s="27">
        <f t="shared" si="0"/>
        <v>1520851.3999999899</v>
      </c>
      <c r="J52" s="56">
        <f t="shared" si="1"/>
        <v>2308</v>
      </c>
      <c r="K52" s="29">
        <f t="shared" si="1"/>
        <v>2000430.3999999899</v>
      </c>
      <c r="L52" s="469"/>
      <c r="M52" s="460"/>
      <c r="N52" s="460"/>
      <c r="O52" s="460"/>
      <c r="P52" s="68" t="s">
        <v>28</v>
      </c>
      <c r="Q52" s="108"/>
      <c r="R52" s="110"/>
    </row>
    <row r="53" spans="1:18" ht="15" thickBot="1" x14ac:dyDescent="0.35">
      <c r="A53" s="69" t="s">
        <v>29</v>
      </c>
      <c r="B53" s="84">
        <v>220</v>
      </c>
      <c r="C53" s="85">
        <v>1381601</v>
      </c>
      <c r="D53" s="86">
        <v>409</v>
      </c>
      <c r="E53" s="86">
        <v>4166214</v>
      </c>
      <c r="F53" s="88">
        <v>154</v>
      </c>
      <c r="G53" s="142">
        <v>776088</v>
      </c>
      <c r="H53" s="54">
        <f t="shared" si="0"/>
        <v>563</v>
      </c>
      <c r="I53" s="55">
        <f t="shared" si="0"/>
        <v>4942302</v>
      </c>
      <c r="J53" s="28">
        <f t="shared" si="1"/>
        <v>783</v>
      </c>
      <c r="K53" s="29">
        <f t="shared" si="1"/>
        <v>6323903</v>
      </c>
      <c r="L53" s="469"/>
      <c r="M53" s="460"/>
      <c r="N53" s="460"/>
      <c r="O53" s="460"/>
      <c r="P53" s="68"/>
      <c r="Q53" s="117"/>
      <c r="R53" s="120"/>
    </row>
    <row r="54" spans="1:18" ht="15" thickBot="1" x14ac:dyDescent="0.35">
      <c r="A54" s="72" t="s">
        <v>30</v>
      </c>
      <c r="B54" s="60">
        <v>220</v>
      </c>
      <c r="C54" s="61">
        <v>1381601</v>
      </c>
      <c r="D54" s="62">
        <v>408</v>
      </c>
      <c r="E54" s="62">
        <v>4144965</v>
      </c>
      <c r="F54" s="73">
        <v>153</v>
      </c>
      <c r="G54" s="90">
        <v>775892</v>
      </c>
      <c r="H54" s="27">
        <f t="shared" si="0"/>
        <v>561</v>
      </c>
      <c r="I54" s="27">
        <f t="shared" si="0"/>
        <v>4920857</v>
      </c>
      <c r="J54" s="28">
        <f t="shared" si="1"/>
        <v>781</v>
      </c>
      <c r="K54" s="29">
        <f t="shared" si="1"/>
        <v>6302458</v>
      </c>
      <c r="L54" s="469"/>
      <c r="M54" s="460"/>
      <c r="N54" s="460"/>
      <c r="O54" s="460"/>
      <c r="P54" s="68" t="s">
        <v>30</v>
      </c>
      <c r="Q54" s="108"/>
      <c r="R54" s="110"/>
    </row>
    <row r="55" spans="1:18" ht="15" thickBot="1" x14ac:dyDescent="0.35">
      <c r="A55" s="72" t="s">
        <v>31</v>
      </c>
      <c r="B55" s="60">
        <v>0</v>
      </c>
      <c r="C55" s="61">
        <v>0</v>
      </c>
      <c r="D55" s="62">
        <v>1</v>
      </c>
      <c r="E55" s="62">
        <v>21249</v>
      </c>
      <c r="F55" s="73">
        <v>1</v>
      </c>
      <c r="G55" s="90">
        <v>196</v>
      </c>
      <c r="H55" s="27">
        <f t="shared" si="0"/>
        <v>2</v>
      </c>
      <c r="I55" s="27">
        <f t="shared" si="0"/>
        <v>21445</v>
      </c>
      <c r="J55" s="28">
        <f t="shared" si="1"/>
        <v>2</v>
      </c>
      <c r="K55" s="29">
        <f t="shared" si="1"/>
        <v>21445</v>
      </c>
      <c r="L55" s="469"/>
      <c r="M55" s="460"/>
      <c r="N55" s="460"/>
      <c r="O55" s="460"/>
      <c r="P55" s="68" t="s">
        <v>31</v>
      </c>
      <c r="Q55" s="108"/>
      <c r="R55" s="110"/>
    </row>
    <row r="56" spans="1:18" ht="15" thickBot="1" x14ac:dyDescent="0.35">
      <c r="A56" s="69" t="s">
        <v>32</v>
      </c>
      <c r="B56" s="84">
        <v>280</v>
      </c>
      <c r="C56" s="85">
        <v>55004</v>
      </c>
      <c r="D56" s="86">
        <v>188</v>
      </c>
      <c r="E56" s="86">
        <v>106529</v>
      </c>
      <c r="F56" s="91">
        <v>140</v>
      </c>
      <c r="G56" s="143">
        <v>9716</v>
      </c>
      <c r="H56" s="54">
        <f t="shared" si="0"/>
        <v>328</v>
      </c>
      <c r="I56" s="55">
        <f t="shared" si="0"/>
        <v>116245</v>
      </c>
      <c r="J56" s="28">
        <f t="shared" si="1"/>
        <v>608</v>
      </c>
      <c r="K56" s="29">
        <f t="shared" si="1"/>
        <v>171249</v>
      </c>
      <c r="L56" s="469"/>
      <c r="M56" s="460"/>
      <c r="N56" s="460"/>
      <c r="O56" s="460"/>
      <c r="P56" s="68"/>
      <c r="Q56" s="117"/>
      <c r="R56" s="120"/>
    </row>
    <row r="57" spans="1:18" ht="15" thickBot="1" x14ac:dyDescent="0.35">
      <c r="A57" s="72" t="s">
        <v>33</v>
      </c>
      <c r="B57" s="60">
        <v>280</v>
      </c>
      <c r="C57" s="61">
        <v>55004</v>
      </c>
      <c r="D57" s="62">
        <v>188</v>
      </c>
      <c r="E57" s="62">
        <v>106529</v>
      </c>
      <c r="F57" s="73">
        <v>140</v>
      </c>
      <c r="G57" s="90">
        <v>9716</v>
      </c>
      <c r="H57" s="27">
        <f t="shared" si="0"/>
        <v>328</v>
      </c>
      <c r="I57" s="27">
        <f t="shared" si="0"/>
        <v>116245</v>
      </c>
      <c r="J57" s="28">
        <f t="shared" si="1"/>
        <v>608</v>
      </c>
      <c r="K57" s="29">
        <f t="shared" si="1"/>
        <v>171249</v>
      </c>
      <c r="L57" s="469"/>
      <c r="M57" s="460"/>
      <c r="N57" s="460"/>
      <c r="O57" s="460"/>
      <c r="P57" s="75" t="s">
        <v>33</v>
      </c>
      <c r="Q57" s="111"/>
      <c r="R57" s="113"/>
    </row>
    <row r="58" spans="1:18" ht="15" thickBot="1" x14ac:dyDescent="0.35">
      <c r="A58" s="121" t="s">
        <v>51</v>
      </c>
      <c r="B58" s="122">
        <v>382</v>
      </c>
      <c r="C58" s="123">
        <v>892536.3</v>
      </c>
      <c r="D58" s="124">
        <v>279</v>
      </c>
      <c r="E58" s="124">
        <v>792857.9</v>
      </c>
      <c r="F58" s="125">
        <v>0</v>
      </c>
      <c r="G58" s="146">
        <v>0</v>
      </c>
      <c r="H58" s="42">
        <f t="shared" si="0"/>
        <v>279</v>
      </c>
      <c r="I58" s="43">
        <f t="shared" si="0"/>
        <v>792857.9</v>
      </c>
      <c r="J58" s="44">
        <f t="shared" si="1"/>
        <v>661</v>
      </c>
      <c r="K58" s="45">
        <f t="shared" si="1"/>
        <v>1685394.2000000002</v>
      </c>
      <c r="L58" s="468">
        <f>K58/K3</f>
        <v>5.2894988830823482E-4</v>
      </c>
      <c r="M58" s="456">
        <f>J58/J3</f>
        <v>2.3381668418228377E-4</v>
      </c>
      <c r="N58" s="456">
        <f>E58/K58</f>
        <v>0.47042875785380056</v>
      </c>
      <c r="O58" s="456">
        <v>9.2448443864293239E-2</v>
      </c>
      <c r="P58" s="128"/>
      <c r="Q58" s="114" t="s">
        <v>51</v>
      </c>
      <c r="R58" s="116"/>
    </row>
    <row r="59" spans="1:18" ht="15" thickBot="1" x14ac:dyDescent="0.35">
      <c r="A59" s="147" t="s">
        <v>26</v>
      </c>
      <c r="B59" s="84">
        <v>382</v>
      </c>
      <c r="C59" s="85">
        <v>892536.3</v>
      </c>
      <c r="D59" s="86">
        <v>279</v>
      </c>
      <c r="E59" s="85">
        <v>792857.9</v>
      </c>
      <c r="F59" s="84">
        <v>0</v>
      </c>
      <c r="G59" s="86">
        <v>0</v>
      </c>
      <c r="H59" s="54">
        <f t="shared" si="0"/>
        <v>279</v>
      </c>
      <c r="I59" s="55">
        <f t="shared" si="0"/>
        <v>792857.9</v>
      </c>
      <c r="J59" s="129">
        <f t="shared" si="1"/>
        <v>661</v>
      </c>
      <c r="K59" s="130">
        <f t="shared" si="1"/>
        <v>1685394.2000000002</v>
      </c>
      <c r="L59" s="468"/>
      <c r="M59" s="456"/>
      <c r="N59" s="456"/>
      <c r="O59" s="456"/>
      <c r="P59" s="63" t="s">
        <v>27</v>
      </c>
      <c r="Q59" s="118"/>
      <c r="R59" s="119"/>
    </row>
    <row r="60" spans="1:18" ht="15" thickBot="1" x14ac:dyDescent="0.35">
      <c r="A60" s="151" t="str">
        <f>A43</f>
        <v>EverSource West</v>
      </c>
      <c r="B60" s="66">
        <v>382</v>
      </c>
      <c r="C60" s="67">
        <v>892536.3</v>
      </c>
      <c r="D60" s="67">
        <v>279</v>
      </c>
      <c r="E60" s="87">
        <v>792857.9</v>
      </c>
      <c r="F60" s="66">
        <v>0</v>
      </c>
      <c r="G60" s="67">
        <v>0</v>
      </c>
      <c r="H60" s="133">
        <f>H59</f>
        <v>279</v>
      </c>
      <c r="I60" s="133">
        <f>I59</f>
        <v>792857.9</v>
      </c>
      <c r="J60" s="134">
        <f t="shared" si="1"/>
        <v>661</v>
      </c>
      <c r="K60" s="135">
        <f t="shared" si="1"/>
        <v>1685394.2000000002</v>
      </c>
      <c r="L60" s="468"/>
      <c r="M60" s="456"/>
      <c r="N60" s="456"/>
      <c r="O60" s="456"/>
      <c r="P60" s="68" t="s">
        <v>28</v>
      </c>
      <c r="Q60" s="111">
        <v>6.202</v>
      </c>
      <c r="R60" s="113">
        <v>7.2539999999999898</v>
      </c>
    </row>
  </sheetData>
  <mergeCells count="34"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  <mergeCell ref="L22:L30"/>
    <mergeCell ref="M22:M30"/>
    <mergeCell ref="N22:N30"/>
    <mergeCell ref="O22:O30"/>
    <mergeCell ref="L31:L39"/>
    <mergeCell ref="M31:M39"/>
    <mergeCell ref="N31:N39"/>
    <mergeCell ref="O31:O39"/>
    <mergeCell ref="L4:L12"/>
    <mergeCell ref="M4:M12"/>
    <mergeCell ref="N4:N12"/>
    <mergeCell ref="O4:O12"/>
    <mergeCell ref="L13:L21"/>
    <mergeCell ref="M13:M21"/>
    <mergeCell ref="N13:N21"/>
    <mergeCell ref="O13:O21"/>
    <mergeCell ref="P1:R1"/>
    <mergeCell ref="B1:C1"/>
    <mergeCell ref="D1:E1"/>
    <mergeCell ref="F1:G1"/>
    <mergeCell ref="H1:I1"/>
    <mergeCell ref="J1:O1"/>
  </mergeCells>
  <pageMargins left="0.7" right="0.7" top="0.75" bottom="0.75" header="0.3" footer="0.3"/>
  <pageSetup scale="9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B692F-753C-4BB7-A2E3-54955E3D9038}">
  <sheetPr>
    <tabColor rgb="FFFF9933"/>
  </sheetPr>
  <dimension ref="A1:X60"/>
  <sheetViews>
    <sheetView zoomScaleNormal="100" workbookViewId="0">
      <selection activeCell="F9" sqref="F9"/>
    </sheetView>
  </sheetViews>
  <sheetFormatPr defaultRowHeight="14.4" x14ac:dyDescent="0.3"/>
  <cols>
    <col min="1" max="1" width="17.44140625" customWidth="1"/>
    <col min="2" max="2" width="14.21875" style="137" customWidth="1"/>
    <col min="3" max="3" width="14.44140625" style="137" customWidth="1"/>
    <col min="4" max="4" width="13.21875" style="137" customWidth="1"/>
    <col min="5" max="6" width="14.21875" style="137" customWidth="1"/>
    <col min="7" max="9" width="15.21875" style="137" customWidth="1"/>
    <col min="10" max="10" width="11.44140625" style="137" customWidth="1"/>
    <col min="11" max="11" width="12.77734375" style="137" customWidth="1"/>
    <col min="12" max="12" width="12.77734375" bestFit="1" customWidth="1"/>
    <col min="13" max="13" width="11.77734375" customWidth="1"/>
    <col min="14" max="14" width="13.77734375" bestFit="1" customWidth="1"/>
    <col min="15" max="15" width="13.77734375" customWidth="1"/>
    <col min="16" max="16" width="14.21875" style="1" customWidth="1"/>
    <col min="17" max="17" width="12.21875" style="1" customWidth="1"/>
    <col min="18" max="18" width="13.5546875" style="1" customWidth="1"/>
  </cols>
  <sheetData>
    <row r="1" spans="1:18" ht="44.1" customHeight="1" thickTop="1" thickBot="1" x14ac:dyDescent="0.35">
      <c r="B1" s="440" t="s">
        <v>0</v>
      </c>
      <c r="C1" s="441"/>
      <c r="D1" s="442" t="s">
        <v>1</v>
      </c>
      <c r="E1" s="443"/>
      <c r="F1" s="440" t="s">
        <v>2</v>
      </c>
      <c r="G1" s="444"/>
      <c r="H1" s="445" t="s">
        <v>3</v>
      </c>
      <c r="I1" s="446"/>
      <c r="J1" s="447" t="s">
        <v>4</v>
      </c>
      <c r="K1" s="448"/>
      <c r="L1" s="464"/>
      <c r="M1" s="464"/>
      <c r="N1" s="464"/>
      <c r="O1" s="465"/>
      <c r="P1" s="437" t="s">
        <v>5</v>
      </c>
      <c r="Q1" s="438"/>
      <c r="R1" s="439"/>
    </row>
    <row r="2" spans="1:18" ht="44.4" thickTop="1" thickBot="1" x14ac:dyDescent="0.35">
      <c r="A2" s="2">
        <f>[2]LAYOUT!$B$20</f>
        <v>2021</v>
      </c>
      <c r="B2" s="3" t="s">
        <v>6</v>
      </c>
      <c r="C2" s="4" t="s">
        <v>7</v>
      </c>
      <c r="D2" s="5" t="s">
        <v>8</v>
      </c>
      <c r="E2" s="6" t="s">
        <v>9</v>
      </c>
      <c r="F2" s="7" t="s">
        <v>10</v>
      </c>
      <c r="G2" s="8" t="s">
        <v>11</v>
      </c>
      <c r="H2" s="9" t="s">
        <v>12</v>
      </c>
      <c r="I2" s="10" t="s">
        <v>13</v>
      </c>
      <c r="J2" s="11" t="s">
        <v>14</v>
      </c>
      <c r="K2" s="12" t="s">
        <v>15</v>
      </c>
      <c r="L2" s="155" t="s">
        <v>16</v>
      </c>
      <c r="M2" s="156" t="s">
        <v>17</v>
      </c>
      <c r="N2" s="157" t="s">
        <v>18</v>
      </c>
      <c r="O2" s="158" t="s">
        <v>19</v>
      </c>
      <c r="P2" s="17" t="s">
        <v>20</v>
      </c>
      <c r="Q2" s="18" t="s">
        <v>21</v>
      </c>
      <c r="R2" s="19" t="s">
        <v>22</v>
      </c>
    </row>
    <row r="3" spans="1:18" ht="15" thickBot="1" x14ac:dyDescent="0.35">
      <c r="A3" s="20" t="str">
        <f>[3]LAYOUT!B25</f>
        <v>May</v>
      </c>
      <c r="B3" s="21">
        <v>1127805</v>
      </c>
      <c r="C3" s="22">
        <v>624438618.99999988</v>
      </c>
      <c r="D3" s="23">
        <v>588410.15688963782</v>
      </c>
      <c r="E3" s="24">
        <v>1598994979.0935481</v>
      </c>
      <c r="F3" s="25">
        <v>1116504.8431103607</v>
      </c>
      <c r="G3" s="26">
        <v>689715351.90644956</v>
      </c>
      <c r="H3" s="27">
        <f>D3+F3</f>
        <v>1704914.9999999986</v>
      </c>
      <c r="I3" s="27">
        <f>E3+G3</f>
        <v>2288710330.9999976</v>
      </c>
      <c r="J3" s="28">
        <f>B3+D3+F3</f>
        <v>2832719.9999999986</v>
      </c>
      <c r="K3" s="29">
        <f>C3+E3+G3</f>
        <v>2913148949.9999971</v>
      </c>
      <c r="L3" s="159">
        <f>SUM(L4:L57)</f>
        <v>0.99947095688327248</v>
      </c>
      <c r="M3" s="31">
        <f>SUM(M4:M57)</f>
        <v>0.99976700838769794</v>
      </c>
      <c r="N3" s="31">
        <f>E3/K3</f>
        <v>0.54888885070348004</v>
      </c>
      <c r="O3" s="160">
        <f>G3/K3</f>
        <v>0.23675938434471408</v>
      </c>
      <c r="P3" s="33" t="str">
        <f>A3</f>
        <v>May</v>
      </c>
      <c r="Q3" s="34"/>
      <c r="R3" s="35"/>
    </row>
    <row r="4" spans="1:18" ht="15" thickBot="1" x14ac:dyDescent="0.35">
      <c r="A4" s="36" t="s">
        <v>23</v>
      </c>
      <c r="B4" s="37">
        <v>890611</v>
      </c>
      <c r="C4" s="38">
        <v>375825335.89999992</v>
      </c>
      <c r="D4" s="39">
        <v>360440.58904178697</v>
      </c>
      <c r="E4" s="39">
        <v>154649061.92022175</v>
      </c>
      <c r="F4" s="40">
        <v>919197.41095821187</v>
      </c>
      <c r="G4" s="41">
        <v>389614883.07977742</v>
      </c>
      <c r="H4" s="42">
        <f t="shared" ref="H4:I59" si="0">D4+F4</f>
        <v>1279637.9999999988</v>
      </c>
      <c r="I4" s="43">
        <f t="shared" si="0"/>
        <v>544263944.99999917</v>
      </c>
      <c r="J4" s="44">
        <f t="shared" ref="J4:K60" si="1">B4+D4+F4</f>
        <v>2170248.9999999991</v>
      </c>
      <c r="K4" s="45">
        <f>C4+I4</f>
        <v>920089280.89999914</v>
      </c>
      <c r="L4" s="466">
        <f>K4/K$3</f>
        <v>0.31584010865630474</v>
      </c>
      <c r="M4" s="450">
        <f>J4/J3</f>
        <v>0.76613608122228816</v>
      </c>
      <c r="N4" s="450">
        <f>E4/$K$4</f>
        <v>0.16808049515471959</v>
      </c>
      <c r="O4" s="450">
        <f>G4/K4</f>
        <v>0.42345334433053039</v>
      </c>
      <c r="P4" s="46" t="s">
        <v>24</v>
      </c>
      <c r="Q4" s="47" t="s">
        <v>25</v>
      </c>
      <c r="R4" s="48"/>
    </row>
    <row r="5" spans="1:18" ht="15" thickBot="1" x14ac:dyDescent="0.35">
      <c r="A5" s="49" t="s">
        <v>26</v>
      </c>
      <c r="B5" s="50">
        <v>372853</v>
      </c>
      <c r="C5" s="51">
        <v>159401109.89999992</v>
      </c>
      <c r="D5" s="52">
        <v>163426.589041787</v>
      </c>
      <c r="E5" s="52">
        <v>71932534.920221746</v>
      </c>
      <c r="F5" s="53">
        <v>575289.41095821187</v>
      </c>
      <c r="G5" s="51">
        <v>231032244.07977742</v>
      </c>
      <c r="H5" s="54">
        <f t="shared" si="0"/>
        <v>738715.99999999884</v>
      </c>
      <c r="I5" s="55">
        <f t="shared" si="0"/>
        <v>302964778.99999917</v>
      </c>
      <c r="J5" s="28">
        <f t="shared" si="1"/>
        <v>1111568.9999999988</v>
      </c>
      <c r="K5" s="29">
        <f t="shared" si="1"/>
        <v>462365888.89999908</v>
      </c>
      <c r="L5" s="466"/>
      <c r="M5" s="450"/>
      <c r="N5" s="450"/>
      <c r="O5" s="450"/>
      <c r="P5" s="46"/>
      <c r="Q5" s="57"/>
      <c r="R5" s="58"/>
    </row>
    <row r="6" spans="1:18" ht="15" thickBot="1" x14ac:dyDescent="0.35">
      <c r="A6" s="59" t="s">
        <v>27</v>
      </c>
      <c r="B6" s="60">
        <v>275961</v>
      </c>
      <c r="C6" s="61">
        <v>118440978</v>
      </c>
      <c r="D6" s="62">
        <v>142050.589041787</v>
      </c>
      <c r="E6" s="62">
        <v>62250668.920221746</v>
      </c>
      <c r="F6" s="60">
        <v>542050.41095821187</v>
      </c>
      <c r="G6" s="61">
        <v>216193532.07977742</v>
      </c>
      <c r="H6" s="27">
        <f t="shared" si="0"/>
        <v>684100.99999999884</v>
      </c>
      <c r="I6" s="27">
        <f t="shared" si="0"/>
        <v>278444200.99999917</v>
      </c>
      <c r="J6" s="28">
        <f t="shared" si="1"/>
        <v>960061.99999999884</v>
      </c>
      <c r="K6" s="29">
        <f t="shared" si="1"/>
        <v>396885178.99999917</v>
      </c>
      <c r="L6" s="466"/>
      <c r="M6" s="450"/>
      <c r="N6" s="450"/>
      <c r="O6" s="450"/>
      <c r="P6" s="63" t="s">
        <v>27</v>
      </c>
      <c r="Q6" s="64">
        <v>10.833</v>
      </c>
      <c r="R6" s="65">
        <v>11.795</v>
      </c>
    </row>
    <row r="7" spans="1:18" ht="15" thickBot="1" x14ac:dyDescent="0.35">
      <c r="A7" s="59" t="s">
        <v>28</v>
      </c>
      <c r="B7" s="60">
        <v>96892</v>
      </c>
      <c r="C7" s="61">
        <v>40960131.899999902</v>
      </c>
      <c r="D7" s="62">
        <v>21376</v>
      </c>
      <c r="E7" s="62">
        <v>9681866</v>
      </c>
      <c r="F7" s="66">
        <v>33239</v>
      </c>
      <c r="G7" s="87">
        <v>14838712</v>
      </c>
      <c r="H7" s="27">
        <f t="shared" si="0"/>
        <v>54615</v>
      </c>
      <c r="I7" s="27">
        <f t="shared" si="0"/>
        <v>24520578</v>
      </c>
      <c r="J7" s="28">
        <f t="shared" si="1"/>
        <v>151507</v>
      </c>
      <c r="K7" s="29">
        <f t="shared" si="1"/>
        <v>65480709.899999902</v>
      </c>
      <c r="L7" s="466"/>
      <c r="M7" s="450"/>
      <c r="N7" s="450"/>
      <c r="O7" s="450"/>
      <c r="P7" s="68" t="s">
        <v>28</v>
      </c>
      <c r="Q7" s="64">
        <v>9.8829999999999902</v>
      </c>
      <c r="R7" s="65">
        <v>10.708</v>
      </c>
    </row>
    <row r="8" spans="1:18" ht="15" thickBot="1" x14ac:dyDescent="0.35">
      <c r="A8" s="69" t="s">
        <v>29</v>
      </c>
      <c r="B8" s="50">
        <v>502462</v>
      </c>
      <c r="C8" s="51">
        <v>210341460</v>
      </c>
      <c r="D8" s="52">
        <v>190743</v>
      </c>
      <c r="E8" s="52">
        <v>79478861</v>
      </c>
      <c r="F8" s="138">
        <v>339433</v>
      </c>
      <c r="G8" s="139">
        <v>156069948</v>
      </c>
      <c r="H8" s="54">
        <f t="shared" si="0"/>
        <v>530176</v>
      </c>
      <c r="I8" s="55">
        <f t="shared" si="0"/>
        <v>235548809</v>
      </c>
      <c r="J8" s="28">
        <f t="shared" si="1"/>
        <v>1032638</v>
      </c>
      <c r="K8" s="29">
        <f t="shared" si="1"/>
        <v>445890269</v>
      </c>
      <c r="L8" s="466"/>
      <c r="M8" s="450"/>
      <c r="N8" s="450"/>
      <c r="O8" s="450"/>
      <c r="P8" s="68"/>
      <c r="Q8" s="64"/>
      <c r="R8" s="65"/>
    </row>
    <row r="9" spans="1:18" ht="15" thickBot="1" x14ac:dyDescent="0.35">
      <c r="A9" s="72" t="s">
        <v>30</v>
      </c>
      <c r="B9" s="60">
        <v>500806</v>
      </c>
      <c r="C9" s="61">
        <v>209424343</v>
      </c>
      <c r="D9" s="62">
        <v>190242</v>
      </c>
      <c r="E9" s="62">
        <v>79182059</v>
      </c>
      <c r="F9" s="73">
        <v>329533</v>
      </c>
      <c r="G9" s="90">
        <v>150360403</v>
      </c>
      <c r="H9" s="27">
        <f t="shared" si="0"/>
        <v>519775</v>
      </c>
      <c r="I9" s="27">
        <f t="shared" si="0"/>
        <v>229542462</v>
      </c>
      <c r="J9" s="28">
        <f t="shared" si="1"/>
        <v>1020581</v>
      </c>
      <c r="K9" s="29">
        <f t="shared" si="1"/>
        <v>438966805</v>
      </c>
      <c r="L9" s="466"/>
      <c r="M9" s="450"/>
      <c r="N9" s="450"/>
      <c r="O9" s="450"/>
      <c r="P9" s="68" t="s">
        <v>30</v>
      </c>
      <c r="Q9" s="64">
        <v>10.38</v>
      </c>
      <c r="R9" s="65">
        <v>9.7070000000000007</v>
      </c>
    </row>
    <row r="10" spans="1:18" ht="15" thickBot="1" x14ac:dyDescent="0.35">
      <c r="A10" s="72" t="s">
        <v>31</v>
      </c>
      <c r="B10" s="60">
        <v>1656</v>
      </c>
      <c r="C10" s="61">
        <v>917117</v>
      </c>
      <c r="D10" s="62">
        <v>501</v>
      </c>
      <c r="E10" s="62">
        <v>296802</v>
      </c>
      <c r="F10" s="73">
        <v>9900</v>
      </c>
      <c r="G10" s="90">
        <v>5709545</v>
      </c>
      <c r="H10" s="27">
        <f t="shared" si="0"/>
        <v>10401</v>
      </c>
      <c r="I10" s="27">
        <f t="shared" si="0"/>
        <v>6006347</v>
      </c>
      <c r="J10" s="28">
        <f t="shared" si="1"/>
        <v>12057</v>
      </c>
      <c r="K10" s="29">
        <f t="shared" si="1"/>
        <v>6923464</v>
      </c>
      <c r="L10" s="466"/>
      <c r="M10" s="450"/>
      <c r="N10" s="450"/>
      <c r="O10" s="450"/>
      <c r="P10" s="68" t="s">
        <v>31</v>
      </c>
      <c r="Q10" s="64">
        <v>10.38</v>
      </c>
      <c r="R10" s="65">
        <v>9.7070000000000007</v>
      </c>
    </row>
    <row r="11" spans="1:18" ht="15" thickBot="1" x14ac:dyDescent="0.35">
      <c r="A11" s="69" t="s">
        <v>32</v>
      </c>
      <c r="B11" s="50">
        <v>15296</v>
      </c>
      <c r="C11" s="51">
        <v>6082766</v>
      </c>
      <c r="D11" s="52">
        <v>6271</v>
      </c>
      <c r="E11" s="52">
        <v>3237666</v>
      </c>
      <c r="F11" s="70">
        <v>4475</v>
      </c>
      <c r="G11" s="140">
        <v>2512691</v>
      </c>
      <c r="H11" s="54">
        <f t="shared" si="0"/>
        <v>10746</v>
      </c>
      <c r="I11" s="55">
        <f t="shared" si="0"/>
        <v>5750357</v>
      </c>
      <c r="J11" s="28">
        <f t="shared" si="1"/>
        <v>26042</v>
      </c>
      <c r="K11" s="29">
        <f t="shared" si="1"/>
        <v>11833123</v>
      </c>
      <c r="L11" s="466"/>
      <c r="M11" s="450"/>
      <c r="N11" s="450"/>
      <c r="O11" s="450"/>
      <c r="P11" s="68"/>
      <c r="Q11" s="64"/>
      <c r="R11" s="65"/>
    </row>
    <row r="12" spans="1:18" ht="15" thickBot="1" x14ac:dyDescent="0.35">
      <c r="A12" s="72" t="s">
        <v>33</v>
      </c>
      <c r="B12" s="60">
        <v>15296</v>
      </c>
      <c r="C12" s="61">
        <v>6082766</v>
      </c>
      <c r="D12" s="62">
        <v>6271</v>
      </c>
      <c r="E12" s="62">
        <v>3237666</v>
      </c>
      <c r="F12" s="73">
        <v>4475</v>
      </c>
      <c r="G12" s="90">
        <v>2512691</v>
      </c>
      <c r="H12" s="27">
        <f t="shared" si="0"/>
        <v>10746</v>
      </c>
      <c r="I12" s="27">
        <f t="shared" si="0"/>
        <v>5750357</v>
      </c>
      <c r="J12" s="28">
        <f t="shared" si="1"/>
        <v>26042</v>
      </c>
      <c r="K12" s="29">
        <f t="shared" si="1"/>
        <v>11833123</v>
      </c>
      <c r="L12" s="466"/>
      <c r="M12" s="450"/>
      <c r="N12" s="450"/>
      <c r="O12" s="450"/>
      <c r="P12" s="75" t="s">
        <v>33</v>
      </c>
      <c r="Q12" s="76">
        <v>9.8709999999999898</v>
      </c>
      <c r="R12" s="77">
        <v>11.239000000000001</v>
      </c>
    </row>
    <row r="13" spans="1:18" ht="15" thickBot="1" x14ac:dyDescent="0.35">
      <c r="A13" s="36" t="s">
        <v>34</v>
      </c>
      <c r="B13" s="37">
        <v>116271</v>
      </c>
      <c r="C13" s="38">
        <v>51495660</v>
      </c>
      <c r="D13" s="39">
        <v>80439.121058659846</v>
      </c>
      <c r="E13" s="39">
        <v>33352136.503734309</v>
      </c>
      <c r="F13" s="40">
        <v>88767.878941340037</v>
      </c>
      <c r="G13" s="141">
        <v>37445411.496265605</v>
      </c>
      <c r="H13" s="42">
        <f t="shared" si="0"/>
        <v>169206.99999999988</v>
      </c>
      <c r="I13" s="43">
        <f t="shared" si="0"/>
        <v>70797547.999999911</v>
      </c>
      <c r="J13" s="79">
        <f t="shared" si="1"/>
        <v>285477.99999999988</v>
      </c>
      <c r="K13" s="80">
        <f t="shared" si="1"/>
        <v>122293207.99999991</v>
      </c>
      <c r="L13" s="467">
        <f>K13/K3</f>
        <v>4.1979730559263038E-2</v>
      </c>
      <c r="M13" s="450">
        <f>J13/J3</f>
        <v>0.10077875681323958</v>
      </c>
      <c r="N13" s="450">
        <f>E13/K13</f>
        <v>0.27272272147554044</v>
      </c>
      <c r="O13" s="450">
        <f>G13/K13</f>
        <v>0.30619371352385844</v>
      </c>
      <c r="P13" s="81"/>
      <c r="Q13" s="82" t="s">
        <v>35</v>
      </c>
      <c r="R13" s="83"/>
    </row>
    <row r="14" spans="1:18" ht="15" thickBot="1" x14ac:dyDescent="0.35">
      <c r="A14" s="49" t="s">
        <v>26</v>
      </c>
      <c r="B14" s="84">
        <v>47466</v>
      </c>
      <c r="C14" s="85">
        <v>20855381</v>
      </c>
      <c r="D14" s="86">
        <v>38515.121058659846</v>
      </c>
      <c r="E14" s="86">
        <v>15631623.503734309</v>
      </c>
      <c r="F14" s="84">
        <v>51941.878941340037</v>
      </c>
      <c r="G14" s="85">
        <v>21133754.496265609</v>
      </c>
      <c r="H14" s="54">
        <f t="shared" si="0"/>
        <v>90456.999999999884</v>
      </c>
      <c r="I14" s="55">
        <f t="shared" si="0"/>
        <v>36765377.999999918</v>
      </c>
      <c r="J14" s="28">
        <f t="shared" si="1"/>
        <v>137922.99999999988</v>
      </c>
      <c r="K14" s="29">
        <f t="shared" si="1"/>
        <v>57620758.999999911</v>
      </c>
      <c r="L14" s="467"/>
      <c r="M14" s="450"/>
      <c r="N14" s="450"/>
      <c r="O14" s="450"/>
      <c r="P14" s="81"/>
      <c r="Q14" s="57"/>
      <c r="R14" s="58"/>
    </row>
    <row r="15" spans="1:18" ht="15" thickBot="1" x14ac:dyDescent="0.35">
      <c r="A15" s="59" t="str">
        <f>A6</f>
        <v>EverSource East</v>
      </c>
      <c r="B15" s="60">
        <v>24797</v>
      </c>
      <c r="C15" s="61">
        <v>9619073</v>
      </c>
      <c r="D15" s="62">
        <v>28071.12105865985</v>
      </c>
      <c r="E15" s="62">
        <v>10811076.503734309</v>
      </c>
      <c r="F15" s="60">
        <v>45770.878941340037</v>
      </c>
      <c r="G15" s="61">
        <v>18139435.496265609</v>
      </c>
      <c r="H15" s="27">
        <f t="shared" si="0"/>
        <v>73841.999999999884</v>
      </c>
      <c r="I15" s="27">
        <f t="shared" si="0"/>
        <v>28950511.999999918</v>
      </c>
      <c r="J15" s="28">
        <f t="shared" si="1"/>
        <v>98638.999999999884</v>
      </c>
      <c r="K15" s="29">
        <f t="shared" si="1"/>
        <v>38569584.999999918</v>
      </c>
      <c r="L15" s="467"/>
      <c r="M15" s="450"/>
      <c r="N15" s="450"/>
      <c r="O15" s="450"/>
      <c r="P15" s="63" t="s">
        <v>27</v>
      </c>
      <c r="Q15" s="64">
        <v>10.833</v>
      </c>
      <c r="R15" s="65">
        <v>11.239000000000001</v>
      </c>
    </row>
    <row r="16" spans="1:18" ht="15" thickBot="1" x14ac:dyDescent="0.35">
      <c r="A16" s="59" t="str">
        <f>A7</f>
        <v>EverSource West</v>
      </c>
      <c r="B16" s="60">
        <v>22669</v>
      </c>
      <c r="C16" s="61">
        <v>11236308</v>
      </c>
      <c r="D16" s="62">
        <v>10444</v>
      </c>
      <c r="E16" s="62">
        <v>4820547</v>
      </c>
      <c r="F16" s="66">
        <v>6171</v>
      </c>
      <c r="G16" s="87">
        <v>2994319</v>
      </c>
      <c r="H16" s="27">
        <f t="shared" si="0"/>
        <v>16615</v>
      </c>
      <c r="I16" s="27">
        <f t="shared" si="0"/>
        <v>7814866</v>
      </c>
      <c r="J16" s="28">
        <f t="shared" si="1"/>
        <v>39284</v>
      </c>
      <c r="K16" s="29">
        <f t="shared" si="1"/>
        <v>19051174</v>
      </c>
      <c r="L16" s="467"/>
      <c r="M16" s="450"/>
      <c r="N16" s="450"/>
      <c r="O16" s="450"/>
      <c r="P16" s="68" t="s">
        <v>28</v>
      </c>
      <c r="Q16" s="64">
        <v>9.8829999999999902</v>
      </c>
      <c r="R16" s="65">
        <v>11.239000000000001</v>
      </c>
    </row>
    <row r="17" spans="1:24" ht="15" thickBot="1" x14ac:dyDescent="0.35">
      <c r="A17" s="49" t="s">
        <v>29</v>
      </c>
      <c r="B17" s="84">
        <v>65340</v>
      </c>
      <c r="C17" s="85">
        <v>29038486</v>
      </c>
      <c r="D17" s="86">
        <v>40848</v>
      </c>
      <c r="E17" s="86">
        <v>17184034</v>
      </c>
      <c r="F17" s="88">
        <v>36402</v>
      </c>
      <c r="G17" s="142">
        <v>16078816</v>
      </c>
      <c r="H17" s="54">
        <f t="shared" si="0"/>
        <v>77250</v>
      </c>
      <c r="I17" s="55">
        <f t="shared" si="0"/>
        <v>33262850</v>
      </c>
      <c r="J17" s="28">
        <f t="shared" si="1"/>
        <v>142590</v>
      </c>
      <c r="K17" s="29">
        <f t="shared" si="1"/>
        <v>62301336</v>
      </c>
      <c r="L17" s="467"/>
      <c r="M17" s="450"/>
      <c r="N17" s="450"/>
      <c r="O17" s="450"/>
      <c r="P17" s="68"/>
      <c r="Q17" s="64"/>
      <c r="R17" s="65"/>
    </row>
    <row r="18" spans="1:24" ht="15" thickBot="1" x14ac:dyDescent="0.35">
      <c r="A18" s="72" t="s">
        <v>30</v>
      </c>
      <c r="B18" s="60">
        <v>65302</v>
      </c>
      <c r="C18" s="61">
        <v>29014827</v>
      </c>
      <c r="D18" s="62">
        <v>40832</v>
      </c>
      <c r="E18" s="62">
        <v>17173209</v>
      </c>
      <c r="F18" s="73">
        <v>36276</v>
      </c>
      <c r="G18" s="90">
        <v>15992739</v>
      </c>
      <c r="H18" s="27">
        <f t="shared" si="0"/>
        <v>77108</v>
      </c>
      <c r="I18" s="27">
        <f t="shared" si="0"/>
        <v>33165948</v>
      </c>
      <c r="J18" s="28">
        <f t="shared" si="1"/>
        <v>142410</v>
      </c>
      <c r="K18" s="29">
        <f t="shared" si="1"/>
        <v>62180775</v>
      </c>
      <c r="L18" s="467"/>
      <c r="M18" s="450"/>
      <c r="N18" s="450"/>
      <c r="O18" s="450"/>
      <c r="P18" s="68" t="s">
        <v>30</v>
      </c>
      <c r="Q18" s="64">
        <v>10.38</v>
      </c>
      <c r="R18" s="65">
        <v>10.622666666666667</v>
      </c>
    </row>
    <row r="19" spans="1:24" ht="15" thickBot="1" x14ac:dyDescent="0.35">
      <c r="A19" s="72" t="s">
        <v>31</v>
      </c>
      <c r="B19" s="60">
        <v>38</v>
      </c>
      <c r="C19" s="61">
        <v>23659</v>
      </c>
      <c r="D19" s="62">
        <v>16</v>
      </c>
      <c r="E19" s="62">
        <v>10825</v>
      </c>
      <c r="F19" s="73">
        <v>126</v>
      </c>
      <c r="G19" s="90">
        <v>86077</v>
      </c>
      <c r="H19" s="27">
        <f t="shared" si="0"/>
        <v>142</v>
      </c>
      <c r="I19" s="27">
        <f t="shared" si="0"/>
        <v>96902</v>
      </c>
      <c r="J19" s="28">
        <f t="shared" si="1"/>
        <v>180</v>
      </c>
      <c r="K19" s="29">
        <f t="shared" si="1"/>
        <v>120561</v>
      </c>
      <c r="L19" s="467"/>
      <c r="M19" s="450"/>
      <c r="N19" s="450"/>
      <c r="O19" s="450"/>
      <c r="P19" s="68" t="s">
        <v>31</v>
      </c>
      <c r="Q19" s="64">
        <v>10.38</v>
      </c>
      <c r="R19" s="65">
        <v>11.432666666666668</v>
      </c>
    </row>
    <row r="20" spans="1:24" ht="15" thickBot="1" x14ac:dyDescent="0.35">
      <c r="A20" s="69" t="s">
        <v>32</v>
      </c>
      <c r="B20" s="84">
        <v>3465</v>
      </c>
      <c r="C20" s="85">
        <v>1601793</v>
      </c>
      <c r="D20" s="86">
        <v>1076</v>
      </c>
      <c r="E20" s="86">
        <v>536479</v>
      </c>
      <c r="F20" s="91">
        <v>424</v>
      </c>
      <c r="G20" s="143">
        <v>232841</v>
      </c>
      <c r="H20" s="54">
        <f t="shared" si="0"/>
        <v>1500</v>
      </c>
      <c r="I20" s="55">
        <f t="shared" si="0"/>
        <v>769320</v>
      </c>
      <c r="J20" s="28">
        <f t="shared" si="1"/>
        <v>4965</v>
      </c>
      <c r="K20" s="29">
        <f t="shared" si="1"/>
        <v>2371113</v>
      </c>
      <c r="L20" s="467"/>
      <c r="M20" s="450"/>
      <c r="N20" s="450"/>
      <c r="O20" s="450"/>
      <c r="P20" s="68"/>
      <c r="Q20" s="64"/>
      <c r="R20" s="65"/>
    </row>
    <row r="21" spans="1:24" ht="15" thickBot="1" x14ac:dyDescent="0.35">
      <c r="A21" s="72" t="s">
        <v>33</v>
      </c>
      <c r="B21" s="60">
        <v>3465</v>
      </c>
      <c r="C21" s="61">
        <v>1601793</v>
      </c>
      <c r="D21" s="62">
        <v>1076</v>
      </c>
      <c r="E21" s="62">
        <v>536479</v>
      </c>
      <c r="F21" s="73">
        <v>424</v>
      </c>
      <c r="G21" s="90">
        <v>232841</v>
      </c>
      <c r="H21" s="27">
        <f t="shared" si="0"/>
        <v>1500</v>
      </c>
      <c r="I21" s="27">
        <f t="shared" si="0"/>
        <v>769320</v>
      </c>
      <c r="J21" s="28">
        <f t="shared" si="1"/>
        <v>4965</v>
      </c>
      <c r="K21" s="29">
        <f t="shared" si="1"/>
        <v>2371113</v>
      </c>
      <c r="L21" s="467"/>
      <c r="M21" s="450"/>
      <c r="N21" s="450"/>
      <c r="O21" s="450"/>
      <c r="P21" s="75" t="s">
        <v>33</v>
      </c>
      <c r="Q21" s="76">
        <v>9.8709999999999898</v>
      </c>
      <c r="R21" s="77">
        <v>11.795</v>
      </c>
    </row>
    <row r="22" spans="1:24" ht="15" thickBot="1" x14ac:dyDescent="0.35">
      <c r="A22" s="36" t="s">
        <v>36</v>
      </c>
      <c r="B22" s="37">
        <v>104838</v>
      </c>
      <c r="C22" s="38">
        <v>78388316</v>
      </c>
      <c r="D22" s="39">
        <v>100272.05709432531</v>
      </c>
      <c r="E22" s="39">
        <v>141419980.23326677</v>
      </c>
      <c r="F22" s="40">
        <v>99556.942905674456</v>
      </c>
      <c r="G22" s="141">
        <v>67522234.366733029</v>
      </c>
      <c r="H22" s="42">
        <f t="shared" si="0"/>
        <v>199828.99999999977</v>
      </c>
      <c r="I22" s="43">
        <f t="shared" si="0"/>
        <v>208942214.59999979</v>
      </c>
      <c r="J22" s="44">
        <f t="shared" si="1"/>
        <v>304666.99999999977</v>
      </c>
      <c r="K22" s="45">
        <f t="shared" si="1"/>
        <v>287330530.59999979</v>
      </c>
      <c r="L22" s="467">
        <f>K22/K3</f>
        <v>9.8632282636972643E-2</v>
      </c>
      <c r="M22" s="450">
        <f>J22/J3</f>
        <v>0.10755281143212175</v>
      </c>
      <c r="N22" s="450">
        <f>E22/K22</f>
        <v>0.49218570660749295</v>
      </c>
      <c r="O22" s="450">
        <f>G22/K22</f>
        <v>0.23499846753400691</v>
      </c>
      <c r="P22" s="81"/>
      <c r="Q22" s="93" t="s">
        <v>37</v>
      </c>
      <c r="R22" s="94"/>
    </row>
    <row r="23" spans="1:24" ht="15" thickBot="1" x14ac:dyDescent="0.35">
      <c r="A23" s="69" t="s">
        <v>26</v>
      </c>
      <c r="B23" s="84">
        <v>39222</v>
      </c>
      <c r="C23" s="85">
        <v>29561461</v>
      </c>
      <c r="D23" s="86">
        <v>54501.057094325319</v>
      </c>
      <c r="E23" s="86">
        <v>79931785.233266756</v>
      </c>
      <c r="F23" s="84">
        <v>55260.942905674456</v>
      </c>
      <c r="G23" s="85">
        <v>34386014.366733029</v>
      </c>
      <c r="H23" s="54">
        <f t="shared" si="0"/>
        <v>109761.99999999977</v>
      </c>
      <c r="I23" s="55">
        <f t="shared" si="0"/>
        <v>114317799.59999979</v>
      </c>
      <c r="J23" s="28">
        <f t="shared" si="1"/>
        <v>148983.99999999977</v>
      </c>
      <c r="K23" s="29">
        <f t="shared" si="1"/>
        <v>143879260.59999979</v>
      </c>
      <c r="L23" s="467"/>
      <c r="M23" s="450"/>
      <c r="N23" s="450"/>
      <c r="O23" s="450"/>
      <c r="P23" s="81"/>
      <c r="Q23" s="57"/>
      <c r="R23" s="58"/>
    </row>
    <row r="24" spans="1:24" ht="15" thickBot="1" x14ac:dyDescent="0.35">
      <c r="A24" s="72" t="str">
        <f>A15</f>
        <v>EverSource East</v>
      </c>
      <c r="B24" s="60">
        <v>28906</v>
      </c>
      <c r="C24" s="61">
        <v>17171676</v>
      </c>
      <c r="D24" s="62">
        <v>47793.057094325319</v>
      </c>
      <c r="E24" s="62">
        <v>58451737.233266756</v>
      </c>
      <c r="F24" s="60">
        <v>50681.942905674456</v>
      </c>
      <c r="G24" s="61">
        <v>28877454.766733043</v>
      </c>
      <c r="H24" s="27">
        <f t="shared" si="0"/>
        <v>98474.999999999767</v>
      </c>
      <c r="I24" s="27">
        <f t="shared" si="0"/>
        <v>87329191.999999791</v>
      </c>
      <c r="J24" s="28">
        <f t="shared" si="1"/>
        <v>127380.99999999977</v>
      </c>
      <c r="K24" s="29">
        <f t="shared" si="1"/>
        <v>104500867.99999979</v>
      </c>
      <c r="L24" s="467"/>
      <c r="M24" s="450"/>
      <c r="N24" s="450"/>
      <c r="O24" s="450"/>
      <c r="P24" s="63" t="s">
        <v>27</v>
      </c>
      <c r="Q24" s="64">
        <v>9.6599999999999984</v>
      </c>
      <c r="R24" s="65">
        <v>11.086</v>
      </c>
    </row>
    <row r="25" spans="1:24" ht="15" thickBot="1" x14ac:dyDescent="0.35">
      <c r="A25" s="72" t="str">
        <f>A16</f>
        <v>EverSource West</v>
      </c>
      <c r="B25" s="60">
        <v>10316</v>
      </c>
      <c r="C25" s="61">
        <v>12389785</v>
      </c>
      <c r="D25" s="62">
        <v>6708</v>
      </c>
      <c r="E25" s="62">
        <v>21480048</v>
      </c>
      <c r="F25" s="66">
        <v>4579</v>
      </c>
      <c r="G25" s="87">
        <v>5508559.5999999903</v>
      </c>
      <c r="H25" s="27">
        <f t="shared" si="0"/>
        <v>11287</v>
      </c>
      <c r="I25" s="27">
        <f t="shared" si="0"/>
        <v>26988607.59999999</v>
      </c>
      <c r="J25" s="28">
        <f t="shared" si="1"/>
        <v>21603</v>
      </c>
      <c r="K25" s="29">
        <f t="shared" si="1"/>
        <v>39378392.599999994</v>
      </c>
      <c r="L25" s="467"/>
      <c r="M25" s="450"/>
      <c r="N25" s="450"/>
      <c r="O25" s="450"/>
      <c r="P25" s="68" t="s">
        <v>28</v>
      </c>
      <c r="Q25" s="64">
        <v>8.7520000000000007</v>
      </c>
      <c r="R25" s="65">
        <v>9.98</v>
      </c>
    </row>
    <row r="26" spans="1:24" ht="15" thickBot="1" x14ac:dyDescent="0.35">
      <c r="A26" s="69" t="s">
        <v>29</v>
      </c>
      <c r="B26" s="50">
        <v>63940</v>
      </c>
      <c r="C26" s="51">
        <v>48555674</v>
      </c>
      <c r="D26" s="52">
        <v>45187</v>
      </c>
      <c r="E26" s="52">
        <v>61332968</v>
      </c>
      <c r="F26" s="138">
        <v>44089</v>
      </c>
      <c r="G26" s="139">
        <v>33095078</v>
      </c>
      <c r="H26" s="54">
        <f t="shared" si="0"/>
        <v>89276</v>
      </c>
      <c r="I26" s="55">
        <f t="shared" si="0"/>
        <v>94428046</v>
      </c>
      <c r="J26" s="28">
        <f t="shared" si="1"/>
        <v>153216</v>
      </c>
      <c r="K26" s="29">
        <f t="shared" si="1"/>
        <v>142983720</v>
      </c>
      <c r="L26" s="467"/>
      <c r="M26" s="450"/>
      <c r="N26" s="450"/>
      <c r="O26" s="450"/>
      <c r="P26" s="68"/>
      <c r="Q26" s="64"/>
      <c r="R26" s="65"/>
    </row>
    <row r="27" spans="1:24" ht="15" thickBot="1" x14ac:dyDescent="0.35">
      <c r="A27" s="72" t="s">
        <v>30</v>
      </c>
      <c r="B27" s="60">
        <v>63723</v>
      </c>
      <c r="C27" s="61">
        <v>48458173</v>
      </c>
      <c r="D27" s="62">
        <v>44869</v>
      </c>
      <c r="E27" s="62">
        <v>60894381</v>
      </c>
      <c r="F27" s="73">
        <v>43013</v>
      </c>
      <c r="G27" s="90">
        <v>32079266</v>
      </c>
      <c r="H27" s="27">
        <f t="shared" si="0"/>
        <v>87882</v>
      </c>
      <c r="I27" s="27">
        <f t="shared" si="0"/>
        <v>92973647</v>
      </c>
      <c r="J27" s="28">
        <f t="shared" si="1"/>
        <v>151605</v>
      </c>
      <c r="K27" s="29">
        <f t="shared" si="1"/>
        <v>141431820</v>
      </c>
      <c r="L27" s="467"/>
      <c r="M27" s="450"/>
      <c r="N27" s="450"/>
      <c r="O27" s="450"/>
      <c r="P27" s="68" t="s">
        <v>30</v>
      </c>
      <c r="Q27" s="64">
        <v>8.7270000000000003</v>
      </c>
      <c r="R27" s="65">
        <v>8.4399999999999906</v>
      </c>
    </row>
    <row r="28" spans="1:24" ht="15" thickBot="1" x14ac:dyDescent="0.35">
      <c r="A28" s="72" t="s">
        <v>31</v>
      </c>
      <c r="B28" s="60">
        <v>217</v>
      </c>
      <c r="C28" s="61">
        <v>97501</v>
      </c>
      <c r="D28" s="62">
        <v>318</v>
      </c>
      <c r="E28" s="62">
        <v>438587</v>
      </c>
      <c r="F28" s="73">
        <v>1076</v>
      </c>
      <c r="G28" s="90">
        <v>1015812</v>
      </c>
      <c r="H28" s="27">
        <f t="shared" si="0"/>
        <v>1394</v>
      </c>
      <c r="I28" s="27">
        <f t="shared" si="0"/>
        <v>1454399</v>
      </c>
      <c r="J28" s="28">
        <f t="shared" si="1"/>
        <v>1611</v>
      </c>
      <c r="K28" s="29">
        <f t="shared" si="1"/>
        <v>1551900</v>
      </c>
      <c r="L28" s="467"/>
      <c r="M28" s="450"/>
      <c r="N28" s="450"/>
      <c r="O28" s="450"/>
      <c r="P28" s="68" t="s">
        <v>31</v>
      </c>
      <c r="Q28" s="64">
        <v>8.7270000000000003</v>
      </c>
      <c r="R28" s="65">
        <v>8.4399999999999906</v>
      </c>
    </row>
    <row r="29" spans="1:24" ht="15" thickBot="1" x14ac:dyDescent="0.35">
      <c r="A29" s="69" t="s">
        <v>32</v>
      </c>
      <c r="B29" s="50">
        <v>1676</v>
      </c>
      <c r="C29" s="51">
        <v>271181</v>
      </c>
      <c r="D29" s="52">
        <v>584</v>
      </c>
      <c r="E29" s="52">
        <v>155227</v>
      </c>
      <c r="F29" s="70">
        <v>207</v>
      </c>
      <c r="G29" s="140">
        <v>41142</v>
      </c>
      <c r="H29" s="54">
        <f t="shared" si="0"/>
        <v>791</v>
      </c>
      <c r="I29" s="55">
        <f t="shared" si="0"/>
        <v>196369</v>
      </c>
      <c r="J29" s="28">
        <f t="shared" si="1"/>
        <v>2467</v>
      </c>
      <c r="K29" s="29">
        <f t="shared" si="1"/>
        <v>467550</v>
      </c>
      <c r="L29" s="467"/>
      <c r="M29" s="450"/>
      <c r="N29" s="450"/>
      <c r="O29" s="450"/>
      <c r="P29" s="68"/>
      <c r="Q29" s="64"/>
      <c r="R29" s="65"/>
    </row>
    <row r="30" spans="1:24" ht="15" thickBot="1" x14ac:dyDescent="0.35">
      <c r="A30" s="72" t="s">
        <v>33</v>
      </c>
      <c r="B30" s="60">
        <v>1676</v>
      </c>
      <c r="C30" s="61">
        <v>271181</v>
      </c>
      <c r="D30" s="62">
        <v>584</v>
      </c>
      <c r="E30" s="62">
        <v>155227</v>
      </c>
      <c r="F30" s="73">
        <v>207</v>
      </c>
      <c r="G30" s="90">
        <v>41142</v>
      </c>
      <c r="H30" s="27">
        <f t="shared" si="0"/>
        <v>791</v>
      </c>
      <c r="I30" s="27">
        <f t="shared" si="0"/>
        <v>196369</v>
      </c>
      <c r="J30" s="28">
        <f t="shared" si="1"/>
        <v>2467</v>
      </c>
      <c r="K30" s="29">
        <f t="shared" si="1"/>
        <v>467550</v>
      </c>
      <c r="L30" s="467"/>
      <c r="M30" s="450"/>
      <c r="N30" s="450"/>
      <c r="O30" s="450"/>
      <c r="P30" s="75" t="s">
        <v>33</v>
      </c>
      <c r="Q30" s="76">
        <v>9.8709999999999898</v>
      </c>
      <c r="R30" s="77">
        <v>11.239000000000001</v>
      </c>
    </row>
    <row r="31" spans="1:24" ht="15" thickBot="1" x14ac:dyDescent="0.35">
      <c r="A31" s="36" t="s">
        <v>38</v>
      </c>
      <c r="B31" s="37">
        <v>11672</v>
      </c>
      <c r="C31" s="38">
        <v>68570492</v>
      </c>
      <c r="D31" s="39">
        <v>31852.616815269583</v>
      </c>
      <c r="E31" s="39">
        <v>330825562.65130341</v>
      </c>
      <c r="F31" s="40">
        <v>3691.3831847303918</v>
      </c>
      <c r="G31" s="141">
        <v>27461309.848696496</v>
      </c>
      <c r="H31" s="42">
        <f t="shared" si="0"/>
        <v>35543.999999999971</v>
      </c>
      <c r="I31" s="43">
        <f t="shared" si="0"/>
        <v>358286872.49999988</v>
      </c>
      <c r="J31" s="44">
        <f t="shared" si="1"/>
        <v>47215.999999999971</v>
      </c>
      <c r="K31" s="45">
        <f t="shared" si="1"/>
        <v>426857364.49999988</v>
      </c>
      <c r="L31" s="467">
        <f>K31/K3</f>
        <v>0.14652781983564564</v>
      </c>
      <c r="M31" s="450">
        <f>J31/J3</f>
        <v>1.6668078737044251E-2</v>
      </c>
      <c r="N31" s="450">
        <f>E31/K31</f>
        <v>0.77502601609981947</v>
      </c>
      <c r="O31" s="450">
        <f>G31/K31</f>
        <v>6.4333691140279023E-2</v>
      </c>
      <c r="P31" s="46"/>
      <c r="Q31" s="47" t="s">
        <v>39</v>
      </c>
      <c r="R31" s="96"/>
      <c r="S31" s="165"/>
      <c r="T31" s="166"/>
      <c r="U31" s="167" t="s">
        <v>40</v>
      </c>
      <c r="V31" s="168"/>
      <c r="W31" s="168"/>
      <c r="X31" s="169"/>
    </row>
    <row r="32" spans="1:24" ht="15" thickBot="1" x14ac:dyDescent="0.35">
      <c r="A32" s="69" t="s">
        <v>26</v>
      </c>
      <c r="B32" s="84">
        <v>8580</v>
      </c>
      <c r="C32" s="85">
        <v>37545706</v>
      </c>
      <c r="D32" s="86">
        <v>23755.616815269583</v>
      </c>
      <c r="E32" s="86">
        <v>192421832.65130338</v>
      </c>
      <c r="F32" s="84">
        <v>2126.3831847303918</v>
      </c>
      <c r="G32" s="85">
        <v>7418717.8486964973</v>
      </c>
      <c r="H32" s="54">
        <f t="shared" si="0"/>
        <v>25881.999999999975</v>
      </c>
      <c r="I32" s="55">
        <f t="shared" si="0"/>
        <v>199840550.49999988</v>
      </c>
      <c r="J32" s="56">
        <f t="shared" si="1"/>
        <v>34461.999999999971</v>
      </c>
      <c r="K32" s="29">
        <f t="shared" si="1"/>
        <v>237386256.49999988</v>
      </c>
      <c r="L32" s="467"/>
      <c r="M32" s="450"/>
      <c r="N32" s="450"/>
      <c r="O32" s="450"/>
      <c r="P32" s="98" t="s">
        <v>41</v>
      </c>
      <c r="Q32" s="99" t="s">
        <v>42</v>
      </c>
      <c r="R32" s="100" t="s">
        <v>43</v>
      </c>
      <c r="S32" s="170" t="s">
        <v>44</v>
      </c>
      <c r="T32" s="171" t="s">
        <v>45</v>
      </c>
      <c r="U32" s="172" t="s">
        <v>42</v>
      </c>
      <c r="V32" s="173" t="s">
        <v>43</v>
      </c>
      <c r="W32" s="173" t="s">
        <v>44</v>
      </c>
      <c r="X32" s="174" t="s">
        <v>45</v>
      </c>
    </row>
    <row r="33" spans="1:24" ht="15" thickBot="1" x14ac:dyDescent="0.35">
      <c r="A33" s="72" t="str">
        <f>A24</f>
        <v>EverSource East</v>
      </c>
      <c r="B33" s="60">
        <v>8398</v>
      </c>
      <c r="C33" s="61">
        <v>34453673</v>
      </c>
      <c r="D33" s="62">
        <v>23035.616815269583</v>
      </c>
      <c r="E33" s="62">
        <v>173024787.65130338</v>
      </c>
      <c r="F33" s="60">
        <v>2040.3831847303918</v>
      </c>
      <c r="G33" s="62">
        <v>5946699.3486964973</v>
      </c>
      <c r="H33" s="27">
        <f t="shared" si="0"/>
        <v>25075.999999999975</v>
      </c>
      <c r="I33" s="27">
        <f t="shared" si="0"/>
        <v>178971486.99999988</v>
      </c>
      <c r="J33" s="56">
        <f t="shared" si="1"/>
        <v>33473.999999999971</v>
      </c>
      <c r="K33" s="29">
        <f t="shared" si="1"/>
        <v>213425159.99999988</v>
      </c>
      <c r="L33" s="467"/>
      <c r="M33" s="450"/>
      <c r="N33" s="450"/>
      <c r="O33" s="450"/>
      <c r="P33" s="68" t="s">
        <v>27</v>
      </c>
      <c r="Q33" s="105">
        <v>9.6599999999999984</v>
      </c>
      <c r="R33" s="106">
        <v>9.4369999999999905</v>
      </c>
      <c r="S33" s="175">
        <v>8.7690000000000001</v>
      </c>
      <c r="T33" s="176"/>
      <c r="U33" s="177">
        <v>11.086</v>
      </c>
      <c r="V33" s="175">
        <v>9.4269999999999907</v>
      </c>
      <c r="W33" s="175">
        <v>10.662000000000001</v>
      </c>
      <c r="X33" s="176"/>
    </row>
    <row r="34" spans="1:24" ht="15" thickBot="1" x14ac:dyDescent="0.35">
      <c r="A34" s="72" t="str">
        <f>A25</f>
        <v>EverSource West</v>
      </c>
      <c r="B34" s="60">
        <v>182</v>
      </c>
      <c r="C34" s="61">
        <v>3092033</v>
      </c>
      <c r="D34" s="62">
        <v>720</v>
      </c>
      <c r="E34" s="62">
        <v>19397045</v>
      </c>
      <c r="F34" s="66">
        <v>86</v>
      </c>
      <c r="G34" s="67">
        <v>1472018.5</v>
      </c>
      <c r="H34" s="27">
        <f t="shared" si="0"/>
        <v>806</v>
      </c>
      <c r="I34" s="27">
        <f t="shared" si="0"/>
        <v>20869063.5</v>
      </c>
      <c r="J34" s="56">
        <f t="shared" si="1"/>
        <v>988</v>
      </c>
      <c r="K34" s="29">
        <f t="shared" si="1"/>
        <v>23961096.5</v>
      </c>
      <c r="L34" s="467"/>
      <c r="M34" s="450"/>
      <c r="N34" s="450"/>
      <c r="O34" s="450"/>
      <c r="P34" s="68" t="s">
        <v>28</v>
      </c>
      <c r="Q34" s="108"/>
      <c r="R34" s="109"/>
      <c r="S34" s="178"/>
      <c r="T34" s="179">
        <v>0</v>
      </c>
      <c r="U34" s="180"/>
      <c r="V34" s="178"/>
      <c r="W34" s="178"/>
      <c r="X34" s="179">
        <v>0</v>
      </c>
    </row>
    <row r="35" spans="1:24" ht="15" thickBot="1" x14ac:dyDescent="0.35">
      <c r="A35" s="69" t="s">
        <v>29</v>
      </c>
      <c r="B35" s="84">
        <v>2157</v>
      </c>
      <c r="C35" s="85">
        <v>28725837</v>
      </c>
      <c r="D35" s="86">
        <v>7518</v>
      </c>
      <c r="E35" s="86">
        <v>134348882</v>
      </c>
      <c r="F35" s="88">
        <v>1396</v>
      </c>
      <c r="G35" s="142">
        <v>19661487</v>
      </c>
      <c r="H35" s="54">
        <f t="shared" si="0"/>
        <v>8914</v>
      </c>
      <c r="I35" s="55">
        <f t="shared" si="0"/>
        <v>154010369</v>
      </c>
      <c r="J35" s="28">
        <f t="shared" si="1"/>
        <v>11071</v>
      </c>
      <c r="K35" s="29">
        <f t="shared" si="1"/>
        <v>182736206</v>
      </c>
      <c r="L35" s="467"/>
      <c r="M35" s="450"/>
      <c r="N35" s="450"/>
      <c r="O35" s="450"/>
      <c r="P35" s="68"/>
      <c r="Q35" s="108"/>
      <c r="R35" s="109"/>
      <c r="S35" s="178"/>
      <c r="T35" s="179"/>
      <c r="U35" s="180"/>
      <c r="V35" s="178"/>
      <c r="W35" s="178"/>
      <c r="X35" s="179"/>
    </row>
    <row r="36" spans="1:24" ht="15" thickBot="1" x14ac:dyDescent="0.35">
      <c r="A36" s="72" t="s">
        <v>30</v>
      </c>
      <c r="B36" s="60">
        <v>2152</v>
      </c>
      <c r="C36" s="61">
        <v>28666812</v>
      </c>
      <c r="D36" s="62">
        <v>7489</v>
      </c>
      <c r="E36" s="62">
        <v>133864365</v>
      </c>
      <c r="F36" s="73">
        <v>1356</v>
      </c>
      <c r="G36" s="90">
        <v>18974768</v>
      </c>
      <c r="H36" s="27">
        <f t="shared" si="0"/>
        <v>8845</v>
      </c>
      <c r="I36" s="27">
        <f t="shared" si="0"/>
        <v>152839133</v>
      </c>
      <c r="J36" s="28">
        <f t="shared" si="1"/>
        <v>10997</v>
      </c>
      <c r="K36" s="29">
        <f t="shared" si="1"/>
        <v>181505945</v>
      </c>
      <c r="L36" s="467"/>
      <c r="M36" s="450"/>
      <c r="N36" s="450"/>
      <c r="O36" s="450"/>
      <c r="P36" s="68" t="s">
        <v>30</v>
      </c>
      <c r="Q36" s="108">
        <v>8.7270000000000003</v>
      </c>
      <c r="R36" s="109"/>
      <c r="S36" s="178"/>
      <c r="T36" s="179">
        <v>8.4860000000000007</v>
      </c>
      <c r="U36" s="180">
        <v>8.4399999999999906</v>
      </c>
      <c r="V36" s="178"/>
      <c r="W36" s="178"/>
      <c r="X36" s="179">
        <v>8.2750000000000004</v>
      </c>
    </row>
    <row r="37" spans="1:24" ht="15" thickBot="1" x14ac:dyDescent="0.35">
      <c r="A37" s="72" t="s">
        <v>31</v>
      </c>
      <c r="B37" s="60">
        <v>5</v>
      </c>
      <c r="C37" s="61">
        <v>59025</v>
      </c>
      <c r="D37" s="62">
        <v>29</v>
      </c>
      <c r="E37" s="62">
        <v>484517</v>
      </c>
      <c r="F37" s="73">
        <v>40</v>
      </c>
      <c r="G37" s="90">
        <v>686719</v>
      </c>
      <c r="H37" s="27">
        <f t="shared" si="0"/>
        <v>69</v>
      </c>
      <c r="I37" s="27">
        <f t="shared" si="0"/>
        <v>1171236</v>
      </c>
      <c r="J37" s="28">
        <f t="shared" si="1"/>
        <v>74</v>
      </c>
      <c r="K37" s="29">
        <f t="shared" si="1"/>
        <v>1230261</v>
      </c>
      <c r="L37" s="467"/>
      <c r="M37" s="450"/>
      <c r="N37" s="450"/>
      <c r="O37" s="450"/>
      <c r="P37" s="68" t="s">
        <v>31</v>
      </c>
      <c r="Q37" s="108">
        <v>8.7270000000000003</v>
      </c>
      <c r="R37" s="109"/>
      <c r="S37" s="178">
        <v>8.923</v>
      </c>
      <c r="T37" s="179"/>
      <c r="U37" s="180">
        <v>8.4399999999999906</v>
      </c>
      <c r="V37" s="178"/>
      <c r="W37" s="178">
        <v>8.8190000000000008</v>
      </c>
      <c r="X37" s="179"/>
    </row>
    <row r="38" spans="1:24" ht="15" thickBot="1" x14ac:dyDescent="0.35">
      <c r="A38" s="69" t="s">
        <v>32</v>
      </c>
      <c r="B38" s="84">
        <v>935</v>
      </c>
      <c r="C38" s="85">
        <v>2298949</v>
      </c>
      <c r="D38" s="86">
        <v>579</v>
      </c>
      <c r="E38" s="86">
        <v>4054848</v>
      </c>
      <c r="F38" s="91">
        <v>169</v>
      </c>
      <c r="G38" s="143">
        <v>381105</v>
      </c>
      <c r="H38" s="54">
        <f t="shared" si="0"/>
        <v>748</v>
      </c>
      <c r="I38" s="55">
        <f t="shared" si="0"/>
        <v>4435953</v>
      </c>
      <c r="J38" s="28">
        <f t="shared" si="1"/>
        <v>1683</v>
      </c>
      <c r="K38" s="29">
        <f t="shared" si="1"/>
        <v>6734902</v>
      </c>
      <c r="L38" s="467"/>
      <c r="M38" s="450"/>
      <c r="N38" s="450"/>
      <c r="O38" s="450"/>
      <c r="P38" s="68"/>
      <c r="Q38" s="108"/>
      <c r="R38" s="109"/>
      <c r="S38" s="178"/>
      <c r="T38" s="179"/>
      <c r="U38" s="180"/>
      <c r="V38" s="178"/>
      <c r="W38" s="178"/>
      <c r="X38" s="179"/>
    </row>
    <row r="39" spans="1:24" ht="15" thickBot="1" x14ac:dyDescent="0.35">
      <c r="A39" s="72" t="s">
        <v>33</v>
      </c>
      <c r="B39" s="60">
        <v>935</v>
      </c>
      <c r="C39" s="61">
        <v>2298949</v>
      </c>
      <c r="D39" s="62">
        <v>579</v>
      </c>
      <c r="E39" s="62">
        <v>4054848</v>
      </c>
      <c r="F39" s="73">
        <v>169</v>
      </c>
      <c r="G39" s="90">
        <v>381105</v>
      </c>
      <c r="H39" s="27">
        <f t="shared" si="0"/>
        <v>748</v>
      </c>
      <c r="I39" s="27">
        <f t="shared" si="0"/>
        <v>4435953</v>
      </c>
      <c r="J39" s="28">
        <f t="shared" si="1"/>
        <v>1683</v>
      </c>
      <c r="K39" s="29">
        <f t="shared" si="1"/>
        <v>6734902</v>
      </c>
      <c r="L39" s="467"/>
      <c r="M39" s="450"/>
      <c r="N39" s="450"/>
      <c r="O39" s="450"/>
      <c r="P39" s="75" t="s">
        <v>33</v>
      </c>
      <c r="Q39" s="111">
        <v>8.7240000000000002</v>
      </c>
      <c r="R39" s="112"/>
      <c r="S39" s="181"/>
      <c r="T39" s="182"/>
      <c r="U39" s="183">
        <v>10.595000000000001</v>
      </c>
      <c r="V39" s="181"/>
      <c r="W39" s="181"/>
      <c r="X39" s="182"/>
    </row>
    <row r="40" spans="1:24" ht="15" thickBot="1" x14ac:dyDescent="0.35">
      <c r="A40" s="36" t="s">
        <v>46</v>
      </c>
      <c r="B40" s="37">
        <v>746</v>
      </c>
      <c r="C40" s="38">
        <v>46740817</v>
      </c>
      <c r="D40" s="39">
        <v>6337.0255264992493</v>
      </c>
      <c r="E40" s="39">
        <v>930107151.57640195</v>
      </c>
      <c r="F40" s="40">
        <v>553.97447350074867</v>
      </c>
      <c r="G40" s="141">
        <v>166188996.92359698</v>
      </c>
      <c r="H40" s="42">
        <f t="shared" si="0"/>
        <v>6890.9999999999982</v>
      </c>
      <c r="I40" s="43">
        <f t="shared" si="0"/>
        <v>1096296148.499999</v>
      </c>
      <c r="J40" s="44">
        <f t="shared" si="1"/>
        <v>7636.9999999999982</v>
      </c>
      <c r="K40" s="45">
        <f t="shared" si="1"/>
        <v>1143036965.499999</v>
      </c>
      <c r="L40" s="467">
        <f>K40/K3</f>
        <v>0.3923716174897271</v>
      </c>
      <c r="M40" s="460">
        <f>J40/J3</f>
        <v>2.6959953684091622E-3</v>
      </c>
      <c r="N40" s="460">
        <f>E40/K40</f>
        <v>0.81371572368138145</v>
      </c>
      <c r="O40" s="460">
        <f>G40/K40</f>
        <v>0.14539249555319575</v>
      </c>
      <c r="P40" s="46"/>
      <c r="Q40" s="114" t="s">
        <v>47</v>
      </c>
      <c r="R40" s="115"/>
      <c r="S40" s="184"/>
      <c r="T40" s="185"/>
      <c r="U40" s="167" t="s">
        <v>48</v>
      </c>
      <c r="V40" s="168"/>
      <c r="W40" s="168"/>
      <c r="X40" s="169"/>
    </row>
    <row r="41" spans="1:24" ht="15" thickBot="1" x14ac:dyDescent="0.35">
      <c r="A41" s="69" t="s">
        <v>26</v>
      </c>
      <c r="B41" s="84">
        <v>473</v>
      </c>
      <c r="C41" s="85">
        <v>23979979</v>
      </c>
      <c r="D41" s="86">
        <v>3830.0255264992493</v>
      </c>
      <c r="E41" s="86">
        <v>468238307.57640201</v>
      </c>
      <c r="F41" s="84">
        <v>389.97447350074873</v>
      </c>
      <c r="G41" s="85">
        <v>153430654.92359698</v>
      </c>
      <c r="H41" s="54">
        <f t="shared" si="0"/>
        <v>4219.9999999999982</v>
      </c>
      <c r="I41" s="55">
        <f t="shared" si="0"/>
        <v>621668962.49999905</v>
      </c>
      <c r="J41" s="56">
        <f t="shared" si="1"/>
        <v>4692.9999999999982</v>
      </c>
      <c r="K41" s="29">
        <f t="shared" si="1"/>
        <v>645648941.49999905</v>
      </c>
      <c r="L41" s="467"/>
      <c r="M41" s="460"/>
      <c r="N41" s="460"/>
      <c r="O41" s="460"/>
      <c r="P41" s="98" t="s">
        <v>41</v>
      </c>
      <c r="Q41" s="102" t="s">
        <v>42</v>
      </c>
      <c r="R41" s="103" t="s">
        <v>43</v>
      </c>
      <c r="S41" s="173" t="s">
        <v>44</v>
      </c>
      <c r="T41" s="174" t="s">
        <v>45</v>
      </c>
      <c r="U41" s="172" t="s">
        <v>42</v>
      </c>
      <c r="V41" s="173" t="s">
        <v>43</v>
      </c>
      <c r="W41" s="173" t="s">
        <v>44</v>
      </c>
      <c r="X41" s="174" t="s">
        <v>45</v>
      </c>
    </row>
    <row r="42" spans="1:24" ht="15" thickBot="1" x14ac:dyDescent="0.35">
      <c r="A42" s="72" t="str">
        <f>A33</f>
        <v>EverSource East</v>
      </c>
      <c r="B42" s="60">
        <v>451</v>
      </c>
      <c r="C42" s="61">
        <v>23104184</v>
      </c>
      <c r="D42" s="62">
        <v>3614.0255264992493</v>
      </c>
      <c r="E42" s="62">
        <v>394607736.07640201</v>
      </c>
      <c r="F42" s="60">
        <v>384.97447350074873</v>
      </c>
      <c r="G42" s="62">
        <v>153067614.92359698</v>
      </c>
      <c r="H42" s="27">
        <f t="shared" si="0"/>
        <v>3998.9999999999982</v>
      </c>
      <c r="I42" s="27">
        <f t="shared" si="0"/>
        <v>547675350.99999905</v>
      </c>
      <c r="J42" s="56">
        <f t="shared" si="1"/>
        <v>4449.9999999999982</v>
      </c>
      <c r="K42" s="29">
        <f t="shared" si="1"/>
        <v>570779534.99999905</v>
      </c>
      <c r="L42" s="467"/>
      <c r="M42" s="460"/>
      <c r="N42" s="460"/>
      <c r="O42" s="460"/>
      <c r="P42" s="63" t="s">
        <v>27</v>
      </c>
      <c r="Q42" s="117"/>
      <c r="R42" s="109">
        <v>9.4369999999999905</v>
      </c>
      <c r="S42" s="178">
        <v>8.7690000000000001</v>
      </c>
      <c r="T42" s="179"/>
      <c r="U42" s="180"/>
      <c r="V42" s="178">
        <v>9.4269999999999907</v>
      </c>
      <c r="W42" s="178">
        <v>10.662000000000001</v>
      </c>
      <c r="X42" s="179"/>
    </row>
    <row r="43" spans="1:24" ht="15" thickBot="1" x14ac:dyDescent="0.35">
      <c r="A43" s="72" t="str">
        <f>A34</f>
        <v>EverSource West</v>
      </c>
      <c r="B43" s="60">
        <v>22</v>
      </c>
      <c r="C43" s="61">
        <v>875795</v>
      </c>
      <c r="D43" s="62">
        <v>216</v>
      </c>
      <c r="E43" s="62">
        <v>73630571.5</v>
      </c>
      <c r="F43" s="66">
        <v>5</v>
      </c>
      <c r="G43" s="67">
        <v>363040</v>
      </c>
      <c r="H43" s="27">
        <f t="shared" si="0"/>
        <v>221</v>
      </c>
      <c r="I43" s="27">
        <f t="shared" si="0"/>
        <v>73993611.5</v>
      </c>
      <c r="J43" s="56">
        <f t="shared" si="1"/>
        <v>243</v>
      </c>
      <c r="K43" s="29">
        <f t="shared" si="1"/>
        <v>74869406.5</v>
      </c>
      <c r="L43" s="467"/>
      <c r="M43" s="460"/>
      <c r="N43" s="460"/>
      <c r="O43" s="460"/>
      <c r="P43" s="68" t="s">
        <v>28</v>
      </c>
      <c r="Q43" s="108"/>
      <c r="R43" s="109"/>
      <c r="S43" s="178"/>
      <c r="T43" s="179">
        <v>0</v>
      </c>
      <c r="U43" s="180"/>
      <c r="V43" s="178"/>
      <c r="W43" s="178"/>
      <c r="X43" s="179">
        <v>0</v>
      </c>
    </row>
    <row r="44" spans="1:24" ht="15" thickBot="1" x14ac:dyDescent="0.35">
      <c r="A44" s="69" t="s">
        <v>29</v>
      </c>
      <c r="B44" s="84">
        <v>266</v>
      </c>
      <c r="C44" s="85">
        <v>21524999</v>
      </c>
      <c r="D44" s="86">
        <v>2484</v>
      </c>
      <c r="E44" s="86">
        <v>447458791</v>
      </c>
      <c r="F44" s="88">
        <v>164</v>
      </c>
      <c r="G44" s="142">
        <v>12758342</v>
      </c>
      <c r="H44" s="54">
        <f t="shared" si="0"/>
        <v>2648</v>
      </c>
      <c r="I44" s="55">
        <f t="shared" si="0"/>
        <v>460217133</v>
      </c>
      <c r="J44" s="28">
        <f t="shared" si="1"/>
        <v>2914</v>
      </c>
      <c r="K44" s="29">
        <f t="shared" si="1"/>
        <v>481742132</v>
      </c>
      <c r="L44" s="467"/>
      <c r="M44" s="460"/>
      <c r="N44" s="460"/>
      <c r="O44" s="460"/>
      <c r="P44" s="68"/>
      <c r="Q44" s="108"/>
      <c r="R44" s="109"/>
      <c r="S44" s="178"/>
      <c r="T44" s="179"/>
      <c r="U44" s="180"/>
      <c r="V44" s="178"/>
      <c r="W44" s="178"/>
      <c r="X44" s="179"/>
    </row>
    <row r="45" spans="1:24" ht="15" thickBot="1" x14ac:dyDescent="0.35">
      <c r="A45" s="72" t="s">
        <v>30</v>
      </c>
      <c r="B45" s="60">
        <v>265</v>
      </c>
      <c r="C45" s="61">
        <v>21498239</v>
      </c>
      <c r="D45" s="62">
        <v>2477</v>
      </c>
      <c r="E45" s="62">
        <v>446663181</v>
      </c>
      <c r="F45" s="73">
        <v>162</v>
      </c>
      <c r="G45" s="90">
        <v>12580542</v>
      </c>
      <c r="H45" s="27">
        <f t="shared" si="0"/>
        <v>2639</v>
      </c>
      <c r="I45" s="27">
        <f t="shared" si="0"/>
        <v>459243723</v>
      </c>
      <c r="J45" s="28">
        <f t="shared" si="1"/>
        <v>2904</v>
      </c>
      <c r="K45" s="29">
        <f t="shared" si="1"/>
        <v>480741962</v>
      </c>
      <c r="L45" s="467"/>
      <c r="M45" s="460"/>
      <c r="N45" s="460"/>
      <c r="O45" s="460"/>
      <c r="P45" s="68" t="s">
        <v>30</v>
      </c>
      <c r="Q45" s="108">
        <v>8.7270000000000003</v>
      </c>
      <c r="R45" s="109"/>
      <c r="S45" s="178"/>
      <c r="T45" s="179">
        <v>8.4860000000000007</v>
      </c>
      <c r="U45" s="180">
        <v>8.4399999999999906</v>
      </c>
      <c r="V45" s="178"/>
      <c r="W45" s="178"/>
      <c r="X45" s="179">
        <v>8.2750000000000004</v>
      </c>
    </row>
    <row r="46" spans="1:24" ht="15" thickBot="1" x14ac:dyDescent="0.35">
      <c r="A46" s="72" t="s">
        <v>31</v>
      </c>
      <c r="B46" s="60">
        <v>1</v>
      </c>
      <c r="C46" s="61">
        <v>26760</v>
      </c>
      <c r="D46" s="62">
        <v>7</v>
      </c>
      <c r="E46" s="62">
        <v>795610</v>
      </c>
      <c r="F46" s="73">
        <v>2</v>
      </c>
      <c r="G46" s="90">
        <v>177800</v>
      </c>
      <c r="H46" s="27">
        <f t="shared" si="0"/>
        <v>9</v>
      </c>
      <c r="I46" s="27">
        <f t="shared" si="0"/>
        <v>973410</v>
      </c>
      <c r="J46" s="28">
        <f t="shared" si="1"/>
        <v>10</v>
      </c>
      <c r="K46" s="29">
        <f t="shared" si="1"/>
        <v>1000170</v>
      </c>
      <c r="L46" s="467"/>
      <c r="M46" s="460"/>
      <c r="N46" s="460"/>
      <c r="O46" s="460"/>
      <c r="P46" s="68" t="s">
        <v>31</v>
      </c>
      <c r="Q46" s="108"/>
      <c r="R46" s="109">
        <v>8.923</v>
      </c>
      <c r="S46" s="178"/>
      <c r="T46" s="179"/>
      <c r="U46" s="180"/>
      <c r="V46" s="178">
        <v>8.8190000000000008</v>
      </c>
      <c r="W46" s="178"/>
      <c r="X46" s="179"/>
    </row>
    <row r="47" spans="1:24" ht="15" thickBot="1" x14ac:dyDescent="0.35">
      <c r="A47" s="69" t="s">
        <v>32</v>
      </c>
      <c r="B47" s="84">
        <v>7</v>
      </c>
      <c r="C47" s="85">
        <v>1235839</v>
      </c>
      <c r="D47" s="86">
        <v>23</v>
      </c>
      <c r="E47" s="86">
        <v>14410053</v>
      </c>
      <c r="F47" s="91">
        <v>0</v>
      </c>
      <c r="G47" s="143">
        <v>0</v>
      </c>
      <c r="H47" s="54">
        <f t="shared" si="0"/>
        <v>23</v>
      </c>
      <c r="I47" s="55">
        <f t="shared" si="0"/>
        <v>14410053</v>
      </c>
      <c r="J47" s="28">
        <f t="shared" si="1"/>
        <v>30</v>
      </c>
      <c r="K47" s="29">
        <f t="shared" si="1"/>
        <v>15645892</v>
      </c>
      <c r="L47" s="467"/>
      <c r="M47" s="460"/>
      <c r="N47" s="460"/>
      <c r="O47" s="460"/>
      <c r="P47" s="68"/>
      <c r="Q47" s="108"/>
      <c r="R47" s="109"/>
      <c r="S47" s="178"/>
      <c r="T47" s="179"/>
      <c r="U47" s="180"/>
      <c r="V47" s="178"/>
      <c r="W47" s="178"/>
      <c r="X47" s="179"/>
    </row>
    <row r="48" spans="1:24" ht="15" thickBot="1" x14ac:dyDescent="0.35">
      <c r="A48" s="72" t="s">
        <v>33</v>
      </c>
      <c r="B48" s="60">
        <v>7</v>
      </c>
      <c r="C48" s="61">
        <v>1235839</v>
      </c>
      <c r="D48" s="62">
        <v>23</v>
      </c>
      <c r="E48" s="62">
        <v>14410053</v>
      </c>
      <c r="F48" s="73">
        <v>0</v>
      </c>
      <c r="G48" s="90">
        <v>0</v>
      </c>
      <c r="H48" s="27">
        <f t="shared" si="0"/>
        <v>23</v>
      </c>
      <c r="I48" s="27">
        <f t="shared" si="0"/>
        <v>14410053</v>
      </c>
      <c r="J48" s="28">
        <f t="shared" si="1"/>
        <v>30</v>
      </c>
      <c r="K48" s="29">
        <f t="shared" si="1"/>
        <v>15645892</v>
      </c>
      <c r="L48" s="467"/>
      <c r="M48" s="460"/>
      <c r="N48" s="460"/>
      <c r="O48" s="460"/>
      <c r="P48" s="75" t="s">
        <v>33</v>
      </c>
      <c r="Q48" s="111"/>
      <c r="R48" s="112"/>
      <c r="S48" s="181"/>
      <c r="T48" s="182">
        <v>0</v>
      </c>
      <c r="U48" s="183"/>
      <c r="V48" s="181"/>
      <c r="W48" s="181"/>
      <c r="X48" s="182">
        <v>0</v>
      </c>
    </row>
    <row r="49" spans="1:18" ht="15" thickBot="1" x14ac:dyDescent="0.35">
      <c r="A49" s="36" t="s">
        <v>49</v>
      </c>
      <c r="B49" s="37">
        <v>3286</v>
      </c>
      <c r="C49" s="38">
        <v>2596228</v>
      </c>
      <c r="D49" s="39">
        <v>8943.7473530968709</v>
      </c>
      <c r="E49" s="39">
        <v>8129466.4086199794</v>
      </c>
      <c r="F49" s="40">
        <v>4583.25264690312</v>
      </c>
      <c r="G49" s="141">
        <v>1274724.6913800118</v>
      </c>
      <c r="H49" s="42">
        <f t="shared" si="0"/>
        <v>13526.999999999991</v>
      </c>
      <c r="I49" s="43">
        <f t="shared" si="0"/>
        <v>9404191.0999999903</v>
      </c>
      <c r="J49" s="44">
        <f t="shared" si="1"/>
        <v>16812.999999999993</v>
      </c>
      <c r="K49" s="45">
        <f t="shared" si="1"/>
        <v>12000419.09999999</v>
      </c>
      <c r="L49" s="469">
        <f>K49/K3</f>
        <v>4.1193977053593511E-3</v>
      </c>
      <c r="M49" s="460">
        <f>J49/J3</f>
        <v>5.9352848145951594E-3</v>
      </c>
      <c r="N49" s="460">
        <f>E49/K49</f>
        <v>0.67743187474344013</v>
      </c>
      <c r="O49" s="460">
        <f>G49/K49</f>
        <v>0.10622334776458039</v>
      </c>
      <c r="P49" s="46"/>
      <c r="Q49" s="47" t="s">
        <v>50</v>
      </c>
      <c r="R49" s="48"/>
    </row>
    <row r="50" spans="1:18" ht="15" thickBot="1" x14ac:dyDescent="0.35">
      <c r="A50" s="69" t="s">
        <v>26</v>
      </c>
      <c r="B50" s="84">
        <v>2787</v>
      </c>
      <c r="C50" s="85">
        <v>1482492</v>
      </c>
      <c r="D50" s="86">
        <v>8343.7473530968709</v>
      </c>
      <c r="E50" s="86">
        <v>5302911.4086199794</v>
      </c>
      <c r="F50" s="144">
        <v>4290.25264690312</v>
      </c>
      <c r="G50" s="145">
        <v>680482.69138001197</v>
      </c>
      <c r="H50" s="54">
        <f t="shared" si="0"/>
        <v>12633.999999999991</v>
      </c>
      <c r="I50" s="55">
        <f t="shared" si="0"/>
        <v>5983394.0999999912</v>
      </c>
      <c r="J50" s="56">
        <f t="shared" si="1"/>
        <v>15420.999999999991</v>
      </c>
      <c r="K50" s="29">
        <f t="shared" si="1"/>
        <v>7465886.0999999912</v>
      </c>
      <c r="L50" s="469"/>
      <c r="M50" s="460"/>
      <c r="N50" s="460"/>
      <c r="O50" s="460"/>
      <c r="P50" s="46"/>
      <c r="Q50" s="118"/>
      <c r="R50" s="119"/>
    </row>
    <row r="51" spans="1:18" ht="15" thickBot="1" x14ac:dyDescent="0.35">
      <c r="A51" s="72" t="str">
        <f>A42</f>
        <v>EverSource East</v>
      </c>
      <c r="B51" s="60">
        <v>2670</v>
      </c>
      <c r="C51" s="61">
        <v>1042342</v>
      </c>
      <c r="D51" s="62">
        <v>7067.74735309687</v>
      </c>
      <c r="E51" s="62">
        <v>4105241.3086199798</v>
      </c>
      <c r="F51" s="60">
        <v>3389.25264690312</v>
      </c>
      <c r="G51" s="62">
        <v>544216.69138001197</v>
      </c>
      <c r="H51" s="27">
        <f t="shared" si="0"/>
        <v>10456.999999999989</v>
      </c>
      <c r="I51" s="27">
        <f t="shared" si="0"/>
        <v>4649457.9999999916</v>
      </c>
      <c r="J51" s="56">
        <f t="shared" si="1"/>
        <v>13126.999999999991</v>
      </c>
      <c r="K51" s="29">
        <f t="shared" si="1"/>
        <v>5691799.9999999916</v>
      </c>
      <c r="L51" s="469"/>
      <c r="M51" s="460"/>
      <c r="N51" s="460"/>
      <c r="O51" s="460"/>
      <c r="P51" s="63" t="s">
        <v>27</v>
      </c>
      <c r="Q51" s="108">
        <v>9.66</v>
      </c>
      <c r="R51" s="110">
        <v>11.086</v>
      </c>
    </row>
    <row r="52" spans="1:18" ht="15" thickBot="1" x14ac:dyDescent="0.35">
      <c r="A52" s="72" t="str">
        <f>A43</f>
        <v>EverSource West</v>
      </c>
      <c r="B52" s="60">
        <v>117</v>
      </c>
      <c r="C52" s="61">
        <v>440150</v>
      </c>
      <c r="D52" s="62">
        <v>1276</v>
      </c>
      <c r="E52" s="62">
        <v>1197670.1000000001</v>
      </c>
      <c r="F52" s="66">
        <v>901</v>
      </c>
      <c r="G52" s="67">
        <v>136266</v>
      </c>
      <c r="H52" s="27">
        <f t="shared" si="0"/>
        <v>2177</v>
      </c>
      <c r="I52" s="27">
        <f t="shared" si="0"/>
        <v>1333936.1000000001</v>
      </c>
      <c r="J52" s="56">
        <f t="shared" si="1"/>
        <v>2294</v>
      </c>
      <c r="K52" s="29">
        <f t="shared" si="1"/>
        <v>1774086.1</v>
      </c>
      <c r="L52" s="469"/>
      <c r="M52" s="460"/>
      <c r="N52" s="460"/>
      <c r="O52" s="460"/>
      <c r="P52" s="68" t="s">
        <v>28</v>
      </c>
      <c r="Q52" s="108"/>
      <c r="R52" s="110"/>
    </row>
    <row r="53" spans="1:18" ht="15" thickBot="1" x14ac:dyDescent="0.35">
      <c r="A53" s="69" t="s">
        <v>29</v>
      </c>
      <c r="B53" s="84">
        <v>219</v>
      </c>
      <c r="C53" s="85">
        <v>1066326</v>
      </c>
      <c r="D53" s="86">
        <v>412</v>
      </c>
      <c r="E53" s="86">
        <v>2739067</v>
      </c>
      <c r="F53" s="88">
        <v>152</v>
      </c>
      <c r="G53" s="142">
        <v>586120</v>
      </c>
      <c r="H53" s="54">
        <f t="shared" si="0"/>
        <v>564</v>
      </c>
      <c r="I53" s="55">
        <f t="shared" si="0"/>
        <v>3325187</v>
      </c>
      <c r="J53" s="28">
        <f t="shared" si="1"/>
        <v>783</v>
      </c>
      <c r="K53" s="29">
        <f t="shared" si="1"/>
        <v>4391513</v>
      </c>
      <c r="L53" s="469"/>
      <c r="M53" s="460"/>
      <c r="N53" s="460"/>
      <c r="O53" s="460"/>
      <c r="P53" s="68"/>
      <c r="Q53" s="117"/>
      <c r="R53" s="120"/>
    </row>
    <row r="54" spans="1:18" ht="15" thickBot="1" x14ac:dyDescent="0.35">
      <c r="A54" s="72" t="s">
        <v>30</v>
      </c>
      <c r="B54" s="60">
        <v>219</v>
      </c>
      <c r="C54" s="61">
        <v>1066326</v>
      </c>
      <c r="D54" s="62">
        <v>411</v>
      </c>
      <c r="E54" s="62">
        <v>2722846</v>
      </c>
      <c r="F54" s="73">
        <v>151</v>
      </c>
      <c r="G54" s="90">
        <v>585969</v>
      </c>
      <c r="H54" s="27">
        <f t="shared" si="0"/>
        <v>562</v>
      </c>
      <c r="I54" s="27">
        <f t="shared" si="0"/>
        <v>3308815</v>
      </c>
      <c r="J54" s="28">
        <f t="shared" si="1"/>
        <v>781</v>
      </c>
      <c r="K54" s="29">
        <f t="shared" si="1"/>
        <v>4375141</v>
      </c>
      <c r="L54" s="469"/>
      <c r="M54" s="460"/>
      <c r="N54" s="460"/>
      <c r="O54" s="460"/>
      <c r="P54" s="68" t="s">
        <v>30</v>
      </c>
      <c r="Q54" s="108"/>
      <c r="R54" s="110"/>
    </row>
    <row r="55" spans="1:18" ht="15" thickBot="1" x14ac:dyDescent="0.35">
      <c r="A55" s="72" t="s">
        <v>31</v>
      </c>
      <c r="B55" s="60">
        <v>0</v>
      </c>
      <c r="C55" s="61">
        <v>0</v>
      </c>
      <c r="D55" s="62">
        <v>1</v>
      </c>
      <c r="E55" s="62">
        <v>16221</v>
      </c>
      <c r="F55" s="73">
        <v>1</v>
      </c>
      <c r="G55" s="90">
        <v>151</v>
      </c>
      <c r="H55" s="27">
        <f t="shared" si="0"/>
        <v>2</v>
      </c>
      <c r="I55" s="27">
        <f t="shared" si="0"/>
        <v>16372</v>
      </c>
      <c r="J55" s="28">
        <f t="shared" si="1"/>
        <v>2</v>
      </c>
      <c r="K55" s="29">
        <f t="shared" si="1"/>
        <v>16372</v>
      </c>
      <c r="L55" s="469"/>
      <c r="M55" s="460"/>
      <c r="N55" s="460"/>
      <c r="O55" s="460"/>
      <c r="P55" s="68" t="s">
        <v>31</v>
      </c>
      <c r="Q55" s="108"/>
      <c r="R55" s="110"/>
    </row>
    <row r="56" spans="1:18" ht="15" thickBot="1" x14ac:dyDescent="0.35">
      <c r="A56" s="69" t="s">
        <v>32</v>
      </c>
      <c r="B56" s="84">
        <v>280</v>
      </c>
      <c r="C56" s="85">
        <v>47410</v>
      </c>
      <c r="D56" s="86">
        <v>188</v>
      </c>
      <c r="E56" s="86">
        <v>87488</v>
      </c>
      <c r="F56" s="91">
        <v>141</v>
      </c>
      <c r="G56" s="143">
        <v>8122</v>
      </c>
      <c r="H56" s="54">
        <f t="shared" si="0"/>
        <v>329</v>
      </c>
      <c r="I56" s="55">
        <f t="shared" si="0"/>
        <v>95610</v>
      </c>
      <c r="J56" s="28">
        <f t="shared" si="1"/>
        <v>609</v>
      </c>
      <c r="K56" s="29">
        <f t="shared" si="1"/>
        <v>143020</v>
      </c>
      <c r="L56" s="469"/>
      <c r="M56" s="460"/>
      <c r="N56" s="460"/>
      <c r="O56" s="460"/>
      <c r="P56" s="68"/>
      <c r="Q56" s="117"/>
      <c r="R56" s="120"/>
    </row>
    <row r="57" spans="1:18" ht="15" thickBot="1" x14ac:dyDescent="0.35">
      <c r="A57" s="72" t="s">
        <v>33</v>
      </c>
      <c r="B57" s="60">
        <v>280</v>
      </c>
      <c r="C57" s="61">
        <v>47410</v>
      </c>
      <c r="D57" s="62">
        <v>188</v>
      </c>
      <c r="E57" s="62">
        <v>87488</v>
      </c>
      <c r="F57" s="73">
        <v>141</v>
      </c>
      <c r="G57" s="90">
        <v>8122</v>
      </c>
      <c r="H57" s="27">
        <f t="shared" si="0"/>
        <v>329</v>
      </c>
      <c r="I57" s="27">
        <f t="shared" si="0"/>
        <v>95610</v>
      </c>
      <c r="J57" s="28">
        <f t="shared" si="1"/>
        <v>609</v>
      </c>
      <c r="K57" s="29">
        <f t="shared" si="1"/>
        <v>143020</v>
      </c>
      <c r="L57" s="469"/>
      <c r="M57" s="460"/>
      <c r="N57" s="460"/>
      <c r="O57" s="460"/>
      <c r="P57" s="75" t="s">
        <v>33</v>
      </c>
      <c r="Q57" s="111"/>
      <c r="R57" s="113"/>
    </row>
    <row r="58" spans="1:18" ht="15" thickBot="1" x14ac:dyDescent="0.35">
      <c r="A58" s="121" t="s">
        <v>51</v>
      </c>
      <c r="B58" s="122">
        <v>381</v>
      </c>
      <c r="C58" s="123">
        <v>821770.09999999905</v>
      </c>
      <c r="D58" s="124">
        <v>125</v>
      </c>
      <c r="E58" s="124">
        <v>511619.799999999</v>
      </c>
      <c r="F58" s="125">
        <v>154</v>
      </c>
      <c r="G58" s="146">
        <v>207791.5</v>
      </c>
      <c r="H58" s="42">
        <f t="shared" si="0"/>
        <v>279</v>
      </c>
      <c r="I58" s="43">
        <f t="shared" si="0"/>
        <v>719411.299999999</v>
      </c>
      <c r="J58" s="44">
        <f t="shared" si="1"/>
        <v>660</v>
      </c>
      <c r="K58" s="45">
        <f t="shared" si="1"/>
        <v>1541181.399999998</v>
      </c>
      <c r="L58" s="468">
        <f>K58/K3</f>
        <v>5.2904311672769065E-4</v>
      </c>
      <c r="M58" s="456">
        <f>J58/J3</f>
        <v>2.3299161230195726E-4</v>
      </c>
      <c r="N58" s="456">
        <f>E58/K58</f>
        <v>0.3319659840171959</v>
      </c>
      <c r="O58" s="456">
        <v>9.4868244341567431E-2</v>
      </c>
      <c r="P58" s="128"/>
      <c r="Q58" s="114" t="s">
        <v>51</v>
      </c>
      <c r="R58" s="116"/>
    </row>
    <row r="59" spans="1:18" ht="15" thickBot="1" x14ac:dyDescent="0.35">
      <c r="A59" s="147" t="s">
        <v>26</v>
      </c>
      <c r="B59" s="84">
        <v>381</v>
      </c>
      <c r="C59" s="85">
        <v>821770.09999999905</v>
      </c>
      <c r="D59" s="86">
        <v>125</v>
      </c>
      <c r="E59" s="85">
        <v>511619.799999999</v>
      </c>
      <c r="F59" s="84">
        <v>154</v>
      </c>
      <c r="G59" s="85">
        <v>207791.5</v>
      </c>
      <c r="H59" s="54">
        <f t="shared" si="0"/>
        <v>279</v>
      </c>
      <c r="I59" s="55">
        <f t="shared" si="0"/>
        <v>719411.299999999</v>
      </c>
      <c r="J59" s="129">
        <f t="shared" si="1"/>
        <v>660</v>
      </c>
      <c r="K59" s="130">
        <f t="shared" si="1"/>
        <v>1541181.399999998</v>
      </c>
      <c r="L59" s="468"/>
      <c r="M59" s="456"/>
      <c r="N59" s="456"/>
      <c r="O59" s="456"/>
      <c r="P59" s="63" t="s">
        <v>27</v>
      </c>
      <c r="Q59" s="118"/>
      <c r="R59" s="119"/>
    </row>
    <row r="60" spans="1:18" ht="15" thickBot="1" x14ac:dyDescent="0.35">
      <c r="A60" s="151" t="str">
        <f>A43</f>
        <v>EverSource West</v>
      </c>
      <c r="B60" s="66">
        <v>381</v>
      </c>
      <c r="C60" s="67">
        <v>821770.09999999905</v>
      </c>
      <c r="D60" s="67">
        <v>125</v>
      </c>
      <c r="E60" s="87">
        <v>511619.799999999</v>
      </c>
      <c r="F60" s="66">
        <v>154</v>
      </c>
      <c r="G60" s="67">
        <v>207791.5</v>
      </c>
      <c r="H60" s="133">
        <f>H59</f>
        <v>279</v>
      </c>
      <c r="I60" s="133">
        <f>I59</f>
        <v>719411.299999999</v>
      </c>
      <c r="J60" s="134">
        <f t="shared" si="1"/>
        <v>660</v>
      </c>
      <c r="K60" s="135">
        <f t="shared" si="1"/>
        <v>1541181.399999998</v>
      </c>
      <c r="L60" s="468"/>
      <c r="M60" s="456"/>
      <c r="N60" s="456"/>
      <c r="O60" s="456"/>
      <c r="P60" s="68" t="s">
        <v>28</v>
      </c>
      <c r="Q60" s="111">
        <v>5.7549999999999901</v>
      </c>
      <c r="R60" s="113">
        <v>7.2539999999999898</v>
      </c>
    </row>
  </sheetData>
  <mergeCells count="34"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  <mergeCell ref="L22:L30"/>
    <mergeCell ref="M22:M30"/>
    <mergeCell ref="N22:N30"/>
    <mergeCell ref="O22:O30"/>
    <mergeCell ref="L31:L39"/>
    <mergeCell ref="M31:M39"/>
    <mergeCell ref="N31:N39"/>
    <mergeCell ref="O31:O39"/>
    <mergeCell ref="L4:L12"/>
    <mergeCell ref="M4:M12"/>
    <mergeCell ref="N4:N12"/>
    <mergeCell ref="O4:O12"/>
    <mergeCell ref="L13:L21"/>
    <mergeCell ref="M13:M21"/>
    <mergeCell ref="N13:N21"/>
    <mergeCell ref="O13:O21"/>
    <mergeCell ref="P1:R1"/>
    <mergeCell ref="B1:C1"/>
    <mergeCell ref="D1:E1"/>
    <mergeCell ref="F1:G1"/>
    <mergeCell ref="H1:I1"/>
    <mergeCell ref="J1:O1"/>
  </mergeCells>
  <pageMargins left="0.7" right="0.7" top="0.75" bottom="0.75" header="0.3" footer="0.3"/>
  <pageSetup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87979-0591-47C9-8603-1853AD65A3C9}">
  <sheetPr>
    <tabColor rgb="FFFF9933"/>
  </sheetPr>
  <dimension ref="A1:X60"/>
  <sheetViews>
    <sheetView zoomScaleNormal="100" workbookViewId="0">
      <selection activeCell="A2" sqref="A2"/>
    </sheetView>
  </sheetViews>
  <sheetFormatPr defaultRowHeight="14.4" x14ac:dyDescent="0.3"/>
  <cols>
    <col min="1" max="1" width="17.44140625" customWidth="1"/>
    <col min="2" max="2" width="14.21875" style="137" customWidth="1"/>
    <col min="3" max="3" width="14.44140625" style="137" customWidth="1"/>
    <col min="4" max="4" width="13.21875" style="137" customWidth="1"/>
    <col min="5" max="6" width="14.21875" style="137" customWidth="1"/>
    <col min="7" max="9" width="15.21875" style="137" customWidth="1"/>
    <col min="10" max="10" width="11.44140625" style="137" customWidth="1"/>
    <col min="11" max="11" width="12.77734375" style="137" customWidth="1"/>
    <col min="12" max="12" width="12.77734375" bestFit="1" customWidth="1"/>
    <col min="13" max="13" width="11.77734375" customWidth="1"/>
    <col min="14" max="14" width="13.77734375" bestFit="1" customWidth="1"/>
    <col min="15" max="15" width="13.77734375" customWidth="1"/>
    <col min="16" max="16" width="16.21875" style="1" customWidth="1"/>
    <col min="17" max="18" width="10.44140625" style="1" customWidth="1"/>
    <col min="19" max="24" width="8.77734375" style="1"/>
  </cols>
  <sheetData>
    <row r="1" spans="1:18" ht="44.1" customHeight="1" thickTop="1" thickBot="1" x14ac:dyDescent="0.35">
      <c r="B1" s="440" t="s">
        <v>0</v>
      </c>
      <c r="C1" s="441"/>
      <c r="D1" s="442" t="s">
        <v>1</v>
      </c>
      <c r="E1" s="443"/>
      <c r="F1" s="440" t="s">
        <v>2</v>
      </c>
      <c r="G1" s="444"/>
      <c r="H1" s="445" t="s">
        <v>3</v>
      </c>
      <c r="I1" s="446"/>
      <c r="J1" s="447" t="s">
        <v>4</v>
      </c>
      <c r="K1" s="448"/>
      <c r="L1" s="464"/>
      <c r="M1" s="464"/>
      <c r="N1" s="464"/>
      <c r="O1" s="465"/>
      <c r="P1" s="437" t="s">
        <v>5</v>
      </c>
      <c r="Q1" s="438"/>
      <c r="R1" s="439"/>
    </row>
    <row r="2" spans="1:18" ht="44.4" thickTop="1" thickBot="1" x14ac:dyDescent="0.35">
      <c r="A2" s="2">
        <f>[2]LAYOUT!$B$20</f>
        <v>2021</v>
      </c>
      <c r="B2" s="3" t="s">
        <v>6</v>
      </c>
      <c r="C2" s="4" t="s">
        <v>7</v>
      </c>
      <c r="D2" s="5" t="s">
        <v>8</v>
      </c>
      <c r="E2" s="6" t="s">
        <v>9</v>
      </c>
      <c r="F2" s="7" t="s">
        <v>10</v>
      </c>
      <c r="G2" s="8" t="s">
        <v>11</v>
      </c>
      <c r="H2" s="9" t="s">
        <v>12</v>
      </c>
      <c r="I2" s="10" t="s">
        <v>13</v>
      </c>
      <c r="J2" s="11" t="s">
        <v>14</v>
      </c>
      <c r="K2" s="12" t="s">
        <v>15</v>
      </c>
      <c r="L2" s="155" t="s">
        <v>16</v>
      </c>
      <c r="M2" s="156" t="s">
        <v>17</v>
      </c>
      <c r="N2" s="157" t="s">
        <v>18</v>
      </c>
      <c r="O2" s="158" t="s">
        <v>19</v>
      </c>
      <c r="P2" s="17" t="s">
        <v>20</v>
      </c>
      <c r="Q2" s="18" t="s">
        <v>21</v>
      </c>
      <c r="R2" s="19" t="s">
        <v>22</v>
      </c>
    </row>
    <row r="3" spans="1:18" ht="15" thickBot="1" x14ac:dyDescent="0.35">
      <c r="A3" s="20" t="str">
        <f>[3]LAYOUT!B26</f>
        <v>June</v>
      </c>
      <c r="B3" s="21">
        <v>1103293</v>
      </c>
      <c r="C3" s="22">
        <v>782325144.5999999</v>
      </c>
      <c r="D3" s="23">
        <v>567107.02937572123</v>
      </c>
      <c r="E3" s="24">
        <v>2012103677.1005802</v>
      </c>
      <c r="F3" s="25">
        <v>1185898.9706242769</v>
      </c>
      <c r="G3" s="26">
        <v>790283383.29941678</v>
      </c>
      <c r="H3" s="27">
        <f>D3+F3</f>
        <v>1753005.9999999981</v>
      </c>
      <c r="I3" s="27">
        <f>E3+G3</f>
        <v>2802387060.3999968</v>
      </c>
      <c r="J3" s="28">
        <f>B3+D3+F3</f>
        <v>2856298.9999999981</v>
      </c>
      <c r="K3" s="29">
        <f>C3+E3+G3</f>
        <v>3584712204.9999971</v>
      </c>
      <c r="L3" s="159">
        <f>SUM(L4:L57)</f>
        <v>0.99953837214667007</v>
      </c>
      <c r="M3" s="31">
        <f>SUM(M4:M57)</f>
        <v>0.99976893175399373</v>
      </c>
      <c r="N3" s="31">
        <f>E3/K3</f>
        <v>0.56130131570787611</v>
      </c>
      <c r="O3" s="160">
        <f>G3/K3</f>
        <v>0.22045936691852713</v>
      </c>
      <c r="P3" s="33" t="str">
        <f>A3</f>
        <v>June</v>
      </c>
      <c r="Q3" s="34"/>
      <c r="R3" s="35"/>
    </row>
    <row r="4" spans="1:18" ht="15" thickBot="1" x14ac:dyDescent="0.35">
      <c r="A4" s="36" t="s">
        <v>23</v>
      </c>
      <c r="B4" s="37">
        <v>870274</v>
      </c>
      <c r="C4" s="38">
        <v>489973562.60000002</v>
      </c>
      <c r="D4" s="39">
        <v>360678.29249288968</v>
      </c>
      <c r="E4" s="39">
        <v>196749572.81182671</v>
      </c>
      <c r="F4" s="40">
        <v>958439.70750710915</v>
      </c>
      <c r="G4" s="41">
        <v>523871041.98817241</v>
      </c>
      <c r="H4" s="42">
        <f t="shared" ref="H4:I59" si="0">D4+F4</f>
        <v>1319117.9999999988</v>
      </c>
      <c r="I4" s="43">
        <f t="shared" si="0"/>
        <v>720620614.79999912</v>
      </c>
      <c r="J4" s="44">
        <f t="shared" ref="J4:K60" si="1">B4+D4+F4</f>
        <v>2189391.9999999991</v>
      </c>
      <c r="K4" s="45">
        <f>C4+I4</f>
        <v>1210594177.3999991</v>
      </c>
      <c r="L4" s="466">
        <f>K4/K$3</f>
        <v>0.33771028416491811</v>
      </c>
      <c r="M4" s="450">
        <f>J4/J3</f>
        <v>0.76651358978874429</v>
      </c>
      <c r="N4" s="450">
        <f>E4/$K$4</f>
        <v>0.16252314481999824</v>
      </c>
      <c r="O4" s="450">
        <f>G4/K4</f>
        <v>0.43273877552698425</v>
      </c>
      <c r="P4" s="46" t="s">
        <v>24</v>
      </c>
      <c r="Q4" s="47" t="s">
        <v>25</v>
      </c>
      <c r="R4" s="48"/>
    </row>
    <row r="5" spans="1:18" ht="15" thickBot="1" x14ac:dyDescent="0.35">
      <c r="A5" s="49" t="s">
        <v>26</v>
      </c>
      <c r="B5" s="50">
        <v>338972</v>
      </c>
      <c r="C5" s="51">
        <v>202461718.59999999</v>
      </c>
      <c r="D5" s="52">
        <v>163352.29249288968</v>
      </c>
      <c r="E5" s="52">
        <v>90134199.811826721</v>
      </c>
      <c r="F5" s="186">
        <v>612909.70750710915</v>
      </c>
      <c r="G5" s="187">
        <v>307541323.98817241</v>
      </c>
      <c r="H5" s="54">
        <f t="shared" si="0"/>
        <v>776261.99999999884</v>
      </c>
      <c r="I5" s="55">
        <f t="shared" si="0"/>
        <v>397675523.79999912</v>
      </c>
      <c r="J5" s="28">
        <f t="shared" si="1"/>
        <v>1115233.9999999988</v>
      </c>
      <c r="K5" s="29">
        <f t="shared" si="1"/>
        <v>600137242.39999914</v>
      </c>
      <c r="L5" s="466"/>
      <c r="M5" s="450"/>
      <c r="N5" s="450"/>
      <c r="O5" s="450"/>
      <c r="P5" s="46"/>
      <c r="Q5" s="57"/>
      <c r="R5" s="58"/>
    </row>
    <row r="6" spans="1:18" ht="15" thickBot="1" x14ac:dyDescent="0.35">
      <c r="A6" s="59" t="s">
        <v>27</v>
      </c>
      <c r="B6" s="60">
        <v>243438</v>
      </c>
      <c r="C6" s="61">
        <v>137029051</v>
      </c>
      <c r="D6" s="62">
        <v>142458.29249288968</v>
      </c>
      <c r="E6" s="62">
        <v>75664161.011826724</v>
      </c>
      <c r="F6" s="60">
        <v>578330.70750710915</v>
      </c>
      <c r="G6" s="61">
        <v>285875493.98817241</v>
      </c>
      <c r="H6" s="27">
        <f t="shared" si="0"/>
        <v>720788.99999999884</v>
      </c>
      <c r="I6" s="27">
        <f t="shared" si="0"/>
        <v>361539654.99999917</v>
      </c>
      <c r="J6" s="28">
        <f t="shared" si="1"/>
        <v>964226.99999999884</v>
      </c>
      <c r="K6" s="29">
        <f t="shared" si="1"/>
        <v>498568705.99999917</v>
      </c>
      <c r="L6" s="466"/>
      <c r="M6" s="450"/>
      <c r="N6" s="450"/>
      <c r="O6" s="450"/>
      <c r="P6" s="63" t="s">
        <v>27</v>
      </c>
      <c r="Q6" s="64">
        <v>9.9410000000000007</v>
      </c>
      <c r="R6" s="65">
        <v>11.795</v>
      </c>
    </row>
    <row r="7" spans="1:18" ht="15" thickBot="1" x14ac:dyDescent="0.35">
      <c r="A7" s="59" t="s">
        <v>28</v>
      </c>
      <c r="B7" s="60">
        <v>95534</v>
      </c>
      <c r="C7" s="61">
        <v>65432667.600000001</v>
      </c>
      <c r="D7" s="62">
        <v>20894</v>
      </c>
      <c r="E7" s="62">
        <v>14470038.800000001</v>
      </c>
      <c r="F7" s="66">
        <v>34579</v>
      </c>
      <c r="G7" s="87">
        <v>21665830</v>
      </c>
      <c r="H7" s="27">
        <f t="shared" si="0"/>
        <v>55473</v>
      </c>
      <c r="I7" s="27">
        <f t="shared" si="0"/>
        <v>36135868.799999997</v>
      </c>
      <c r="J7" s="28">
        <f t="shared" si="1"/>
        <v>151007</v>
      </c>
      <c r="K7" s="29">
        <f t="shared" si="1"/>
        <v>101568536.40000001</v>
      </c>
      <c r="L7" s="466"/>
      <c r="M7" s="450"/>
      <c r="N7" s="450"/>
      <c r="O7" s="450"/>
      <c r="P7" s="68" t="s">
        <v>28</v>
      </c>
      <c r="Q7" s="64">
        <v>8.9</v>
      </c>
      <c r="R7" s="65">
        <v>10.708</v>
      </c>
    </row>
    <row r="8" spans="1:18" ht="15" thickBot="1" x14ac:dyDescent="0.35">
      <c r="A8" s="69" t="s">
        <v>29</v>
      </c>
      <c r="B8" s="50">
        <v>515533</v>
      </c>
      <c r="C8" s="51">
        <v>279701162</v>
      </c>
      <c r="D8" s="52">
        <v>190998</v>
      </c>
      <c r="E8" s="52">
        <v>102401809</v>
      </c>
      <c r="F8" s="138">
        <v>340926</v>
      </c>
      <c r="G8" s="139">
        <v>212956665</v>
      </c>
      <c r="H8" s="54">
        <f t="shared" si="0"/>
        <v>531924</v>
      </c>
      <c r="I8" s="55">
        <f t="shared" si="0"/>
        <v>315358474</v>
      </c>
      <c r="J8" s="28">
        <f t="shared" si="1"/>
        <v>1047457</v>
      </c>
      <c r="K8" s="29">
        <f t="shared" si="1"/>
        <v>595059636</v>
      </c>
      <c r="L8" s="466"/>
      <c r="M8" s="450"/>
      <c r="N8" s="450"/>
      <c r="O8" s="450"/>
      <c r="P8" s="68"/>
      <c r="Q8" s="64"/>
      <c r="R8" s="65"/>
    </row>
    <row r="9" spans="1:18" ht="15" thickBot="1" x14ac:dyDescent="0.35">
      <c r="A9" s="72" t="s">
        <v>30</v>
      </c>
      <c r="B9" s="60">
        <v>513978</v>
      </c>
      <c r="C9" s="61">
        <v>278617242</v>
      </c>
      <c r="D9" s="62">
        <v>190491</v>
      </c>
      <c r="E9" s="62">
        <v>102065496</v>
      </c>
      <c r="F9" s="73">
        <v>330915</v>
      </c>
      <c r="G9" s="90">
        <v>205551076</v>
      </c>
      <c r="H9" s="27">
        <f t="shared" si="0"/>
        <v>521406</v>
      </c>
      <c r="I9" s="27">
        <f t="shared" si="0"/>
        <v>307616572</v>
      </c>
      <c r="J9" s="28">
        <f t="shared" si="1"/>
        <v>1035384</v>
      </c>
      <c r="K9" s="29">
        <f t="shared" si="1"/>
        <v>586233814</v>
      </c>
      <c r="L9" s="466"/>
      <c r="M9" s="450"/>
      <c r="N9" s="450"/>
      <c r="O9" s="450"/>
      <c r="P9" s="68" t="s">
        <v>30</v>
      </c>
      <c r="Q9" s="64">
        <v>9.6199999999999903</v>
      </c>
      <c r="R9" s="65">
        <v>9.7070000000000007</v>
      </c>
    </row>
    <row r="10" spans="1:18" ht="15" thickBot="1" x14ac:dyDescent="0.35">
      <c r="A10" s="72" t="s">
        <v>31</v>
      </c>
      <c r="B10" s="60">
        <v>1555</v>
      </c>
      <c r="C10" s="61">
        <v>1083920</v>
      </c>
      <c r="D10" s="62">
        <v>507</v>
      </c>
      <c r="E10" s="62">
        <v>336313</v>
      </c>
      <c r="F10" s="73">
        <v>10011</v>
      </c>
      <c r="G10" s="90">
        <v>7405589</v>
      </c>
      <c r="H10" s="27">
        <f t="shared" si="0"/>
        <v>10518</v>
      </c>
      <c r="I10" s="27">
        <f t="shared" si="0"/>
        <v>7741902</v>
      </c>
      <c r="J10" s="28">
        <f t="shared" si="1"/>
        <v>12073</v>
      </c>
      <c r="K10" s="29">
        <f t="shared" si="1"/>
        <v>8825822</v>
      </c>
      <c r="L10" s="466"/>
      <c r="M10" s="450"/>
      <c r="N10" s="450"/>
      <c r="O10" s="450"/>
      <c r="P10" s="68" t="s">
        <v>31</v>
      </c>
      <c r="Q10" s="64">
        <v>9.6199999999999903</v>
      </c>
      <c r="R10" s="65">
        <v>9.7070000000000007</v>
      </c>
    </row>
    <row r="11" spans="1:18" ht="15" thickBot="1" x14ac:dyDescent="0.35">
      <c r="A11" s="69" t="s">
        <v>32</v>
      </c>
      <c r="B11" s="50">
        <v>15769</v>
      </c>
      <c r="C11" s="51">
        <v>7810682</v>
      </c>
      <c r="D11" s="52">
        <v>6328</v>
      </c>
      <c r="E11" s="52">
        <v>4213564</v>
      </c>
      <c r="F11" s="70">
        <v>4604</v>
      </c>
      <c r="G11" s="140">
        <v>3373053</v>
      </c>
      <c r="H11" s="54">
        <f t="shared" si="0"/>
        <v>10932</v>
      </c>
      <c r="I11" s="55">
        <f t="shared" si="0"/>
        <v>7586617</v>
      </c>
      <c r="J11" s="28">
        <f t="shared" si="1"/>
        <v>26701</v>
      </c>
      <c r="K11" s="29">
        <f t="shared" si="1"/>
        <v>15397299</v>
      </c>
      <c r="L11" s="466"/>
      <c r="M11" s="450"/>
      <c r="N11" s="450"/>
      <c r="O11" s="450"/>
      <c r="P11" s="68"/>
      <c r="Q11" s="64"/>
      <c r="R11" s="65"/>
    </row>
    <row r="12" spans="1:18" ht="15" thickBot="1" x14ac:dyDescent="0.35">
      <c r="A12" s="72" t="s">
        <v>33</v>
      </c>
      <c r="B12" s="60">
        <v>15769</v>
      </c>
      <c r="C12" s="61">
        <v>7810682</v>
      </c>
      <c r="D12" s="62">
        <v>6328</v>
      </c>
      <c r="E12" s="62">
        <v>4213564</v>
      </c>
      <c r="F12" s="73">
        <v>4604</v>
      </c>
      <c r="G12" s="90">
        <v>3373053</v>
      </c>
      <c r="H12" s="27">
        <f t="shared" si="0"/>
        <v>10932</v>
      </c>
      <c r="I12" s="27">
        <f t="shared" si="0"/>
        <v>7586617</v>
      </c>
      <c r="J12" s="28">
        <f t="shared" si="1"/>
        <v>26701</v>
      </c>
      <c r="K12" s="29">
        <f t="shared" si="1"/>
        <v>15397299</v>
      </c>
      <c r="L12" s="466"/>
      <c r="M12" s="450"/>
      <c r="N12" s="450"/>
      <c r="O12" s="450"/>
      <c r="P12" s="75" t="s">
        <v>33</v>
      </c>
      <c r="Q12" s="76">
        <v>9.56299999999999</v>
      </c>
      <c r="R12" s="77">
        <v>9.5540000000000003</v>
      </c>
    </row>
    <row r="13" spans="1:18" ht="15" thickBot="1" x14ac:dyDescent="0.35">
      <c r="A13" s="36" t="s">
        <v>34</v>
      </c>
      <c r="B13" s="37">
        <v>114850</v>
      </c>
      <c r="C13" s="38">
        <v>64320997.199999899</v>
      </c>
      <c r="D13" s="39">
        <v>81200.221644498728</v>
      </c>
      <c r="E13" s="39">
        <v>41379224.990631044</v>
      </c>
      <c r="F13" s="40">
        <v>91563.778355501068</v>
      </c>
      <c r="G13" s="141">
        <v>46359763.009368852</v>
      </c>
      <c r="H13" s="42">
        <f t="shared" si="0"/>
        <v>172763.9999999998</v>
      </c>
      <c r="I13" s="43">
        <f t="shared" si="0"/>
        <v>87738987.999999896</v>
      </c>
      <c r="J13" s="79">
        <f t="shared" si="1"/>
        <v>287613.99999999977</v>
      </c>
      <c r="K13" s="80">
        <f t="shared" si="1"/>
        <v>152059985.19999981</v>
      </c>
      <c r="L13" s="467">
        <f>K13/K3</f>
        <v>4.2419021808195595E-2</v>
      </c>
      <c r="M13" s="450">
        <f>J13/J3</f>
        <v>0.10069464016197183</v>
      </c>
      <c r="N13" s="450">
        <f>E13/K13</f>
        <v>0.27212435234822774</v>
      </c>
      <c r="O13" s="450">
        <f>G13/K13</f>
        <v>0.30487812390875407</v>
      </c>
      <c r="P13" s="81"/>
      <c r="Q13" s="82" t="s">
        <v>35</v>
      </c>
      <c r="R13" s="83"/>
    </row>
    <row r="14" spans="1:18" ht="15" thickBot="1" x14ac:dyDescent="0.35">
      <c r="A14" s="49" t="s">
        <v>26</v>
      </c>
      <c r="B14" s="84">
        <v>45276</v>
      </c>
      <c r="C14" s="85">
        <v>27192749.199999899</v>
      </c>
      <c r="D14" s="86">
        <v>38707.221644498728</v>
      </c>
      <c r="E14" s="86">
        <v>19921126.99063104</v>
      </c>
      <c r="F14" s="144">
        <v>54550.778355501061</v>
      </c>
      <c r="G14" s="188">
        <v>26197556.009368852</v>
      </c>
      <c r="H14" s="54">
        <f t="shared" si="0"/>
        <v>93257.999999999796</v>
      </c>
      <c r="I14" s="55">
        <f t="shared" si="0"/>
        <v>46118682.999999896</v>
      </c>
      <c r="J14" s="28">
        <f t="shared" si="1"/>
        <v>138533.9999999998</v>
      </c>
      <c r="K14" s="29">
        <f t="shared" si="1"/>
        <v>73311432.199999794</v>
      </c>
      <c r="L14" s="467"/>
      <c r="M14" s="450"/>
      <c r="N14" s="450"/>
      <c r="O14" s="450"/>
      <c r="P14" s="81"/>
      <c r="Q14" s="57"/>
      <c r="R14" s="58"/>
    </row>
    <row r="15" spans="1:18" ht="15" thickBot="1" x14ac:dyDescent="0.35">
      <c r="A15" s="59" t="str">
        <f>A6</f>
        <v>EverSource East</v>
      </c>
      <c r="B15" s="60">
        <v>22564</v>
      </c>
      <c r="C15" s="61">
        <v>10630073</v>
      </c>
      <c r="D15" s="62">
        <v>28062.221644498728</v>
      </c>
      <c r="E15" s="62">
        <v>12827638.99063104</v>
      </c>
      <c r="F15" s="60">
        <v>47973.778355501061</v>
      </c>
      <c r="G15" s="61">
        <v>22048115.009368852</v>
      </c>
      <c r="H15" s="27">
        <f t="shared" si="0"/>
        <v>76035.999999999796</v>
      </c>
      <c r="I15" s="27">
        <f t="shared" si="0"/>
        <v>34875753.999999896</v>
      </c>
      <c r="J15" s="28">
        <f t="shared" si="1"/>
        <v>98599.999999999796</v>
      </c>
      <c r="K15" s="29">
        <f t="shared" si="1"/>
        <v>45505826.999999896</v>
      </c>
      <c r="L15" s="467"/>
      <c r="M15" s="450"/>
      <c r="N15" s="450"/>
      <c r="O15" s="450"/>
      <c r="P15" s="63" t="s">
        <v>27</v>
      </c>
      <c r="Q15" s="64">
        <v>9.9410000000000007</v>
      </c>
      <c r="R15" s="65">
        <v>9.5540000000000003</v>
      </c>
    </row>
    <row r="16" spans="1:18" ht="15" thickBot="1" x14ac:dyDescent="0.35">
      <c r="A16" s="59" t="str">
        <f>A7</f>
        <v>EverSource West</v>
      </c>
      <c r="B16" s="60">
        <v>22712</v>
      </c>
      <c r="C16" s="61">
        <v>16562676.199999901</v>
      </c>
      <c r="D16" s="62">
        <v>10645</v>
      </c>
      <c r="E16" s="62">
        <v>7093488</v>
      </c>
      <c r="F16" s="66">
        <v>6577</v>
      </c>
      <c r="G16" s="87">
        <v>4149441</v>
      </c>
      <c r="H16" s="27">
        <f t="shared" si="0"/>
        <v>17222</v>
      </c>
      <c r="I16" s="27">
        <f t="shared" si="0"/>
        <v>11242929</v>
      </c>
      <c r="J16" s="28">
        <f t="shared" si="1"/>
        <v>39934</v>
      </c>
      <c r="K16" s="29">
        <f t="shared" si="1"/>
        <v>27805605.199999899</v>
      </c>
      <c r="L16" s="467"/>
      <c r="M16" s="450"/>
      <c r="N16" s="450"/>
      <c r="O16" s="450"/>
      <c r="P16" s="68" t="s">
        <v>28</v>
      </c>
      <c r="Q16" s="64">
        <v>8.9</v>
      </c>
      <c r="R16" s="65">
        <v>9.5540000000000003</v>
      </c>
    </row>
    <row r="17" spans="1:24" ht="15" thickBot="1" x14ac:dyDescent="0.35">
      <c r="A17" s="49" t="s">
        <v>29</v>
      </c>
      <c r="B17" s="84">
        <v>66634</v>
      </c>
      <c r="C17" s="85">
        <v>35629889</v>
      </c>
      <c r="D17" s="86">
        <v>41552</v>
      </c>
      <c r="E17" s="86">
        <v>20923841</v>
      </c>
      <c r="F17" s="88">
        <v>36682</v>
      </c>
      <c r="G17" s="142">
        <v>19928527</v>
      </c>
      <c r="H17" s="54">
        <f t="shared" si="0"/>
        <v>78234</v>
      </c>
      <c r="I17" s="55">
        <f t="shared" si="0"/>
        <v>40852368</v>
      </c>
      <c r="J17" s="28">
        <f t="shared" si="1"/>
        <v>144868</v>
      </c>
      <c r="K17" s="29">
        <f t="shared" si="1"/>
        <v>76482257</v>
      </c>
      <c r="L17" s="467"/>
      <c r="M17" s="450"/>
      <c r="N17" s="450"/>
      <c r="O17" s="450"/>
      <c r="P17" s="68"/>
      <c r="Q17" s="64"/>
      <c r="R17" s="65"/>
    </row>
    <row r="18" spans="1:24" ht="15" thickBot="1" x14ac:dyDescent="0.35">
      <c r="A18" s="72" t="s">
        <v>30</v>
      </c>
      <c r="B18" s="60">
        <v>66600</v>
      </c>
      <c r="C18" s="61">
        <v>35610062</v>
      </c>
      <c r="D18" s="62">
        <v>41535</v>
      </c>
      <c r="E18" s="62">
        <v>20911879</v>
      </c>
      <c r="F18" s="73">
        <v>36555</v>
      </c>
      <c r="G18" s="90">
        <v>19849746</v>
      </c>
      <c r="H18" s="27">
        <f t="shared" si="0"/>
        <v>78090</v>
      </c>
      <c r="I18" s="27">
        <f t="shared" si="0"/>
        <v>40761625</v>
      </c>
      <c r="J18" s="28">
        <f t="shared" si="1"/>
        <v>144690</v>
      </c>
      <c r="K18" s="29">
        <f t="shared" si="1"/>
        <v>76371687</v>
      </c>
      <c r="L18" s="467"/>
      <c r="M18" s="450"/>
      <c r="N18" s="450"/>
      <c r="O18" s="450"/>
      <c r="P18" s="68" t="s">
        <v>30</v>
      </c>
      <c r="Q18" s="64">
        <v>9.6199999999999903</v>
      </c>
      <c r="R18" s="65">
        <v>10.248222222222223</v>
      </c>
    </row>
    <row r="19" spans="1:24" ht="15" thickBot="1" x14ac:dyDescent="0.35">
      <c r="A19" s="72" t="s">
        <v>31</v>
      </c>
      <c r="B19" s="60">
        <v>34</v>
      </c>
      <c r="C19" s="61">
        <v>19827</v>
      </c>
      <c r="D19" s="62">
        <v>17</v>
      </c>
      <c r="E19" s="62">
        <v>11962</v>
      </c>
      <c r="F19" s="73">
        <v>127</v>
      </c>
      <c r="G19" s="90">
        <v>78781</v>
      </c>
      <c r="H19" s="27">
        <f t="shared" si="0"/>
        <v>144</v>
      </c>
      <c r="I19" s="27">
        <f t="shared" si="0"/>
        <v>90743</v>
      </c>
      <c r="J19" s="28">
        <f t="shared" si="1"/>
        <v>178</v>
      </c>
      <c r="K19" s="29">
        <f t="shared" si="1"/>
        <v>110570</v>
      </c>
      <c r="L19" s="467"/>
      <c r="M19" s="450"/>
      <c r="N19" s="450"/>
      <c r="O19" s="450"/>
      <c r="P19" s="68" t="s">
        <v>31</v>
      </c>
      <c r="Q19" s="64">
        <v>9.6199999999999903</v>
      </c>
      <c r="R19" s="65">
        <v>11.432666666666668</v>
      </c>
    </row>
    <row r="20" spans="1:24" ht="15" thickBot="1" x14ac:dyDescent="0.35">
      <c r="A20" s="69" t="s">
        <v>32</v>
      </c>
      <c r="B20" s="84">
        <v>2940</v>
      </c>
      <c r="C20" s="85">
        <v>1498359</v>
      </c>
      <c r="D20" s="86">
        <v>941</v>
      </c>
      <c r="E20" s="86">
        <v>534257</v>
      </c>
      <c r="F20" s="91">
        <v>331</v>
      </c>
      <c r="G20" s="143">
        <v>233680</v>
      </c>
      <c r="H20" s="54">
        <f t="shared" si="0"/>
        <v>1272</v>
      </c>
      <c r="I20" s="55">
        <f t="shared" si="0"/>
        <v>767937</v>
      </c>
      <c r="J20" s="28">
        <f t="shared" si="1"/>
        <v>4212</v>
      </c>
      <c r="K20" s="29">
        <f t="shared" si="1"/>
        <v>2266296</v>
      </c>
      <c r="L20" s="467"/>
      <c r="M20" s="450"/>
      <c r="N20" s="450"/>
      <c r="O20" s="450"/>
      <c r="P20" s="68"/>
      <c r="Q20" s="64"/>
      <c r="R20" s="65"/>
    </row>
    <row r="21" spans="1:24" ht="15" thickBot="1" x14ac:dyDescent="0.35">
      <c r="A21" s="72" t="s">
        <v>33</v>
      </c>
      <c r="B21" s="60">
        <v>2940</v>
      </c>
      <c r="C21" s="61">
        <v>1498359</v>
      </c>
      <c r="D21" s="62">
        <v>941</v>
      </c>
      <c r="E21" s="62">
        <v>534257</v>
      </c>
      <c r="F21" s="73">
        <v>331</v>
      </c>
      <c r="G21" s="90">
        <v>233680</v>
      </c>
      <c r="H21" s="27">
        <f t="shared" si="0"/>
        <v>1272</v>
      </c>
      <c r="I21" s="27">
        <f t="shared" si="0"/>
        <v>767937</v>
      </c>
      <c r="J21" s="28">
        <f t="shared" si="1"/>
        <v>4212</v>
      </c>
      <c r="K21" s="29">
        <f t="shared" si="1"/>
        <v>2266296</v>
      </c>
      <c r="L21" s="467"/>
      <c r="M21" s="450"/>
      <c r="N21" s="450"/>
      <c r="O21" s="450"/>
      <c r="P21" s="75" t="s">
        <v>33</v>
      </c>
      <c r="Q21" s="76">
        <v>9.56299999999999</v>
      </c>
      <c r="R21" s="77">
        <v>11.795</v>
      </c>
    </row>
    <row r="22" spans="1:24" ht="15" thickBot="1" x14ac:dyDescent="0.35">
      <c r="A22" s="36" t="s">
        <v>36</v>
      </c>
      <c r="B22" s="37">
        <v>103187</v>
      </c>
      <c r="C22" s="38">
        <v>91910259.5</v>
      </c>
      <c r="D22" s="39">
        <v>85831.153948954627</v>
      </c>
      <c r="E22" s="39">
        <v>158101715.40323541</v>
      </c>
      <c r="F22" s="40">
        <v>117243.84605104516</v>
      </c>
      <c r="G22" s="141">
        <v>87014964.996764392</v>
      </c>
      <c r="H22" s="42">
        <f t="shared" si="0"/>
        <v>203074.99999999977</v>
      </c>
      <c r="I22" s="43">
        <f t="shared" si="0"/>
        <v>245116680.3999998</v>
      </c>
      <c r="J22" s="44">
        <f t="shared" si="1"/>
        <v>306261.99999999977</v>
      </c>
      <c r="K22" s="45">
        <f t="shared" si="1"/>
        <v>337026939.8999998</v>
      </c>
      <c r="L22" s="467">
        <f>K22/K3</f>
        <v>9.4017851539074965E-2</v>
      </c>
      <c r="M22" s="450">
        <f>J22/J3</f>
        <v>0.10722336842186339</v>
      </c>
      <c r="N22" s="450">
        <f>E22/K22</f>
        <v>0.4691070555076286</v>
      </c>
      <c r="O22" s="450">
        <f>G22/K22</f>
        <v>0.25818400458605134</v>
      </c>
      <c r="P22" s="81"/>
      <c r="Q22" s="93" t="s">
        <v>37</v>
      </c>
      <c r="R22" s="94"/>
    </row>
    <row r="23" spans="1:24" ht="15" thickBot="1" x14ac:dyDescent="0.35">
      <c r="A23" s="69" t="s">
        <v>26</v>
      </c>
      <c r="B23" s="84">
        <v>36635</v>
      </c>
      <c r="C23" s="85">
        <v>35009472.5</v>
      </c>
      <c r="D23" s="86">
        <v>39690.153948954634</v>
      </c>
      <c r="E23" s="86">
        <v>85903821.403235406</v>
      </c>
      <c r="F23" s="144">
        <v>72947.846051045155</v>
      </c>
      <c r="G23" s="188">
        <v>48041915.996764384</v>
      </c>
      <c r="H23" s="54">
        <f t="shared" si="0"/>
        <v>112637.9999999998</v>
      </c>
      <c r="I23" s="55">
        <f t="shared" si="0"/>
        <v>133945737.3999998</v>
      </c>
      <c r="J23" s="28">
        <f t="shared" si="1"/>
        <v>149272.99999999977</v>
      </c>
      <c r="K23" s="29">
        <f t="shared" si="1"/>
        <v>168955209.8999998</v>
      </c>
      <c r="L23" s="467"/>
      <c r="M23" s="450"/>
      <c r="N23" s="450"/>
      <c r="O23" s="450"/>
      <c r="P23" s="81"/>
      <c r="Q23" s="57"/>
      <c r="R23" s="58"/>
    </row>
    <row r="24" spans="1:24" ht="15" thickBot="1" x14ac:dyDescent="0.35">
      <c r="A24" s="72" t="str">
        <f>A15</f>
        <v>EverSource East</v>
      </c>
      <c r="B24" s="60">
        <v>26349</v>
      </c>
      <c r="C24" s="61">
        <v>18057244</v>
      </c>
      <c r="D24" s="62">
        <v>33012.153948954634</v>
      </c>
      <c r="E24" s="62">
        <v>58833066.903235406</v>
      </c>
      <c r="F24" s="60">
        <v>68205.846051045155</v>
      </c>
      <c r="G24" s="61">
        <v>40704917.096764386</v>
      </c>
      <c r="H24" s="27">
        <f t="shared" si="0"/>
        <v>101217.9999999998</v>
      </c>
      <c r="I24" s="27">
        <f t="shared" si="0"/>
        <v>99537983.999999791</v>
      </c>
      <c r="J24" s="28">
        <f t="shared" si="1"/>
        <v>127566.9999999998</v>
      </c>
      <c r="K24" s="29">
        <f t="shared" si="1"/>
        <v>117595227.99999979</v>
      </c>
      <c r="L24" s="467"/>
      <c r="M24" s="450"/>
      <c r="N24" s="450"/>
      <c r="O24" s="450"/>
      <c r="P24" s="63" t="s">
        <v>27</v>
      </c>
      <c r="Q24" s="64">
        <v>9.3550000000000022</v>
      </c>
      <c r="R24" s="65">
        <v>11.086</v>
      </c>
    </row>
    <row r="25" spans="1:24" ht="15" thickBot="1" x14ac:dyDescent="0.35">
      <c r="A25" s="72" t="str">
        <f>A16</f>
        <v>EverSource West</v>
      </c>
      <c r="B25" s="60">
        <v>10286</v>
      </c>
      <c r="C25" s="61">
        <v>16952228.5</v>
      </c>
      <c r="D25" s="62">
        <v>6678</v>
      </c>
      <c r="E25" s="62">
        <v>27070754.5</v>
      </c>
      <c r="F25" s="66">
        <v>4742</v>
      </c>
      <c r="G25" s="87">
        <v>7336998.9000000004</v>
      </c>
      <c r="H25" s="27">
        <f t="shared" si="0"/>
        <v>11420</v>
      </c>
      <c r="I25" s="27">
        <f t="shared" si="0"/>
        <v>34407753.399999999</v>
      </c>
      <c r="J25" s="28">
        <f t="shared" si="1"/>
        <v>21706</v>
      </c>
      <c r="K25" s="29">
        <f t="shared" si="1"/>
        <v>51359981.899999999</v>
      </c>
      <c r="L25" s="467"/>
      <c r="M25" s="450"/>
      <c r="N25" s="450"/>
      <c r="O25" s="450"/>
      <c r="P25" s="68" t="s">
        <v>28</v>
      </c>
      <c r="Q25" s="64">
        <v>8.4049999999999905</v>
      </c>
      <c r="R25" s="65">
        <v>9.98</v>
      </c>
    </row>
    <row r="26" spans="1:24" ht="15" thickBot="1" x14ac:dyDescent="0.35">
      <c r="A26" s="69" t="s">
        <v>29</v>
      </c>
      <c r="B26" s="50">
        <v>64865</v>
      </c>
      <c r="C26" s="51">
        <v>56626590</v>
      </c>
      <c r="D26" s="52">
        <v>45561</v>
      </c>
      <c r="E26" s="52">
        <v>72040633</v>
      </c>
      <c r="F26" s="138">
        <v>44091</v>
      </c>
      <c r="G26" s="139">
        <v>38929227</v>
      </c>
      <c r="H26" s="54">
        <f t="shared" si="0"/>
        <v>89652</v>
      </c>
      <c r="I26" s="55">
        <f t="shared" si="0"/>
        <v>110969860</v>
      </c>
      <c r="J26" s="28">
        <f t="shared" si="1"/>
        <v>154517</v>
      </c>
      <c r="K26" s="29">
        <f t="shared" si="1"/>
        <v>167596450</v>
      </c>
      <c r="L26" s="467"/>
      <c r="M26" s="450"/>
      <c r="N26" s="450"/>
      <c r="O26" s="450"/>
      <c r="P26" s="68"/>
      <c r="Q26" s="64"/>
      <c r="R26" s="65"/>
    </row>
    <row r="27" spans="1:24" ht="15" thickBot="1" x14ac:dyDescent="0.35">
      <c r="A27" s="72" t="s">
        <v>30</v>
      </c>
      <c r="B27" s="60">
        <v>64651</v>
      </c>
      <c r="C27" s="61">
        <v>56487557</v>
      </c>
      <c r="D27" s="62">
        <v>45241</v>
      </c>
      <c r="E27" s="62">
        <v>71538492</v>
      </c>
      <c r="F27" s="73">
        <v>43016</v>
      </c>
      <c r="G27" s="90">
        <v>37740920</v>
      </c>
      <c r="H27" s="27">
        <f t="shared" si="0"/>
        <v>88257</v>
      </c>
      <c r="I27" s="27">
        <f t="shared" si="0"/>
        <v>109279412</v>
      </c>
      <c r="J27" s="28">
        <f t="shared" si="1"/>
        <v>152908</v>
      </c>
      <c r="K27" s="29">
        <f t="shared" si="1"/>
        <v>165766969</v>
      </c>
      <c r="L27" s="467"/>
      <c r="M27" s="450"/>
      <c r="N27" s="450"/>
      <c r="O27" s="450"/>
      <c r="P27" s="68" t="s">
        <v>30</v>
      </c>
      <c r="Q27" s="64">
        <v>8.157</v>
      </c>
      <c r="R27" s="65">
        <v>8.4399999999999906</v>
      </c>
    </row>
    <row r="28" spans="1:24" ht="15" thickBot="1" x14ac:dyDescent="0.35">
      <c r="A28" s="72" t="s">
        <v>31</v>
      </c>
      <c r="B28" s="60">
        <v>214</v>
      </c>
      <c r="C28" s="61">
        <v>139033</v>
      </c>
      <c r="D28" s="62">
        <v>320</v>
      </c>
      <c r="E28" s="62">
        <v>502141</v>
      </c>
      <c r="F28" s="73">
        <v>1075</v>
      </c>
      <c r="G28" s="90">
        <v>1188307</v>
      </c>
      <c r="H28" s="27">
        <f t="shared" si="0"/>
        <v>1395</v>
      </c>
      <c r="I28" s="27">
        <f t="shared" si="0"/>
        <v>1690448</v>
      </c>
      <c r="J28" s="28">
        <f t="shared" si="1"/>
        <v>1609</v>
      </c>
      <c r="K28" s="29">
        <f t="shared" si="1"/>
        <v>1829481</v>
      </c>
      <c r="L28" s="467"/>
      <c r="M28" s="450"/>
      <c r="N28" s="450"/>
      <c r="O28" s="450"/>
      <c r="P28" s="68" t="s">
        <v>31</v>
      </c>
      <c r="Q28" s="64">
        <v>8.157</v>
      </c>
      <c r="R28" s="65">
        <v>8.4399999999999906</v>
      </c>
    </row>
    <row r="29" spans="1:24" ht="15" thickBot="1" x14ac:dyDescent="0.35">
      <c r="A29" s="69" t="s">
        <v>32</v>
      </c>
      <c r="B29" s="50">
        <v>1687</v>
      </c>
      <c r="C29" s="51">
        <v>274197</v>
      </c>
      <c r="D29" s="52">
        <v>580</v>
      </c>
      <c r="E29" s="52">
        <v>157261</v>
      </c>
      <c r="F29" s="70">
        <v>205</v>
      </c>
      <c r="G29" s="140">
        <v>43822</v>
      </c>
      <c r="H29" s="54">
        <f t="shared" si="0"/>
        <v>785</v>
      </c>
      <c r="I29" s="55">
        <f t="shared" si="0"/>
        <v>201083</v>
      </c>
      <c r="J29" s="28">
        <f t="shared" si="1"/>
        <v>2472</v>
      </c>
      <c r="K29" s="29">
        <f t="shared" si="1"/>
        <v>475280</v>
      </c>
      <c r="L29" s="467"/>
      <c r="M29" s="450"/>
      <c r="N29" s="450"/>
      <c r="O29" s="450"/>
      <c r="P29" s="68"/>
      <c r="Q29" s="64"/>
      <c r="R29" s="65"/>
    </row>
    <row r="30" spans="1:24" ht="15" thickBot="1" x14ac:dyDescent="0.35">
      <c r="A30" s="72" t="s">
        <v>33</v>
      </c>
      <c r="B30" s="60">
        <v>1687</v>
      </c>
      <c r="C30" s="61">
        <v>274197</v>
      </c>
      <c r="D30" s="62">
        <v>580</v>
      </c>
      <c r="E30" s="62">
        <v>157261</v>
      </c>
      <c r="F30" s="73">
        <v>205</v>
      </c>
      <c r="G30" s="90">
        <v>43822</v>
      </c>
      <c r="H30" s="27">
        <f t="shared" si="0"/>
        <v>785</v>
      </c>
      <c r="I30" s="27">
        <f t="shared" si="0"/>
        <v>201083</v>
      </c>
      <c r="J30" s="28">
        <f t="shared" si="1"/>
        <v>2472</v>
      </c>
      <c r="K30" s="29">
        <f t="shared" si="1"/>
        <v>475280</v>
      </c>
      <c r="L30" s="467"/>
      <c r="M30" s="450"/>
      <c r="N30" s="450"/>
      <c r="O30" s="450"/>
      <c r="P30" s="75" t="s">
        <v>33</v>
      </c>
      <c r="Q30" s="76">
        <v>9.56299999999999</v>
      </c>
      <c r="R30" s="77">
        <v>9.5540000000000003</v>
      </c>
    </row>
    <row r="31" spans="1:24" ht="15" thickBot="1" x14ac:dyDescent="0.35">
      <c r="A31" s="36" t="s">
        <v>38</v>
      </c>
      <c r="B31" s="37">
        <v>10823</v>
      </c>
      <c r="C31" s="38">
        <v>76209985</v>
      </c>
      <c r="D31" s="39">
        <v>24044.224814121873</v>
      </c>
      <c r="E31" s="39">
        <v>366797828.31675357</v>
      </c>
      <c r="F31" s="40">
        <v>13047.77518587801</v>
      </c>
      <c r="G31" s="141">
        <v>84503275.283245742</v>
      </c>
      <c r="H31" s="42">
        <f t="shared" si="0"/>
        <v>37091.999999999884</v>
      </c>
      <c r="I31" s="43">
        <f t="shared" si="0"/>
        <v>451301103.59999931</v>
      </c>
      <c r="J31" s="44">
        <f t="shared" si="1"/>
        <v>47914.999999999884</v>
      </c>
      <c r="K31" s="45">
        <f t="shared" si="1"/>
        <v>527511088.59999931</v>
      </c>
      <c r="L31" s="467">
        <f>K31/K3</f>
        <v>0.14715577107256222</v>
      </c>
      <c r="M31" s="450">
        <f>J31/J3</f>
        <v>1.6775204556665781E-2</v>
      </c>
      <c r="N31" s="450">
        <f>E31/K31</f>
        <v>0.69533671659912488</v>
      </c>
      <c r="O31" s="450">
        <f>G31/K31</f>
        <v>0.16019241511588928</v>
      </c>
      <c r="P31" s="46"/>
      <c r="Q31" s="47" t="s">
        <v>39</v>
      </c>
      <c r="R31" s="96"/>
      <c r="S31" s="96"/>
      <c r="T31" s="48"/>
      <c r="U31" s="93" t="s">
        <v>40</v>
      </c>
      <c r="V31" s="97"/>
      <c r="W31" s="97"/>
      <c r="X31" s="94"/>
    </row>
    <row r="32" spans="1:24" ht="15" thickBot="1" x14ac:dyDescent="0.35">
      <c r="A32" s="69" t="s">
        <v>26</v>
      </c>
      <c r="B32" s="84">
        <v>7618</v>
      </c>
      <c r="C32" s="85">
        <v>38297163</v>
      </c>
      <c r="D32" s="86">
        <v>15692.224814121875</v>
      </c>
      <c r="E32" s="86">
        <v>201533584.31675357</v>
      </c>
      <c r="F32" s="144">
        <v>11460.77518587801</v>
      </c>
      <c r="G32" s="145">
        <v>60429923.28324575</v>
      </c>
      <c r="H32" s="54">
        <f t="shared" si="0"/>
        <v>27152.999999999884</v>
      </c>
      <c r="I32" s="55">
        <f t="shared" si="0"/>
        <v>261963507.59999931</v>
      </c>
      <c r="J32" s="56">
        <f t="shared" si="1"/>
        <v>34770.999999999884</v>
      </c>
      <c r="K32" s="29">
        <f t="shared" si="1"/>
        <v>300260670.59999931</v>
      </c>
      <c r="L32" s="467"/>
      <c r="M32" s="450"/>
      <c r="N32" s="450"/>
      <c r="O32" s="450"/>
      <c r="P32" s="98" t="s">
        <v>41</v>
      </c>
      <c r="Q32" s="99" t="s">
        <v>42</v>
      </c>
      <c r="R32" s="100" t="s">
        <v>43</v>
      </c>
      <c r="S32" s="100" t="s">
        <v>44</v>
      </c>
      <c r="T32" s="101" t="s">
        <v>45</v>
      </c>
      <c r="U32" s="102" t="s">
        <v>42</v>
      </c>
      <c r="V32" s="103" t="s">
        <v>43</v>
      </c>
      <c r="W32" s="103" t="s">
        <v>44</v>
      </c>
      <c r="X32" s="104" t="s">
        <v>45</v>
      </c>
    </row>
    <row r="33" spans="1:24" ht="15" thickBot="1" x14ac:dyDescent="0.35">
      <c r="A33" s="72" t="str">
        <f>A24</f>
        <v>EverSource East</v>
      </c>
      <c r="B33" s="60">
        <v>7445</v>
      </c>
      <c r="C33" s="61">
        <v>34398175</v>
      </c>
      <c r="D33" s="62">
        <v>14961.224814121875</v>
      </c>
      <c r="E33" s="62">
        <v>177772272.01675355</v>
      </c>
      <c r="F33" s="60">
        <v>11372.77518587801</v>
      </c>
      <c r="G33" s="62">
        <v>58427422.983245753</v>
      </c>
      <c r="H33" s="27">
        <f t="shared" si="0"/>
        <v>26333.999999999884</v>
      </c>
      <c r="I33" s="27">
        <f t="shared" si="0"/>
        <v>236199694.99999931</v>
      </c>
      <c r="J33" s="56">
        <f t="shared" si="1"/>
        <v>33778.999999999884</v>
      </c>
      <c r="K33" s="29">
        <f t="shared" si="1"/>
        <v>270597869.99999928</v>
      </c>
      <c r="L33" s="467"/>
      <c r="M33" s="450"/>
      <c r="N33" s="450"/>
      <c r="O33" s="450"/>
      <c r="P33" s="68" t="s">
        <v>27</v>
      </c>
      <c r="Q33" s="105">
        <v>9.3550000000000022</v>
      </c>
      <c r="R33" s="106">
        <v>8.75</v>
      </c>
      <c r="S33" s="106">
        <v>8.657</v>
      </c>
      <c r="T33" s="107"/>
      <c r="U33" s="105">
        <v>11.086</v>
      </c>
      <c r="V33" s="106">
        <v>9.4269999999999907</v>
      </c>
      <c r="W33" s="106">
        <v>10.662000000000001</v>
      </c>
      <c r="X33" s="107"/>
    </row>
    <row r="34" spans="1:24" ht="15" thickBot="1" x14ac:dyDescent="0.35">
      <c r="A34" s="72" t="str">
        <f>A25</f>
        <v>EverSource West</v>
      </c>
      <c r="B34" s="60">
        <v>173</v>
      </c>
      <c r="C34" s="61">
        <v>3898988</v>
      </c>
      <c r="D34" s="62">
        <v>731</v>
      </c>
      <c r="E34" s="62">
        <v>23761312.300000001</v>
      </c>
      <c r="F34" s="66">
        <v>88</v>
      </c>
      <c r="G34" s="67">
        <v>2002500.3</v>
      </c>
      <c r="H34" s="27">
        <f t="shared" si="0"/>
        <v>819</v>
      </c>
      <c r="I34" s="27">
        <f t="shared" si="0"/>
        <v>25763812.600000001</v>
      </c>
      <c r="J34" s="56">
        <f t="shared" si="1"/>
        <v>992</v>
      </c>
      <c r="K34" s="29">
        <f t="shared" si="1"/>
        <v>29662800.600000001</v>
      </c>
      <c r="L34" s="467"/>
      <c r="M34" s="450"/>
      <c r="N34" s="450"/>
      <c r="O34" s="450"/>
      <c r="P34" s="68" t="s">
        <v>28</v>
      </c>
      <c r="Q34" s="108"/>
      <c r="R34" s="109"/>
      <c r="S34" s="109"/>
      <c r="T34" s="110">
        <v>0</v>
      </c>
      <c r="U34" s="108"/>
      <c r="V34" s="109"/>
      <c r="W34" s="109"/>
      <c r="X34" s="110">
        <v>0</v>
      </c>
    </row>
    <row r="35" spans="1:24" ht="15" thickBot="1" x14ac:dyDescent="0.35">
      <c r="A35" s="69" t="s">
        <v>29</v>
      </c>
      <c r="B35" s="84">
        <v>2276</v>
      </c>
      <c r="C35" s="85">
        <v>35287551</v>
      </c>
      <c r="D35" s="86">
        <v>7781</v>
      </c>
      <c r="E35" s="86">
        <v>160622567</v>
      </c>
      <c r="F35" s="88">
        <v>1419</v>
      </c>
      <c r="G35" s="142">
        <v>23606830</v>
      </c>
      <c r="H35" s="54">
        <f t="shared" si="0"/>
        <v>9200</v>
      </c>
      <c r="I35" s="55">
        <f t="shared" si="0"/>
        <v>184229397</v>
      </c>
      <c r="J35" s="28">
        <f t="shared" si="1"/>
        <v>11476</v>
      </c>
      <c r="K35" s="29">
        <f t="shared" si="1"/>
        <v>219516948</v>
      </c>
      <c r="L35" s="467"/>
      <c r="M35" s="450"/>
      <c r="N35" s="450"/>
      <c r="O35" s="450"/>
      <c r="P35" s="68"/>
      <c r="Q35" s="108"/>
      <c r="R35" s="109"/>
      <c r="S35" s="109"/>
      <c r="T35" s="110"/>
      <c r="U35" s="108"/>
      <c r="V35" s="109"/>
      <c r="W35" s="109"/>
      <c r="X35" s="110"/>
    </row>
    <row r="36" spans="1:24" ht="15" thickBot="1" x14ac:dyDescent="0.35">
      <c r="A36" s="72" t="s">
        <v>30</v>
      </c>
      <c r="B36" s="60">
        <v>2272</v>
      </c>
      <c r="C36" s="61">
        <v>35258417</v>
      </c>
      <c r="D36" s="62">
        <v>7751</v>
      </c>
      <c r="E36" s="62">
        <v>159997406</v>
      </c>
      <c r="F36" s="73">
        <v>1378</v>
      </c>
      <c r="G36" s="90">
        <v>22946970</v>
      </c>
      <c r="H36" s="27">
        <f t="shared" si="0"/>
        <v>9129</v>
      </c>
      <c r="I36" s="27">
        <f t="shared" si="0"/>
        <v>182944376</v>
      </c>
      <c r="J36" s="28">
        <f t="shared" si="1"/>
        <v>11401</v>
      </c>
      <c r="K36" s="29">
        <f t="shared" si="1"/>
        <v>218202793</v>
      </c>
      <c r="L36" s="467"/>
      <c r="M36" s="450"/>
      <c r="N36" s="450"/>
      <c r="O36" s="450"/>
      <c r="P36" s="68" t="s">
        <v>30</v>
      </c>
      <c r="Q36" s="108">
        <v>8.157</v>
      </c>
      <c r="R36" s="109"/>
      <c r="S36" s="109"/>
      <c r="T36" s="110">
        <v>7.8639999999999901</v>
      </c>
      <c r="U36" s="108">
        <v>8.4399999999999906</v>
      </c>
      <c r="V36" s="109"/>
      <c r="W36" s="109"/>
      <c r="X36" s="110">
        <v>8.2750000000000004</v>
      </c>
    </row>
    <row r="37" spans="1:24" ht="15" thickBot="1" x14ac:dyDescent="0.35">
      <c r="A37" s="72" t="s">
        <v>31</v>
      </c>
      <c r="B37" s="60">
        <v>4</v>
      </c>
      <c r="C37" s="61">
        <v>29134</v>
      </c>
      <c r="D37" s="62">
        <v>30</v>
      </c>
      <c r="E37" s="62">
        <v>625161</v>
      </c>
      <c r="F37" s="73">
        <v>41</v>
      </c>
      <c r="G37" s="90">
        <v>659860</v>
      </c>
      <c r="H37" s="27">
        <f t="shared" si="0"/>
        <v>71</v>
      </c>
      <c r="I37" s="27">
        <f t="shared" si="0"/>
        <v>1285021</v>
      </c>
      <c r="J37" s="28">
        <f t="shared" si="1"/>
        <v>75</v>
      </c>
      <c r="K37" s="29">
        <f t="shared" si="1"/>
        <v>1314155</v>
      </c>
      <c r="L37" s="467"/>
      <c r="M37" s="450"/>
      <c r="N37" s="450"/>
      <c r="O37" s="450"/>
      <c r="P37" s="68" t="s">
        <v>31</v>
      </c>
      <c r="Q37" s="108">
        <v>8.157</v>
      </c>
      <c r="R37" s="109"/>
      <c r="S37" s="109">
        <v>8.4410000000000007</v>
      </c>
      <c r="T37" s="110"/>
      <c r="U37" s="108">
        <v>8.4399999999999906</v>
      </c>
      <c r="V37" s="109"/>
      <c r="W37" s="109">
        <v>8.8190000000000008</v>
      </c>
      <c r="X37" s="110"/>
    </row>
    <row r="38" spans="1:24" ht="15" thickBot="1" x14ac:dyDescent="0.35">
      <c r="A38" s="69" t="s">
        <v>32</v>
      </c>
      <c r="B38" s="84">
        <v>929</v>
      </c>
      <c r="C38" s="85">
        <v>2625271</v>
      </c>
      <c r="D38" s="86">
        <v>571</v>
      </c>
      <c r="E38" s="86">
        <v>4641677</v>
      </c>
      <c r="F38" s="91">
        <v>168</v>
      </c>
      <c r="G38" s="143">
        <v>466522</v>
      </c>
      <c r="H38" s="54">
        <f t="shared" si="0"/>
        <v>739</v>
      </c>
      <c r="I38" s="55">
        <f t="shared" si="0"/>
        <v>5108199</v>
      </c>
      <c r="J38" s="28">
        <f t="shared" si="1"/>
        <v>1668</v>
      </c>
      <c r="K38" s="29">
        <f t="shared" si="1"/>
        <v>7733470</v>
      </c>
      <c r="L38" s="467"/>
      <c r="M38" s="450"/>
      <c r="N38" s="450"/>
      <c r="O38" s="450"/>
      <c r="P38" s="68"/>
      <c r="Q38" s="108"/>
      <c r="R38" s="109"/>
      <c r="S38" s="109"/>
      <c r="T38" s="110"/>
      <c r="U38" s="108"/>
      <c r="V38" s="109"/>
      <c r="W38" s="109"/>
      <c r="X38" s="110"/>
    </row>
    <row r="39" spans="1:24" ht="15" thickBot="1" x14ac:dyDescent="0.35">
      <c r="A39" s="72" t="s">
        <v>33</v>
      </c>
      <c r="B39" s="60">
        <v>929</v>
      </c>
      <c r="C39" s="61">
        <v>2625271</v>
      </c>
      <c r="D39" s="62">
        <v>571</v>
      </c>
      <c r="E39" s="62">
        <v>4641677</v>
      </c>
      <c r="F39" s="73">
        <v>168</v>
      </c>
      <c r="G39" s="90">
        <v>466522</v>
      </c>
      <c r="H39" s="27">
        <f t="shared" si="0"/>
        <v>739</v>
      </c>
      <c r="I39" s="27">
        <f t="shared" si="0"/>
        <v>5108199</v>
      </c>
      <c r="J39" s="28">
        <f t="shared" si="1"/>
        <v>1668</v>
      </c>
      <c r="K39" s="29">
        <f t="shared" si="1"/>
        <v>7733470</v>
      </c>
      <c r="L39" s="467"/>
      <c r="M39" s="450"/>
      <c r="N39" s="450"/>
      <c r="O39" s="450"/>
      <c r="P39" s="75" t="s">
        <v>33</v>
      </c>
      <c r="Q39" s="111">
        <v>8.3689999999999891</v>
      </c>
      <c r="R39" s="112"/>
      <c r="S39" s="112"/>
      <c r="T39" s="113"/>
      <c r="U39" s="111">
        <v>8.4299999999999908</v>
      </c>
      <c r="V39" s="112"/>
      <c r="W39" s="112"/>
      <c r="X39" s="113"/>
    </row>
    <row r="40" spans="1:24" ht="15" thickBot="1" x14ac:dyDescent="0.35">
      <c r="A40" s="36" t="s">
        <v>46</v>
      </c>
      <c r="B40" s="37">
        <v>679</v>
      </c>
      <c r="C40" s="38">
        <v>56514651</v>
      </c>
      <c r="D40" s="39">
        <v>6264.7828949448212</v>
      </c>
      <c r="E40" s="39">
        <v>1240761566.3963428</v>
      </c>
      <c r="F40" s="40">
        <v>709.21710505517126</v>
      </c>
      <c r="G40" s="141">
        <v>47000068.103656232</v>
      </c>
      <c r="H40" s="42">
        <f t="shared" si="0"/>
        <v>6973.9999999999927</v>
      </c>
      <c r="I40" s="43">
        <f t="shared" si="0"/>
        <v>1287761634.499999</v>
      </c>
      <c r="J40" s="44">
        <f t="shared" si="1"/>
        <v>7652.9999999999927</v>
      </c>
      <c r="K40" s="45">
        <f t="shared" si="1"/>
        <v>1344276285.499999</v>
      </c>
      <c r="L40" s="467">
        <f>K40/K3</f>
        <v>0.37500256886033623</v>
      </c>
      <c r="M40" s="460">
        <f>J40/J3</f>
        <v>2.6793413434657918E-3</v>
      </c>
      <c r="N40" s="460">
        <f>E40/K40</f>
        <v>0.92299594940399154</v>
      </c>
      <c r="O40" s="460">
        <f>G40/K40</f>
        <v>3.4963101417931144E-2</v>
      </c>
      <c r="P40" s="46"/>
      <c r="Q40" s="114" t="s">
        <v>47</v>
      </c>
      <c r="R40" s="115"/>
      <c r="S40" s="115"/>
      <c r="T40" s="116"/>
      <c r="U40" s="93" t="s">
        <v>48</v>
      </c>
      <c r="V40" s="97"/>
      <c r="W40" s="97"/>
      <c r="X40" s="94"/>
    </row>
    <row r="41" spans="1:24" ht="15" thickBot="1" x14ac:dyDescent="0.35">
      <c r="A41" s="69" t="s">
        <v>26</v>
      </c>
      <c r="B41" s="84">
        <v>408</v>
      </c>
      <c r="C41" s="85">
        <v>31406942</v>
      </c>
      <c r="D41" s="86">
        <v>3726.7828949448208</v>
      </c>
      <c r="E41" s="86">
        <v>726980469.39634264</v>
      </c>
      <c r="F41" s="144">
        <v>547.21710505517126</v>
      </c>
      <c r="G41" s="145">
        <v>32625278.103656229</v>
      </c>
      <c r="H41" s="54">
        <f t="shared" si="0"/>
        <v>4273.9999999999918</v>
      </c>
      <c r="I41" s="55">
        <f t="shared" si="0"/>
        <v>759605747.49999881</v>
      </c>
      <c r="J41" s="56">
        <f t="shared" si="1"/>
        <v>4681.9999999999927</v>
      </c>
      <c r="K41" s="29">
        <f t="shared" si="1"/>
        <v>791012689.49999881</v>
      </c>
      <c r="L41" s="467"/>
      <c r="M41" s="460"/>
      <c r="N41" s="460"/>
      <c r="O41" s="460"/>
      <c r="P41" s="98" t="s">
        <v>41</v>
      </c>
      <c r="Q41" s="102" t="s">
        <v>42</v>
      </c>
      <c r="R41" s="103" t="s">
        <v>43</v>
      </c>
      <c r="S41" s="103" t="s">
        <v>44</v>
      </c>
      <c r="T41" s="104" t="s">
        <v>45</v>
      </c>
      <c r="U41" s="102" t="s">
        <v>42</v>
      </c>
      <c r="V41" s="103" t="s">
        <v>43</v>
      </c>
      <c r="W41" s="103" t="s">
        <v>44</v>
      </c>
      <c r="X41" s="104" t="s">
        <v>45</v>
      </c>
    </row>
    <row r="42" spans="1:24" ht="15" thickBot="1" x14ac:dyDescent="0.35">
      <c r="A42" s="72" t="str">
        <f>A33</f>
        <v>EverSource East</v>
      </c>
      <c r="B42" s="60">
        <v>387</v>
      </c>
      <c r="C42" s="61">
        <v>27533309</v>
      </c>
      <c r="D42" s="62">
        <v>3523.7828949448208</v>
      </c>
      <c r="E42" s="62">
        <v>640932516.89634264</v>
      </c>
      <c r="F42" s="60">
        <v>539.21710505517126</v>
      </c>
      <c r="G42" s="62">
        <v>32203918.103656229</v>
      </c>
      <c r="H42" s="27">
        <f t="shared" si="0"/>
        <v>4062.9999999999918</v>
      </c>
      <c r="I42" s="27">
        <f t="shared" si="0"/>
        <v>673136434.99999881</v>
      </c>
      <c r="J42" s="56">
        <f t="shared" si="1"/>
        <v>4449.9999999999918</v>
      </c>
      <c r="K42" s="29">
        <f t="shared" si="1"/>
        <v>700669743.99999881</v>
      </c>
      <c r="L42" s="467"/>
      <c r="M42" s="460"/>
      <c r="N42" s="460"/>
      <c r="O42" s="460"/>
      <c r="P42" s="63" t="s">
        <v>27</v>
      </c>
      <c r="Q42" s="117"/>
      <c r="R42" s="109">
        <v>8.75</v>
      </c>
      <c r="S42" s="109">
        <v>8.6569999999999983</v>
      </c>
      <c r="T42" s="110"/>
      <c r="U42" s="108"/>
      <c r="V42" s="109">
        <v>9.4269999999999907</v>
      </c>
      <c r="W42" s="109">
        <v>10.662000000000001</v>
      </c>
      <c r="X42" s="110"/>
    </row>
    <row r="43" spans="1:24" ht="15" thickBot="1" x14ac:dyDescent="0.35">
      <c r="A43" s="72" t="str">
        <f>A34</f>
        <v>EverSource West</v>
      </c>
      <c r="B43" s="60">
        <v>21</v>
      </c>
      <c r="C43" s="61">
        <v>3873633</v>
      </c>
      <c r="D43" s="62">
        <v>203</v>
      </c>
      <c r="E43" s="62">
        <v>86047952.5</v>
      </c>
      <c r="F43" s="66">
        <v>8</v>
      </c>
      <c r="G43" s="67">
        <v>421360</v>
      </c>
      <c r="H43" s="27">
        <f t="shared" si="0"/>
        <v>211</v>
      </c>
      <c r="I43" s="27">
        <f t="shared" si="0"/>
        <v>86469312.5</v>
      </c>
      <c r="J43" s="56">
        <f t="shared" si="1"/>
        <v>232</v>
      </c>
      <c r="K43" s="29">
        <f t="shared" si="1"/>
        <v>90342945.5</v>
      </c>
      <c r="L43" s="467"/>
      <c r="M43" s="460"/>
      <c r="N43" s="460"/>
      <c r="O43" s="460"/>
      <c r="P43" s="68" t="s">
        <v>28</v>
      </c>
      <c r="Q43" s="108"/>
      <c r="R43" s="109"/>
      <c r="S43" s="109"/>
      <c r="T43" s="110">
        <v>0</v>
      </c>
      <c r="U43" s="108"/>
      <c r="V43" s="109"/>
      <c r="W43" s="109"/>
      <c r="X43" s="110">
        <v>0</v>
      </c>
    </row>
    <row r="44" spans="1:24" ht="15" thickBot="1" x14ac:dyDescent="0.35">
      <c r="A44" s="69" t="s">
        <v>29</v>
      </c>
      <c r="B44" s="84">
        <v>265</v>
      </c>
      <c r="C44" s="85">
        <v>23766163</v>
      </c>
      <c r="D44" s="86">
        <v>2515</v>
      </c>
      <c r="E44" s="86">
        <v>499717231</v>
      </c>
      <c r="F44" s="88">
        <v>162</v>
      </c>
      <c r="G44" s="142">
        <v>14374790</v>
      </c>
      <c r="H44" s="54">
        <f t="shared" si="0"/>
        <v>2677</v>
      </c>
      <c r="I44" s="55">
        <f t="shared" si="0"/>
        <v>514092021</v>
      </c>
      <c r="J44" s="28">
        <f t="shared" si="1"/>
        <v>2942</v>
      </c>
      <c r="K44" s="29">
        <f t="shared" si="1"/>
        <v>537858184</v>
      </c>
      <c r="L44" s="467"/>
      <c r="M44" s="460"/>
      <c r="N44" s="460"/>
      <c r="O44" s="460"/>
      <c r="P44" s="68"/>
      <c r="Q44" s="108"/>
      <c r="R44" s="109"/>
      <c r="S44" s="109"/>
      <c r="T44" s="110"/>
      <c r="U44" s="108"/>
      <c r="V44" s="109"/>
      <c r="W44" s="109"/>
      <c r="X44" s="110"/>
    </row>
    <row r="45" spans="1:24" ht="15" thickBot="1" x14ac:dyDescent="0.35">
      <c r="A45" s="72" t="s">
        <v>30</v>
      </c>
      <c r="B45" s="60">
        <v>265</v>
      </c>
      <c r="C45" s="61">
        <v>23766163</v>
      </c>
      <c r="D45" s="62">
        <v>2508</v>
      </c>
      <c r="E45" s="62">
        <v>498967331</v>
      </c>
      <c r="F45" s="73">
        <v>160</v>
      </c>
      <c r="G45" s="90">
        <v>14143090</v>
      </c>
      <c r="H45" s="27">
        <f t="shared" si="0"/>
        <v>2668</v>
      </c>
      <c r="I45" s="27">
        <f t="shared" si="0"/>
        <v>513110421</v>
      </c>
      <c r="J45" s="28">
        <f t="shared" si="1"/>
        <v>2933</v>
      </c>
      <c r="K45" s="29">
        <f t="shared" si="1"/>
        <v>536876584</v>
      </c>
      <c r="L45" s="467"/>
      <c r="M45" s="460"/>
      <c r="N45" s="460"/>
      <c r="O45" s="460"/>
      <c r="P45" s="68" t="s">
        <v>30</v>
      </c>
      <c r="Q45" s="108">
        <v>8.157</v>
      </c>
      <c r="R45" s="109"/>
      <c r="S45" s="109"/>
      <c r="T45" s="110">
        <v>7.8639999999999901</v>
      </c>
      <c r="U45" s="108">
        <v>8.4399999999999906</v>
      </c>
      <c r="V45" s="109"/>
      <c r="W45" s="109"/>
      <c r="X45" s="110">
        <v>8.2750000000000004</v>
      </c>
    </row>
    <row r="46" spans="1:24" ht="15" thickBot="1" x14ac:dyDescent="0.35">
      <c r="A46" s="72" t="s">
        <v>31</v>
      </c>
      <c r="B46" s="60">
        <v>0</v>
      </c>
      <c r="C46" s="61">
        <v>0</v>
      </c>
      <c r="D46" s="62">
        <v>7</v>
      </c>
      <c r="E46" s="62">
        <v>749900</v>
      </c>
      <c r="F46" s="73">
        <v>2</v>
      </c>
      <c r="G46" s="90">
        <v>231700</v>
      </c>
      <c r="H46" s="27">
        <f t="shared" si="0"/>
        <v>9</v>
      </c>
      <c r="I46" s="27">
        <f t="shared" si="0"/>
        <v>981600</v>
      </c>
      <c r="J46" s="28">
        <f t="shared" si="1"/>
        <v>9</v>
      </c>
      <c r="K46" s="29">
        <f t="shared" si="1"/>
        <v>981600</v>
      </c>
      <c r="L46" s="467"/>
      <c r="M46" s="460"/>
      <c r="N46" s="460"/>
      <c r="O46" s="460"/>
      <c r="P46" s="68" t="s">
        <v>31</v>
      </c>
      <c r="Q46" s="108"/>
      <c r="R46" s="109">
        <v>8.4410000000000007</v>
      </c>
      <c r="S46" s="109"/>
      <c r="T46" s="110"/>
      <c r="U46" s="108"/>
      <c r="V46" s="109">
        <v>8.8190000000000008</v>
      </c>
      <c r="W46" s="109"/>
      <c r="X46" s="110"/>
    </row>
    <row r="47" spans="1:24" ht="15" thickBot="1" x14ac:dyDescent="0.35">
      <c r="A47" s="69" t="s">
        <v>32</v>
      </c>
      <c r="B47" s="84">
        <v>6</v>
      </c>
      <c r="C47" s="85">
        <v>1341546</v>
      </c>
      <c r="D47" s="86">
        <v>23</v>
      </c>
      <c r="E47" s="86">
        <v>14063866</v>
      </c>
      <c r="F47" s="91">
        <v>0</v>
      </c>
      <c r="G47" s="143">
        <v>0</v>
      </c>
      <c r="H47" s="54">
        <f t="shared" si="0"/>
        <v>23</v>
      </c>
      <c r="I47" s="55">
        <f t="shared" si="0"/>
        <v>14063866</v>
      </c>
      <c r="J47" s="28">
        <f t="shared" si="1"/>
        <v>29</v>
      </c>
      <c r="K47" s="29">
        <f t="shared" si="1"/>
        <v>15405412</v>
      </c>
      <c r="L47" s="467"/>
      <c r="M47" s="460"/>
      <c r="N47" s="460"/>
      <c r="O47" s="460"/>
      <c r="P47" s="68"/>
      <c r="Q47" s="108"/>
      <c r="R47" s="109"/>
      <c r="S47" s="109"/>
      <c r="T47" s="110"/>
      <c r="U47" s="108"/>
      <c r="V47" s="109"/>
      <c r="W47" s="109"/>
      <c r="X47" s="110"/>
    </row>
    <row r="48" spans="1:24" ht="15" thickBot="1" x14ac:dyDescent="0.35">
      <c r="A48" s="72" t="s">
        <v>33</v>
      </c>
      <c r="B48" s="60">
        <v>6</v>
      </c>
      <c r="C48" s="61">
        <v>1341546</v>
      </c>
      <c r="D48" s="62">
        <v>23</v>
      </c>
      <c r="E48" s="62">
        <v>14063866</v>
      </c>
      <c r="F48" s="73">
        <v>0</v>
      </c>
      <c r="G48" s="90">
        <v>0</v>
      </c>
      <c r="H48" s="27">
        <f t="shared" si="0"/>
        <v>23</v>
      </c>
      <c r="I48" s="27">
        <f t="shared" si="0"/>
        <v>14063866</v>
      </c>
      <c r="J48" s="28">
        <f t="shared" si="1"/>
        <v>29</v>
      </c>
      <c r="K48" s="29">
        <f t="shared" si="1"/>
        <v>15405412</v>
      </c>
      <c r="L48" s="467"/>
      <c r="M48" s="460"/>
      <c r="N48" s="460"/>
      <c r="O48" s="460"/>
      <c r="P48" s="75" t="s">
        <v>33</v>
      </c>
      <c r="Q48" s="111"/>
      <c r="R48" s="112"/>
      <c r="S48" s="112"/>
      <c r="T48" s="113">
        <v>0</v>
      </c>
      <c r="U48" s="111"/>
      <c r="V48" s="112"/>
      <c r="W48" s="112"/>
      <c r="X48" s="113">
        <v>0</v>
      </c>
    </row>
    <row r="49" spans="1:18" ht="15" thickBot="1" x14ac:dyDescent="0.35">
      <c r="A49" s="36" t="s">
        <v>49</v>
      </c>
      <c r="B49" s="37">
        <v>3109</v>
      </c>
      <c r="C49" s="38">
        <v>2476775.4</v>
      </c>
      <c r="D49" s="39">
        <v>8963.3535803115501</v>
      </c>
      <c r="E49" s="39">
        <v>7851632.3817907404</v>
      </c>
      <c r="F49" s="40">
        <v>4730.6464196884399</v>
      </c>
      <c r="G49" s="141">
        <v>1260517.61820925</v>
      </c>
      <c r="H49" s="42">
        <f t="shared" si="0"/>
        <v>13693.999999999989</v>
      </c>
      <c r="I49" s="43">
        <f t="shared" si="0"/>
        <v>9112149.9999999907</v>
      </c>
      <c r="J49" s="44">
        <f t="shared" si="1"/>
        <v>16802.999999999989</v>
      </c>
      <c r="K49" s="45">
        <f t="shared" si="1"/>
        <v>11588925.399999991</v>
      </c>
      <c r="L49" s="469">
        <f>K49/K3</f>
        <v>3.2328747015829126E-3</v>
      </c>
      <c r="M49" s="460">
        <f>J49/J3</f>
        <v>5.8827874812825967E-3</v>
      </c>
      <c r="N49" s="460">
        <f>E49/K49</f>
        <v>0.67751168557791785</v>
      </c>
      <c r="O49" s="460">
        <f>G49/K49</f>
        <v>0.10876915457659699</v>
      </c>
      <c r="P49" s="46"/>
      <c r="Q49" s="47" t="s">
        <v>50</v>
      </c>
      <c r="R49" s="48"/>
    </row>
    <row r="50" spans="1:18" ht="15" thickBot="1" x14ac:dyDescent="0.35">
      <c r="A50" s="69" t="s">
        <v>26</v>
      </c>
      <c r="B50" s="84">
        <v>2610</v>
      </c>
      <c r="C50" s="85">
        <v>1346031.4</v>
      </c>
      <c r="D50" s="86">
        <v>8357.3535803115501</v>
      </c>
      <c r="E50" s="86">
        <v>4968251.3817907404</v>
      </c>
      <c r="F50" s="144">
        <v>4437.6464196884399</v>
      </c>
      <c r="G50" s="145">
        <v>663543.61820925004</v>
      </c>
      <c r="H50" s="54">
        <f t="shared" si="0"/>
        <v>12794.999999999989</v>
      </c>
      <c r="I50" s="55">
        <f t="shared" si="0"/>
        <v>5631794.9999999907</v>
      </c>
      <c r="J50" s="56">
        <f t="shared" si="1"/>
        <v>15404.999999999989</v>
      </c>
      <c r="K50" s="29">
        <f t="shared" si="1"/>
        <v>6977826.3999999911</v>
      </c>
      <c r="L50" s="469"/>
      <c r="M50" s="460"/>
      <c r="N50" s="460"/>
      <c r="O50" s="460"/>
      <c r="P50" s="46"/>
      <c r="Q50" s="118"/>
      <c r="R50" s="119"/>
    </row>
    <row r="51" spans="1:18" ht="15" thickBot="1" x14ac:dyDescent="0.35">
      <c r="A51" s="72" t="str">
        <f>A42</f>
        <v>EverSource East</v>
      </c>
      <c r="B51" s="60">
        <v>2502</v>
      </c>
      <c r="C51" s="61">
        <v>926083</v>
      </c>
      <c r="D51" s="62">
        <v>7088.3535803115501</v>
      </c>
      <c r="E51" s="62">
        <v>3793557.1817907402</v>
      </c>
      <c r="F51" s="60">
        <v>3522.6464196884399</v>
      </c>
      <c r="G51" s="62">
        <v>532197.81820925104</v>
      </c>
      <c r="H51" s="27">
        <f t="shared" si="0"/>
        <v>10610.999999999989</v>
      </c>
      <c r="I51" s="27">
        <f t="shared" si="0"/>
        <v>4325754.9999999916</v>
      </c>
      <c r="J51" s="56">
        <f t="shared" si="1"/>
        <v>13112.999999999989</v>
      </c>
      <c r="K51" s="29">
        <f t="shared" si="1"/>
        <v>5251837.9999999916</v>
      </c>
      <c r="L51" s="469"/>
      <c r="M51" s="460"/>
      <c r="N51" s="460"/>
      <c r="O51" s="460"/>
      <c r="P51" s="63" t="s">
        <v>27</v>
      </c>
      <c r="Q51" s="108">
        <v>9.3550000000000004</v>
      </c>
      <c r="R51" s="110">
        <v>11.086</v>
      </c>
    </row>
    <row r="52" spans="1:18" ht="15" thickBot="1" x14ac:dyDescent="0.35">
      <c r="A52" s="72" t="str">
        <f>A43</f>
        <v>EverSource West</v>
      </c>
      <c r="B52" s="60">
        <v>108</v>
      </c>
      <c r="C52" s="61">
        <v>419948.4</v>
      </c>
      <c r="D52" s="62">
        <v>1269</v>
      </c>
      <c r="E52" s="62">
        <v>1174694.2</v>
      </c>
      <c r="F52" s="66">
        <v>915</v>
      </c>
      <c r="G52" s="67">
        <v>131345.799999999</v>
      </c>
      <c r="H52" s="27">
        <f t="shared" si="0"/>
        <v>2184</v>
      </c>
      <c r="I52" s="27">
        <f t="shared" si="0"/>
        <v>1306039.9999999991</v>
      </c>
      <c r="J52" s="56">
        <f t="shared" si="1"/>
        <v>2292</v>
      </c>
      <c r="K52" s="29">
        <f t="shared" si="1"/>
        <v>1725988.399999999</v>
      </c>
      <c r="L52" s="469"/>
      <c r="M52" s="460"/>
      <c r="N52" s="460"/>
      <c r="O52" s="460"/>
      <c r="P52" s="68" t="s">
        <v>28</v>
      </c>
      <c r="Q52" s="108"/>
      <c r="R52" s="110"/>
    </row>
    <row r="53" spans="1:18" ht="15" thickBot="1" x14ac:dyDescent="0.35">
      <c r="A53" s="69" t="s">
        <v>29</v>
      </c>
      <c r="B53" s="84">
        <v>219</v>
      </c>
      <c r="C53" s="85">
        <v>1090101</v>
      </c>
      <c r="D53" s="86">
        <v>415</v>
      </c>
      <c r="E53" s="86">
        <v>2803857</v>
      </c>
      <c r="F53" s="88">
        <v>152</v>
      </c>
      <c r="G53" s="142">
        <v>589726</v>
      </c>
      <c r="H53" s="54">
        <f t="shared" si="0"/>
        <v>567</v>
      </c>
      <c r="I53" s="55">
        <f t="shared" si="0"/>
        <v>3393583</v>
      </c>
      <c r="J53" s="28">
        <f t="shared" si="1"/>
        <v>786</v>
      </c>
      <c r="K53" s="29">
        <f t="shared" si="1"/>
        <v>4483684</v>
      </c>
      <c r="L53" s="469"/>
      <c r="M53" s="460"/>
      <c r="N53" s="460"/>
      <c r="O53" s="460"/>
      <c r="P53" s="68"/>
      <c r="Q53" s="117"/>
      <c r="R53" s="120"/>
    </row>
    <row r="54" spans="1:18" ht="15" thickBot="1" x14ac:dyDescent="0.35">
      <c r="A54" s="72" t="s">
        <v>30</v>
      </c>
      <c r="B54" s="60">
        <v>219</v>
      </c>
      <c r="C54" s="61">
        <v>1090101</v>
      </c>
      <c r="D54" s="62">
        <v>414</v>
      </c>
      <c r="E54" s="62">
        <v>2787257</v>
      </c>
      <c r="F54" s="73">
        <v>151</v>
      </c>
      <c r="G54" s="90">
        <v>589572</v>
      </c>
      <c r="H54" s="27">
        <f t="shared" si="0"/>
        <v>565</v>
      </c>
      <c r="I54" s="27">
        <f t="shared" si="0"/>
        <v>3376829</v>
      </c>
      <c r="J54" s="28">
        <f t="shared" si="1"/>
        <v>784</v>
      </c>
      <c r="K54" s="29">
        <f t="shared" si="1"/>
        <v>4466930</v>
      </c>
      <c r="L54" s="469"/>
      <c r="M54" s="460"/>
      <c r="N54" s="460"/>
      <c r="O54" s="460"/>
      <c r="P54" s="68" t="s">
        <v>30</v>
      </c>
      <c r="Q54" s="108"/>
      <c r="R54" s="110"/>
    </row>
    <row r="55" spans="1:18" ht="15" thickBot="1" x14ac:dyDescent="0.35">
      <c r="A55" s="72" t="s">
        <v>31</v>
      </c>
      <c r="B55" s="60">
        <v>0</v>
      </c>
      <c r="C55" s="61">
        <v>0</v>
      </c>
      <c r="D55" s="62">
        <v>1</v>
      </c>
      <c r="E55" s="62">
        <v>16600</v>
      </c>
      <c r="F55" s="73">
        <v>1</v>
      </c>
      <c r="G55" s="90">
        <v>154</v>
      </c>
      <c r="H55" s="27">
        <f t="shared" si="0"/>
        <v>2</v>
      </c>
      <c r="I55" s="27">
        <f t="shared" si="0"/>
        <v>16754</v>
      </c>
      <c r="J55" s="28">
        <f t="shared" si="1"/>
        <v>2</v>
      </c>
      <c r="K55" s="29">
        <f t="shared" si="1"/>
        <v>16754</v>
      </c>
      <c r="L55" s="469"/>
      <c r="M55" s="460"/>
      <c r="N55" s="460"/>
      <c r="O55" s="460"/>
      <c r="P55" s="68" t="s">
        <v>31</v>
      </c>
      <c r="Q55" s="108"/>
      <c r="R55" s="110"/>
    </row>
    <row r="56" spans="1:18" ht="15" thickBot="1" x14ac:dyDescent="0.35">
      <c r="A56" s="69" t="s">
        <v>32</v>
      </c>
      <c r="B56" s="84">
        <v>280</v>
      </c>
      <c r="C56" s="85">
        <v>40643</v>
      </c>
      <c r="D56" s="86">
        <v>191</v>
      </c>
      <c r="E56" s="86">
        <v>79524</v>
      </c>
      <c r="F56" s="91">
        <v>141</v>
      </c>
      <c r="G56" s="143">
        <v>7248</v>
      </c>
      <c r="H56" s="54">
        <f t="shared" si="0"/>
        <v>332</v>
      </c>
      <c r="I56" s="55">
        <f t="shared" si="0"/>
        <v>86772</v>
      </c>
      <c r="J56" s="28">
        <f t="shared" si="1"/>
        <v>612</v>
      </c>
      <c r="K56" s="29">
        <f t="shared" si="1"/>
        <v>127415</v>
      </c>
      <c r="L56" s="469"/>
      <c r="M56" s="460"/>
      <c r="N56" s="460"/>
      <c r="O56" s="460"/>
      <c r="P56" s="68"/>
      <c r="Q56" s="117"/>
      <c r="R56" s="120"/>
    </row>
    <row r="57" spans="1:18" ht="15" thickBot="1" x14ac:dyDescent="0.35">
      <c r="A57" s="72" t="s">
        <v>33</v>
      </c>
      <c r="B57" s="60">
        <v>280</v>
      </c>
      <c r="C57" s="61">
        <v>40643</v>
      </c>
      <c r="D57" s="62">
        <v>191</v>
      </c>
      <c r="E57" s="62">
        <v>79524</v>
      </c>
      <c r="F57" s="73">
        <v>141</v>
      </c>
      <c r="G57" s="90">
        <v>7248</v>
      </c>
      <c r="H57" s="27">
        <f t="shared" si="0"/>
        <v>332</v>
      </c>
      <c r="I57" s="27">
        <f t="shared" si="0"/>
        <v>86772</v>
      </c>
      <c r="J57" s="28">
        <f t="shared" si="1"/>
        <v>612</v>
      </c>
      <c r="K57" s="29">
        <f t="shared" si="1"/>
        <v>127415</v>
      </c>
      <c r="L57" s="469"/>
      <c r="M57" s="460"/>
      <c r="N57" s="460"/>
      <c r="O57" s="460"/>
      <c r="P57" s="75" t="s">
        <v>33</v>
      </c>
      <c r="Q57" s="111"/>
      <c r="R57" s="113"/>
    </row>
    <row r="58" spans="1:18" ht="15" thickBot="1" x14ac:dyDescent="0.35">
      <c r="A58" s="121" t="s">
        <v>51</v>
      </c>
      <c r="B58" s="122">
        <v>371</v>
      </c>
      <c r="C58" s="123">
        <v>918913.89999999898</v>
      </c>
      <c r="D58" s="124">
        <v>125</v>
      </c>
      <c r="E58" s="124">
        <v>462136.799999999</v>
      </c>
      <c r="F58" s="125">
        <v>164</v>
      </c>
      <c r="G58" s="146">
        <v>273752.299999999</v>
      </c>
      <c r="H58" s="42">
        <f t="shared" si="0"/>
        <v>289</v>
      </c>
      <c r="I58" s="43">
        <f t="shared" si="0"/>
        <v>735889.099999998</v>
      </c>
      <c r="J58" s="44">
        <f t="shared" si="1"/>
        <v>660</v>
      </c>
      <c r="K58" s="45">
        <f t="shared" si="1"/>
        <v>1654802.9999999967</v>
      </c>
      <c r="L58" s="468">
        <f>K58/K3</f>
        <v>4.6162785332999921E-4</v>
      </c>
      <c r="M58" s="456">
        <f>J58/J3</f>
        <v>2.3106824600645817E-4</v>
      </c>
      <c r="N58" s="456">
        <f>E58/K58</f>
        <v>0.27926997956856492</v>
      </c>
      <c r="O58" s="456">
        <v>9.8624370622756294E-2</v>
      </c>
      <c r="P58" s="128"/>
      <c r="Q58" s="114" t="s">
        <v>51</v>
      </c>
      <c r="R58" s="116"/>
    </row>
    <row r="59" spans="1:18" ht="15" thickBot="1" x14ac:dyDescent="0.35">
      <c r="A59" s="147" t="s">
        <v>26</v>
      </c>
      <c r="B59" s="84">
        <v>371</v>
      </c>
      <c r="C59" s="85">
        <v>918913.89999999898</v>
      </c>
      <c r="D59" s="86">
        <v>125</v>
      </c>
      <c r="E59" s="85">
        <v>462136.799999999</v>
      </c>
      <c r="F59" s="144">
        <v>164</v>
      </c>
      <c r="G59" s="145">
        <v>273752.299999999</v>
      </c>
      <c r="H59" s="54">
        <f t="shared" si="0"/>
        <v>289</v>
      </c>
      <c r="I59" s="55">
        <f t="shared" si="0"/>
        <v>735889.099999998</v>
      </c>
      <c r="J59" s="129">
        <f t="shared" si="1"/>
        <v>660</v>
      </c>
      <c r="K59" s="130">
        <f t="shared" si="1"/>
        <v>1654802.9999999967</v>
      </c>
      <c r="L59" s="468"/>
      <c r="M59" s="456"/>
      <c r="N59" s="456"/>
      <c r="O59" s="456"/>
      <c r="P59" s="63" t="s">
        <v>27</v>
      </c>
      <c r="Q59" s="118"/>
      <c r="R59" s="119"/>
    </row>
    <row r="60" spans="1:18" ht="15" thickBot="1" x14ac:dyDescent="0.35">
      <c r="A60" s="151" t="str">
        <f>A43</f>
        <v>EverSource West</v>
      </c>
      <c r="B60" s="66">
        <v>371</v>
      </c>
      <c r="C60" s="67">
        <v>918913.89999999898</v>
      </c>
      <c r="D60" s="67">
        <v>125</v>
      </c>
      <c r="E60" s="87">
        <v>462136.799999999</v>
      </c>
      <c r="F60" s="66">
        <v>164</v>
      </c>
      <c r="G60" s="67">
        <v>273752.299999999</v>
      </c>
      <c r="H60" s="133">
        <f>H59</f>
        <v>289</v>
      </c>
      <c r="I60" s="133">
        <f>I59</f>
        <v>735889.099999998</v>
      </c>
      <c r="J60" s="134">
        <f t="shared" si="1"/>
        <v>660</v>
      </c>
      <c r="K60" s="135">
        <f t="shared" si="1"/>
        <v>1654802.9999999967</v>
      </c>
      <c r="L60" s="468"/>
      <c r="M60" s="456"/>
      <c r="N60" s="456"/>
      <c r="O60" s="456"/>
      <c r="P60" s="68" t="s">
        <v>28</v>
      </c>
      <c r="Q60" s="111">
        <v>5.7830000000000004</v>
      </c>
      <c r="R60" s="113">
        <v>7.2539999999999898</v>
      </c>
    </row>
  </sheetData>
  <mergeCells count="34"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  <mergeCell ref="L22:L30"/>
    <mergeCell ref="M22:M30"/>
    <mergeCell ref="N22:N30"/>
    <mergeCell ref="O22:O30"/>
    <mergeCell ref="L31:L39"/>
    <mergeCell ref="M31:M39"/>
    <mergeCell ref="N31:N39"/>
    <mergeCell ref="O31:O39"/>
    <mergeCell ref="L4:L12"/>
    <mergeCell ref="M4:M12"/>
    <mergeCell ref="N4:N12"/>
    <mergeCell ref="O4:O12"/>
    <mergeCell ref="L13:L21"/>
    <mergeCell ref="M13:M21"/>
    <mergeCell ref="N13:N21"/>
    <mergeCell ref="O13:O21"/>
    <mergeCell ref="P1:R1"/>
    <mergeCell ref="B1:C1"/>
    <mergeCell ref="D1:E1"/>
    <mergeCell ref="F1:G1"/>
    <mergeCell ref="H1:I1"/>
    <mergeCell ref="J1:O1"/>
  </mergeCells>
  <pageMargins left="0.7" right="0.7" top="0.75" bottom="0.75" header="0.3" footer="0.3"/>
  <pageSetup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6457B-30F2-4E26-83D5-B3C52097F9D0}">
  <sheetPr>
    <tabColor rgb="FFFF0000"/>
  </sheetPr>
  <dimension ref="A1:Y60"/>
  <sheetViews>
    <sheetView zoomScaleNormal="100" workbookViewId="0">
      <selection activeCell="J1" sqref="J1:O1"/>
    </sheetView>
  </sheetViews>
  <sheetFormatPr defaultRowHeight="14.4" x14ac:dyDescent="0.3"/>
  <cols>
    <col min="1" max="1" width="17.44140625" customWidth="1"/>
    <col min="2" max="2" width="14.21875" style="137" customWidth="1"/>
    <col min="3" max="3" width="14.44140625" style="137" customWidth="1"/>
    <col min="4" max="4" width="13.21875" style="137" customWidth="1"/>
    <col min="5" max="6" width="14.21875" style="137" customWidth="1"/>
    <col min="7" max="9" width="15.21875" style="137" customWidth="1"/>
    <col min="10" max="10" width="11.44140625" style="137" customWidth="1"/>
    <col min="11" max="11" width="12.77734375" style="137" customWidth="1"/>
    <col min="12" max="12" width="12.77734375" bestFit="1" customWidth="1"/>
    <col min="13" max="13" width="11.77734375" customWidth="1"/>
    <col min="14" max="14" width="13.77734375" bestFit="1" customWidth="1"/>
    <col min="15" max="15" width="13.77734375" customWidth="1"/>
    <col min="16" max="16" width="14.77734375" style="1" customWidth="1"/>
    <col min="17" max="25" width="8.77734375" style="1"/>
  </cols>
  <sheetData>
    <row r="1" spans="1:18" ht="44.1" customHeight="1" thickTop="1" thickBot="1" x14ac:dyDescent="0.35">
      <c r="B1" s="440" t="s">
        <v>0</v>
      </c>
      <c r="C1" s="441"/>
      <c r="D1" s="442" t="s">
        <v>1</v>
      </c>
      <c r="E1" s="443"/>
      <c r="F1" s="440" t="s">
        <v>2</v>
      </c>
      <c r="G1" s="444"/>
      <c r="H1" s="445" t="s">
        <v>3</v>
      </c>
      <c r="I1" s="446"/>
      <c r="J1" s="447" t="s">
        <v>4</v>
      </c>
      <c r="K1" s="448"/>
      <c r="L1" s="464"/>
      <c r="M1" s="464"/>
      <c r="N1" s="464"/>
      <c r="O1" s="465"/>
      <c r="P1" s="437" t="s">
        <v>5</v>
      </c>
      <c r="Q1" s="438"/>
      <c r="R1" s="439"/>
    </row>
    <row r="2" spans="1:18" ht="44.4" thickTop="1" thickBot="1" x14ac:dyDescent="0.35">
      <c r="A2" s="2">
        <f>[2]LAYOUT!$B$20</f>
        <v>2021</v>
      </c>
      <c r="B2" s="3" t="s">
        <v>6</v>
      </c>
      <c r="C2" s="4" t="s">
        <v>7</v>
      </c>
      <c r="D2" s="5" t="s">
        <v>8</v>
      </c>
      <c r="E2" s="6" t="s">
        <v>9</v>
      </c>
      <c r="F2" s="7" t="s">
        <v>10</v>
      </c>
      <c r="G2" s="8" t="s">
        <v>11</v>
      </c>
      <c r="H2" s="9" t="s">
        <v>12</v>
      </c>
      <c r="I2" s="10" t="s">
        <v>13</v>
      </c>
      <c r="J2" s="11" t="s">
        <v>14</v>
      </c>
      <c r="K2" s="12" t="s">
        <v>15</v>
      </c>
      <c r="L2" s="155" t="s">
        <v>16</v>
      </c>
      <c r="M2" s="156" t="s">
        <v>17</v>
      </c>
      <c r="N2" s="157" t="s">
        <v>18</v>
      </c>
      <c r="O2" s="158" t="s">
        <v>19</v>
      </c>
      <c r="P2" s="17" t="s">
        <v>20</v>
      </c>
      <c r="Q2" s="18" t="s">
        <v>21</v>
      </c>
      <c r="R2" s="19" t="s">
        <v>22</v>
      </c>
    </row>
    <row r="3" spans="1:18" ht="15" thickBot="1" x14ac:dyDescent="0.35">
      <c r="A3" s="20" t="str">
        <f>[3]LAYOUT!B27</f>
        <v>July</v>
      </c>
      <c r="B3" s="21">
        <v>1116292</v>
      </c>
      <c r="C3" s="22">
        <v>923631226.5999999</v>
      </c>
      <c r="D3" s="23">
        <v>559760.41534930479</v>
      </c>
      <c r="E3" s="24">
        <v>2128978593.1445401</v>
      </c>
      <c r="F3" s="25">
        <v>1166269.5846506937</v>
      </c>
      <c r="G3" s="26">
        <v>936604325.25545657</v>
      </c>
      <c r="H3" s="27">
        <f>D3+F3</f>
        <v>1726029.9999999986</v>
      </c>
      <c r="I3" s="27">
        <f>E3+G3</f>
        <v>3065582918.3999968</v>
      </c>
      <c r="J3" s="28">
        <f>B3+D3+F3</f>
        <v>2842321.9999999981</v>
      </c>
      <c r="K3" s="29">
        <f>C3+E3+G3</f>
        <v>3989214144.9999967</v>
      </c>
      <c r="L3" s="159">
        <f>SUM(L4:L57)</f>
        <v>0.99958518070480773</v>
      </c>
      <c r="M3" s="31">
        <f>SUM(M4:M57)</f>
        <v>0.99976779548552208</v>
      </c>
      <c r="N3" s="31">
        <f>E3/K3</f>
        <v>0.53368370705617807</v>
      </c>
      <c r="O3" s="160">
        <f>G3/K3</f>
        <v>0.2347841683127937</v>
      </c>
      <c r="P3" s="33" t="str">
        <f>A3</f>
        <v>July</v>
      </c>
      <c r="Q3" s="34"/>
      <c r="R3" s="35"/>
    </row>
    <row r="4" spans="1:18" ht="15" thickBot="1" x14ac:dyDescent="0.35">
      <c r="A4" s="36" t="s">
        <v>23</v>
      </c>
      <c r="B4" s="37">
        <v>880356</v>
      </c>
      <c r="C4" s="38">
        <v>599420374.60000002</v>
      </c>
      <c r="D4" s="39">
        <v>352598.0758510016</v>
      </c>
      <c r="E4" s="39">
        <v>238865839.29356033</v>
      </c>
      <c r="F4" s="40">
        <v>940107.92414899729</v>
      </c>
      <c r="G4" s="41">
        <v>637812421.50643873</v>
      </c>
      <c r="H4" s="42">
        <f t="shared" ref="H4:I59" si="0">D4+F4</f>
        <v>1292705.9999999988</v>
      </c>
      <c r="I4" s="43">
        <f t="shared" si="0"/>
        <v>876678260.799999</v>
      </c>
      <c r="J4" s="44">
        <f t="shared" ref="J4:K60" si="1">B4+D4+F4</f>
        <v>2173061.9999999991</v>
      </c>
      <c r="K4" s="45">
        <f>C4+I4</f>
        <v>1476098635.3999991</v>
      </c>
      <c r="L4" s="466">
        <f>K4/K$3</f>
        <v>0.37002241086759219</v>
      </c>
      <c r="M4" s="450">
        <f>J4/J3</f>
        <v>0.76453758581891862</v>
      </c>
      <c r="N4" s="450">
        <f>E4/$K$4</f>
        <v>0.16182241048467028</v>
      </c>
      <c r="O4" s="450">
        <f>G4/K4</f>
        <v>0.43209336165641921</v>
      </c>
      <c r="P4" s="46" t="s">
        <v>24</v>
      </c>
      <c r="Q4" s="47" t="s">
        <v>25</v>
      </c>
      <c r="R4" s="48"/>
    </row>
    <row r="5" spans="1:18" ht="15" thickBot="1" x14ac:dyDescent="0.35">
      <c r="A5" s="49" t="s">
        <v>26</v>
      </c>
      <c r="B5" s="50">
        <v>350887</v>
      </c>
      <c r="C5" s="51">
        <v>240742119.59999999</v>
      </c>
      <c r="D5" s="52">
        <v>162868.0758510016</v>
      </c>
      <c r="E5" s="52">
        <v>108976916.29356031</v>
      </c>
      <c r="F5" s="186">
        <v>600499.92414899729</v>
      </c>
      <c r="G5" s="187">
        <v>381710730.50643879</v>
      </c>
      <c r="H5" s="54">
        <f t="shared" si="0"/>
        <v>763367.99999999884</v>
      </c>
      <c r="I5" s="55">
        <f t="shared" si="0"/>
        <v>490687646.79999912</v>
      </c>
      <c r="J5" s="28">
        <f t="shared" si="1"/>
        <v>1114254.9999999988</v>
      </c>
      <c r="K5" s="29">
        <f t="shared" si="1"/>
        <v>731429766.39999914</v>
      </c>
      <c r="L5" s="466"/>
      <c r="M5" s="450"/>
      <c r="N5" s="450"/>
      <c r="O5" s="450"/>
      <c r="P5" s="46"/>
      <c r="Q5" s="57"/>
      <c r="R5" s="58"/>
    </row>
    <row r="6" spans="1:18" ht="15" thickBot="1" x14ac:dyDescent="0.35">
      <c r="A6" s="59" t="s">
        <v>27</v>
      </c>
      <c r="B6" s="60">
        <v>255353</v>
      </c>
      <c r="C6" s="61">
        <v>175309452</v>
      </c>
      <c r="D6" s="62">
        <v>141974.0758510016</v>
      </c>
      <c r="E6" s="62">
        <v>94506877.493560314</v>
      </c>
      <c r="F6" s="60">
        <v>565920.92414899729</v>
      </c>
      <c r="G6" s="61">
        <v>360044900.50643879</v>
      </c>
      <c r="H6" s="27">
        <f t="shared" si="0"/>
        <v>707894.99999999884</v>
      </c>
      <c r="I6" s="27">
        <f t="shared" si="0"/>
        <v>454551777.99999911</v>
      </c>
      <c r="J6" s="28">
        <f t="shared" si="1"/>
        <v>963247.99999999884</v>
      </c>
      <c r="K6" s="29">
        <f t="shared" si="1"/>
        <v>629861229.99999905</v>
      </c>
      <c r="L6" s="466"/>
      <c r="M6" s="450"/>
      <c r="N6" s="450"/>
      <c r="O6" s="450"/>
      <c r="P6" s="63" t="s">
        <v>27</v>
      </c>
      <c r="Q6" s="64">
        <v>9.2914999999999957</v>
      </c>
      <c r="R6" s="65">
        <v>10.1105</v>
      </c>
    </row>
    <row r="7" spans="1:18" ht="15" thickBot="1" x14ac:dyDescent="0.35">
      <c r="A7" s="59" t="s">
        <v>28</v>
      </c>
      <c r="B7" s="60">
        <v>95534</v>
      </c>
      <c r="C7" s="61">
        <v>65432667.600000001</v>
      </c>
      <c r="D7" s="62">
        <v>20894</v>
      </c>
      <c r="E7" s="62">
        <v>14470038.800000001</v>
      </c>
      <c r="F7" s="66">
        <v>34579</v>
      </c>
      <c r="G7" s="87">
        <v>21665830</v>
      </c>
      <c r="H7" s="27">
        <f t="shared" si="0"/>
        <v>55473</v>
      </c>
      <c r="I7" s="27">
        <f t="shared" si="0"/>
        <v>36135868.799999997</v>
      </c>
      <c r="J7" s="28">
        <f t="shared" si="1"/>
        <v>151007</v>
      </c>
      <c r="K7" s="29">
        <f t="shared" si="1"/>
        <v>101568536.40000001</v>
      </c>
      <c r="L7" s="466"/>
      <c r="M7" s="450"/>
      <c r="N7" s="450"/>
      <c r="O7" s="450"/>
      <c r="P7" s="68" t="s">
        <v>28</v>
      </c>
      <c r="Q7" s="64">
        <v>9.7989999999999906</v>
      </c>
      <c r="R7" s="65">
        <v>10.753</v>
      </c>
    </row>
    <row r="8" spans="1:18" ht="15" thickBot="1" x14ac:dyDescent="0.35">
      <c r="A8" s="69" t="s">
        <v>29</v>
      </c>
      <c r="B8" s="50">
        <v>513676</v>
      </c>
      <c r="C8" s="51">
        <v>349678903</v>
      </c>
      <c r="D8" s="52">
        <v>183536</v>
      </c>
      <c r="E8" s="52">
        <v>125384706</v>
      </c>
      <c r="F8" s="138">
        <v>334922</v>
      </c>
      <c r="G8" s="139">
        <v>252500824</v>
      </c>
      <c r="H8" s="54">
        <f t="shared" si="0"/>
        <v>518458</v>
      </c>
      <c r="I8" s="55">
        <f t="shared" si="0"/>
        <v>377885530</v>
      </c>
      <c r="J8" s="28">
        <f t="shared" si="1"/>
        <v>1032134</v>
      </c>
      <c r="K8" s="29">
        <f t="shared" si="1"/>
        <v>727564433</v>
      </c>
      <c r="L8" s="466"/>
      <c r="M8" s="450"/>
      <c r="N8" s="450"/>
      <c r="O8" s="450"/>
      <c r="P8" s="68"/>
      <c r="Q8" s="64"/>
      <c r="R8" s="65"/>
    </row>
    <row r="9" spans="1:18" ht="15" thickBot="1" x14ac:dyDescent="0.35">
      <c r="A9" s="72" t="s">
        <v>30</v>
      </c>
      <c r="B9" s="60">
        <v>512036</v>
      </c>
      <c r="C9" s="61">
        <v>348009197</v>
      </c>
      <c r="D9" s="62">
        <v>183041</v>
      </c>
      <c r="E9" s="62">
        <v>124943558</v>
      </c>
      <c r="F9" s="73">
        <v>324995</v>
      </c>
      <c r="G9" s="90">
        <v>241551715</v>
      </c>
      <c r="H9" s="27">
        <f t="shared" si="0"/>
        <v>508036</v>
      </c>
      <c r="I9" s="27">
        <f t="shared" si="0"/>
        <v>366495273</v>
      </c>
      <c r="J9" s="28">
        <f t="shared" si="1"/>
        <v>1020072</v>
      </c>
      <c r="K9" s="29">
        <f t="shared" si="1"/>
        <v>714504470</v>
      </c>
      <c r="L9" s="466"/>
      <c r="M9" s="450"/>
      <c r="N9" s="450"/>
      <c r="O9" s="450"/>
      <c r="P9" s="68" t="s">
        <v>30</v>
      </c>
      <c r="Q9" s="64">
        <v>9.3559999999999892</v>
      </c>
      <c r="R9" s="65">
        <v>9.7070000000000007</v>
      </c>
    </row>
    <row r="10" spans="1:18" ht="15" thickBot="1" x14ac:dyDescent="0.35">
      <c r="A10" s="72" t="s">
        <v>31</v>
      </c>
      <c r="B10" s="60">
        <v>1640</v>
      </c>
      <c r="C10" s="61">
        <v>1669706</v>
      </c>
      <c r="D10" s="62">
        <v>495</v>
      </c>
      <c r="E10" s="62">
        <v>441148</v>
      </c>
      <c r="F10" s="73">
        <v>9927</v>
      </c>
      <c r="G10" s="90">
        <v>10949109</v>
      </c>
      <c r="H10" s="27">
        <f t="shared" si="0"/>
        <v>10422</v>
      </c>
      <c r="I10" s="27">
        <f t="shared" si="0"/>
        <v>11390257</v>
      </c>
      <c r="J10" s="28">
        <f t="shared" si="1"/>
        <v>12062</v>
      </c>
      <c r="K10" s="29">
        <f t="shared" si="1"/>
        <v>13059963</v>
      </c>
      <c r="L10" s="466"/>
      <c r="M10" s="450"/>
      <c r="N10" s="450"/>
      <c r="O10" s="450"/>
      <c r="P10" s="68" t="s">
        <v>31</v>
      </c>
      <c r="Q10" s="64">
        <v>9.3559999999999892</v>
      </c>
      <c r="R10" s="65">
        <v>9.7070000000000007</v>
      </c>
    </row>
    <row r="11" spans="1:18" ht="15" thickBot="1" x14ac:dyDescent="0.35">
      <c r="A11" s="69" t="s">
        <v>32</v>
      </c>
      <c r="B11" s="50">
        <v>15793</v>
      </c>
      <c r="C11" s="51">
        <v>8999352</v>
      </c>
      <c r="D11" s="52">
        <v>6194</v>
      </c>
      <c r="E11" s="52">
        <v>4504217</v>
      </c>
      <c r="F11" s="70">
        <v>4686</v>
      </c>
      <c r="G11" s="140">
        <v>3600867</v>
      </c>
      <c r="H11" s="54">
        <f t="shared" si="0"/>
        <v>10880</v>
      </c>
      <c r="I11" s="55">
        <f t="shared" si="0"/>
        <v>8105084</v>
      </c>
      <c r="J11" s="28">
        <f t="shared" si="1"/>
        <v>26673</v>
      </c>
      <c r="K11" s="29">
        <f t="shared" si="1"/>
        <v>17104436</v>
      </c>
      <c r="L11" s="466"/>
      <c r="M11" s="450"/>
      <c r="N11" s="450"/>
      <c r="O11" s="450"/>
      <c r="P11" s="68"/>
      <c r="Q11" s="64"/>
      <c r="R11" s="65"/>
    </row>
    <row r="12" spans="1:18" ht="15" thickBot="1" x14ac:dyDescent="0.35">
      <c r="A12" s="72" t="s">
        <v>33</v>
      </c>
      <c r="B12" s="60">
        <v>15793</v>
      </c>
      <c r="C12" s="61">
        <v>8999352</v>
      </c>
      <c r="D12" s="62">
        <v>6194</v>
      </c>
      <c r="E12" s="62">
        <v>4504217</v>
      </c>
      <c r="F12" s="73">
        <v>4686</v>
      </c>
      <c r="G12" s="90">
        <v>3600867</v>
      </c>
      <c r="H12" s="27">
        <f t="shared" si="0"/>
        <v>10880</v>
      </c>
      <c r="I12" s="27">
        <f t="shared" si="0"/>
        <v>8105084</v>
      </c>
      <c r="J12" s="28">
        <f t="shared" si="1"/>
        <v>26673</v>
      </c>
      <c r="K12" s="29">
        <f t="shared" si="1"/>
        <v>17104436</v>
      </c>
      <c r="L12" s="466"/>
      <c r="M12" s="450"/>
      <c r="N12" s="450"/>
      <c r="O12" s="450"/>
      <c r="P12" s="75" t="s">
        <v>33</v>
      </c>
      <c r="Q12" s="76">
        <v>10.087</v>
      </c>
      <c r="R12" s="77">
        <v>9.5540000000000003</v>
      </c>
    </row>
    <row r="13" spans="1:18" ht="15" thickBot="1" x14ac:dyDescent="0.35">
      <c r="A13" s="36" t="s">
        <v>34</v>
      </c>
      <c r="B13" s="37">
        <v>117267</v>
      </c>
      <c r="C13" s="38">
        <v>76807622.199999899</v>
      </c>
      <c r="D13" s="39">
        <v>82453.326479380077</v>
      </c>
      <c r="E13" s="39">
        <v>49517054.760901362</v>
      </c>
      <c r="F13" s="40">
        <v>91304.673520619806</v>
      </c>
      <c r="G13" s="141">
        <v>55013029.239098527</v>
      </c>
      <c r="H13" s="42">
        <f t="shared" si="0"/>
        <v>173757.99999999988</v>
      </c>
      <c r="I13" s="43">
        <f t="shared" si="0"/>
        <v>104530083.99999988</v>
      </c>
      <c r="J13" s="79">
        <f t="shared" si="1"/>
        <v>291024.99999999988</v>
      </c>
      <c r="K13" s="80">
        <f t="shared" si="1"/>
        <v>181337706.19999978</v>
      </c>
      <c r="L13" s="467">
        <f>K13/K3</f>
        <v>4.5456999701879865E-2</v>
      </c>
      <c r="M13" s="450">
        <f>J13/J3</f>
        <v>0.10238987700900885</v>
      </c>
      <c r="N13" s="450">
        <f>E13/K13</f>
        <v>0.27306540817433933</v>
      </c>
      <c r="O13" s="450">
        <f>G13/K13</f>
        <v>0.30337336008002619</v>
      </c>
      <c r="P13" s="81"/>
      <c r="Q13" s="82" t="s">
        <v>35</v>
      </c>
      <c r="R13" s="83"/>
    </row>
    <row r="14" spans="1:18" ht="15" thickBot="1" x14ac:dyDescent="0.35">
      <c r="A14" s="49" t="s">
        <v>26</v>
      </c>
      <c r="B14" s="84">
        <v>45749</v>
      </c>
      <c r="C14" s="85">
        <v>29591081.199999899</v>
      </c>
      <c r="D14" s="86">
        <v>39037.326479380077</v>
      </c>
      <c r="E14" s="86">
        <v>22431804.760901362</v>
      </c>
      <c r="F14" s="144">
        <v>54096.673520619814</v>
      </c>
      <c r="G14" s="188">
        <v>30830516.239098527</v>
      </c>
      <c r="H14" s="54">
        <f t="shared" si="0"/>
        <v>93133.999999999884</v>
      </c>
      <c r="I14" s="55">
        <f t="shared" si="0"/>
        <v>53262320.999999888</v>
      </c>
      <c r="J14" s="28">
        <f t="shared" si="1"/>
        <v>138882.99999999988</v>
      </c>
      <c r="K14" s="29">
        <f t="shared" si="1"/>
        <v>82853402.199999779</v>
      </c>
      <c r="L14" s="467"/>
      <c r="M14" s="450"/>
      <c r="N14" s="450"/>
      <c r="O14" s="450"/>
      <c r="P14" s="81"/>
      <c r="Q14" s="57"/>
      <c r="R14" s="58"/>
    </row>
    <row r="15" spans="1:18" ht="15" thickBot="1" x14ac:dyDescent="0.35">
      <c r="A15" s="59" t="str">
        <f>A6</f>
        <v>EverSource East</v>
      </c>
      <c r="B15" s="60">
        <v>23037</v>
      </c>
      <c r="C15" s="61">
        <v>13028405</v>
      </c>
      <c r="D15" s="62">
        <v>28392.326479380081</v>
      </c>
      <c r="E15" s="62">
        <v>15338316.76090136</v>
      </c>
      <c r="F15" s="60">
        <v>47519.673520619814</v>
      </c>
      <c r="G15" s="61">
        <v>26681075.239098527</v>
      </c>
      <c r="H15" s="27">
        <f t="shared" si="0"/>
        <v>75911.999999999898</v>
      </c>
      <c r="I15" s="27">
        <f t="shared" si="0"/>
        <v>42019391.999999888</v>
      </c>
      <c r="J15" s="28">
        <f t="shared" si="1"/>
        <v>98948.999999999884</v>
      </c>
      <c r="K15" s="29">
        <f t="shared" si="1"/>
        <v>55047796.999999888</v>
      </c>
      <c r="L15" s="467"/>
      <c r="M15" s="450"/>
      <c r="N15" s="450"/>
      <c r="O15" s="450"/>
      <c r="P15" s="63" t="s">
        <v>27</v>
      </c>
      <c r="Q15" s="64">
        <v>9.4606666666666612</v>
      </c>
      <c r="R15" s="65">
        <v>9.7070000000000007</v>
      </c>
    </row>
    <row r="16" spans="1:18" ht="15" thickBot="1" x14ac:dyDescent="0.35">
      <c r="A16" s="59" t="str">
        <f>A7</f>
        <v>EverSource West</v>
      </c>
      <c r="B16" s="60">
        <v>22712</v>
      </c>
      <c r="C16" s="61">
        <v>16562676.199999901</v>
      </c>
      <c r="D16" s="62">
        <v>10645</v>
      </c>
      <c r="E16" s="62">
        <v>7093488</v>
      </c>
      <c r="F16" s="66">
        <v>6577</v>
      </c>
      <c r="G16" s="87">
        <v>4149441</v>
      </c>
      <c r="H16" s="27">
        <f t="shared" si="0"/>
        <v>17222</v>
      </c>
      <c r="I16" s="27">
        <f t="shared" si="0"/>
        <v>11242929</v>
      </c>
      <c r="J16" s="28">
        <f t="shared" si="1"/>
        <v>39934</v>
      </c>
      <c r="K16" s="29">
        <f t="shared" si="1"/>
        <v>27805605.199999899</v>
      </c>
      <c r="L16" s="467"/>
      <c r="M16" s="450"/>
      <c r="N16" s="450"/>
      <c r="O16" s="450"/>
      <c r="P16" s="68" t="s">
        <v>28</v>
      </c>
      <c r="Q16" s="64">
        <v>9.7989999999999906</v>
      </c>
      <c r="R16" s="65">
        <v>9.5540000000000003</v>
      </c>
    </row>
    <row r="17" spans="1:24" ht="15" thickBot="1" x14ac:dyDescent="0.35">
      <c r="A17" s="49" t="s">
        <v>29</v>
      </c>
      <c r="B17" s="84">
        <v>68406</v>
      </c>
      <c r="C17" s="85">
        <v>45155028</v>
      </c>
      <c r="D17" s="86">
        <v>42428</v>
      </c>
      <c r="E17" s="86">
        <v>26417871</v>
      </c>
      <c r="F17" s="88">
        <v>36853</v>
      </c>
      <c r="G17" s="142">
        <v>23912271</v>
      </c>
      <c r="H17" s="54">
        <f t="shared" si="0"/>
        <v>79281</v>
      </c>
      <c r="I17" s="55">
        <f t="shared" si="0"/>
        <v>50330142</v>
      </c>
      <c r="J17" s="28">
        <f t="shared" si="1"/>
        <v>147687</v>
      </c>
      <c r="K17" s="29">
        <f t="shared" si="1"/>
        <v>95485170</v>
      </c>
      <c r="L17" s="467"/>
      <c r="M17" s="450"/>
      <c r="N17" s="450"/>
      <c r="O17" s="450"/>
      <c r="P17" s="68"/>
      <c r="Q17" s="64"/>
      <c r="R17" s="65"/>
    </row>
    <row r="18" spans="1:24" ht="15" thickBot="1" x14ac:dyDescent="0.35">
      <c r="A18" s="72" t="s">
        <v>30</v>
      </c>
      <c r="B18" s="60">
        <v>68368</v>
      </c>
      <c r="C18" s="61">
        <v>45132205</v>
      </c>
      <c r="D18" s="62">
        <v>42411</v>
      </c>
      <c r="E18" s="62">
        <v>26403278</v>
      </c>
      <c r="F18" s="73">
        <v>36721</v>
      </c>
      <c r="G18" s="90">
        <v>23817313</v>
      </c>
      <c r="H18" s="27">
        <f t="shared" si="0"/>
        <v>79132</v>
      </c>
      <c r="I18" s="27">
        <f t="shared" si="0"/>
        <v>50220591</v>
      </c>
      <c r="J18" s="28">
        <f t="shared" si="1"/>
        <v>147500</v>
      </c>
      <c r="K18" s="29">
        <f t="shared" si="1"/>
        <v>95352796</v>
      </c>
      <c r="L18" s="467"/>
      <c r="M18" s="450"/>
      <c r="N18" s="450"/>
      <c r="O18" s="450"/>
      <c r="P18" s="68" t="s">
        <v>30</v>
      </c>
      <c r="Q18" s="64">
        <v>9.3559999999999892</v>
      </c>
      <c r="R18" s="65">
        <v>9.5540000000000003</v>
      </c>
    </row>
    <row r="19" spans="1:24" ht="15" thickBot="1" x14ac:dyDescent="0.35">
      <c r="A19" s="72" t="s">
        <v>31</v>
      </c>
      <c r="B19" s="60">
        <v>38</v>
      </c>
      <c r="C19" s="61">
        <v>22823</v>
      </c>
      <c r="D19" s="62">
        <v>17</v>
      </c>
      <c r="E19" s="62">
        <v>14593</v>
      </c>
      <c r="F19" s="73">
        <v>132</v>
      </c>
      <c r="G19" s="90">
        <v>94958</v>
      </c>
      <c r="H19" s="27">
        <f t="shared" si="0"/>
        <v>149</v>
      </c>
      <c r="I19" s="27">
        <f t="shared" si="0"/>
        <v>109551</v>
      </c>
      <c r="J19" s="28">
        <f t="shared" si="1"/>
        <v>187</v>
      </c>
      <c r="K19" s="29">
        <f t="shared" si="1"/>
        <v>132374</v>
      </c>
      <c r="L19" s="467"/>
      <c r="M19" s="450"/>
      <c r="N19" s="450"/>
      <c r="O19" s="450"/>
      <c r="P19" s="68" t="s">
        <v>31</v>
      </c>
      <c r="Q19" s="64">
        <v>9.3559999999999892</v>
      </c>
      <c r="R19" s="65">
        <v>9.8788888888888877</v>
      </c>
    </row>
    <row r="20" spans="1:24" ht="15" thickBot="1" x14ac:dyDescent="0.35">
      <c r="A20" s="69" t="s">
        <v>32</v>
      </c>
      <c r="B20" s="84">
        <v>3112</v>
      </c>
      <c r="C20" s="85">
        <v>2061513</v>
      </c>
      <c r="D20" s="86">
        <v>988</v>
      </c>
      <c r="E20" s="86">
        <v>667379</v>
      </c>
      <c r="F20" s="91">
        <v>355</v>
      </c>
      <c r="G20" s="143">
        <v>270242</v>
      </c>
      <c r="H20" s="54">
        <f t="shared" si="0"/>
        <v>1343</v>
      </c>
      <c r="I20" s="55">
        <f t="shared" si="0"/>
        <v>937621</v>
      </c>
      <c r="J20" s="28">
        <f t="shared" si="1"/>
        <v>4455</v>
      </c>
      <c r="K20" s="29">
        <f t="shared" si="1"/>
        <v>2999134</v>
      </c>
      <c r="L20" s="467"/>
      <c r="M20" s="450"/>
      <c r="N20" s="450"/>
      <c r="O20" s="450"/>
      <c r="P20" s="68"/>
      <c r="Q20" s="64"/>
      <c r="R20" s="65"/>
    </row>
    <row r="21" spans="1:24" ht="15" thickBot="1" x14ac:dyDescent="0.35">
      <c r="A21" s="72" t="s">
        <v>33</v>
      </c>
      <c r="B21" s="60">
        <v>3112</v>
      </c>
      <c r="C21" s="61">
        <v>2061513</v>
      </c>
      <c r="D21" s="62">
        <v>988</v>
      </c>
      <c r="E21" s="62">
        <v>667379</v>
      </c>
      <c r="F21" s="73">
        <v>355</v>
      </c>
      <c r="G21" s="90">
        <v>270242</v>
      </c>
      <c r="H21" s="27">
        <f t="shared" si="0"/>
        <v>1343</v>
      </c>
      <c r="I21" s="27">
        <f t="shared" si="0"/>
        <v>937621</v>
      </c>
      <c r="J21" s="28">
        <f t="shared" si="1"/>
        <v>4455</v>
      </c>
      <c r="K21" s="29">
        <f t="shared" si="1"/>
        <v>2999134</v>
      </c>
      <c r="L21" s="467"/>
      <c r="M21" s="450"/>
      <c r="N21" s="450"/>
      <c r="O21" s="450"/>
      <c r="P21" s="75" t="s">
        <v>33</v>
      </c>
      <c r="Q21" s="76">
        <v>10.087</v>
      </c>
      <c r="R21" s="77">
        <v>10.753</v>
      </c>
    </row>
    <row r="22" spans="1:24" ht="15" thickBot="1" x14ac:dyDescent="0.35">
      <c r="A22" s="36" t="s">
        <v>36</v>
      </c>
      <c r="B22" s="37">
        <v>103617</v>
      </c>
      <c r="C22" s="38">
        <v>104335523.5</v>
      </c>
      <c r="D22" s="39">
        <v>85450.87761000765</v>
      </c>
      <c r="E22" s="39">
        <v>171957432.82325405</v>
      </c>
      <c r="F22" s="40">
        <v>116447.12238999213</v>
      </c>
      <c r="G22" s="141">
        <v>98217049.576745749</v>
      </c>
      <c r="H22" s="42">
        <f t="shared" si="0"/>
        <v>201897.99999999977</v>
      </c>
      <c r="I22" s="43">
        <f t="shared" si="0"/>
        <v>270174482.3999998</v>
      </c>
      <c r="J22" s="44">
        <f t="shared" si="1"/>
        <v>305514.99999999977</v>
      </c>
      <c r="K22" s="45">
        <f t="shared" si="1"/>
        <v>374510005.8999998</v>
      </c>
      <c r="L22" s="467">
        <f>K22/K3</f>
        <v>9.3880647237101406E-2</v>
      </c>
      <c r="M22" s="450">
        <f>J22/J3</f>
        <v>0.10748782157686566</v>
      </c>
      <c r="N22" s="450">
        <f>E22/K22</f>
        <v>0.45915310703118956</v>
      </c>
      <c r="O22" s="450">
        <f>G22/K22</f>
        <v>0.26225480769389986</v>
      </c>
      <c r="P22" s="81"/>
      <c r="Q22" s="93" t="s">
        <v>37</v>
      </c>
      <c r="R22" s="94"/>
    </row>
    <row r="23" spans="1:24" ht="15" thickBot="1" x14ac:dyDescent="0.35">
      <c r="A23" s="69" t="s">
        <v>26</v>
      </c>
      <c r="B23" s="84">
        <v>36963</v>
      </c>
      <c r="C23" s="85">
        <v>37731843.5</v>
      </c>
      <c r="D23" s="86">
        <v>39637.87761000765</v>
      </c>
      <c r="E23" s="86">
        <v>94212512.823254049</v>
      </c>
      <c r="F23" s="144">
        <v>72694.122389992132</v>
      </c>
      <c r="G23" s="188">
        <v>54067738.576745749</v>
      </c>
      <c r="H23" s="54">
        <f t="shared" si="0"/>
        <v>112331.99999999978</v>
      </c>
      <c r="I23" s="55">
        <f t="shared" si="0"/>
        <v>148280251.3999998</v>
      </c>
      <c r="J23" s="28">
        <f t="shared" si="1"/>
        <v>149294.99999999977</v>
      </c>
      <c r="K23" s="29">
        <f t="shared" si="1"/>
        <v>186012094.8999998</v>
      </c>
      <c r="L23" s="467"/>
      <c r="M23" s="450"/>
      <c r="N23" s="450"/>
      <c r="O23" s="450"/>
      <c r="P23" s="81"/>
      <c r="Q23" s="57"/>
      <c r="R23" s="58"/>
    </row>
    <row r="24" spans="1:24" ht="15" thickBot="1" x14ac:dyDescent="0.35">
      <c r="A24" s="72" t="str">
        <f>A15</f>
        <v>EverSource East</v>
      </c>
      <c r="B24" s="60">
        <v>26677</v>
      </c>
      <c r="C24" s="61">
        <v>20779615</v>
      </c>
      <c r="D24" s="62">
        <v>32959.87761000765</v>
      </c>
      <c r="E24" s="62">
        <v>67141758.323254049</v>
      </c>
      <c r="F24" s="60">
        <v>67952.122389992132</v>
      </c>
      <c r="G24" s="61">
        <v>46730739.67674575</v>
      </c>
      <c r="H24" s="27">
        <f t="shared" si="0"/>
        <v>100911.99999999978</v>
      </c>
      <c r="I24" s="27">
        <f t="shared" si="0"/>
        <v>113872497.99999979</v>
      </c>
      <c r="J24" s="28">
        <f t="shared" si="1"/>
        <v>127588.99999999978</v>
      </c>
      <c r="K24" s="29">
        <f t="shared" si="1"/>
        <v>134652112.99999979</v>
      </c>
      <c r="L24" s="467"/>
      <c r="M24" s="450"/>
      <c r="N24" s="450"/>
      <c r="O24" s="450"/>
      <c r="P24" s="63" t="s">
        <v>27</v>
      </c>
      <c r="Q24" s="64">
        <v>9.0038181818181755</v>
      </c>
      <c r="R24" s="65">
        <v>9.527454545454539</v>
      </c>
    </row>
    <row r="25" spans="1:24" ht="15" thickBot="1" x14ac:dyDescent="0.35">
      <c r="A25" s="72" t="str">
        <f>A16</f>
        <v>EverSource West</v>
      </c>
      <c r="B25" s="60">
        <v>10286</v>
      </c>
      <c r="C25" s="61">
        <v>16952228.5</v>
      </c>
      <c r="D25" s="62">
        <v>6678</v>
      </c>
      <c r="E25" s="62">
        <v>27070754.5</v>
      </c>
      <c r="F25" s="66">
        <v>4742</v>
      </c>
      <c r="G25" s="87">
        <v>7336998.9000000004</v>
      </c>
      <c r="H25" s="27">
        <f t="shared" si="0"/>
        <v>11420</v>
      </c>
      <c r="I25" s="27">
        <f t="shared" si="0"/>
        <v>34407753.399999999</v>
      </c>
      <c r="J25" s="28">
        <f t="shared" si="1"/>
        <v>21706</v>
      </c>
      <c r="K25" s="29">
        <f t="shared" si="1"/>
        <v>51359981.899999999</v>
      </c>
      <c r="L25" s="467"/>
      <c r="M25" s="450"/>
      <c r="N25" s="450"/>
      <c r="O25" s="450"/>
      <c r="P25" s="68" t="s">
        <v>28</v>
      </c>
      <c r="Q25" s="64">
        <v>9.3499999999999925</v>
      </c>
      <c r="R25" s="65">
        <v>9.8499999999999925</v>
      </c>
    </row>
    <row r="26" spans="1:24" ht="15" thickBot="1" x14ac:dyDescent="0.35">
      <c r="A26" s="69" t="s">
        <v>29</v>
      </c>
      <c r="B26" s="50">
        <v>64965</v>
      </c>
      <c r="C26" s="51">
        <v>66310961</v>
      </c>
      <c r="D26" s="52">
        <v>45235</v>
      </c>
      <c r="E26" s="52">
        <v>77583161</v>
      </c>
      <c r="F26" s="138">
        <v>43549</v>
      </c>
      <c r="G26" s="139">
        <v>44101108</v>
      </c>
      <c r="H26" s="54">
        <f t="shared" si="0"/>
        <v>88784</v>
      </c>
      <c r="I26" s="55">
        <f t="shared" si="0"/>
        <v>121684269</v>
      </c>
      <c r="J26" s="28">
        <f t="shared" si="1"/>
        <v>153749</v>
      </c>
      <c r="K26" s="29">
        <f t="shared" si="1"/>
        <v>187995230</v>
      </c>
      <c r="L26" s="467"/>
      <c r="M26" s="450"/>
      <c r="N26" s="450"/>
      <c r="O26" s="450"/>
      <c r="P26" s="68"/>
      <c r="Q26" s="64"/>
      <c r="R26" s="65"/>
    </row>
    <row r="27" spans="1:24" ht="15" thickBot="1" x14ac:dyDescent="0.35">
      <c r="A27" s="72" t="s">
        <v>30</v>
      </c>
      <c r="B27" s="60">
        <v>64740</v>
      </c>
      <c r="C27" s="61">
        <v>65978714</v>
      </c>
      <c r="D27" s="62">
        <v>44917</v>
      </c>
      <c r="E27" s="62">
        <v>77029038</v>
      </c>
      <c r="F27" s="73">
        <v>42476</v>
      </c>
      <c r="G27" s="90">
        <v>42402828</v>
      </c>
      <c r="H27" s="27">
        <f t="shared" si="0"/>
        <v>87393</v>
      </c>
      <c r="I27" s="27">
        <f t="shared" si="0"/>
        <v>119431866</v>
      </c>
      <c r="J27" s="28">
        <f t="shared" si="1"/>
        <v>152133</v>
      </c>
      <c r="K27" s="29">
        <f t="shared" si="1"/>
        <v>185410580</v>
      </c>
      <c r="L27" s="467"/>
      <c r="M27" s="450"/>
      <c r="N27" s="450"/>
      <c r="O27" s="450"/>
      <c r="P27" s="68" t="s">
        <v>30</v>
      </c>
      <c r="Q27" s="64">
        <v>8.6649999999999903</v>
      </c>
      <c r="R27" s="65">
        <v>8.4399999999999924</v>
      </c>
    </row>
    <row r="28" spans="1:24" ht="15" thickBot="1" x14ac:dyDescent="0.35">
      <c r="A28" s="72" t="s">
        <v>31</v>
      </c>
      <c r="B28" s="60">
        <v>225</v>
      </c>
      <c r="C28" s="61">
        <v>332247</v>
      </c>
      <c r="D28" s="62">
        <v>318</v>
      </c>
      <c r="E28" s="62">
        <v>554123</v>
      </c>
      <c r="F28" s="73">
        <v>1073</v>
      </c>
      <c r="G28" s="90">
        <v>1698280</v>
      </c>
      <c r="H28" s="27">
        <f t="shared" si="0"/>
        <v>1391</v>
      </c>
      <c r="I28" s="27">
        <f t="shared" si="0"/>
        <v>2252403</v>
      </c>
      <c r="J28" s="28">
        <f t="shared" si="1"/>
        <v>1616</v>
      </c>
      <c r="K28" s="29">
        <f t="shared" si="1"/>
        <v>2584650</v>
      </c>
      <c r="L28" s="467"/>
      <c r="M28" s="450"/>
      <c r="N28" s="450"/>
      <c r="O28" s="450"/>
      <c r="P28" s="68" t="s">
        <v>31</v>
      </c>
      <c r="Q28" s="64">
        <v>8.6649999999999903</v>
      </c>
      <c r="R28" s="65">
        <v>8.4399999999999906</v>
      </c>
    </row>
    <row r="29" spans="1:24" ht="15" thickBot="1" x14ac:dyDescent="0.35">
      <c r="A29" s="69" t="s">
        <v>32</v>
      </c>
      <c r="B29" s="50">
        <v>1689</v>
      </c>
      <c r="C29" s="51">
        <v>292719</v>
      </c>
      <c r="D29" s="52">
        <v>578</v>
      </c>
      <c r="E29" s="52">
        <v>161759</v>
      </c>
      <c r="F29" s="70">
        <v>204</v>
      </c>
      <c r="G29" s="140">
        <v>48203</v>
      </c>
      <c r="H29" s="54">
        <f t="shared" si="0"/>
        <v>782</v>
      </c>
      <c r="I29" s="55">
        <f t="shared" si="0"/>
        <v>209962</v>
      </c>
      <c r="J29" s="28">
        <f t="shared" si="1"/>
        <v>2471</v>
      </c>
      <c r="K29" s="29">
        <f t="shared" si="1"/>
        <v>502681</v>
      </c>
      <c r="L29" s="467"/>
      <c r="M29" s="450"/>
      <c r="N29" s="450"/>
      <c r="O29" s="450"/>
      <c r="P29" s="68"/>
      <c r="Q29" s="64"/>
      <c r="R29" s="65"/>
    </row>
    <row r="30" spans="1:24" ht="15" thickBot="1" x14ac:dyDescent="0.35">
      <c r="A30" s="72" t="s">
        <v>33</v>
      </c>
      <c r="B30" s="60">
        <v>1689</v>
      </c>
      <c r="C30" s="61">
        <v>292719</v>
      </c>
      <c r="D30" s="62">
        <v>578</v>
      </c>
      <c r="E30" s="62">
        <v>161759</v>
      </c>
      <c r="F30" s="73">
        <v>204</v>
      </c>
      <c r="G30" s="90">
        <v>48203</v>
      </c>
      <c r="H30" s="27">
        <f t="shared" si="0"/>
        <v>782</v>
      </c>
      <c r="I30" s="27">
        <f t="shared" si="0"/>
        <v>209962</v>
      </c>
      <c r="J30" s="28">
        <f t="shared" si="1"/>
        <v>2471</v>
      </c>
      <c r="K30" s="29">
        <f t="shared" si="1"/>
        <v>502681</v>
      </c>
      <c r="L30" s="467"/>
      <c r="M30" s="450"/>
      <c r="N30" s="450"/>
      <c r="O30" s="450"/>
      <c r="P30" s="75" t="s">
        <v>33</v>
      </c>
      <c r="Q30" s="76">
        <v>10.087</v>
      </c>
      <c r="R30" s="77">
        <v>9.5540000000000003</v>
      </c>
    </row>
    <row r="31" spans="1:24" ht="15" thickBot="1" x14ac:dyDescent="0.35">
      <c r="A31" s="36" t="s">
        <v>38</v>
      </c>
      <c r="B31" s="37">
        <v>10859</v>
      </c>
      <c r="C31" s="38">
        <v>85289643</v>
      </c>
      <c r="D31" s="39">
        <v>23881.319282007469</v>
      </c>
      <c r="E31" s="39">
        <v>377373764.17286777</v>
      </c>
      <c r="F31" s="40">
        <v>12830.680717992456</v>
      </c>
      <c r="G31" s="141">
        <v>89483178.427131459</v>
      </c>
      <c r="H31" s="42">
        <f t="shared" si="0"/>
        <v>36711.999999999927</v>
      </c>
      <c r="I31" s="43">
        <f t="shared" si="0"/>
        <v>466856942.59999925</v>
      </c>
      <c r="J31" s="44">
        <f t="shared" si="1"/>
        <v>47570.999999999927</v>
      </c>
      <c r="K31" s="45">
        <f t="shared" si="1"/>
        <v>552146585.59999919</v>
      </c>
      <c r="L31" s="467">
        <f>K31/K3</f>
        <v>0.13840986357978524</v>
      </c>
      <c r="M31" s="450">
        <f>J31/J3</f>
        <v>1.6736668118531244E-2</v>
      </c>
      <c r="N31" s="450">
        <f>E31/K31</f>
        <v>0.6834666264625876</v>
      </c>
      <c r="O31" s="450">
        <f>G31/K31</f>
        <v>0.16206417056784492</v>
      </c>
      <c r="P31" s="46"/>
      <c r="Q31" s="47" t="s">
        <v>39</v>
      </c>
      <c r="R31" s="96"/>
      <c r="S31" s="96"/>
      <c r="T31" s="48"/>
      <c r="U31" s="93" t="s">
        <v>40</v>
      </c>
      <c r="V31" s="97"/>
      <c r="W31" s="97"/>
      <c r="X31" s="94"/>
    </row>
    <row r="32" spans="1:24" ht="15" thickBot="1" x14ac:dyDescent="0.35">
      <c r="A32" s="69" t="s">
        <v>26</v>
      </c>
      <c r="B32" s="84">
        <v>7650</v>
      </c>
      <c r="C32" s="85">
        <v>43400886</v>
      </c>
      <c r="D32" s="86">
        <v>15646.319282007469</v>
      </c>
      <c r="E32" s="86">
        <v>200591825.17286777</v>
      </c>
      <c r="F32" s="144">
        <v>11274.680717992456</v>
      </c>
      <c r="G32" s="145">
        <v>64291990.427131459</v>
      </c>
      <c r="H32" s="54">
        <f t="shared" si="0"/>
        <v>26920.999999999927</v>
      </c>
      <c r="I32" s="55">
        <f t="shared" si="0"/>
        <v>264883815.59999925</v>
      </c>
      <c r="J32" s="56">
        <f t="shared" si="1"/>
        <v>34570.999999999927</v>
      </c>
      <c r="K32" s="29">
        <f t="shared" si="1"/>
        <v>308284701.59999925</v>
      </c>
      <c r="L32" s="467"/>
      <c r="M32" s="450"/>
      <c r="N32" s="450"/>
      <c r="O32" s="450"/>
      <c r="P32" s="98" t="s">
        <v>41</v>
      </c>
      <c r="Q32" s="99" t="s">
        <v>42</v>
      </c>
      <c r="R32" s="100" t="s">
        <v>43</v>
      </c>
      <c r="S32" s="100" t="s">
        <v>44</v>
      </c>
      <c r="T32" s="101" t="s">
        <v>45</v>
      </c>
      <c r="U32" s="102" t="s">
        <v>42</v>
      </c>
      <c r="V32" s="103" t="s">
        <v>43</v>
      </c>
      <c r="W32" s="103" t="s">
        <v>44</v>
      </c>
      <c r="X32" s="104" t="s">
        <v>45</v>
      </c>
    </row>
    <row r="33" spans="1:24" ht="15" thickBot="1" x14ac:dyDescent="0.35">
      <c r="A33" s="72" t="str">
        <f>A24</f>
        <v>EverSource East</v>
      </c>
      <c r="B33" s="60">
        <v>7477</v>
      </c>
      <c r="C33" s="61">
        <v>39501898</v>
      </c>
      <c r="D33" s="62">
        <v>14915.319282007469</v>
      </c>
      <c r="E33" s="62">
        <v>176830512.87286776</v>
      </c>
      <c r="F33" s="60">
        <v>11186.680717992456</v>
      </c>
      <c r="G33" s="62">
        <v>62289490.127131462</v>
      </c>
      <c r="H33" s="27">
        <f t="shared" si="0"/>
        <v>26101.999999999927</v>
      </c>
      <c r="I33" s="27">
        <f t="shared" si="0"/>
        <v>239120002.99999923</v>
      </c>
      <c r="J33" s="56">
        <f t="shared" si="1"/>
        <v>33578.999999999927</v>
      </c>
      <c r="K33" s="29">
        <f t="shared" si="1"/>
        <v>278621900.99999923</v>
      </c>
      <c r="L33" s="467"/>
      <c r="M33" s="450"/>
      <c r="N33" s="450"/>
      <c r="O33" s="450"/>
      <c r="P33" s="68" t="s">
        <v>27</v>
      </c>
      <c r="Q33" s="105">
        <v>9.2943333333333271</v>
      </c>
      <c r="R33" s="106">
        <v>9.3499999999999925</v>
      </c>
      <c r="S33" s="106">
        <v>9.3409999999999904</v>
      </c>
      <c r="T33" s="107"/>
      <c r="U33" s="105">
        <v>9.8604444444444379</v>
      </c>
      <c r="V33" s="106">
        <v>9.8499999999999925</v>
      </c>
      <c r="W33" s="106">
        <v>9.1319999999999908</v>
      </c>
      <c r="X33" s="107"/>
    </row>
    <row r="34" spans="1:24" ht="15" thickBot="1" x14ac:dyDescent="0.35">
      <c r="A34" s="72" t="str">
        <f>A25</f>
        <v>EverSource West</v>
      </c>
      <c r="B34" s="60">
        <v>173</v>
      </c>
      <c r="C34" s="61">
        <v>3898988</v>
      </c>
      <c r="D34" s="62">
        <v>731</v>
      </c>
      <c r="E34" s="62">
        <v>23761312.300000001</v>
      </c>
      <c r="F34" s="66">
        <v>88</v>
      </c>
      <c r="G34" s="67">
        <v>2002500.3</v>
      </c>
      <c r="H34" s="27">
        <f t="shared" si="0"/>
        <v>819</v>
      </c>
      <c r="I34" s="27">
        <f t="shared" si="0"/>
        <v>25763812.600000001</v>
      </c>
      <c r="J34" s="56">
        <f t="shared" si="1"/>
        <v>992</v>
      </c>
      <c r="K34" s="29">
        <f t="shared" si="1"/>
        <v>29662800.600000001</v>
      </c>
      <c r="L34" s="467"/>
      <c r="M34" s="450"/>
      <c r="N34" s="450"/>
      <c r="O34" s="450"/>
      <c r="P34" s="68" t="s">
        <v>28</v>
      </c>
      <c r="Q34" s="108"/>
      <c r="R34" s="109"/>
      <c r="S34" s="109"/>
      <c r="T34" s="110">
        <v>8.8580000000000005</v>
      </c>
      <c r="U34" s="108"/>
      <c r="V34" s="109"/>
      <c r="W34" s="109"/>
      <c r="X34" s="110">
        <v>10.662000000000001</v>
      </c>
    </row>
    <row r="35" spans="1:24" ht="15" thickBot="1" x14ac:dyDescent="0.35">
      <c r="A35" s="69" t="s">
        <v>29</v>
      </c>
      <c r="B35" s="84">
        <v>2275</v>
      </c>
      <c r="C35" s="85">
        <v>39017523</v>
      </c>
      <c r="D35" s="86">
        <v>7662</v>
      </c>
      <c r="E35" s="86">
        <v>171970921</v>
      </c>
      <c r="F35" s="88">
        <v>1392</v>
      </c>
      <c r="G35" s="142">
        <v>24716547</v>
      </c>
      <c r="H35" s="54">
        <f t="shared" si="0"/>
        <v>9054</v>
      </c>
      <c r="I35" s="55">
        <f t="shared" si="0"/>
        <v>196687468</v>
      </c>
      <c r="J35" s="28">
        <f t="shared" si="1"/>
        <v>11329</v>
      </c>
      <c r="K35" s="29">
        <f t="shared" si="1"/>
        <v>235704991</v>
      </c>
      <c r="L35" s="467"/>
      <c r="M35" s="450"/>
      <c r="N35" s="450"/>
      <c r="O35" s="450"/>
      <c r="P35" s="68"/>
      <c r="Q35" s="108"/>
      <c r="R35" s="109"/>
      <c r="S35" s="109"/>
      <c r="T35" s="110"/>
      <c r="U35" s="108"/>
      <c r="V35" s="109"/>
      <c r="W35" s="109"/>
      <c r="X35" s="110"/>
    </row>
    <row r="36" spans="1:24" ht="15" thickBot="1" x14ac:dyDescent="0.35">
      <c r="A36" s="72" t="s">
        <v>30</v>
      </c>
      <c r="B36" s="60">
        <v>2271</v>
      </c>
      <c r="C36" s="61">
        <v>38978751</v>
      </c>
      <c r="D36" s="62">
        <v>7632</v>
      </c>
      <c r="E36" s="62">
        <v>171108838</v>
      </c>
      <c r="F36" s="73">
        <v>1353</v>
      </c>
      <c r="G36" s="90">
        <v>23919508</v>
      </c>
      <c r="H36" s="27">
        <f t="shared" si="0"/>
        <v>8985</v>
      </c>
      <c r="I36" s="27">
        <f t="shared" si="0"/>
        <v>195028346</v>
      </c>
      <c r="J36" s="28">
        <f t="shared" si="1"/>
        <v>11256</v>
      </c>
      <c r="K36" s="29">
        <f t="shared" si="1"/>
        <v>234007097</v>
      </c>
      <c r="L36" s="467"/>
      <c r="M36" s="450"/>
      <c r="N36" s="450"/>
      <c r="O36" s="450"/>
      <c r="P36" s="68" t="s">
        <v>30</v>
      </c>
      <c r="Q36" s="108">
        <v>8.5869999999999909</v>
      </c>
      <c r="R36" s="109"/>
      <c r="S36" s="109"/>
      <c r="T36" s="110">
        <v>8.6649999999999903</v>
      </c>
      <c r="U36" s="108">
        <v>8.3739999999999934</v>
      </c>
      <c r="V36" s="109"/>
      <c r="W36" s="109"/>
      <c r="X36" s="110">
        <v>8.4399999999999906</v>
      </c>
    </row>
    <row r="37" spans="1:24" ht="15" thickBot="1" x14ac:dyDescent="0.35">
      <c r="A37" s="72" t="s">
        <v>31</v>
      </c>
      <c r="B37" s="60">
        <v>4</v>
      </c>
      <c r="C37" s="61">
        <v>38772</v>
      </c>
      <c r="D37" s="62">
        <v>30</v>
      </c>
      <c r="E37" s="62">
        <v>862083</v>
      </c>
      <c r="F37" s="73">
        <v>39</v>
      </c>
      <c r="G37" s="90">
        <v>797039</v>
      </c>
      <c r="H37" s="27">
        <f t="shared" si="0"/>
        <v>69</v>
      </c>
      <c r="I37" s="27">
        <f t="shared" si="0"/>
        <v>1659122</v>
      </c>
      <c r="J37" s="28">
        <f t="shared" si="1"/>
        <v>73</v>
      </c>
      <c r="K37" s="29">
        <f t="shared" si="1"/>
        <v>1697894</v>
      </c>
      <c r="L37" s="467"/>
      <c r="M37" s="450"/>
      <c r="N37" s="450"/>
      <c r="O37" s="450"/>
      <c r="P37" s="68" t="s">
        <v>31</v>
      </c>
      <c r="Q37" s="108">
        <v>8.8003333333333238</v>
      </c>
      <c r="R37" s="109"/>
      <c r="S37" s="109">
        <v>8.6649999999999903</v>
      </c>
      <c r="T37" s="110"/>
      <c r="U37" s="108">
        <v>8.5663333333333274</v>
      </c>
      <c r="V37" s="109"/>
      <c r="W37" s="109">
        <v>8.4399999999999906</v>
      </c>
      <c r="X37" s="110"/>
    </row>
    <row r="38" spans="1:24" ht="15" thickBot="1" x14ac:dyDescent="0.35">
      <c r="A38" s="69" t="s">
        <v>32</v>
      </c>
      <c r="B38" s="84">
        <v>934</v>
      </c>
      <c r="C38" s="85">
        <v>2871234</v>
      </c>
      <c r="D38" s="86">
        <v>573</v>
      </c>
      <c r="E38" s="86">
        <v>4811018</v>
      </c>
      <c r="F38" s="91">
        <v>164</v>
      </c>
      <c r="G38" s="143">
        <v>474641</v>
      </c>
      <c r="H38" s="54">
        <f t="shared" si="0"/>
        <v>737</v>
      </c>
      <c r="I38" s="55">
        <f t="shared" si="0"/>
        <v>5285659</v>
      </c>
      <c r="J38" s="28">
        <f t="shared" si="1"/>
        <v>1671</v>
      </c>
      <c r="K38" s="29">
        <f t="shared" si="1"/>
        <v>8156893</v>
      </c>
      <c r="L38" s="467"/>
      <c r="M38" s="450"/>
      <c r="N38" s="450"/>
      <c r="O38" s="450"/>
      <c r="P38" s="68"/>
      <c r="Q38" s="108"/>
      <c r="R38" s="109"/>
      <c r="S38" s="109"/>
      <c r="T38" s="110"/>
      <c r="U38" s="108"/>
      <c r="V38" s="109"/>
      <c r="W38" s="109"/>
      <c r="X38" s="110"/>
    </row>
    <row r="39" spans="1:24" ht="15" thickBot="1" x14ac:dyDescent="0.35">
      <c r="A39" s="72" t="s">
        <v>33</v>
      </c>
      <c r="B39" s="60">
        <v>934</v>
      </c>
      <c r="C39" s="61">
        <v>2871234</v>
      </c>
      <c r="D39" s="62">
        <v>573</v>
      </c>
      <c r="E39" s="62">
        <v>4811018</v>
      </c>
      <c r="F39" s="73">
        <v>164</v>
      </c>
      <c r="G39" s="90">
        <v>474641</v>
      </c>
      <c r="H39" s="27">
        <f t="shared" si="0"/>
        <v>737</v>
      </c>
      <c r="I39" s="27">
        <f t="shared" si="0"/>
        <v>5285659</v>
      </c>
      <c r="J39" s="28">
        <f t="shared" si="1"/>
        <v>1671</v>
      </c>
      <c r="K39" s="29">
        <f t="shared" si="1"/>
        <v>8156893</v>
      </c>
      <c r="L39" s="467"/>
      <c r="M39" s="450"/>
      <c r="N39" s="450"/>
      <c r="O39" s="450"/>
      <c r="P39" s="75" t="s">
        <v>33</v>
      </c>
      <c r="Q39" s="111">
        <v>9.0229999999999908</v>
      </c>
      <c r="R39" s="112"/>
      <c r="S39" s="112"/>
      <c r="T39" s="113"/>
      <c r="U39" s="111">
        <v>8.4299999999999908</v>
      </c>
      <c r="V39" s="112"/>
      <c r="W39" s="112"/>
      <c r="X39" s="113"/>
    </row>
    <row r="40" spans="1:24" ht="15" thickBot="1" x14ac:dyDescent="0.35">
      <c r="A40" s="36" t="s">
        <v>46</v>
      </c>
      <c r="B40" s="37">
        <v>693</v>
      </c>
      <c r="C40" s="38">
        <v>54286037</v>
      </c>
      <c r="D40" s="39">
        <v>6276.4672470441756</v>
      </c>
      <c r="E40" s="39">
        <v>1282627357.218025</v>
      </c>
      <c r="F40" s="40">
        <v>697.53275295581125</v>
      </c>
      <c r="G40" s="141">
        <v>54443479.281973705</v>
      </c>
      <c r="H40" s="42">
        <f t="shared" si="0"/>
        <v>6973.9999999999873</v>
      </c>
      <c r="I40" s="43">
        <f t="shared" si="0"/>
        <v>1337070836.4999986</v>
      </c>
      <c r="J40" s="44">
        <f t="shared" si="1"/>
        <v>7666.9999999999873</v>
      </c>
      <c r="K40" s="45">
        <f t="shared" si="1"/>
        <v>1391356873.4999986</v>
      </c>
      <c r="L40" s="467">
        <f>K40/K3</f>
        <v>0.34877969016626953</v>
      </c>
      <c r="M40" s="460">
        <f>J40/J3</f>
        <v>2.6974424431855338E-3</v>
      </c>
      <c r="N40" s="460">
        <f>E40/K40</f>
        <v>0.92185361041954583</v>
      </c>
      <c r="O40" s="460">
        <f>G40/K40</f>
        <v>3.9129773474306094E-2</v>
      </c>
      <c r="P40" s="46"/>
      <c r="Q40" s="114" t="s">
        <v>47</v>
      </c>
      <c r="R40" s="115"/>
      <c r="S40" s="115"/>
      <c r="T40" s="116"/>
      <c r="U40" s="93" t="s">
        <v>48</v>
      </c>
      <c r="V40" s="97"/>
      <c r="W40" s="97"/>
      <c r="X40" s="94"/>
    </row>
    <row r="41" spans="1:24" ht="15" thickBot="1" x14ac:dyDescent="0.35">
      <c r="A41" s="69" t="s">
        <v>26</v>
      </c>
      <c r="B41" s="84">
        <v>432</v>
      </c>
      <c r="C41" s="85">
        <v>31842374</v>
      </c>
      <c r="D41" s="86">
        <v>3732.4672470441756</v>
      </c>
      <c r="E41" s="86">
        <v>749195090.21802497</v>
      </c>
      <c r="F41" s="144">
        <v>540.53275295581125</v>
      </c>
      <c r="G41" s="145">
        <v>36215895.281973705</v>
      </c>
      <c r="H41" s="54">
        <f t="shared" si="0"/>
        <v>4272.9999999999873</v>
      </c>
      <c r="I41" s="55">
        <f t="shared" si="0"/>
        <v>785410985.49999869</v>
      </c>
      <c r="J41" s="56">
        <f t="shared" si="1"/>
        <v>4704.9999999999873</v>
      </c>
      <c r="K41" s="29">
        <f t="shared" si="1"/>
        <v>817253359.49999869</v>
      </c>
      <c r="L41" s="467"/>
      <c r="M41" s="460"/>
      <c r="N41" s="460"/>
      <c r="O41" s="460"/>
      <c r="P41" s="98" t="s">
        <v>41</v>
      </c>
      <c r="Q41" s="102" t="s">
        <v>42</v>
      </c>
      <c r="R41" s="103" t="s">
        <v>43</v>
      </c>
      <c r="S41" s="103" t="s">
        <v>44</v>
      </c>
      <c r="T41" s="104" t="s">
        <v>45</v>
      </c>
      <c r="U41" s="102" t="s">
        <v>42</v>
      </c>
      <c r="V41" s="103" t="s">
        <v>43</v>
      </c>
      <c r="W41" s="103" t="s">
        <v>44</v>
      </c>
      <c r="X41" s="104" t="s">
        <v>45</v>
      </c>
    </row>
    <row r="42" spans="1:24" ht="15" thickBot="1" x14ac:dyDescent="0.35">
      <c r="A42" s="72" t="str">
        <f>A33</f>
        <v>EverSource East</v>
      </c>
      <c r="B42" s="60">
        <v>411</v>
      </c>
      <c r="C42" s="61">
        <v>27968741</v>
      </c>
      <c r="D42" s="62">
        <v>3529.4672470441756</v>
      </c>
      <c r="E42" s="62">
        <v>663147137.71802497</v>
      </c>
      <c r="F42" s="60">
        <v>532.53275295581125</v>
      </c>
      <c r="G42" s="62">
        <v>35794535.281973705</v>
      </c>
      <c r="H42" s="27">
        <f t="shared" si="0"/>
        <v>4061.9999999999868</v>
      </c>
      <c r="I42" s="27">
        <f t="shared" si="0"/>
        <v>698941672.99999869</v>
      </c>
      <c r="J42" s="56">
        <f t="shared" si="1"/>
        <v>4472.9999999999873</v>
      </c>
      <c r="K42" s="29">
        <f t="shared" si="1"/>
        <v>726910413.99999869</v>
      </c>
      <c r="L42" s="467"/>
      <c r="M42" s="460"/>
      <c r="N42" s="460"/>
      <c r="O42" s="460"/>
      <c r="P42" s="63" t="s">
        <v>27</v>
      </c>
      <c r="Q42" s="117"/>
      <c r="R42" s="109">
        <v>9.0994999999999973</v>
      </c>
      <c r="S42" s="109">
        <v>9.3409999999999922</v>
      </c>
      <c r="T42" s="110"/>
      <c r="U42" s="108"/>
      <c r="V42" s="109">
        <v>9.8969999999999985</v>
      </c>
      <c r="W42" s="109">
        <v>9.1319999999999908</v>
      </c>
      <c r="X42" s="110"/>
    </row>
    <row r="43" spans="1:24" ht="15" thickBot="1" x14ac:dyDescent="0.35">
      <c r="A43" s="72" t="str">
        <f>A34</f>
        <v>EverSource West</v>
      </c>
      <c r="B43" s="60">
        <v>21</v>
      </c>
      <c r="C43" s="61">
        <v>3873633</v>
      </c>
      <c r="D43" s="62">
        <v>203</v>
      </c>
      <c r="E43" s="62">
        <v>86047952.5</v>
      </c>
      <c r="F43" s="66">
        <v>8</v>
      </c>
      <c r="G43" s="67">
        <v>421360</v>
      </c>
      <c r="H43" s="27">
        <f t="shared" si="0"/>
        <v>211</v>
      </c>
      <c r="I43" s="27">
        <f t="shared" si="0"/>
        <v>86469312.5</v>
      </c>
      <c r="J43" s="56">
        <f t="shared" si="1"/>
        <v>232</v>
      </c>
      <c r="K43" s="29">
        <f t="shared" si="1"/>
        <v>90342945.5</v>
      </c>
      <c r="L43" s="467"/>
      <c r="M43" s="460"/>
      <c r="N43" s="460"/>
      <c r="O43" s="460"/>
      <c r="P43" s="68" t="s">
        <v>28</v>
      </c>
      <c r="Q43" s="108"/>
      <c r="R43" s="109"/>
      <c r="S43" s="109"/>
      <c r="T43" s="110">
        <v>8.8580000000000023</v>
      </c>
      <c r="U43" s="108"/>
      <c r="V43" s="109"/>
      <c r="W43" s="109"/>
      <c r="X43" s="110">
        <v>10.662000000000001</v>
      </c>
    </row>
    <row r="44" spans="1:24" ht="15" thickBot="1" x14ac:dyDescent="0.35">
      <c r="A44" s="69" t="s">
        <v>29</v>
      </c>
      <c r="B44" s="84">
        <v>255</v>
      </c>
      <c r="C44" s="85">
        <v>20667886</v>
      </c>
      <c r="D44" s="86">
        <v>2521</v>
      </c>
      <c r="E44" s="86">
        <v>517933898</v>
      </c>
      <c r="F44" s="88">
        <v>157</v>
      </c>
      <c r="G44" s="142">
        <v>18227584</v>
      </c>
      <c r="H44" s="54">
        <f t="shared" si="0"/>
        <v>2678</v>
      </c>
      <c r="I44" s="55">
        <f t="shared" si="0"/>
        <v>536161482</v>
      </c>
      <c r="J44" s="28">
        <f t="shared" si="1"/>
        <v>2933</v>
      </c>
      <c r="K44" s="29">
        <f t="shared" si="1"/>
        <v>556829368</v>
      </c>
      <c r="L44" s="467"/>
      <c r="M44" s="460"/>
      <c r="N44" s="460"/>
      <c r="O44" s="460"/>
      <c r="P44" s="68"/>
      <c r="Q44" s="108"/>
      <c r="R44" s="109"/>
      <c r="S44" s="109"/>
      <c r="T44" s="110"/>
      <c r="U44" s="108"/>
      <c r="V44" s="109"/>
      <c r="W44" s="109"/>
      <c r="X44" s="110"/>
    </row>
    <row r="45" spans="1:24" ht="15" thickBot="1" x14ac:dyDescent="0.35">
      <c r="A45" s="72" t="s">
        <v>30</v>
      </c>
      <c r="B45" s="60">
        <v>254</v>
      </c>
      <c r="C45" s="61">
        <v>20346406</v>
      </c>
      <c r="D45" s="62">
        <v>2513</v>
      </c>
      <c r="E45" s="62">
        <v>516792580</v>
      </c>
      <c r="F45" s="73">
        <v>155</v>
      </c>
      <c r="G45" s="90">
        <v>17955284</v>
      </c>
      <c r="H45" s="27">
        <f t="shared" si="0"/>
        <v>2668</v>
      </c>
      <c r="I45" s="27">
        <f t="shared" si="0"/>
        <v>534747864</v>
      </c>
      <c r="J45" s="28">
        <f t="shared" si="1"/>
        <v>2922</v>
      </c>
      <c r="K45" s="29">
        <f t="shared" si="1"/>
        <v>555094270</v>
      </c>
      <c r="L45" s="467"/>
      <c r="M45" s="460"/>
      <c r="N45" s="460"/>
      <c r="O45" s="460"/>
      <c r="P45" s="68" t="s">
        <v>30</v>
      </c>
      <c r="Q45" s="108">
        <v>8.5349999999999895</v>
      </c>
      <c r="R45" s="109"/>
      <c r="S45" s="109"/>
      <c r="T45" s="110">
        <v>8.6649999999999903</v>
      </c>
      <c r="U45" s="108">
        <v>8.3299999999999965</v>
      </c>
      <c r="V45" s="109"/>
      <c r="W45" s="109"/>
      <c r="X45" s="110">
        <v>8.4399999999999906</v>
      </c>
    </row>
    <row r="46" spans="1:24" ht="15" thickBot="1" x14ac:dyDescent="0.35">
      <c r="A46" s="72" t="s">
        <v>31</v>
      </c>
      <c r="B46" s="60">
        <v>1</v>
      </c>
      <c r="C46" s="61">
        <v>321480</v>
      </c>
      <c r="D46" s="62">
        <v>8</v>
      </c>
      <c r="E46" s="62">
        <v>1141318</v>
      </c>
      <c r="F46" s="73">
        <v>2</v>
      </c>
      <c r="G46" s="90">
        <v>272300</v>
      </c>
      <c r="H46" s="27">
        <f t="shared" si="0"/>
        <v>10</v>
      </c>
      <c r="I46" s="27">
        <f t="shared" si="0"/>
        <v>1413618</v>
      </c>
      <c r="J46" s="28">
        <f t="shared" si="1"/>
        <v>11</v>
      </c>
      <c r="K46" s="29">
        <f t="shared" si="1"/>
        <v>1735098</v>
      </c>
      <c r="L46" s="467"/>
      <c r="M46" s="460"/>
      <c r="N46" s="460"/>
      <c r="O46" s="460"/>
      <c r="P46" s="68" t="s">
        <v>31</v>
      </c>
      <c r="Q46" s="108"/>
      <c r="R46" s="109">
        <v>9.0709999999999908</v>
      </c>
      <c r="S46" s="109"/>
      <c r="T46" s="110"/>
      <c r="U46" s="108"/>
      <c r="V46" s="109">
        <v>8.8190000000000008</v>
      </c>
      <c r="W46" s="109"/>
      <c r="X46" s="110"/>
    </row>
    <row r="47" spans="1:24" ht="15" thickBot="1" x14ac:dyDescent="0.35">
      <c r="A47" s="69" t="s">
        <v>32</v>
      </c>
      <c r="B47" s="84">
        <v>6</v>
      </c>
      <c r="C47" s="85">
        <v>1775777</v>
      </c>
      <c r="D47" s="86">
        <v>23</v>
      </c>
      <c r="E47" s="86">
        <v>15498369</v>
      </c>
      <c r="F47" s="91">
        <v>0</v>
      </c>
      <c r="G47" s="143">
        <v>0</v>
      </c>
      <c r="H47" s="54">
        <f t="shared" si="0"/>
        <v>23</v>
      </c>
      <c r="I47" s="55">
        <f t="shared" si="0"/>
        <v>15498369</v>
      </c>
      <c r="J47" s="28">
        <f t="shared" si="1"/>
        <v>29</v>
      </c>
      <c r="K47" s="29">
        <f t="shared" si="1"/>
        <v>17274146</v>
      </c>
      <c r="L47" s="467"/>
      <c r="M47" s="460"/>
      <c r="N47" s="460"/>
      <c r="O47" s="460"/>
      <c r="P47" s="68"/>
      <c r="Q47" s="108"/>
      <c r="R47" s="109"/>
      <c r="S47" s="109"/>
      <c r="T47" s="110"/>
      <c r="U47" s="108"/>
      <c r="V47" s="109"/>
      <c r="W47" s="109"/>
      <c r="X47" s="110"/>
    </row>
    <row r="48" spans="1:24" ht="15" thickBot="1" x14ac:dyDescent="0.35">
      <c r="A48" s="72" t="s">
        <v>33</v>
      </c>
      <c r="B48" s="60">
        <v>6</v>
      </c>
      <c r="C48" s="61">
        <v>1775777</v>
      </c>
      <c r="D48" s="62">
        <v>23</v>
      </c>
      <c r="E48" s="62">
        <v>15498369</v>
      </c>
      <c r="F48" s="73">
        <v>0</v>
      </c>
      <c r="G48" s="90">
        <v>0</v>
      </c>
      <c r="H48" s="27">
        <f t="shared" si="0"/>
        <v>23</v>
      </c>
      <c r="I48" s="27">
        <f t="shared" si="0"/>
        <v>15498369</v>
      </c>
      <c r="J48" s="28">
        <f t="shared" si="1"/>
        <v>29</v>
      </c>
      <c r="K48" s="29">
        <f t="shared" si="1"/>
        <v>17274146</v>
      </c>
      <c r="L48" s="467"/>
      <c r="M48" s="460"/>
      <c r="N48" s="460"/>
      <c r="O48" s="460"/>
      <c r="P48" s="75" t="s">
        <v>33</v>
      </c>
      <c r="Q48" s="111"/>
      <c r="R48" s="112"/>
      <c r="S48" s="112"/>
      <c r="T48" s="113">
        <v>0</v>
      </c>
      <c r="U48" s="111"/>
      <c r="V48" s="112"/>
      <c r="W48" s="112"/>
      <c r="X48" s="113">
        <v>0</v>
      </c>
    </row>
    <row r="49" spans="1:18" ht="15" thickBot="1" x14ac:dyDescent="0.35">
      <c r="A49" s="36" t="s">
        <v>49</v>
      </c>
      <c r="B49" s="37">
        <v>3129</v>
      </c>
      <c r="C49" s="38">
        <v>2573112.4</v>
      </c>
      <c r="D49" s="39">
        <v>8975.34887986375</v>
      </c>
      <c r="E49" s="39">
        <v>8175008.0759314597</v>
      </c>
      <c r="F49" s="40">
        <v>4717.65112013625</v>
      </c>
      <c r="G49" s="141">
        <v>1361414.924068538</v>
      </c>
      <c r="H49" s="42">
        <f t="shared" si="0"/>
        <v>13693</v>
      </c>
      <c r="I49" s="43">
        <f t="shared" si="0"/>
        <v>9536422.9999999981</v>
      </c>
      <c r="J49" s="44">
        <f t="shared" si="1"/>
        <v>16822</v>
      </c>
      <c r="K49" s="45">
        <f t="shared" si="1"/>
        <v>12109535.399999999</v>
      </c>
      <c r="L49" s="469">
        <f>K49/K3</f>
        <v>3.0355691521794723E-3</v>
      </c>
      <c r="M49" s="460">
        <f>J49/J3</f>
        <v>5.9184005190122766E-3</v>
      </c>
      <c r="N49" s="460">
        <f>E49/K49</f>
        <v>0.67508849893047596</v>
      </c>
      <c r="O49" s="460">
        <f>G49/K49</f>
        <v>0.11242503358704729</v>
      </c>
      <c r="P49" s="46"/>
      <c r="Q49" s="47" t="s">
        <v>50</v>
      </c>
      <c r="R49" s="48"/>
    </row>
    <row r="50" spans="1:18" ht="15" thickBot="1" x14ac:dyDescent="0.35">
      <c r="A50" s="69" t="s">
        <v>26</v>
      </c>
      <c r="B50" s="84">
        <v>2623</v>
      </c>
      <c r="C50" s="85">
        <v>1394587.4</v>
      </c>
      <c r="D50" s="86">
        <v>8358.34887986375</v>
      </c>
      <c r="E50" s="86">
        <v>5086667.0759314597</v>
      </c>
      <c r="F50" s="144">
        <v>4425.65112013625</v>
      </c>
      <c r="G50" s="145">
        <v>691704.92406853801</v>
      </c>
      <c r="H50" s="54">
        <f t="shared" si="0"/>
        <v>12784</v>
      </c>
      <c r="I50" s="55">
        <f t="shared" si="0"/>
        <v>5778371.9999999981</v>
      </c>
      <c r="J50" s="56">
        <f t="shared" si="1"/>
        <v>15407</v>
      </c>
      <c r="K50" s="29">
        <f t="shared" si="1"/>
        <v>7172959.3999999985</v>
      </c>
      <c r="L50" s="469"/>
      <c r="M50" s="460"/>
      <c r="N50" s="460"/>
      <c r="O50" s="460"/>
      <c r="P50" s="46"/>
      <c r="Q50" s="118"/>
      <c r="R50" s="119"/>
    </row>
    <row r="51" spans="1:18" ht="15" thickBot="1" x14ac:dyDescent="0.35">
      <c r="A51" s="72" t="str">
        <f>A42</f>
        <v>EverSource East</v>
      </c>
      <c r="B51" s="60">
        <v>2515</v>
      </c>
      <c r="C51" s="61">
        <v>974639</v>
      </c>
      <c r="D51" s="62">
        <v>7089.34887986375</v>
      </c>
      <c r="E51" s="62">
        <v>3911972.8759314599</v>
      </c>
      <c r="F51" s="60">
        <v>3510.65112013625</v>
      </c>
      <c r="G51" s="62">
        <v>560359.12406853901</v>
      </c>
      <c r="H51" s="27">
        <f t="shared" si="0"/>
        <v>10600</v>
      </c>
      <c r="I51" s="27">
        <f t="shared" si="0"/>
        <v>4472331.9999999991</v>
      </c>
      <c r="J51" s="56">
        <f t="shared" si="1"/>
        <v>13115</v>
      </c>
      <c r="K51" s="29">
        <f t="shared" si="1"/>
        <v>5446970.9999999991</v>
      </c>
      <c r="L51" s="469"/>
      <c r="M51" s="460"/>
      <c r="N51" s="460"/>
      <c r="O51" s="460"/>
      <c r="P51" s="63" t="s">
        <v>27</v>
      </c>
      <c r="Q51" s="108">
        <v>7.7209999999999948</v>
      </c>
      <c r="R51" s="110">
        <v>8.300499999999996</v>
      </c>
    </row>
    <row r="52" spans="1:18" ht="15" thickBot="1" x14ac:dyDescent="0.35">
      <c r="A52" s="72" t="str">
        <f>A43</f>
        <v>EverSource West</v>
      </c>
      <c r="B52" s="60">
        <v>108</v>
      </c>
      <c r="C52" s="61">
        <v>419948.4</v>
      </c>
      <c r="D52" s="62">
        <v>1269</v>
      </c>
      <c r="E52" s="62">
        <v>1174694.2</v>
      </c>
      <c r="F52" s="66">
        <v>915</v>
      </c>
      <c r="G52" s="67">
        <v>131345.799999999</v>
      </c>
      <c r="H52" s="27">
        <f t="shared" si="0"/>
        <v>2184</v>
      </c>
      <c r="I52" s="27">
        <f t="shared" si="0"/>
        <v>1306039.9999999991</v>
      </c>
      <c r="J52" s="56">
        <f t="shared" si="1"/>
        <v>2292</v>
      </c>
      <c r="K52" s="29">
        <f t="shared" si="1"/>
        <v>1725988.399999999</v>
      </c>
      <c r="L52" s="469"/>
      <c r="M52" s="460"/>
      <c r="N52" s="460"/>
      <c r="O52" s="460"/>
      <c r="P52" s="68" t="s">
        <v>28</v>
      </c>
      <c r="Q52" s="108"/>
      <c r="R52" s="110"/>
    </row>
    <row r="53" spans="1:18" ht="15" thickBot="1" x14ac:dyDescent="0.35">
      <c r="A53" s="69" t="s">
        <v>29</v>
      </c>
      <c r="B53" s="84">
        <v>224</v>
      </c>
      <c r="C53" s="85">
        <v>1137756</v>
      </c>
      <c r="D53" s="86">
        <v>428</v>
      </c>
      <c r="E53" s="86">
        <v>3007134</v>
      </c>
      <c r="F53" s="88">
        <v>152</v>
      </c>
      <c r="G53" s="142">
        <v>662230</v>
      </c>
      <c r="H53" s="54">
        <f t="shared" si="0"/>
        <v>580</v>
      </c>
      <c r="I53" s="55">
        <f t="shared" si="0"/>
        <v>3669364</v>
      </c>
      <c r="J53" s="28">
        <f t="shared" si="1"/>
        <v>804</v>
      </c>
      <c r="K53" s="29">
        <f t="shared" si="1"/>
        <v>4807120</v>
      </c>
      <c r="L53" s="469"/>
      <c r="M53" s="460"/>
      <c r="N53" s="460"/>
      <c r="O53" s="460"/>
      <c r="P53" s="68"/>
      <c r="Q53" s="117"/>
      <c r="R53" s="120"/>
    </row>
    <row r="54" spans="1:18" ht="15" thickBot="1" x14ac:dyDescent="0.35">
      <c r="A54" s="72" t="s">
        <v>30</v>
      </c>
      <c r="B54" s="60">
        <v>224</v>
      </c>
      <c r="C54" s="61">
        <v>1137756</v>
      </c>
      <c r="D54" s="62">
        <v>427</v>
      </c>
      <c r="E54" s="62">
        <v>2989896</v>
      </c>
      <c r="F54" s="73">
        <v>151</v>
      </c>
      <c r="G54" s="90">
        <v>662070</v>
      </c>
      <c r="H54" s="27">
        <f t="shared" si="0"/>
        <v>578</v>
      </c>
      <c r="I54" s="27">
        <f t="shared" si="0"/>
        <v>3651966</v>
      </c>
      <c r="J54" s="28">
        <f t="shared" si="1"/>
        <v>802</v>
      </c>
      <c r="K54" s="29">
        <f t="shared" si="1"/>
        <v>4789722</v>
      </c>
      <c r="L54" s="469"/>
      <c r="M54" s="460"/>
      <c r="N54" s="460"/>
      <c r="O54" s="460"/>
      <c r="P54" s="68" t="s">
        <v>30</v>
      </c>
      <c r="Q54" s="108"/>
      <c r="R54" s="110"/>
    </row>
    <row r="55" spans="1:18" ht="15" thickBot="1" x14ac:dyDescent="0.35">
      <c r="A55" s="72" t="s">
        <v>31</v>
      </c>
      <c r="B55" s="60">
        <v>0</v>
      </c>
      <c r="C55" s="61">
        <v>0</v>
      </c>
      <c r="D55" s="62">
        <v>1</v>
      </c>
      <c r="E55" s="62">
        <v>17238</v>
      </c>
      <c r="F55" s="73">
        <v>1</v>
      </c>
      <c r="G55" s="90">
        <v>160</v>
      </c>
      <c r="H55" s="27">
        <f t="shared" si="0"/>
        <v>2</v>
      </c>
      <c r="I55" s="27">
        <f t="shared" si="0"/>
        <v>17398</v>
      </c>
      <c r="J55" s="28">
        <f t="shared" si="1"/>
        <v>2</v>
      </c>
      <c r="K55" s="29">
        <f t="shared" si="1"/>
        <v>17398</v>
      </c>
      <c r="L55" s="469"/>
      <c r="M55" s="460"/>
      <c r="N55" s="460"/>
      <c r="O55" s="460"/>
      <c r="P55" s="68" t="s">
        <v>31</v>
      </c>
      <c r="Q55" s="108"/>
      <c r="R55" s="110"/>
    </row>
    <row r="56" spans="1:18" ht="15" thickBot="1" x14ac:dyDescent="0.35">
      <c r="A56" s="69" t="s">
        <v>32</v>
      </c>
      <c r="B56" s="84">
        <v>282</v>
      </c>
      <c r="C56" s="85">
        <v>40769</v>
      </c>
      <c r="D56" s="86">
        <v>189</v>
      </c>
      <c r="E56" s="86">
        <v>81207</v>
      </c>
      <c r="F56" s="91">
        <v>140</v>
      </c>
      <c r="G56" s="143">
        <v>7480</v>
      </c>
      <c r="H56" s="54">
        <f t="shared" si="0"/>
        <v>329</v>
      </c>
      <c r="I56" s="55">
        <f t="shared" si="0"/>
        <v>88687</v>
      </c>
      <c r="J56" s="28">
        <f t="shared" si="1"/>
        <v>611</v>
      </c>
      <c r="K56" s="29">
        <f t="shared" si="1"/>
        <v>129456</v>
      </c>
      <c r="L56" s="469"/>
      <c r="M56" s="460"/>
      <c r="N56" s="460"/>
      <c r="O56" s="460"/>
      <c r="P56" s="68"/>
      <c r="Q56" s="117"/>
      <c r="R56" s="120"/>
    </row>
    <row r="57" spans="1:18" ht="15" thickBot="1" x14ac:dyDescent="0.35">
      <c r="A57" s="72" t="s">
        <v>33</v>
      </c>
      <c r="B57" s="60">
        <v>282</v>
      </c>
      <c r="C57" s="61">
        <v>40769</v>
      </c>
      <c r="D57" s="62">
        <v>189</v>
      </c>
      <c r="E57" s="62">
        <v>81207</v>
      </c>
      <c r="F57" s="73">
        <v>140</v>
      </c>
      <c r="G57" s="90">
        <v>7480</v>
      </c>
      <c r="H57" s="27">
        <f t="shared" si="0"/>
        <v>329</v>
      </c>
      <c r="I57" s="27">
        <f t="shared" si="0"/>
        <v>88687</v>
      </c>
      <c r="J57" s="28">
        <f t="shared" si="1"/>
        <v>611</v>
      </c>
      <c r="K57" s="29">
        <f t="shared" si="1"/>
        <v>129456</v>
      </c>
      <c r="L57" s="469"/>
      <c r="M57" s="460"/>
      <c r="N57" s="460"/>
      <c r="O57" s="460"/>
      <c r="P57" s="75" t="s">
        <v>33</v>
      </c>
      <c r="Q57" s="111"/>
      <c r="R57" s="113"/>
    </row>
    <row r="58" spans="1:18" ht="15" thickBot="1" x14ac:dyDescent="0.35">
      <c r="A58" s="121" t="s">
        <v>51</v>
      </c>
      <c r="B58" s="122">
        <v>371</v>
      </c>
      <c r="C58" s="123">
        <v>918913.89999999898</v>
      </c>
      <c r="D58" s="124">
        <v>125</v>
      </c>
      <c r="E58" s="124">
        <v>462136.799999999</v>
      </c>
      <c r="F58" s="125">
        <v>164</v>
      </c>
      <c r="G58" s="146">
        <v>273752.299999999</v>
      </c>
      <c r="H58" s="42">
        <f t="shared" si="0"/>
        <v>289</v>
      </c>
      <c r="I58" s="43">
        <f t="shared" si="0"/>
        <v>735889.099999998</v>
      </c>
      <c r="J58" s="44">
        <f t="shared" si="1"/>
        <v>660</v>
      </c>
      <c r="K58" s="45">
        <f t="shared" si="1"/>
        <v>1654802.9999999967</v>
      </c>
      <c r="L58" s="468">
        <f>K58/K3</f>
        <v>4.1481929519228606E-4</v>
      </c>
      <c r="M58" s="456">
        <f>J58/J3</f>
        <v>2.3220451447795163E-4</v>
      </c>
      <c r="N58" s="456">
        <f>E58/K58</f>
        <v>0.27926997956856492</v>
      </c>
      <c r="O58" s="456">
        <v>0.10276094626208866</v>
      </c>
      <c r="P58" s="128"/>
      <c r="Q58" s="114" t="s">
        <v>51</v>
      </c>
      <c r="R58" s="116"/>
    </row>
    <row r="59" spans="1:18" ht="15" thickBot="1" x14ac:dyDescent="0.35">
      <c r="A59" s="147" t="s">
        <v>26</v>
      </c>
      <c r="B59" s="84">
        <v>371</v>
      </c>
      <c r="C59" s="85">
        <v>918913.89999999898</v>
      </c>
      <c r="D59" s="86">
        <v>125</v>
      </c>
      <c r="E59" s="85">
        <v>462136.799999999</v>
      </c>
      <c r="F59" s="144">
        <v>164</v>
      </c>
      <c r="G59" s="145">
        <v>273752.299999999</v>
      </c>
      <c r="H59" s="54">
        <f t="shared" si="0"/>
        <v>289</v>
      </c>
      <c r="I59" s="55">
        <f t="shared" si="0"/>
        <v>735889.099999998</v>
      </c>
      <c r="J59" s="129">
        <f t="shared" si="1"/>
        <v>660</v>
      </c>
      <c r="K59" s="130">
        <f t="shared" si="1"/>
        <v>1654802.9999999967</v>
      </c>
      <c r="L59" s="468"/>
      <c r="M59" s="456"/>
      <c r="N59" s="456"/>
      <c r="O59" s="456"/>
      <c r="P59" s="63" t="s">
        <v>27</v>
      </c>
      <c r="Q59" s="118"/>
      <c r="R59" s="119"/>
    </row>
    <row r="60" spans="1:18" ht="15" thickBot="1" x14ac:dyDescent="0.35">
      <c r="A60" s="151" t="str">
        <f>A43</f>
        <v>EverSource West</v>
      </c>
      <c r="B60" s="66">
        <v>371</v>
      </c>
      <c r="C60" s="67">
        <v>918913.89999999898</v>
      </c>
      <c r="D60" s="67">
        <v>125</v>
      </c>
      <c r="E60" s="87">
        <v>462136.799999999</v>
      </c>
      <c r="F60" s="66">
        <v>164</v>
      </c>
      <c r="G60" s="67">
        <v>273752.299999999</v>
      </c>
      <c r="H60" s="133">
        <f>H59</f>
        <v>289</v>
      </c>
      <c r="I60" s="133">
        <f>I59</f>
        <v>735889.099999998</v>
      </c>
      <c r="J60" s="134">
        <f t="shared" si="1"/>
        <v>660</v>
      </c>
      <c r="K60" s="135">
        <f t="shared" si="1"/>
        <v>1654802.9999999967</v>
      </c>
      <c r="L60" s="468"/>
      <c r="M60" s="456"/>
      <c r="N60" s="456"/>
      <c r="O60" s="456"/>
      <c r="P60" s="68" t="s">
        <v>28</v>
      </c>
      <c r="Q60" s="111">
        <v>6.0919999999999996</v>
      </c>
      <c r="R60" s="113">
        <v>6.7510000000000003</v>
      </c>
    </row>
  </sheetData>
  <mergeCells count="34"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  <mergeCell ref="L22:L30"/>
    <mergeCell ref="M22:M30"/>
    <mergeCell ref="N22:N30"/>
    <mergeCell ref="O22:O30"/>
    <mergeCell ref="L31:L39"/>
    <mergeCell ref="M31:M39"/>
    <mergeCell ref="N31:N39"/>
    <mergeCell ref="O31:O39"/>
    <mergeCell ref="L4:L12"/>
    <mergeCell ref="M4:M12"/>
    <mergeCell ref="N4:N12"/>
    <mergeCell ref="O4:O12"/>
    <mergeCell ref="L13:L21"/>
    <mergeCell ref="M13:M21"/>
    <mergeCell ref="N13:N21"/>
    <mergeCell ref="O13:O21"/>
    <mergeCell ref="P1:R1"/>
    <mergeCell ref="B1:C1"/>
    <mergeCell ref="D1:E1"/>
    <mergeCell ref="F1:G1"/>
    <mergeCell ref="H1:I1"/>
    <mergeCell ref="J1:O1"/>
  </mergeCells>
  <pageMargins left="0.7" right="0.7" top="0.75" bottom="0.75" header="0.3" footer="0.3"/>
  <pageSetup scale="9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67699-1A47-43F4-9AF6-E5AE5A37EC07}">
  <sheetPr>
    <tabColor rgb="FFFF0000"/>
  </sheetPr>
  <dimension ref="A1:Z60"/>
  <sheetViews>
    <sheetView zoomScaleNormal="100" workbookViewId="0">
      <selection activeCell="Q5" sqref="Q5:X60"/>
    </sheetView>
  </sheetViews>
  <sheetFormatPr defaultRowHeight="14.4" x14ac:dyDescent="0.3"/>
  <cols>
    <col min="1" max="1" width="17.44140625" customWidth="1"/>
    <col min="2" max="2" width="14.21875" style="137" customWidth="1"/>
    <col min="3" max="3" width="14.44140625" style="137" customWidth="1"/>
    <col min="4" max="4" width="13.21875" style="137" customWidth="1"/>
    <col min="5" max="6" width="14.21875" style="137" customWidth="1"/>
    <col min="7" max="9" width="15.21875" style="137" customWidth="1"/>
    <col min="10" max="10" width="11.44140625" style="137" customWidth="1"/>
    <col min="11" max="11" width="12.77734375" style="137" customWidth="1"/>
    <col min="12" max="12" width="10.21875" customWidth="1"/>
    <col min="13" max="13" width="9.77734375" customWidth="1"/>
    <col min="14" max="14" width="12.21875" customWidth="1"/>
    <col min="15" max="15" width="13.21875" customWidth="1"/>
    <col min="16" max="16" width="15.21875" customWidth="1"/>
    <col min="17" max="17" width="11.21875" customWidth="1"/>
    <col min="18" max="18" width="10.21875" customWidth="1"/>
  </cols>
  <sheetData>
    <row r="1" spans="1:26" ht="44.1" customHeight="1" thickTop="1" thickBot="1" x14ac:dyDescent="0.35">
      <c r="B1" s="440" t="s">
        <v>0</v>
      </c>
      <c r="C1" s="441"/>
      <c r="D1" s="442" t="s">
        <v>1</v>
      </c>
      <c r="E1" s="443"/>
      <c r="F1" s="440" t="s">
        <v>2</v>
      </c>
      <c r="G1" s="444"/>
      <c r="H1" s="445" t="s">
        <v>3</v>
      </c>
      <c r="I1" s="446"/>
      <c r="J1" s="447" t="s">
        <v>4</v>
      </c>
      <c r="K1" s="448"/>
      <c r="L1" s="464"/>
      <c r="M1" s="464"/>
      <c r="N1" s="464"/>
      <c r="O1" s="465"/>
      <c r="P1" s="437" t="s">
        <v>5</v>
      </c>
      <c r="Q1" s="438"/>
      <c r="R1" s="439"/>
      <c r="S1" s="1"/>
      <c r="T1" s="1"/>
      <c r="U1" s="1"/>
      <c r="V1" s="1"/>
      <c r="W1" s="1"/>
      <c r="X1" s="1"/>
      <c r="Y1" s="1"/>
      <c r="Z1" s="1"/>
    </row>
    <row r="2" spans="1:26" ht="44.4" thickTop="1" thickBot="1" x14ac:dyDescent="0.35">
      <c r="A2" s="2">
        <f>[2]LAYOUT!$B$20</f>
        <v>2021</v>
      </c>
      <c r="B2" s="3" t="s">
        <v>6</v>
      </c>
      <c r="C2" s="4" t="s">
        <v>7</v>
      </c>
      <c r="D2" s="5" t="s">
        <v>8</v>
      </c>
      <c r="E2" s="6" t="s">
        <v>9</v>
      </c>
      <c r="F2" s="7" t="s">
        <v>10</v>
      </c>
      <c r="G2" s="8" t="s">
        <v>11</v>
      </c>
      <c r="H2" s="9" t="s">
        <v>12</v>
      </c>
      <c r="I2" s="10" t="s">
        <v>13</v>
      </c>
      <c r="J2" s="11" t="s">
        <v>14</v>
      </c>
      <c r="K2" s="12" t="s">
        <v>15</v>
      </c>
      <c r="L2" s="155" t="s">
        <v>16</v>
      </c>
      <c r="M2" s="156" t="s">
        <v>17</v>
      </c>
      <c r="N2" s="157" t="s">
        <v>18</v>
      </c>
      <c r="O2" s="158" t="s">
        <v>19</v>
      </c>
      <c r="P2" s="17" t="s">
        <v>20</v>
      </c>
      <c r="Q2" s="18" t="s">
        <v>21</v>
      </c>
      <c r="R2" s="19" t="s">
        <v>22</v>
      </c>
      <c r="S2" s="1"/>
      <c r="T2" s="1"/>
      <c r="U2" s="1"/>
      <c r="V2" s="1"/>
      <c r="W2" s="1"/>
      <c r="X2" s="1"/>
      <c r="Y2" s="1"/>
      <c r="Z2" s="1"/>
    </row>
    <row r="3" spans="1:26" ht="15" thickBot="1" x14ac:dyDescent="0.35">
      <c r="A3" s="20" t="str">
        <f>[3]LAYOUT!B28</f>
        <v>August</v>
      </c>
      <c r="B3" s="21">
        <v>1133104</v>
      </c>
      <c r="C3" s="22">
        <v>918099846.0999999</v>
      </c>
      <c r="D3" s="23">
        <v>558532.87324213143</v>
      </c>
      <c r="E3" s="24">
        <v>2152148337.2294559</v>
      </c>
      <c r="F3" s="25">
        <v>1155053.1267578672</v>
      </c>
      <c r="G3" s="26">
        <v>936020921.97054124</v>
      </c>
      <c r="H3" s="27">
        <f>D3+F3</f>
        <v>1713585.9999999986</v>
      </c>
      <c r="I3" s="27">
        <f>E3+G3</f>
        <v>3088169259.1999969</v>
      </c>
      <c r="J3" s="28">
        <f>B3+D3+F3</f>
        <v>2846689.9999999986</v>
      </c>
      <c r="K3" s="29">
        <f>C3+E3+G3</f>
        <v>4006269105.2999973</v>
      </c>
      <c r="L3" s="159">
        <f>SUM(L4:L57)</f>
        <v>0.99958194985010262</v>
      </c>
      <c r="M3" s="31">
        <f>SUM(M4:M57)</f>
        <v>0.99976885435365292</v>
      </c>
      <c r="N3" s="31">
        <f>E3/K3</f>
        <v>0.53719515106519511</v>
      </c>
      <c r="O3" s="160">
        <f>G3/K3</f>
        <v>0.23363905353543396</v>
      </c>
      <c r="P3" s="33" t="str">
        <f>A3</f>
        <v>August</v>
      </c>
      <c r="Q3" s="34"/>
      <c r="R3" s="35"/>
      <c r="S3" s="1"/>
      <c r="T3" s="1"/>
      <c r="U3" s="1"/>
      <c r="V3" s="1"/>
      <c r="W3" s="1"/>
      <c r="X3" s="1"/>
      <c r="Y3" s="1"/>
      <c r="Z3" s="1"/>
    </row>
    <row r="4" spans="1:26" ht="15" thickBot="1" x14ac:dyDescent="0.35">
      <c r="A4" s="36" t="s">
        <v>23</v>
      </c>
      <c r="B4" s="37">
        <v>896515</v>
      </c>
      <c r="C4" s="38">
        <v>594164594</v>
      </c>
      <c r="D4" s="39">
        <v>352204.2207553442</v>
      </c>
      <c r="E4" s="39">
        <v>234956466.23291147</v>
      </c>
      <c r="F4" s="40">
        <v>930477.7792446547</v>
      </c>
      <c r="G4" s="41">
        <v>635420326.26708746</v>
      </c>
      <c r="H4" s="42">
        <f t="shared" ref="H4:I59" si="0">D4+F4</f>
        <v>1282681.9999999988</v>
      </c>
      <c r="I4" s="43">
        <f t="shared" si="0"/>
        <v>870376792.49999893</v>
      </c>
      <c r="J4" s="44">
        <f t="shared" ref="J4:K60" si="1">B4+D4+F4</f>
        <v>2179196.9999999991</v>
      </c>
      <c r="K4" s="45">
        <f>C4+I4</f>
        <v>1464541386.499999</v>
      </c>
      <c r="L4" s="466">
        <f>K4/K$3</f>
        <v>0.36556240931556977</v>
      </c>
      <c r="M4" s="450">
        <f>J4/J3</f>
        <v>0.76551960346929249</v>
      </c>
      <c r="N4" s="450">
        <f>E4/$K$4</f>
        <v>0.16043006254293493</v>
      </c>
      <c r="O4" s="450">
        <f>G4/K4</f>
        <v>0.43386983264817958</v>
      </c>
      <c r="P4" s="46" t="s">
        <v>24</v>
      </c>
      <c r="Q4" s="47" t="s">
        <v>25</v>
      </c>
      <c r="R4" s="48"/>
      <c r="S4" s="1"/>
      <c r="T4" s="1"/>
      <c r="U4" s="1"/>
      <c r="V4" s="1"/>
      <c r="W4" s="1"/>
      <c r="X4" s="1"/>
      <c r="Y4" s="1"/>
      <c r="Z4" s="1"/>
    </row>
    <row r="5" spans="1:26" ht="15" thickBot="1" x14ac:dyDescent="0.35">
      <c r="A5" s="49" t="s">
        <v>26</v>
      </c>
      <c r="B5" s="50">
        <v>358932</v>
      </c>
      <c r="C5" s="51">
        <v>240480574</v>
      </c>
      <c r="D5" s="52">
        <v>161381.2207553442</v>
      </c>
      <c r="E5" s="52">
        <v>107265485.23291145</v>
      </c>
      <c r="F5" s="186">
        <v>589257.7792446547</v>
      </c>
      <c r="G5" s="187">
        <v>375876047.26708746</v>
      </c>
      <c r="H5" s="54">
        <f t="shared" si="0"/>
        <v>750638.99999999884</v>
      </c>
      <c r="I5" s="55">
        <f t="shared" si="0"/>
        <v>483141532.49999893</v>
      </c>
      <c r="J5" s="28">
        <f t="shared" si="1"/>
        <v>1109570.9999999988</v>
      </c>
      <c r="K5" s="29">
        <f t="shared" si="1"/>
        <v>723622106.49999893</v>
      </c>
      <c r="L5" s="466"/>
      <c r="M5" s="450"/>
      <c r="N5" s="450"/>
      <c r="O5" s="450"/>
      <c r="P5" s="46"/>
      <c r="Q5" s="57"/>
      <c r="R5" s="58"/>
      <c r="S5" s="1"/>
      <c r="T5" s="1"/>
      <c r="U5" s="1"/>
      <c r="V5" s="1"/>
      <c r="W5" s="1"/>
      <c r="X5" s="1"/>
      <c r="Y5" s="1"/>
      <c r="Z5" s="1"/>
    </row>
    <row r="6" spans="1:26" ht="15" thickBot="1" x14ac:dyDescent="0.35">
      <c r="A6" s="59" t="s">
        <v>27</v>
      </c>
      <c r="B6" s="60">
        <v>263002</v>
      </c>
      <c r="C6" s="61">
        <v>174763585</v>
      </c>
      <c r="D6" s="62">
        <v>140835.2207553442</v>
      </c>
      <c r="E6" s="62">
        <v>93115674.732911453</v>
      </c>
      <c r="F6" s="60">
        <v>555102.7792446547</v>
      </c>
      <c r="G6" s="61">
        <v>355051029.26708746</v>
      </c>
      <c r="H6" s="27">
        <f t="shared" si="0"/>
        <v>695937.99999999884</v>
      </c>
      <c r="I6" s="27">
        <f t="shared" si="0"/>
        <v>448166703.99999893</v>
      </c>
      <c r="J6" s="28">
        <f t="shared" si="1"/>
        <v>958939.99999999884</v>
      </c>
      <c r="K6" s="29">
        <f t="shared" si="1"/>
        <v>622930288.99999893</v>
      </c>
      <c r="L6" s="466"/>
      <c r="M6" s="450"/>
      <c r="N6" s="450"/>
      <c r="O6" s="450"/>
      <c r="P6" s="63" t="s">
        <v>27</v>
      </c>
      <c r="Q6" s="64">
        <v>9.8010000000000002</v>
      </c>
      <c r="R6" s="65">
        <v>10.753</v>
      </c>
      <c r="S6" s="1"/>
      <c r="T6" s="1"/>
      <c r="U6" s="1"/>
      <c r="V6" s="1"/>
      <c r="W6" s="1"/>
      <c r="X6" s="1"/>
      <c r="Y6" s="1"/>
      <c r="Z6" s="1"/>
    </row>
    <row r="7" spans="1:26" ht="15" thickBot="1" x14ac:dyDescent="0.35">
      <c r="A7" s="59" t="s">
        <v>28</v>
      </c>
      <c r="B7" s="60">
        <v>95930</v>
      </c>
      <c r="C7" s="61">
        <v>65716989</v>
      </c>
      <c r="D7" s="62">
        <v>20546</v>
      </c>
      <c r="E7" s="62">
        <v>14149810.5</v>
      </c>
      <c r="F7" s="66">
        <v>34155</v>
      </c>
      <c r="G7" s="87">
        <v>20825018</v>
      </c>
      <c r="H7" s="27">
        <f t="shared" si="0"/>
        <v>54701</v>
      </c>
      <c r="I7" s="27">
        <f t="shared" si="0"/>
        <v>34974828.5</v>
      </c>
      <c r="J7" s="28">
        <f t="shared" si="1"/>
        <v>150631</v>
      </c>
      <c r="K7" s="29">
        <f t="shared" si="1"/>
        <v>100691817.5</v>
      </c>
      <c r="L7" s="466"/>
      <c r="M7" s="450"/>
      <c r="N7" s="450"/>
      <c r="O7" s="450"/>
      <c r="P7" s="68" t="s">
        <v>28</v>
      </c>
      <c r="Q7" s="64">
        <v>8.7999999999999989</v>
      </c>
      <c r="R7" s="65">
        <v>9.468</v>
      </c>
      <c r="S7" s="1"/>
      <c r="T7" s="1"/>
      <c r="U7" s="1"/>
      <c r="V7" s="1"/>
      <c r="W7" s="1"/>
      <c r="X7" s="1"/>
      <c r="Y7" s="1"/>
      <c r="Z7" s="1"/>
    </row>
    <row r="8" spans="1:26" ht="15" thickBot="1" x14ac:dyDescent="0.35">
      <c r="A8" s="69" t="s">
        <v>29</v>
      </c>
      <c r="B8" s="50">
        <v>521790</v>
      </c>
      <c r="C8" s="51">
        <v>344684668</v>
      </c>
      <c r="D8" s="52">
        <v>184766</v>
      </c>
      <c r="E8" s="52">
        <v>123137416</v>
      </c>
      <c r="F8" s="138">
        <v>336493</v>
      </c>
      <c r="G8" s="139">
        <v>255843705</v>
      </c>
      <c r="H8" s="54">
        <f t="shared" si="0"/>
        <v>521259</v>
      </c>
      <c r="I8" s="55">
        <f t="shared" si="0"/>
        <v>378981121</v>
      </c>
      <c r="J8" s="28">
        <f t="shared" si="1"/>
        <v>1043049</v>
      </c>
      <c r="K8" s="29">
        <f t="shared" si="1"/>
        <v>723665789</v>
      </c>
      <c r="L8" s="466"/>
      <c r="M8" s="450"/>
      <c r="N8" s="450"/>
      <c r="O8" s="450"/>
      <c r="P8" s="68"/>
      <c r="Q8" s="64"/>
      <c r="R8" s="65"/>
      <c r="S8" s="1"/>
      <c r="T8" s="1"/>
      <c r="U8" s="1"/>
      <c r="V8" s="1"/>
      <c r="W8" s="1"/>
      <c r="X8" s="1"/>
      <c r="Y8" s="1"/>
      <c r="Z8" s="1"/>
    </row>
    <row r="9" spans="1:26" ht="15" thickBot="1" x14ac:dyDescent="0.35">
      <c r="A9" s="72" t="s">
        <v>30</v>
      </c>
      <c r="B9" s="60">
        <v>520069</v>
      </c>
      <c r="C9" s="61">
        <v>342481099</v>
      </c>
      <c r="D9" s="62">
        <v>184285</v>
      </c>
      <c r="E9" s="62">
        <v>122618649</v>
      </c>
      <c r="F9" s="73">
        <v>326623</v>
      </c>
      <c r="G9" s="90">
        <v>242600681</v>
      </c>
      <c r="H9" s="27">
        <f t="shared" si="0"/>
        <v>510908</v>
      </c>
      <c r="I9" s="27">
        <f t="shared" si="0"/>
        <v>365219330</v>
      </c>
      <c r="J9" s="28">
        <f t="shared" si="1"/>
        <v>1030977</v>
      </c>
      <c r="K9" s="29">
        <f t="shared" si="1"/>
        <v>707700429</v>
      </c>
      <c r="L9" s="466"/>
      <c r="M9" s="450"/>
      <c r="N9" s="450"/>
      <c r="O9" s="450"/>
      <c r="P9" s="68" t="s">
        <v>30</v>
      </c>
      <c r="Q9" s="64">
        <v>9.4120000000000008</v>
      </c>
      <c r="R9" s="65">
        <v>9.7070000000000007</v>
      </c>
      <c r="S9" s="1"/>
      <c r="T9" s="1"/>
      <c r="U9" s="1"/>
      <c r="V9" s="1"/>
      <c r="W9" s="1"/>
      <c r="X9" s="1"/>
      <c r="Y9" s="1"/>
      <c r="Z9" s="1"/>
    </row>
    <row r="10" spans="1:26" ht="15" thickBot="1" x14ac:dyDescent="0.35">
      <c r="A10" s="72" t="s">
        <v>31</v>
      </c>
      <c r="B10" s="60">
        <v>1721</v>
      </c>
      <c r="C10" s="61">
        <v>2203569</v>
      </c>
      <c r="D10" s="62">
        <v>481</v>
      </c>
      <c r="E10" s="62">
        <v>518767</v>
      </c>
      <c r="F10" s="73">
        <v>9870</v>
      </c>
      <c r="G10" s="90">
        <v>13243024</v>
      </c>
      <c r="H10" s="27">
        <f t="shared" si="0"/>
        <v>10351</v>
      </c>
      <c r="I10" s="27">
        <f t="shared" si="0"/>
        <v>13761791</v>
      </c>
      <c r="J10" s="28">
        <f t="shared" si="1"/>
        <v>12072</v>
      </c>
      <c r="K10" s="29">
        <f t="shared" si="1"/>
        <v>15965360</v>
      </c>
      <c r="L10" s="466"/>
      <c r="M10" s="450"/>
      <c r="N10" s="450"/>
      <c r="O10" s="450"/>
      <c r="P10" s="68" t="s">
        <v>31</v>
      </c>
      <c r="Q10" s="64">
        <v>9.4120000000000008</v>
      </c>
      <c r="R10" s="65">
        <v>9.7070000000000007</v>
      </c>
      <c r="S10" s="1"/>
      <c r="T10" s="1"/>
      <c r="U10" s="1"/>
      <c r="V10" s="1"/>
      <c r="W10" s="1"/>
      <c r="X10" s="1"/>
      <c r="Y10" s="1"/>
      <c r="Z10" s="1"/>
    </row>
    <row r="11" spans="1:26" ht="15" thickBot="1" x14ac:dyDescent="0.35">
      <c r="A11" s="69" t="s">
        <v>32</v>
      </c>
      <c r="B11" s="50">
        <v>15793</v>
      </c>
      <c r="C11" s="51">
        <v>8999352</v>
      </c>
      <c r="D11" s="52">
        <v>6057</v>
      </c>
      <c r="E11" s="52">
        <v>4553565</v>
      </c>
      <c r="F11" s="70">
        <v>4727</v>
      </c>
      <c r="G11" s="140">
        <v>3700574</v>
      </c>
      <c r="H11" s="54">
        <f t="shared" si="0"/>
        <v>10784</v>
      </c>
      <c r="I11" s="55">
        <f t="shared" si="0"/>
        <v>8254139</v>
      </c>
      <c r="J11" s="28">
        <f t="shared" si="1"/>
        <v>26577</v>
      </c>
      <c r="K11" s="29">
        <f t="shared" si="1"/>
        <v>17253491</v>
      </c>
      <c r="L11" s="466"/>
      <c r="M11" s="450"/>
      <c r="N11" s="450"/>
      <c r="O11" s="450"/>
      <c r="P11" s="68"/>
      <c r="Q11" s="64"/>
      <c r="R11" s="65"/>
      <c r="S11" s="1"/>
      <c r="T11" s="1"/>
      <c r="U11" s="1"/>
      <c r="V11" s="1"/>
      <c r="W11" s="1"/>
      <c r="X11" s="1"/>
      <c r="Y11" s="1"/>
      <c r="Z11" s="1"/>
    </row>
    <row r="12" spans="1:26" ht="15" thickBot="1" x14ac:dyDescent="0.35">
      <c r="A12" s="72" t="s">
        <v>33</v>
      </c>
      <c r="B12" s="60">
        <v>15793</v>
      </c>
      <c r="C12" s="61">
        <v>8999352</v>
      </c>
      <c r="D12" s="62">
        <v>6057</v>
      </c>
      <c r="E12" s="62">
        <v>4553565</v>
      </c>
      <c r="F12" s="73">
        <v>4727</v>
      </c>
      <c r="G12" s="90">
        <v>3700574</v>
      </c>
      <c r="H12" s="27">
        <f t="shared" si="0"/>
        <v>10784</v>
      </c>
      <c r="I12" s="27">
        <f t="shared" si="0"/>
        <v>8254139</v>
      </c>
      <c r="J12" s="28">
        <f t="shared" si="1"/>
        <v>26577</v>
      </c>
      <c r="K12" s="29">
        <f t="shared" si="1"/>
        <v>17253491</v>
      </c>
      <c r="L12" s="466"/>
      <c r="M12" s="450"/>
      <c r="N12" s="450"/>
      <c r="O12" s="450"/>
      <c r="P12" s="75" t="s">
        <v>33</v>
      </c>
      <c r="Q12" s="76">
        <v>9.0640000000000001</v>
      </c>
      <c r="R12" s="77">
        <v>9.5540000000000003</v>
      </c>
      <c r="S12" s="1"/>
      <c r="T12" s="1"/>
      <c r="U12" s="1"/>
      <c r="V12" s="1"/>
      <c r="W12" s="1"/>
      <c r="X12" s="1"/>
      <c r="Y12" s="1"/>
      <c r="Z12" s="1"/>
    </row>
    <row r="13" spans="1:26" ht="15" thickBot="1" x14ac:dyDescent="0.35">
      <c r="A13" s="36" t="s">
        <v>34</v>
      </c>
      <c r="B13" s="37">
        <v>117169</v>
      </c>
      <c r="C13" s="38">
        <v>75793224.299999997</v>
      </c>
      <c r="D13" s="39">
        <v>81970.854089811386</v>
      </c>
      <c r="E13" s="39">
        <v>49130463.257172123</v>
      </c>
      <c r="F13" s="40">
        <v>90149.145910188512</v>
      </c>
      <c r="G13" s="141">
        <v>54652915.742827773</v>
      </c>
      <c r="H13" s="42">
        <f t="shared" si="0"/>
        <v>172119.99999999988</v>
      </c>
      <c r="I13" s="43">
        <f t="shared" si="0"/>
        <v>103783378.9999999</v>
      </c>
      <c r="J13" s="79">
        <f t="shared" si="1"/>
        <v>289288.99999999988</v>
      </c>
      <c r="K13" s="80">
        <f t="shared" si="1"/>
        <v>179576603.29999989</v>
      </c>
      <c r="L13" s="467">
        <f>K13/K3</f>
        <v>4.4823899388693918E-2</v>
      </c>
      <c r="M13" s="450">
        <f>J13/J3</f>
        <v>0.10162293751690561</v>
      </c>
      <c r="N13" s="450">
        <f>E13/K13</f>
        <v>0.27359055887194272</v>
      </c>
      <c r="O13" s="450">
        <f>G13/K13</f>
        <v>0.30434318691018369</v>
      </c>
      <c r="P13" s="81"/>
      <c r="Q13" s="82" t="s">
        <v>35</v>
      </c>
      <c r="R13" s="83"/>
      <c r="S13" s="1"/>
      <c r="T13" s="1"/>
      <c r="U13" s="1"/>
      <c r="V13" s="1"/>
      <c r="W13" s="1"/>
      <c r="X13" s="1"/>
      <c r="Y13" s="1"/>
      <c r="Z13" s="1"/>
    </row>
    <row r="14" spans="1:26" ht="15" thickBot="1" x14ac:dyDescent="0.35">
      <c r="A14" s="49" t="s">
        <v>26</v>
      </c>
      <c r="B14" s="84">
        <v>46518</v>
      </c>
      <c r="C14" s="85">
        <v>30472040.300000001</v>
      </c>
      <c r="D14" s="86">
        <v>39063.854089811379</v>
      </c>
      <c r="E14" s="86">
        <v>22789282.257172123</v>
      </c>
      <c r="F14" s="144">
        <v>53371.145910188512</v>
      </c>
      <c r="G14" s="188">
        <v>30600291.742827769</v>
      </c>
      <c r="H14" s="54">
        <f t="shared" si="0"/>
        <v>92434.999999999884</v>
      </c>
      <c r="I14" s="55">
        <f t="shared" si="0"/>
        <v>53389573.999999896</v>
      </c>
      <c r="J14" s="28">
        <f t="shared" si="1"/>
        <v>138952.99999999988</v>
      </c>
      <c r="K14" s="29">
        <f t="shared" si="1"/>
        <v>83861614.299999893</v>
      </c>
      <c r="L14" s="467"/>
      <c r="M14" s="450"/>
      <c r="N14" s="450"/>
      <c r="O14" s="450"/>
      <c r="P14" s="81"/>
      <c r="Q14" s="57"/>
      <c r="R14" s="58"/>
      <c r="S14" s="1"/>
      <c r="T14" s="1"/>
      <c r="U14" s="1"/>
      <c r="V14" s="1"/>
      <c r="W14" s="1"/>
      <c r="X14" s="1"/>
      <c r="Y14" s="1"/>
      <c r="Z14" s="1"/>
    </row>
    <row r="15" spans="1:26" ht="15" thickBot="1" x14ac:dyDescent="0.35">
      <c r="A15" s="59" t="str">
        <f>A6</f>
        <v>EverSource East</v>
      </c>
      <c r="B15" s="60">
        <v>23511</v>
      </c>
      <c r="C15" s="61">
        <v>13211810</v>
      </c>
      <c r="D15" s="62">
        <v>28375.854089811379</v>
      </c>
      <c r="E15" s="62">
        <v>15503357.257172121</v>
      </c>
      <c r="F15" s="60">
        <v>46756.145910188512</v>
      </c>
      <c r="G15" s="61">
        <v>26589941.742827769</v>
      </c>
      <c r="H15" s="27">
        <f t="shared" si="0"/>
        <v>75131.999999999884</v>
      </c>
      <c r="I15" s="27">
        <f t="shared" si="0"/>
        <v>42093298.999999888</v>
      </c>
      <c r="J15" s="28">
        <f t="shared" si="1"/>
        <v>98642.999999999884</v>
      </c>
      <c r="K15" s="29">
        <f t="shared" si="1"/>
        <v>55305108.999999896</v>
      </c>
      <c r="L15" s="467"/>
      <c r="M15" s="450"/>
      <c r="N15" s="450"/>
      <c r="O15" s="450"/>
      <c r="P15" s="63" t="s">
        <v>27</v>
      </c>
      <c r="Q15" s="64">
        <v>9.8010000000000002</v>
      </c>
      <c r="R15" s="65">
        <v>10.753</v>
      </c>
      <c r="S15" s="1"/>
      <c r="T15" s="1"/>
      <c r="U15" s="1"/>
      <c r="V15" s="1"/>
      <c r="W15" s="1"/>
      <c r="X15" s="1"/>
      <c r="Y15" s="1"/>
      <c r="Z15" s="1"/>
    </row>
    <row r="16" spans="1:26" ht="15" thickBot="1" x14ac:dyDescent="0.35">
      <c r="A16" s="59" t="str">
        <f>A7</f>
        <v>EverSource West</v>
      </c>
      <c r="B16" s="60">
        <v>23007</v>
      </c>
      <c r="C16" s="61">
        <v>17260230.300000001</v>
      </c>
      <c r="D16" s="62">
        <v>10688</v>
      </c>
      <c r="E16" s="62">
        <v>7285925</v>
      </c>
      <c r="F16" s="66">
        <v>6615</v>
      </c>
      <c r="G16" s="87">
        <v>4010350</v>
      </c>
      <c r="H16" s="27">
        <f t="shared" si="0"/>
        <v>17303</v>
      </c>
      <c r="I16" s="27">
        <f t="shared" si="0"/>
        <v>11296275</v>
      </c>
      <c r="J16" s="28">
        <f t="shared" si="1"/>
        <v>40310</v>
      </c>
      <c r="K16" s="29">
        <f t="shared" si="1"/>
        <v>28556505.300000001</v>
      </c>
      <c r="L16" s="467"/>
      <c r="M16" s="450"/>
      <c r="N16" s="450"/>
      <c r="O16" s="450"/>
      <c r="P16" s="68" t="s">
        <v>28</v>
      </c>
      <c r="Q16" s="64">
        <v>8.7999999999999989</v>
      </c>
      <c r="R16" s="65">
        <v>9.468</v>
      </c>
      <c r="S16" s="1"/>
      <c r="T16" s="1"/>
      <c r="U16" s="1"/>
      <c r="V16" s="1"/>
      <c r="W16" s="1"/>
      <c r="X16" s="1"/>
      <c r="Y16" s="1"/>
      <c r="Z16" s="1"/>
    </row>
    <row r="17" spans="1:26" ht="15" thickBot="1" x14ac:dyDescent="0.35">
      <c r="A17" s="49" t="s">
        <v>29</v>
      </c>
      <c r="B17" s="84">
        <v>67539</v>
      </c>
      <c r="C17" s="85">
        <v>43259671</v>
      </c>
      <c r="D17" s="86">
        <v>41815</v>
      </c>
      <c r="E17" s="86">
        <v>25467797</v>
      </c>
      <c r="F17" s="88">
        <v>36195</v>
      </c>
      <c r="G17" s="142">
        <v>23623617</v>
      </c>
      <c r="H17" s="54">
        <f t="shared" si="0"/>
        <v>78010</v>
      </c>
      <c r="I17" s="55">
        <f t="shared" si="0"/>
        <v>49091414</v>
      </c>
      <c r="J17" s="28">
        <f t="shared" si="1"/>
        <v>145549</v>
      </c>
      <c r="K17" s="29">
        <f t="shared" si="1"/>
        <v>92351085</v>
      </c>
      <c r="L17" s="467"/>
      <c r="M17" s="450"/>
      <c r="N17" s="450"/>
      <c r="O17" s="450"/>
      <c r="P17" s="68"/>
      <c r="Q17" s="64"/>
      <c r="R17" s="65"/>
      <c r="S17" s="1"/>
      <c r="T17" s="1"/>
      <c r="U17" s="1"/>
      <c r="V17" s="1"/>
      <c r="W17" s="1"/>
      <c r="X17" s="1"/>
      <c r="Y17" s="1"/>
      <c r="Z17" s="1"/>
    </row>
    <row r="18" spans="1:26" ht="15" thickBot="1" x14ac:dyDescent="0.35">
      <c r="A18" s="72" t="s">
        <v>30</v>
      </c>
      <c r="B18" s="60">
        <v>67503</v>
      </c>
      <c r="C18" s="61">
        <v>43233821</v>
      </c>
      <c r="D18" s="62">
        <v>41799</v>
      </c>
      <c r="E18" s="62">
        <v>25455044</v>
      </c>
      <c r="F18" s="73">
        <v>36067</v>
      </c>
      <c r="G18" s="90">
        <v>23530872</v>
      </c>
      <c r="H18" s="27">
        <f t="shared" si="0"/>
        <v>77866</v>
      </c>
      <c r="I18" s="27">
        <f t="shared" si="0"/>
        <v>48985916</v>
      </c>
      <c r="J18" s="28">
        <f t="shared" si="1"/>
        <v>145369</v>
      </c>
      <c r="K18" s="29">
        <f t="shared" si="1"/>
        <v>92219737</v>
      </c>
      <c r="L18" s="467"/>
      <c r="M18" s="450"/>
      <c r="N18" s="450"/>
      <c r="O18" s="450"/>
      <c r="P18" s="68" t="s">
        <v>30</v>
      </c>
      <c r="Q18" s="64">
        <v>9.4120000000000008</v>
      </c>
      <c r="R18" s="65">
        <v>9.7070000000000007</v>
      </c>
      <c r="S18" s="1"/>
      <c r="T18" s="1"/>
      <c r="U18" s="1"/>
      <c r="V18" s="1"/>
      <c r="W18" s="1"/>
      <c r="X18" s="1"/>
      <c r="Y18" s="1"/>
      <c r="Z18" s="1"/>
    </row>
    <row r="19" spans="1:26" ht="15" thickBot="1" x14ac:dyDescent="0.35">
      <c r="A19" s="72" t="s">
        <v>31</v>
      </c>
      <c r="B19" s="60">
        <v>36</v>
      </c>
      <c r="C19" s="61">
        <v>25850</v>
      </c>
      <c r="D19" s="62">
        <v>16</v>
      </c>
      <c r="E19" s="62">
        <v>12753</v>
      </c>
      <c r="F19" s="73">
        <v>128</v>
      </c>
      <c r="G19" s="90">
        <v>92745</v>
      </c>
      <c r="H19" s="27">
        <f t="shared" si="0"/>
        <v>144</v>
      </c>
      <c r="I19" s="27">
        <f t="shared" si="0"/>
        <v>105498</v>
      </c>
      <c r="J19" s="28">
        <f t="shared" si="1"/>
        <v>180</v>
      </c>
      <c r="K19" s="29">
        <f t="shared" si="1"/>
        <v>131348</v>
      </c>
      <c r="L19" s="467"/>
      <c r="M19" s="450"/>
      <c r="N19" s="450"/>
      <c r="O19" s="450"/>
      <c r="P19" s="68" t="s">
        <v>31</v>
      </c>
      <c r="Q19" s="64">
        <v>9.4120000000000008</v>
      </c>
      <c r="R19" s="65">
        <v>9.7070000000000007</v>
      </c>
      <c r="S19" s="1"/>
      <c r="T19" s="1"/>
      <c r="U19" s="1"/>
      <c r="V19" s="1"/>
      <c r="W19" s="1"/>
      <c r="X19" s="1"/>
      <c r="Y19" s="1"/>
      <c r="Z19" s="1"/>
    </row>
    <row r="20" spans="1:26" ht="15" thickBot="1" x14ac:dyDescent="0.35">
      <c r="A20" s="69" t="s">
        <v>32</v>
      </c>
      <c r="B20" s="84">
        <v>3112</v>
      </c>
      <c r="C20" s="85">
        <v>2061513</v>
      </c>
      <c r="D20" s="86">
        <v>1092</v>
      </c>
      <c r="E20" s="86">
        <v>873384</v>
      </c>
      <c r="F20" s="91">
        <v>583</v>
      </c>
      <c r="G20" s="143">
        <v>429007</v>
      </c>
      <c r="H20" s="54">
        <f t="shared" si="0"/>
        <v>1675</v>
      </c>
      <c r="I20" s="55">
        <f t="shared" si="0"/>
        <v>1302391</v>
      </c>
      <c r="J20" s="28">
        <f t="shared" si="1"/>
        <v>4787</v>
      </c>
      <c r="K20" s="29">
        <f t="shared" si="1"/>
        <v>3363904</v>
      </c>
      <c r="L20" s="467"/>
      <c r="M20" s="450"/>
      <c r="N20" s="450"/>
      <c r="O20" s="450"/>
      <c r="P20" s="68"/>
      <c r="Q20" s="64"/>
      <c r="R20" s="65"/>
      <c r="S20" s="1"/>
      <c r="T20" s="1"/>
      <c r="U20" s="1"/>
      <c r="V20" s="1"/>
      <c r="W20" s="1"/>
      <c r="X20" s="1"/>
      <c r="Y20" s="1"/>
      <c r="Z20" s="1"/>
    </row>
    <row r="21" spans="1:26" ht="15" thickBot="1" x14ac:dyDescent="0.35">
      <c r="A21" s="72" t="s">
        <v>33</v>
      </c>
      <c r="B21" s="60">
        <v>3112</v>
      </c>
      <c r="C21" s="61">
        <v>2061513</v>
      </c>
      <c r="D21" s="62">
        <v>1092</v>
      </c>
      <c r="E21" s="62">
        <v>873384</v>
      </c>
      <c r="F21" s="73">
        <v>583</v>
      </c>
      <c r="G21" s="90">
        <v>429007</v>
      </c>
      <c r="H21" s="27">
        <f t="shared" si="0"/>
        <v>1675</v>
      </c>
      <c r="I21" s="27">
        <f t="shared" si="0"/>
        <v>1302391</v>
      </c>
      <c r="J21" s="28">
        <f t="shared" si="1"/>
        <v>4787</v>
      </c>
      <c r="K21" s="29">
        <f t="shared" si="1"/>
        <v>3363904</v>
      </c>
      <c r="L21" s="467"/>
      <c r="M21" s="450"/>
      <c r="N21" s="450"/>
      <c r="O21" s="450"/>
      <c r="P21" s="75" t="s">
        <v>33</v>
      </c>
      <c r="Q21" s="76">
        <v>9.0640000000000001</v>
      </c>
      <c r="R21" s="77">
        <v>9.5540000000000003</v>
      </c>
      <c r="S21" s="1"/>
      <c r="T21" s="1"/>
      <c r="U21" s="1"/>
      <c r="V21" s="1"/>
      <c r="W21" s="1"/>
      <c r="X21" s="1"/>
      <c r="Y21" s="1"/>
      <c r="Z21" s="1"/>
    </row>
    <row r="22" spans="1:26" ht="15" thickBot="1" x14ac:dyDescent="0.35">
      <c r="A22" s="36" t="s">
        <v>36</v>
      </c>
      <c r="B22" s="37">
        <v>104309</v>
      </c>
      <c r="C22" s="38">
        <v>104576959</v>
      </c>
      <c r="D22" s="39">
        <v>85367.274170366465</v>
      </c>
      <c r="E22" s="39">
        <v>175669132.4262712</v>
      </c>
      <c r="F22" s="40">
        <v>116148.72582963332</v>
      </c>
      <c r="G22" s="141">
        <v>101417734.87372859</v>
      </c>
      <c r="H22" s="42">
        <f t="shared" si="0"/>
        <v>201515.99999999977</v>
      </c>
      <c r="I22" s="43">
        <f t="shared" si="0"/>
        <v>277086867.29999977</v>
      </c>
      <c r="J22" s="44">
        <f t="shared" si="1"/>
        <v>305824.99999999977</v>
      </c>
      <c r="K22" s="45">
        <f t="shared" si="1"/>
        <v>381663826.29999977</v>
      </c>
      <c r="L22" s="467">
        <f>K22/K3</f>
        <v>9.5266647413946012E-2</v>
      </c>
      <c r="M22" s="450">
        <f>J22/J3</f>
        <v>0.10743178920079106</v>
      </c>
      <c r="N22" s="450">
        <f>E22/K22</f>
        <v>0.46027189458659812</v>
      </c>
      <c r="O22" s="450">
        <f>G22/K22</f>
        <v>0.26572530034326874</v>
      </c>
      <c r="P22" s="81"/>
      <c r="Q22" s="93" t="s">
        <v>37</v>
      </c>
      <c r="R22" s="94"/>
      <c r="S22" s="1"/>
      <c r="T22" s="1"/>
      <c r="U22" s="1"/>
      <c r="V22" s="1"/>
      <c r="W22" s="1"/>
      <c r="X22" s="1"/>
      <c r="Y22" s="1"/>
      <c r="Z22" s="1"/>
    </row>
    <row r="23" spans="1:26" ht="15" thickBot="1" x14ac:dyDescent="0.35">
      <c r="A23" s="69" t="s">
        <v>26</v>
      </c>
      <c r="B23" s="84">
        <v>37236</v>
      </c>
      <c r="C23" s="85">
        <v>39169381</v>
      </c>
      <c r="D23" s="86">
        <v>39589.274170366458</v>
      </c>
      <c r="E23" s="86">
        <v>97587094.4262712</v>
      </c>
      <c r="F23" s="144">
        <v>72214.725829633317</v>
      </c>
      <c r="G23" s="188">
        <v>56240696.873728588</v>
      </c>
      <c r="H23" s="54">
        <f t="shared" si="0"/>
        <v>111803.99999999977</v>
      </c>
      <c r="I23" s="55">
        <f t="shared" si="0"/>
        <v>153827791.29999977</v>
      </c>
      <c r="J23" s="28">
        <f t="shared" si="1"/>
        <v>149039.99999999977</v>
      </c>
      <c r="K23" s="29">
        <f t="shared" si="1"/>
        <v>192997172.29999977</v>
      </c>
      <c r="L23" s="467"/>
      <c r="M23" s="450"/>
      <c r="N23" s="450"/>
      <c r="O23" s="450"/>
      <c r="P23" s="81"/>
      <c r="Q23" s="57"/>
      <c r="R23" s="58"/>
      <c r="S23" s="1"/>
      <c r="T23" s="1"/>
      <c r="U23" s="1"/>
      <c r="V23" s="1"/>
      <c r="W23" s="1"/>
      <c r="X23" s="1"/>
      <c r="Y23" s="1"/>
      <c r="Z23" s="1"/>
    </row>
    <row r="24" spans="1:26" ht="15" thickBot="1" x14ac:dyDescent="0.35">
      <c r="A24" s="72" t="str">
        <f>A15</f>
        <v>EverSource East</v>
      </c>
      <c r="B24" s="60">
        <v>26915</v>
      </c>
      <c r="C24" s="61">
        <v>21620136</v>
      </c>
      <c r="D24" s="62">
        <v>32903.274170366458</v>
      </c>
      <c r="E24" s="62">
        <v>71838560.026271299</v>
      </c>
      <c r="F24" s="60">
        <v>67513.725829633317</v>
      </c>
      <c r="G24" s="61">
        <v>49123579.97372859</v>
      </c>
      <c r="H24" s="27">
        <f t="shared" si="0"/>
        <v>100416.99999999977</v>
      </c>
      <c r="I24" s="27">
        <f t="shared" si="0"/>
        <v>120962139.99999988</v>
      </c>
      <c r="J24" s="28">
        <f t="shared" si="1"/>
        <v>127331.99999999977</v>
      </c>
      <c r="K24" s="29">
        <f t="shared" si="1"/>
        <v>142582275.99999988</v>
      </c>
      <c r="L24" s="467"/>
      <c r="M24" s="450"/>
      <c r="N24" s="450"/>
      <c r="O24" s="450"/>
      <c r="P24" s="63" t="s">
        <v>27</v>
      </c>
      <c r="Q24" s="64">
        <v>9.2150000000000016</v>
      </c>
      <c r="R24" s="65">
        <v>9.85</v>
      </c>
      <c r="S24" s="1"/>
      <c r="T24" s="1"/>
      <c r="U24" s="1"/>
      <c r="V24" s="1"/>
      <c r="W24" s="1"/>
      <c r="X24" s="1"/>
      <c r="Y24" s="1"/>
      <c r="Z24" s="1"/>
    </row>
    <row r="25" spans="1:26" ht="15" thickBot="1" x14ac:dyDescent="0.35">
      <c r="A25" s="72" t="str">
        <f>A16</f>
        <v>EverSource West</v>
      </c>
      <c r="B25" s="60">
        <v>10321</v>
      </c>
      <c r="C25" s="61">
        <v>17549245</v>
      </c>
      <c r="D25" s="62">
        <v>6686</v>
      </c>
      <c r="E25" s="62">
        <v>25748534.399999902</v>
      </c>
      <c r="F25" s="66">
        <v>4701</v>
      </c>
      <c r="G25" s="87">
        <v>7117116.9000000004</v>
      </c>
      <c r="H25" s="27">
        <f t="shared" si="0"/>
        <v>11387</v>
      </c>
      <c r="I25" s="27">
        <f t="shared" si="0"/>
        <v>32865651.2999999</v>
      </c>
      <c r="J25" s="28">
        <f t="shared" si="1"/>
        <v>21708</v>
      </c>
      <c r="K25" s="29">
        <f t="shared" si="1"/>
        <v>50414896.2999999</v>
      </c>
      <c r="L25" s="467"/>
      <c r="M25" s="450"/>
      <c r="N25" s="450"/>
      <c r="O25" s="450"/>
      <c r="P25" s="68" t="s">
        <v>28</v>
      </c>
      <c r="Q25" s="64">
        <v>8.3290000000000006</v>
      </c>
      <c r="R25" s="65">
        <v>8.9629999999999992</v>
      </c>
      <c r="S25" s="1"/>
      <c r="T25" s="1"/>
      <c r="U25" s="1"/>
      <c r="V25" s="1"/>
      <c r="W25" s="1"/>
      <c r="X25" s="1"/>
      <c r="Y25" s="1"/>
      <c r="Z25" s="1"/>
    </row>
    <row r="26" spans="1:26" ht="15" thickBot="1" x14ac:dyDescent="0.35">
      <c r="A26" s="69" t="s">
        <v>29</v>
      </c>
      <c r="B26" s="50">
        <v>65384</v>
      </c>
      <c r="C26" s="51">
        <v>65114859</v>
      </c>
      <c r="D26" s="52">
        <v>45202</v>
      </c>
      <c r="E26" s="52">
        <v>77914256</v>
      </c>
      <c r="F26" s="138">
        <v>43734</v>
      </c>
      <c r="G26" s="139">
        <v>45124111</v>
      </c>
      <c r="H26" s="54">
        <f t="shared" si="0"/>
        <v>88936</v>
      </c>
      <c r="I26" s="55">
        <f t="shared" si="0"/>
        <v>123038367</v>
      </c>
      <c r="J26" s="28">
        <f t="shared" si="1"/>
        <v>154320</v>
      </c>
      <c r="K26" s="29">
        <f t="shared" si="1"/>
        <v>188153226</v>
      </c>
      <c r="L26" s="467"/>
      <c r="M26" s="450"/>
      <c r="N26" s="450"/>
      <c r="O26" s="450"/>
      <c r="P26" s="68"/>
      <c r="Q26" s="64"/>
      <c r="R26" s="65"/>
      <c r="S26" s="1"/>
      <c r="T26" s="1"/>
      <c r="U26" s="1"/>
      <c r="V26" s="1"/>
      <c r="W26" s="1"/>
      <c r="X26" s="1"/>
      <c r="Y26" s="1"/>
      <c r="Z26" s="1"/>
    </row>
    <row r="27" spans="1:26" ht="15" thickBot="1" x14ac:dyDescent="0.35">
      <c r="A27" s="72" t="s">
        <v>30</v>
      </c>
      <c r="B27" s="60">
        <v>65148</v>
      </c>
      <c r="C27" s="61">
        <v>64791988</v>
      </c>
      <c r="D27" s="62">
        <v>44884</v>
      </c>
      <c r="E27" s="62">
        <v>77185915</v>
      </c>
      <c r="F27" s="73">
        <v>42668</v>
      </c>
      <c r="G27" s="90">
        <v>43147871</v>
      </c>
      <c r="H27" s="27">
        <f t="shared" si="0"/>
        <v>87552</v>
      </c>
      <c r="I27" s="27">
        <f t="shared" si="0"/>
        <v>120333786</v>
      </c>
      <c r="J27" s="28">
        <f t="shared" si="1"/>
        <v>152700</v>
      </c>
      <c r="K27" s="29">
        <f t="shared" si="1"/>
        <v>185125774</v>
      </c>
      <c r="L27" s="467"/>
      <c r="M27" s="450"/>
      <c r="N27" s="450"/>
      <c r="O27" s="450"/>
      <c r="P27" s="68" t="s">
        <v>30</v>
      </c>
      <c r="Q27" s="64">
        <v>8.5359999999999996</v>
      </c>
      <c r="R27" s="65">
        <v>8.44</v>
      </c>
      <c r="S27" s="1"/>
      <c r="T27" s="1"/>
      <c r="U27" s="1"/>
      <c r="V27" s="1"/>
      <c r="W27" s="1"/>
      <c r="X27" s="1"/>
      <c r="Y27" s="1"/>
      <c r="Z27" s="1"/>
    </row>
    <row r="28" spans="1:26" ht="15" thickBot="1" x14ac:dyDescent="0.35">
      <c r="A28" s="72" t="s">
        <v>31</v>
      </c>
      <c r="B28" s="60">
        <v>236</v>
      </c>
      <c r="C28" s="61">
        <v>322871</v>
      </c>
      <c r="D28" s="62">
        <v>318</v>
      </c>
      <c r="E28" s="62">
        <v>728341</v>
      </c>
      <c r="F28" s="73">
        <v>1066</v>
      </c>
      <c r="G28" s="90">
        <v>1976240</v>
      </c>
      <c r="H28" s="27">
        <f t="shared" si="0"/>
        <v>1384</v>
      </c>
      <c r="I28" s="27">
        <f t="shared" si="0"/>
        <v>2704581</v>
      </c>
      <c r="J28" s="28">
        <f t="shared" si="1"/>
        <v>1620</v>
      </c>
      <c r="K28" s="29">
        <f t="shared" si="1"/>
        <v>3027452</v>
      </c>
      <c r="L28" s="467"/>
      <c r="M28" s="450"/>
      <c r="N28" s="450"/>
      <c r="O28" s="450"/>
      <c r="P28" s="68" t="s">
        <v>31</v>
      </c>
      <c r="Q28" s="64">
        <v>8.5359999999999996</v>
      </c>
      <c r="R28" s="65">
        <v>8.44</v>
      </c>
      <c r="S28" s="1"/>
      <c r="T28" s="1"/>
      <c r="U28" s="1"/>
      <c r="V28" s="1"/>
      <c r="W28" s="1"/>
      <c r="X28" s="1"/>
      <c r="Y28" s="1"/>
      <c r="Z28" s="1"/>
    </row>
    <row r="29" spans="1:26" ht="15" thickBot="1" x14ac:dyDescent="0.35">
      <c r="A29" s="69" t="s">
        <v>32</v>
      </c>
      <c r="B29" s="50">
        <v>1689</v>
      </c>
      <c r="C29" s="51">
        <v>292719</v>
      </c>
      <c r="D29" s="52">
        <v>576</v>
      </c>
      <c r="E29" s="52">
        <v>167782</v>
      </c>
      <c r="F29" s="70">
        <v>200</v>
      </c>
      <c r="G29" s="140">
        <v>52927</v>
      </c>
      <c r="H29" s="54">
        <f t="shared" si="0"/>
        <v>776</v>
      </c>
      <c r="I29" s="55">
        <f t="shared" si="0"/>
        <v>220709</v>
      </c>
      <c r="J29" s="28">
        <f t="shared" si="1"/>
        <v>2465</v>
      </c>
      <c r="K29" s="29">
        <f t="shared" si="1"/>
        <v>513428</v>
      </c>
      <c r="L29" s="467"/>
      <c r="M29" s="450"/>
      <c r="N29" s="450"/>
      <c r="O29" s="450"/>
      <c r="P29" s="68"/>
      <c r="Q29" s="64"/>
      <c r="R29" s="65"/>
      <c r="S29" s="1"/>
      <c r="T29" s="1"/>
      <c r="U29" s="1"/>
      <c r="V29" s="1"/>
      <c r="W29" s="1"/>
      <c r="X29" s="1"/>
      <c r="Y29" s="1"/>
      <c r="Z29" s="1"/>
    </row>
    <row r="30" spans="1:26" ht="15" thickBot="1" x14ac:dyDescent="0.35">
      <c r="A30" s="72" t="s">
        <v>33</v>
      </c>
      <c r="B30" s="60">
        <v>1689</v>
      </c>
      <c r="C30" s="61">
        <v>292719</v>
      </c>
      <c r="D30" s="62">
        <v>576</v>
      </c>
      <c r="E30" s="62">
        <v>167782</v>
      </c>
      <c r="F30" s="73">
        <v>200</v>
      </c>
      <c r="G30" s="90">
        <v>52927</v>
      </c>
      <c r="H30" s="27">
        <f t="shared" si="0"/>
        <v>776</v>
      </c>
      <c r="I30" s="27">
        <f t="shared" si="0"/>
        <v>220709</v>
      </c>
      <c r="J30" s="28">
        <f t="shared" si="1"/>
        <v>2465</v>
      </c>
      <c r="K30" s="29">
        <f t="shared" si="1"/>
        <v>513428</v>
      </c>
      <c r="L30" s="467"/>
      <c r="M30" s="450"/>
      <c r="N30" s="450"/>
      <c r="O30" s="450"/>
      <c r="P30" s="75" t="s">
        <v>33</v>
      </c>
      <c r="Q30" s="76">
        <v>9.0640000000000001</v>
      </c>
      <c r="R30" s="77">
        <v>9.5540000000000003</v>
      </c>
      <c r="S30" s="1"/>
      <c r="T30" s="1"/>
      <c r="U30" s="1"/>
      <c r="V30" s="1"/>
      <c r="W30" s="1"/>
      <c r="X30" s="1"/>
      <c r="Y30" s="1"/>
      <c r="Z30" s="1"/>
    </row>
    <row r="31" spans="1:26" ht="15" thickBot="1" x14ac:dyDescent="0.35">
      <c r="A31" s="36" t="s">
        <v>38</v>
      </c>
      <c r="B31" s="37">
        <v>10947</v>
      </c>
      <c r="C31" s="38">
        <v>83628113</v>
      </c>
      <c r="D31" s="39">
        <v>23677.119549143568</v>
      </c>
      <c r="E31" s="39">
        <v>373213228.71447742</v>
      </c>
      <c r="F31" s="40">
        <v>12733.880450856326</v>
      </c>
      <c r="G31" s="141">
        <v>93304174.885522187</v>
      </c>
      <c r="H31" s="42">
        <f t="shared" si="0"/>
        <v>36410.999999999898</v>
      </c>
      <c r="I31" s="43">
        <f t="shared" si="0"/>
        <v>466517403.59999961</v>
      </c>
      <c r="J31" s="44">
        <f t="shared" si="1"/>
        <v>47357.999999999891</v>
      </c>
      <c r="K31" s="45">
        <f t="shared" si="1"/>
        <v>550145516.59999967</v>
      </c>
      <c r="L31" s="467">
        <f>K31/K3</f>
        <v>0.13732115894865821</v>
      </c>
      <c r="M31" s="450">
        <f>J31/J3</f>
        <v>1.6636163403812819E-2</v>
      </c>
      <c r="N31" s="450">
        <f>E31/K31</f>
        <v>0.67839002128201231</v>
      </c>
      <c r="O31" s="450">
        <f>G31/K31</f>
        <v>0.16959908255212025</v>
      </c>
      <c r="P31" s="46"/>
      <c r="Q31" s="47" t="s">
        <v>39</v>
      </c>
      <c r="R31" s="96"/>
      <c r="S31" s="96"/>
      <c r="T31" s="48"/>
      <c r="U31" s="93" t="s">
        <v>40</v>
      </c>
      <c r="V31" s="97"/>
      <c r="W31" s="97"/>
      <c r="X31" s="94"/>
      <c r="Y31" s="1"/>
      <c r="Z31" s="1"/>
    </row>
    <row r="32" spans="1:26" ht="15" thickBot="1" x14ac:dyDescent="0.35">
      <c r="A32" s="69" t="s">
        <v>26</v>
      </c>
      <c r="B32" s="84">
        <v>7758</v>
      </c>
      <c r="C32" s="85">
        <v>44540503</v>
      </c>
      <c r="D32" s="86">
        <v>15537.119549143568</v>
      </c>
      <c r="E32" s="86">
        <v>197602730.71447745</v>
      </c>
      <c r="F32" s="144">
        <v>11202.880450856326</v>
      </c>
      <c r="G32" s="145">
        <v>67218996.885522187</v>
      </c>
      <c r="H32" s="54">
        <f t="shared" si="0"/>
        <v>26739.999999999894</v>
      </c>
      <c r="I32" s="55">
        <f t="shared" si="0"/>
        <v>264821727.59999964</v>
      </c>
      <c r="J32" s="56">
        <f t="shared" si="1"/>
        <v>34497.999999999898</v>
      </c>
      <c r="K32" s="29">
        <f t="shared" si="1"/>
        <v>309362230.59999967</v>
      </c>
      <c r="L32" s="467"/>
      <c r="M32" s="450"/>
      <c r="N32" s="450"/>
      <c r="O32" s="450"/>
      <c r="P32" s="98" t="s">
        <v>41</v>
      </c>
      <c r="Q32" s="99" t="s">
        <v>42</v>
      </c>
      <c r="R32" s="100" t="s">
        <v>43</v>
      </c>
      <c r="S32" s="100" t="s">
        <v>44</v>
      </c>
      <c r="T32" s="101" t="s">
        <v>45</v>
      </c>
      <c r="U32" s="102" t="s">
        <v>42</v>
      </c>
      <c r="V32" s="103" t="s">
        <v>43</v>
      </c>
      <c r="W32" s="103" t="s">
        <v>44</v>
      </c>
      <c r="X32" s="104" t="s">
        <v>45</v>
      </c>
      <c r="Y32" s="1"/>
      <c r="Z32" s="1"/>
    </row>
    <row r="33" spans="1:26" ht="15" thickBot="1" x14ac:dyDescent="0.35">
      <c r="A33" s="72" t="str">
        <f>A24</f>
        <v>EverSource East</v>
      </c>
      <c r="B33" s="60">
        <v>7582</v>
      </c>
      <c r="C33" s="61">
        <v>40749473</v>
      </c>
      <c r="D33" s="62">
        <v>14814.119549143568</v>
      </c>
      <c r="E33" s="62">
        <v>174291774.61447746</v>
      </c>
      <c r="F33" s="60">
        <v>11117.880450856326</v>
      </c>
      <c r="G33" s="62">
        <v>65348439.385522187</v>
      </c>
      <c r="H33" s="27">
        <f t="shared" si="0"/>
        <v>25931.999999999894</v>
      </c>
      <c r="I33" s="27">
        <f t="shared" si="0"/>
        <v>239640213.99999964</v>
      </c>
      <c r="J33" s="56">
        <f t="shared" si="1"/>
        <v>33513.999999999898</v>
      </c>
      <c r="K33" s="29">
        <f t="shared" si="1"/>
        <v>280389686.99999964</v>
      </c>
      <c r="L33" s="467"/>
      <c r="M33" s="450"/>
      <c r="N33" s="450"/>
      <c r="O33" s="450"/>
      <c r="P33" s="68" t="s">
        <v>27</v>
      </c>
      <c r="Q33" s="105">
        <v>9.2150000000000016</v>
      </c>
      <c r="R33" s="106">
        <v>9.14</v>
      </c>
      <c r="S33" s="106">
        <v>8.8529999999999998</v>
      </c>
      <c r="T33" s="107"/>
      <c r="U33" s="105">
        <v>9.85</v>
      </c>
      <c r="V33" s="106">
        <v>9.1319999999999997</v>
      </c>
      <c r="W33" s="106">
        <v>10.662000000000001</v>
      </c>
      <c r="X33" s="107"/>
      <c r="Y33" s="1"/>
      <c r="Z33" s="1"/>
    </row>
    <row r="34" spans="1:26" ht="15" thickBot="1" x14ac:dyDescent="0.35">
      <c r="A34" s="72" t="str">
        <f>A25</f>
        <v>EverSource West</v>
      </c>
      <c r="B34" s="60">
        <v>176</v>
      </c>
      <c r="C34" s="61">
        <v>3791030</v>
      </c>
      <c r="D34" s="62">
        <v>723</v>
      </c>
      <c r="E34" s="62">
        <v>23310956.100000001</v>
      </c>
      <c r="F34" s="66">
        <v>85</v>
      </c>
      <c r="G34" s="67">
        <v>1870557.5</v>
      </c>
      <c r="H34" s="27">
        <f t="shared" si="0"/>
        <v>808</v>
      </c>
      <c r="I34" s="27">
        <f t="shared" si="0"/>
        <v>25181513.600000001</v>
      </c>
      <c r="J34" s="56">
        <f t="shared" si="1"/>
        <v>984</v>
      </c>
      <c r="K34" s="29">
        <f t="shared" si="1"/>
        <v>28972543.600000001</v>
      </c>
      <c r="L34" s="467"/>
      <c r="M34" s="450"/>
      <c r="N34" s="450"/>
      <c r="O34" s="450"/>
      <c r="P34" s="68" t="s">
        <v>28</v>
      </c>
      <c r="Q34" s="108"/>
      <c r="R34" s="109"/>
      <c r="S34" s="109"/>
      <c r="T34" s="110">
        <v>8.1180000000000003</v>
      </c>
      <c r="U34" s="108"/>
      <c r="V34" s="109"/>
      <c r="W34" s="109"/>
      <c r="X34" s="110">
        <v>8.1170000000000009</v>
      </c>
      <c r="Y34" s="1"/>
      <c r="Z34" s="1"/>
    </row>
    <row r="35" spans="1:26" ht="15" thickBot="1" x14ac:dyDescent="0.35">
      <c r="A35" s="69" t="s">
        <v>29</v>
      </c>
      <c r="B35" s="84">
        <v>2255</v>
      </c>
      <c r="C35" s="85">
        <v>36219342</v>
      </c>
      <c r="D35" s="86">
        <v>7571</v>
      </c>
      <c r="E35" s="86">
        <v>170590068</v>
      </c>
      <c r="F35" s="88">
        <v>1369</v>
      </c>
      <c r="G35" s="142">
        <v>25568221</v>
      </c>
      <c r="H35" s="54">
        <f t="shared" si="0"/>
        <v>8940</v>
      </c>
      <c r="I35" s="55">
        <f t="shared" si="0"/>
        <v>196158289</v>
      </c>
      <c r="J35" s="28">
        <f t="shared" si="1"/>
        <v>11195</v>
      </c>
      <c r="K35" s="29">
        <f t="shared" si="1"/>
        <v>232377631</v>
      </c>
      <c r="L35" s="467"/>
      <c r="M35" s="450"/>
      <c r="N35" s="450"/>
      <c r="O35" s="450"/>
      <c r="P35" s="68"/>
      <c r="Q35" s="108"/>
      <c r="R35" s="109"/>
      <c r="S35" s="109"/>
      <c r="T35" s="110"/>
      <c r="U35" s="108"/>
      <c r="V35" s="109"/>
      <c r="W35" s="109"/>
      <c r="X35" s="110"/>
      <c r="Y35" s="1"/>
      <c r="Z35" s="1"/>
    </row>
    <row r="36" spans="1:26" ht="15" thickBot="1" x14ac:dyDescent="0.35">
      <c r="A36" s="72" t="s">
        <v>30</v>
      </c>
      <c r="B36" s="60">
        <v>2251</v>
      </c>
      <c r="C36" s="61">
        <v>36180830</v>
      </c>
      <c r="D36" s="62">
        <v>7541</v>
      </c>
      <c r="E36" s="62">
        <v>169718749</v>
      </c>
      <c r="F36" s="73">
        <v>1329</v>
      </c>
      <c r="G36" s="90">
        <v>24529401</v>
      </c>
      <c r="H36" s="27">
        <f t="shared" si="0"/>
        <v>8870</v>
      </c>
      <c r="I36" s="27">
        <f t="shared" si="0"/>
        <v>194248150</v>
      </c>
      <c r="J36" s="28">
        <f t="shared" si="1"/>
        <v>11121</v>
      </c>
      <c r="K36" s="29">
        <f t="shared" si="1"/>
        <v>230428980</v>
      </c>
      <c r="L36" s="467"/>
      <c r="M36" s="450"/>
      <c r="N36" s="450"/>
      <c r="O36" s="450"/>
      <c r="P36" s="68" t="s">
        <v>30</v>
      </c>
      <c r="Q36" s="108">
        <v>8.5359999999999996</v>
      </c>
      <c r="R36" s="109"/>
      <c r="S36" s="109"/>
      <c r="T36" s="110">
        <v>8.375</v>
      </c>
      <c r="U36" s="108">
        <v>8.44</v>
      </c>
      <c r="V36" s="109"/>
      <c r="W36" s="109"/>
      <c r="X36" s="110">
        <v>8.3650000000000002</v>
      </c>
      <c r="Y36" s="1"/>
      <c r="Z36" s="1"/>
    </row>
    <row r="37" spans="1:26" ht="15" thickBot="1" x14ac:dyDescent="0.35">
      <c r="A37" s="72" t="s">
        <v>31</v>
      </c>
      <c r="B37" s="60">
        <v>4</v>
      </c>
      <c r="C37" s="61">
        <v>38512</v>
      </c>
      <c r="D37" s="62">
        <v>30</v>
      </c>
      <c r="E37" s="62">
        <v>871319</v>
      </c>
      <c r="F37" s="73">
        <v>40</v>
      </c>
      <c r="G37" s="90">
        <v>1038820</v>
      </c>
      <c r="H37" s="27">
        <f t="shared" si="0"/>
        <v>70</v>
      </c>
      <c r="I37" s="27">
        <f t="shared" si="0"/>
        <v>1910139</v>
      </c>
      <c r="J37" s="28">
        <f t="shared" si="1"/>
        <v>74</v>
      </c>
      <c r="K37" s="29">
        <f t="shared" si="1"/>
        <v>1948651</v>
      </c>
      <c r="L37" s="467"/>
      <c r="M37" s="450"/>
      <c r="N37" s="450"/>
      <c r="O37" s="450"/>
      <c r="P37" s="68" t="s">
        <v>31</v>
      </c>
      <c r="Q37" s="108">
        <v>8.5359999999999996</v>
      </c>
      <c r="R37" s="109"/>
      <c r="S37" s="109">
        <v>8.8919999999999977</v>
      </c>
      <c r="T37" s="110"/>
      <c r="U37" s="108">
        <v>8.44</v>
      </c>
      <c r="V37" s="109"/>
      <c r="W37" s="109">
        <v>8.9079999999999995</v>
      </c>
      <c r="X37" s="110"/>
      <c r="Y37" s="1"/>
      <c r="Z37" s="1"/>
    </row>
    <row r="38" spans="1:26" ht="15" thickBot="1" x14ac:dyDescent="0.35">
      <c r="A38" s="69" t="s">
        <v>32</v>
      </c>
      <c r="B38" s="84">
        <v>934</v>
      </c>
      <c r="C38" s="85">
        <v>2868268</v>
      </c>
      <c r="D38" s="86">
        <v>569</v>
      </c>
      <c r="E38" s="86">
        <v>5020430</v>
      </c>
      <c r="F38" s="91">
        <v>162</v>
      </c>
      <c r="G38" s="143">
        <v>516957</v>
      </c>
      <c r="H38" s="54">
        <f t="shared" si="0"/>
        <v>731</v>
      </c>
      <c r="I38" s="55">
        <f t="shared" si="0"/>
        <v>5537387</v>
      </c>
      <c r="J38" s="28">
        <f t="shared" si="1"/>
        <v>1665</v>
      </c>
      <c r="K38" s="29">
        <f t="shared" si="1"/>
        <v>8405655</v>
      </c>
      <c r="L38" s="467"/>
      <c r="M38" s="450"/>
      <c r="N38" s="450"/>
      <c r="O38" s="450"/>
      <c r="P38" s="68"/>
      <c r="Q38" s="108"/>
      <c r="R38" s="109"/>
      <c r="S38" s="109"/>
      <c r="T38" s="110"/>
      <c r="U38" s="108"/>
      <c r="V38" s="109"/>
      <c r="W38" s="109"/>
      <c r="X38" s="110"/>
      <c r="Y38" s="1"/>
      <c r="Z38" s="1"/>
    </row>
    <row r="39" spans="1:26" ht="15" thickBot="1" x14ac:dyDescent="0.35">
      <c r="A39" s="72" t="s">
        <v>33</v>
      </c>
      <c r="B39" s="60">
        <v>934</v>
      </c>
      <c r="C39" s="61">
        <v>2868268</v>
      </c>
      <c r="D39" s="62">
        <v>569</v>
      </c>
      <c r="E39" s="62">
        <v>5020430</v>
      </c>
      <c r="F39" s="73">
        <v>162</v>
      </c>
      <c r="G39" s="90">
        <v>516957</v>
      </c>
      <c r="H39" s="27">
        <f t="shared" si="0"/>
        <v>731</v>
      </c>
      <c r="I39" s="27">
        <f t="shared" si="0"/>
        <v>5537387</v>
      </c>
      <c r="J39" s="28">
        <f t="shared" si="1"/>
        <v>1665</v>
      </c>
      <c r="K39" s="29">
        <f t="shared" si="1"/>
        <v>8405655</v>
      </c>
      <c r="L39" s="467"/>
      <c r="M39" s="450"/>
      <c r="N39" s="450"/>
      <c r="O39" s="450"/>
      <c r="P39" s="75" t="s">
        <v>33</v>
      </c>
      <c r="Q39" s="111"/>
      <c r="R39" s="112"/>
      <c r="S39" s="112"/>
      <c r="T39" s="113"/>
      <c r="U39" s="111"/>
      <c r="V39" s="112"/>
      <c r="W39" s="112"/>
      <c r="X39" s="113"/>
      <c r="Y39" s="1"/>
      <c r="Z39" s="1"/>
    </row>
    <row r="40" spans="1:26" ht="15" thickBot="1" x14ac:dyDescent="0.35">
      <c r="A40" s="36" t="s">
        <v>46</v>
      </c>
      <c r="B40" s="37">
        <v>668</v>
      </c>
      <c r="C40" s="38">
        <v>56295415</v>
      </c>
      <c r="D40" s="39">
        <v>6202.1246617198076</v>
      </c>
      <c r="E40" s="39">
        <v>1309564433.8791409</v>
      </c>
      <c r="F40" s="40">
        <v>702.875338280184</v>
      </c>
      <c r="G40" s="141">
        <v>49458101.820857793</v>
      </c>
      <c r="H40" s="42">
        <f t="shared" si="0"/>
        <v>6904.9999999999918</v>
      </c>
      <c r="I40" s="43">
        <f t="shared" si="0"/>
        <v>1359022535.6999986</v>
      </c>
      <c r="J40" s="44">
        <f t="shared" si="1"/>
        <v>7572.9999999999918</v>
      </c>
      <c r="K40" s="45">
        <f t="shared" si="1"/>
        <v>1415317950.6999986</v>
      </c>
      <c r="L40" s="467">
        <f>K40/K3</f>
        <v>0.35327580686670246</v>
      </c>
      <c r="M40" s="460">
        <f>J40/J3</f>
        <v>2.6602826440532672E-3</v>
      </c>
      <c r="N40" s="460">
        <f>E40/K40</f>
        <v>0.92527932202898056</v>
      </c>
      <c r="O40" s="460">
        <f>G40/K40</f>
        <v>3.4944870017649697E-2</v>
      </c>
      <c r="P40" s="46"/>
      <c r="Q40" s="114" t="s">
        <v>47</v>
      </c>
      <c r="R40" s="115"/>
      <c r="S40" s="115"/>
      <c r="T40" s="116"/>
      <c r="U40" s="93" t="s">
        <v>48</v>
      </c>
      <c r="V40" s="97"/>
      <c r="W40" s="97"/>
      <c r="X40" s="94"/>
      <c r="Y40" s="1"/>
      <c r="Z40" s="1"/>
    </row>
    <row r="41" spans="1:26" ht="15" thickBot="1" x14ac:dyDescent="0.35">
      <c r="A41" s="69" t="s">
        <v>26</v>
      </c>
      <c r="B41" s="84">
        <v>409</v>
      </c>
      <c r="C41" s="85">
        <v>30197781</v>
      </c>
      <c r="D41" s="86">
        <v>3707.1246617198076</v>
      </c>
      <c r="E41" s="86">
        <v>768379112.87914097</v>
      </c>
      <c r="F41" s="144">
        <v>543.875338280184</v>
      </c>
      <c r="G41" s="145">
        <v>35311834.820857793</v>
      </c>
      <c r="H41" s="54">
        <f t="shared" si="0"/>
        <v>4250.9999999999918</v>
      </c>
      <c r="I41" s="55">
        <f t="shared" si="0"/>
        <v>803690947.69999874</v>
      </c>
      <c r="J41" s="56">
        <f t="shared" si="1"/>
        <v>4659.9999999999918</v>
      </c>
      <c r="K41" s="29">
        <f t="shared" si="1"/>
        <v>833888728.69999874</v>
      </c>
      <c r="L41" s="467"/>
      <c r="M41" s="460"/>
      <c r="N41" s="460"/>
      <c r="O41" s="460"/>
      <c r="P41" s="98" t="s">
        <v>41</v>
      </c>
      <c r="Q41" s="102" t="s">
        <v>42</v>
      </c>
      <c r="R41" s="103" t="s">
        <v>43</v>
      </c>
      <c r="S41" s="103" t="s">
        <v>44</v>
      </c>
      <c r="T41" s="104" t="s">
        <v>45</v>
      </c>
      <c r="U41" s="102" t="s">
        <v>42</v>
      </c>
      <c r="V41" s="103" t="s">
        <v>43</v>
      </c>
      <c r="W41" s="103" t="s">
        <v>44</v>
      </c>
      <c r="X41" s="104" t="s">
        <v>45</v>
      </c>
      <c r="Y41" s="1"/>
      <c r="Z41" s="1"/>
    </row>
    <row r="42" spans="1:26" ht="15" thickBot="1" x14ac:dyDescent="0.35">
      <c r="A42" s="72" t="str">
        <f>A33</f>
        <v>EverSource East</v>
      </c>
      <c r="B42" s="60">
        <v>388</v>
      </c>
      <c r="C42" s="61">
        <v>26696602</v>
      </c>
      <c r="D42" s="62">
        <v>3499.1246617198076</v>
      </c>
      <c r="E42" s="62">
        <v>673492791.17914093</v>
      </c>
      <c r="F42" s="60">
        <v>536.875338280184</v>
      </c>
      <c r="G42" s="62">
        <v>34923914.820857793</v>
      </c>
      <c r="H42" s="27">
        <f t="shared" si="0"/>
        <v>4035.9999999999918</v>
      </c>
      <c r="I42" s="27">
        <f t="shared" si="0"/>
        <v>708416705.99999869</v>
      </c>
      <c r="J42" s="56">
        <f t="shared" si="1"/>
        <v>4423.9999999999918</v>
      </c>
      <c r="K42" s="29">
        <f t="shared" si="1"/>
        <v>735113307.99999869</v>
      </c>
      <c r="L42" s="467"/>
      <c r="M42" s="460"/>
      <c r="N42" s="460"/>
      <c r="O42" s="460"/>
      <c r="P42" s="63" t="s">
        <v>27</v>
      </c>
      <c r="Q42" s="117"/>
      <c r="R42" s="109">
        <v>9.14</v>
      </c>
      <c r="S42" s="109">
        <v>8.8529999999999998</v>
      </c>
      <c r="T42" s="110"/>
      <c r="U42" s="108"/>
      <c r="V42" s="109">
        <v>9.1319999999999997</v>
      </c>
      <c r="W42" s="109">
        <v>10.662000000000001</v>
      </c>
      <c r="X42" s="110"/>
      <c r="Y42" s="1"/>
      <c r="Z42" s="1"/>
    </row>
    <row r="43" spans="1:26" ht="15" thickBot="1" x14ac:dyDescent="0.35">
      <c r="A43" s="72" t="str">
        <f>A34</f>
        <v>EverSource West</v>
      </c>
      <c r="B43" s="60">
        <v>21</v>
      </c>
      <c r="C43" s="61">
        <v>3501179</v>
      </c>
      <c r="D43" s="62">
        <v>208</v>
      </c>
      <c r="E43" s="62">
        <v>94886321.700000003</v>
      </c>
      <c r="F43" s="66">
        <v>7</v>
      </c>
      <c r="G43" s="67">
        <v>387920</v>
      </c>
      <c r="H43" s="27">
        <f t="shared" si="0"/>
        <v>215</v>
      </c>
      <c r="I43" s="27">
        <f t="shared" si="0"/>
        <v>95274241.700000003</v>
      </c>
      <c r="J43" s="56">
        <f t="shared" si="1"/>
        <v>236</v>
      </c>
      <c r="K43" s="29">
        <f t="shared" si="1"/>
        <v>98775420.700000003</v>
      </c>
      <c r="L43" s="467"/>
      <c r="M43" s="460"/>
      <c r="N43" s="460"/>
      <c r="O43" s="460"/>
      <c r="P43" s="68" t="s">
        <v>28</v>
      </c>
      <c r="Q43" s="108"/>
      <c r="R43" s="109"/>
      <c r="S43" s="109"/>
      <c r="T43" s="110">
        <v>8.1180000000000003</v>
      </c>
      <c r="U43" s="108"/>
      <c r="V43" s="109"/>
      <c r="W43" s="109"/>
      <c r="X43" s="110">
        <v>8.1170000000000009</v>
      </c>
      <c r="Y43" s="1"/>
      <c r="Z43" s="1"/>
    </row>
    <row r="44" spans="1:26" ht="15" thickBot="1" x14ac:dyDescent="0.35">
      <c r="A44" s="69" t="s">
        <v>29</v>
      </c>
      <c r="B44" s="84">
        <v>252</v>
      </c>
      <c r="C44" s="85">
        <v>24371254</v>
      </c>
      <c r="D44" s="86">
        <v>2472</v>
      </c>
      <c r="E44" s="86">
        <v>528293292</v>
      </c>
      <c r="F44" s="88">
        <v>159</v>
      </c>
      <c r="G44" s="142">
        <v>14146267</v>
      </c>
      <c r="H44" s="54">
        <f t="shared" si="0"/>
        <v>2631</v>
      </c>
      <c r="I44" s="55">
        <f t="shared" si="0"/>
        <v>542439559</v>
      </c>
      <c r="J44" s="28">
        <f t="shared" si="1"/>
        <v>2883</v>
      </c>
      <c r="K44" s="29">
        <f t="shared" si="1"/>
        <v>566810813</v>
      </c>
      <c r="L44" s="467"/>
      <c r="M44" s="460"/>
      <c r="N44" s="460"/>
      <c r="O44" s="460"/>
      <c r="P44" s="68"/>
      <c r="Q44" s="108"/>
      <c r="R44" s="109"/>
      <c r="S44" s="109"/>
      <c r="T44" s="110"/>
      <c r="U44" s="108"/>
      <c r="V44" s="109"/>
      <c r="W44" s="109"/>
      <c r="X44" s="110"/>
      <c r="Y44" s="1"/>
      <c r="Z44" s="1"/>
    </row>
    <row r="45" spans="1:26" ht="15" thickBot="1" x14ac:dyDescent="0.35">
      <c r="A45" s="72" t="s">
        <v>30</v>
      </c>
      <c r="B45" s="60">
        <v>251</v>
      </c>
      <c r="C45" s="61">
        <v>24274414</v>
      </c>
      <c r="D45" s="62">
        <v>2464</v>
      </c>
      <c r="E45" s="62">
        <v>527362623</v>
      </c>
      <c r="F45" s="73">
        <v>157</v>
      </c>
      <c r="G45" s="90">
        <v>13890767</v>
      </c>
      <c r="H45" s="27">
        <f t="shared" si="0"/>
        <v>2621</v>
      </c>
      <c r="I45" s="27">
        <f t="shared" si="0"/>
        <v>541253390</v>
      </c>
      <c r="J45" s="28">
        <f t="shared" si="1"/>
        <v>2872</v>
      </c>
      <c r="K45" s="29">
        <f t="shared" si="1"/>
        <v>565527804</v>
      </c>
      <c r="L45" s="467"/>
      <c r="M45" s="460"/>
      <c r="N45" s="460"/>
      <c r="O45" s="460"/>
      <c r="P45" s="68" t="s">
        <v>30</v>
      </c>
      <c r="Q45" s="108">
        <v>8.5359999999999996</v>
      </c>
      <c r="R45" s="109"/>
      <c r="S45" s="109"/>
      <c r="T45" s="110">
        <v>8.375</v>
      </c>
      <c r="U45" s="108">
        <v>8.44</v>
      </c>
      <c r="V45" s="109"/>
      <c r="W45" s="109"/>
      <c r="X45" s="110">
        <v>8.3650000000000002</v>
      </c>
      <c r="Y45" s="1"/>
      <c r="Z45" s="1"/>
    </row>
    <row r="46" spans="1:26" ht="15" thickBot="1" x14ac:dyDescent="0.35">
      <c r="A46" s="72" t="s">
        <v>31</v>
      </c>
      <c r="B46" s="60">
        <v>1</v>
      </c>
      <c r="C46" s="61">
        <v>96840</v>
      </c>
      <c r="D46" s="62">
        <v>8</v>
      </c>
      <c r="E46" s="62">
        <v>930669</v>
      </c>
      <c r="F46" s="73">
        <v>2</v>
      </c>
      <c r="G46" s="90">
        <v>255500</v>
      </c>
      <c r="H46" s="27">
        <f t="shared" si="0"/>
        <v>10</v>
      </c>
      <c r="I46" s="27">
        <f t="shared" si="0"/>
        <v>1186169</v>
      </c>
      <c r="J46" s="28">
        <f t="shared" si="1"/>
        <v>11</v>
      </c>
      <c r="K46" s="29">
        <f t="shared" si="1"/>
        <v>1283009</v>
      </c>
      <c r="L46" s="467"/>
      <c r="M46" s="460"/>
      <c r="N46" s="460"/>
      <c r="O46" s="460"/>
      <c r="P46" s="68" t="s">
        <v>31</v>
      </c>
      <c r="Q46" s="108"/>
      <c r="R46" s="109">
        <v>8.8919999999999977</v>
      </c>
      <c r="S46" s="109"/>
      <c r="T46" s="110"/>
      <c r="U46" s="108"/>
      <c r="V46" s="109">
        <v>8.9079999999999995</v>
      </c>
      <c r="W46" s="109"/>
      <c r="X46" s="110"/>
      <c r="Y46" s="1"/>
      <c r="Z46" s="1"/>
    </row>
    <row r="47" spans="1:26" ht="15" thickBot="1" x14ac:dyDescent="0.35">
      <c r="A47" s="69" t="s">
        <v>32</v>
      </c>
      <c r="B47" s="84">
        <v>7</v>
      </c>
      <c r="C47" s="85">
        <v>1726380</v>
      </c>
      <c r="D47" s="86">
        <v>23</v>
      </c>
      <c r="E47" s="86">
        <v>12892029</v>
      </c>
      <c r="F47" s="91">
        <v>0</v>
      </c>
      <c r="G47" s="143">
        <v>0</v>
      </c>
      <c r="H47" s="54">
        <f t="shared" si="0"/>
        <v>23</v>
      </c>
      <c r="I47" s="55">
        <f t="shared" si="0"/>
        <v>12892029</v>
      </c>
      <c r="J47" s="28">
        <f t="shared" si="1"/>
        <v>30</v>
      </c>
      <c r="K47" s="29">
        <f t="shared" si="1"/>
        <v>14618409</v>
      </c>
      <c r="L47" s="467"/>
      <c r="M47" s="460"/>
      <c r="N47" s="460"/>
      <c r="O47" s="460"/>
      <c r="P47" s="68"/>
      <c r="Q47" s="108"/>
      <c r="R47" s="109"/>
      <c r="S47" s="109"/>
      <c r="T47" s="110"/>
      <c r="U47" s="108"/>
      <c r="V47" s="109"/>
      <c r="W47" s="109"/>
      <c r="X47" s="110"/>
      <c r="Y47" s="1"/>
      <c r="Z47" s="1"/>
    </row>
    <row r="48" spans="1:26" ht="15" thickBot="1" x14ac:dyDescent="0.35">
      <c r="A48" s="72" t="s">
        <v>33</v>
      </c>
      <c r="B48" s="60">
        <v>7</v>
      </c>
      <c r="C48" s="61">
        <v>1726380</v>
      </c>
      <c r="D48" s="62">
        <v>23</v>
      </c>
      <c r="E48" s="62">
        <v>12892029</v>
      </c>
      <c r="F48" s="73">
        <v>0</v>
      </c>
      <c r="G48" s="90">
        <v>0</v>
      </c>
      <c r="H48" s="27">
        <f t="shared" si="0"/>
        <v>23</v>
      </c>
      <c r="I48" s="27">
        <f t="shared" si="0"/>
        <v>12892029</v>
      </c>
      <c r="J48" s="28">
        <f t="shared" si="1"/>
        <v>30</v>
      </c>
      <c r="K48" s="29">
        <f t="shared" si="1"/>
        <v>14618409</v>
      </c>
      <c r="L48" s="467"/>
      <c r="M48" s="460"/>
      <c r="N48" s="460"/>
      <c r="O48" s="460"/>
      <c r="P48" s="75" t="s">
        <v>33</v>
      </c>
      <c r="Q48" s="111"/>
      <c r="R48" s="112"/>
      <c r="S48" s="112"/>
      <c r="T48" s="113">
        <v>0</v>
      </c>
      <c r="U48" s="111"/>
      <c r="V48" s="112"/>
      <c r="W48" s="112"/>
      <c r="X48" s="113">
        <v>0</v>
      </c>
      <c r="Y48" s="1"/>
      <c r="Z48" s="1"/>
    </row>
    <row r="49" spans="1:26" ht="15" thickBot="1" x14ac:dyDescent="0.35">
      <c r="A49" s="36" t="s">
        <v>49</v>
      </c>
      <c r="B49" s="37">
        <v>3126</v>
      </c>
      <c r="C49" s="38">
        <v>2710806.9</v>
      </c>
      <c r="D49" s="39">
        <v>8986.2800157459606</v>
      </c>
      <c r="E49" s="39">
        <v>9154865.8194824904</v>
      </c>
      <c r="F49" s="40">
        <v>4677.7199842540304</v>
      </c>
      <c r="G49" s="141">
        <v>1483327.7805175032</v>
      </c>
      <c r="H49" s="42">
        <f t="shared" si="0"/>
        <v>13663.999999999991</v>
      </c>
      <c r="I49" s="43">
        <f t="shared" si="0"/>
        <v>10638193.599999994</v>
      </c>
      <c r="J49" s="44">
        <f t="shared" si="1"/>
        <v>16789.999999999993</v>
      </c>
      <c r="K49" s="45">
        <f t="shared" si="1"/>
        <v>13349000.499999994</v>
      </c>
      <c r="L49" s="469">
        <f>K49/K3</f>
        <v>3.3320279165321809E-3</v>
      </c>
      <c r="M49" s="460">
        <f>J49/J3</f>
        <v>5.8980781187976212E-3</v>
      </c>
      <c r="N49" s="460">
        <f>E49/K49</f>
        <v>0.685809085068391</v>
      </c>
      <c r="O49" s="460">
        <f>G49/K49</f>
        <v>0.11111901452977725</v>
      </c>
      <c r="P49" s="46"/>
      <c r="Q49" s="47" t="s">
        <v>50</v>
      </c>
      <c r="R49" s="48"/>
      <c r="S49" s="1"/>
      <c r="T49" s="1"/>
      <c r="U49" s="1"/>
      <c r="V49" s="1"/>
      <c r="W49" s="1"/>
      <c r="X49" s="1"/>
      <c r="Y49" s="1"/>
      <c r="Z49" s="1"/>
    </row>
    <row r="50" spans="1:26" ht="15" thickBot="1" x14ac:dyDescent="0.35">
      <c r="A50" s="69" t="s">
        <v>26</v>
      </c>
      <c r="B50" s="84">
        <v>2617</v>
      </c>
      <c r="C50" s="85">
        <v>1487847.9</v>
      </c>
      <c r="D50" s="86">
        <v>8373.2800157459606</v>
      </c>
      <c r="E50" s="86">
        <v>5538781.8194824904</v>
      </c>
      <c r="F50" s="144">
        <v>4386.7199842540304</v>
      </c>
      <c r="G50" s="145">
        <v>757748.78051750304</v>
      </c>
      <c r="H50" s="54">
        <f t="shared" si="0"/>
        <v>12759.999999999991</v>
      </c>
      <c r="I50" s="55">
        <f t="shared" si="0"/>
        <v>6296530.5999999931</v>
      </c>
      <c r="J50" s="56">
        <f t="shared" si="1"/>
        <v>15376.999999999991</v>
      </c>
      <c r="K50" s="29">
        <f t="shared" si="1"/>
        <v>7784378.4999999935</v>
      </c>
      <c r="L50" s="469"/>
      <c r="M50" s="460"/>
      <c r="N50" s="460"/>
      <c r="O50" s="460"/>
      <c r="P50" s="46"/>
      <c r="Q50" s="118"/>
      <c r="R50" s="119"/>
      <c r="S50" s="1"/>
      <c r="T50" s="1"/>
      <c r="U50" s="1"/>
      <c r="V50" s="1"/>
      <c r="W50" s="1"/>
      <c r="X50" s="1"/>
      <c r="Y50" s="1"/>
      <c r="Z50" s="1"/>
    </row>
    <row r="51" spans="1:26" ht="15" thickBot="1" x14ac:dyDescent="0.35">
      <c r="A51" s="72" t="str">
        <f>A42</f>
        <v>EverSource East</v>
      </c>
      <c r="B51" s="60">
        <v>2507</v>
      </c>
      <c r="C51" s="61">
        <v>1067894</v>
      </c>
      <c r="D51" s="62">
        <v>7100.2800157459596</v>
      </c>
      <c r="E51" s="62">
        <v>4211307.2194824899</v>
      </c>
      <c r="F51" s="60">
        <v>3480.7199842540299</v>
      </c>
      <c r="G51" s="62">
        <v>612078.78051750304</v>
      </c>
      <c r="H51" s="27">
        <f t="shared" si="0"/>
        <v>10580.999999999989</v>
      </c>
      <c r="I51" s="27">
        <f t="shared" si="0"/>
        <v>4823385.9999999925</v>
      </c>
      <c r="J51" s="56">
        <f t="shared" si="1"/>
        <v>13087.999999999991</v>
      </c>
      <c r="K51" s="29">
        <f t="shared" si="1"/>
        <v>5891279.9999999925</v>
      </c>
      <c r="L51" s="469"/>
      <c r="M51" s="460"/>
      <c r="N51" s="460"/>
      <c r="O51" s="460"/>
      <c r="P51" s="63" t="s">
        <v>27</v>
      </c>
      <c r="Q51" s="108">
        <v>9.2149999999999999</v>
      </c>
      <c r="R51" s="110">
        <v>9.85</v>
      </c>
      <c r="S51" s="1"/>
      <c r="T51" s="1"/>
      <c r="U51" s="1"/>
      <c r="V51" s="1"/>
      <c r="W51" s="1"/>
      <c r="X51" s="1"/>
      <c r="Y51" s="1"/>
      <c r="Z51" s="1"/>
    </row>
    <row r="52" spans="1:26" ht="15" thickBot="1" x14ac:dyDescent="0.35">
      <c r="A52" s="72" t="str">
        <f>A43</f>
        <v>EverSource West</v>
      </c>
      <c r="B52" s="60">
        <v>110</v>
      </c>
      <c r="C52" s="61">
        <v>419953.9</v>
      </c>
      <c r="D52" s="62">
        <v>1273</v>
      </c>
      <c r="E52" s="62">
        <v>1327474.6000000001</v>
      </c>
      <c r="F52" s="66">
        <v>906</v>
      </c>
      <c r="G52" s="67">
        <v>145670</v>
      </c>
      <c r="H52" s="27">
        <f t="shared" si="0"/>
        <v>2179</v>
      </c>
      <c r="I52" s="27">
        <f t="shared" si="0"/>
        <v>1473144.6</v>
      </c>
      <c r="J52" s="56">
        <f t="shared" si="1"/>
        <v>2289</v>
      </c>
      <c r="K52" s="29">
        <f t="shared" si="1"/>
        <v>1893098.5</v>
      </c>
      <c r="L52" s="469"/>
      <c r="M52" s="460"/>
      <c r="N52" s="460"/>
      <c r="O52" s="460"/>
      <c r="P52" s="68" t="s">
        <v>28</v>
      </c>
      <c r="Q52" s="108"/>
      <c r="R52" s="110"/>
      <c r="S52" s="1"/>
      <c r="T52" s="1"/>
      <c r="U52" s="1"/>
      <c r="V52" s="1"/>
      <c r="W52" s="1"/>
      <c r="X52" s="1"/>
      <c r="Y52" s="1"/>
      <c r="Z52" s="1"/>
    </row>
    <row r="53" spans="1:26" ht="15" thickBot="1" x14ac:dyDescent="0.35">
      <c r="A53" s="69" t="s">
        <v>29</v>
      </c>
      <c r="B53" s="84">
        <v>225</v>
      </c>
      <c r="C53" s="85">
        <v>1175648</v>
      </c>
      <c r="D53" s="86">
        <v>427</v>
      </c>
      <c r="E53" s="86">
        <v>3515848</v>
      </c>
      <c r="F53" s="88">
        <v>152</v>
      </c>
      <c r="G53" s="142">
        <v>716367</v>
      </c>
      <c r="H53" s="54">
        <f t="shared" si="0"/>
        <v>579</v>
      </c>
      <c r="I53" s="55">
        <f t="shared" si="0"/>
        <v>4232215</v>
      </c>
      <c r="J53" s="28">
        <f t="shared" si="1"/>
        <v>804</v>
      </c>
      <c r="K53" s="29">
        <f t="shared" si="1"/>
        <v>5407863</v>
      </c>
      <c r="L53" s="469"/>
      <c r="M53" s="460"/>
      <c r="N53" s="460"/>
      <c r="O53" s="460"/>
      <c r="P53" s="68"/>
      <c r="Q53" s="117"/>
      <c r="R53" s="120"/>
      <c r="S53" s="1"/>
      <c r="T53" s="1"/>
      <c r="U53" s="1"/>
      <c r="V53" s="1"/>
      <c r="W53" s="1"/>
      <c r="X53" s="1"/>
      <c r="Y53" s="1"/>
      <c r="Z53" s="1"/>
    </row>
    <row r="54" spans="1:26" ht="15" thickBot="1" x14ac:dyDescent="0.35">
      <c r="A54" s="72" t="s">
        <v>30</v>
      </c>
      <c r="B54" s="60">
        <v>225</v>
      </c>
      <c r="C54" s="61">
        <v>1175648</v>
      </c>
      <c r="D54" s="62">
        <v>426</v>
      </c>
      <c r="E54" s="62">
        <v>3497876</v>
      </c>
      <c r="F54" s="73">
        <v>151</v>
      </c>
      <c r="G54" s="90">
        <v>716200</v>
      </c>
      <c r="H54" s="27">
        <f t="shared" si="0"/>
        <v>577</v>
      </c>
      <c r="I54" s="27">
        <f t="shared" si="0"/>
        <v>4214076</v>
      </c>
      <c r="J54" s="28">
        <f t="shared" si="1"/>
        <v>802</v>
      </c>
      <c r="K54" s="29">
        <f t="shared" si="1"/>
        <v>5389724</v>
      </c>
      <c r="L54" s="469"/>
      <c r="M54" s="460"/>
      <c r="N54" s="460"/>
      <c r="O54" s="460"/>
      <c r="P54" s="68" t="s">
        <v>30</v>
      </c>
      <c r="Q54" s="108"/>
      <c r="R54" s="110"/>
      <c r="S54" s="1"/>
      <c r="T54" s="1"/>
      <c r="U54" s="1"/>
      <c r="V54" s="1"/>
      <c r="W54" s="1"/>
      <c r="X54" s="1"/>
      <c r="Y54" s="1"/>
      <c r="Z54" s="1"/>
    </row>
    <row r="55" spans="1:26" ht="15" thickBot="1" x14ac:dyDescent="0.35">
      <c r="A55" s="72" t="s">
        <v>31</v>
      </c>
      <c r="B55" s="60">
        <v>0</v>
      </c>
      <c r="C55" s="61">
        <v>0</v>
      </c>
      <c r="D55" s="62">
        <v>1</v>
      </c>
      <c r="E55" s="62">
        <v>17972</v>
      </c>
      <c r="F55" s="73">
        <v>1</v>
      </c>
      <c r="G55" s="90">
        <v>167</v>
      </c>
      <c r="H55" s="27">
        <f t="shared" si="0"/>
        <v>2</v>
      </c>
      <c r="I55" s="27">
        <f t="shared" si="0"/>
        <v>18139</v>
      </c>
      <c r="J55" s="28">
        <f t="shared" si="1"/>
        <v>2</v>
      </c>
      <c r="K55" s="29">
        <f t="shared" si="1"/>
        <v>18139</v>
      </c>
      <c r="L55" s="469"/>
      <c r="M55" s="460"/>
      <c r="N55" s="460"/>
      <c r="O55" s="460"/>
      <c r="P55" s="68" t="s">
        <v>31</v>
      </c>
      <c r="Q55" s="108"/>
      <c r="R55" s="110"/>
      <c r="S55" s="1"/>
      <c r="T55" s="1"/>
      <c r="U55" s="1"/>
      <c r="V55" s="1"/>
      <c r="W55" s="1"/>
      <c r="X55" s="1"/>
      <c r="Y55" s="1"/>
      <c r="Z55" s="1"/>
    </row>
    <row r="56" spans="1:26" ht="15" thickBot="1" x14ac:dyDescent="0.35">
      <c r="A56" s="69" t="s">
        <v>32</v>
      </c>
      <c r="B56" s="84">
        <v>284</v>
      </c>
      <c r="C56" s="85">
        <v>47311</v>
      </c>
      <c r="D56" s="86">
        <v>186</v>
      </c>
      <c r="E56" s="86">
        <v>100236</v>
      </c>
      <c r="F56" s="91">
        <v>139</v>
      </c>
      <c r="G56" s="143">
        <v>9212</v>
      </c>
      <c r="H56" s="54">
        <f t="shared" si="0"/>
        <v>325</v>
      </c>
      <c r="I56" s="55">
        <f t="shared" si="0"/>
        <v>109448</v>
      </c>
      <c r="J56" s="28">
        <f t="shared" si="1"/>
        <v>609</v>
      </c>
      <c r="K56" s="29">
        <f t="shared" si="1"/>
        <v>156759</v>
      </c>
      <c r="L56" s="469"/>
      <c r="M56" s="460"/>
      <c r="N56" s="460"/>
      <c r="O56" s="460"/>
      <c r="P56" s="68"/>
      <c r="Q56" s="117"/>
      <c r="R56" s="120"/>
      <c r="S56" s="1"/>
      <c r="T56" s="1"/>
      <c r="U56" s="1"/>
      <c r="V56" s="1"/>
      <c r="W56" s="1"/>
      <c r="X56" s="1"/>
      <c r="Y56" s="1"/>
      <c r="Z56" s="1"/>
    </row>
    <row r="57" spans="1:26" ht="15" thickBot="1" x14ac:dyDescent="0.35">
      <c r="A57" s="72" t="s">
        <v>33</v>
      </c>
      <c r="B57" s="60">
        <v>284</v>
      </c>
      <c r="C57" s="61">
        <v>47311</v>
      </c>
      <c r="D57" s="62">
        <v>186</v>
      </c>
      <c r="E57" s="62">
        <v>100236</v>
      </c>
      <c r="F57" s="73">
        <v>139</v>
      </c>
      <c r="G57" s="90">
        <v>9212</v>
      </c>
      <c r="H57" s="27">
        <f t="shared" si="0"/>
        <v>325</v>
      </c>
      <c r="I57" s="27">
        <f t="shared" si="0"/>
        <v>109448</v>
      </c>
      <c r="J57" s="28">
        <f t="shared" si="1"/>
        <v>609</v>
      </c>
      <c r="K57" s="29">
        <f t="shared" si="1"/>
        <v>156759</v>
      </c>
      <c r="L57" s="469"/>
      <c r="M57" s="460"/>
      <c r="N57" s="460"/>
      <c r="O57" s="460"/>
      <c r="P57" s="75" t="s">
        <v>33</v>
      </c>
      <c r="Q57" s="111"/>
      <c r="R57" s="113"/>
      <c r="S57" s="1"/>
      <c r="T57" s="1"/>
      <c r="U57" s="1"/>
      <c r="V57" s="1"/>
      <c r="W57" s="1"/>
      <c r="X57" s="1"/>
      <c r="Y57" s="1"/>
      <c r="Z57" s="1"/>
    </row>
    <row r="58" spans="1:26" ht="15" thickBot="1" x14ac:dyDescent="0.35">
      <c r="A58" s="121" t="s">
        <v>51</v>
      </c>
      <c r="B58" s="122">
        <v>370</v>
      </c>
      <c r="C58" s="123">
        <v>930733.9</v>
      </c>
      <c r="D58" s="124">
        <v>125</v>
      </c>
      <c r="E58" s="124">
        <v>459746.9</v>
      </c>
      <c r="F58" s="125">
        <v>163</v>
      </c>
      <c r="G58" s="146">
        <v>284340.59999999899</v>
      </c>
      <c r="H58" s="42">
        <f t="shared" si="0"/>
        <v>288</v>
      </c>
      <c r="I58" s="43">
        <f t="shared" si="0"/>
        <v>744087.49999999907</v>
      </c>
      <c r="J58" s="44">
        <f t="shared" si="1"/>
        <v>658</v>
      </c>
      <c r="K58" s="45">
        <f t="shared" si="1"/>
        <v>1674821.399999999</v>
      </c>
      <c r="L58" s="468">
        <f>K58/K3</f>
        <v>4.1805014989740314E-4</v>
      </c>
      <c r="M58" s="456">
        <f>J58/J3</f>
        <v>2.3114564634716121E-4</v>
      </c>
      <c r="N58" s="456">
        <f>E58/K58</f>
        <v>0.27450503080507588</v>
      </c>
      <c r="O58" s="456">
        <v>0.10137381139132912</v>
      </c>
      <c r="P58" s="189"/>
      <c r="Q58" s="190" t="s">
        <v>51</v>
      </c>
      <c r="R58" s="185"/>
    </row>
    <row r="59" spans="1:26" ht="15" thickBot="1" x14ac:dyDescent="0.35">
      <c r="A59" s="147" t="s">
        <v>26</v>
      </c>
      <c r="B59" s="84">
        <v>370</v>
      </c>
      <c r="C59" s="85">
        <v>930733.9</v>
      </c>
      <c r="D59" s="86">
        <v>125</v>
      </c>
      <c r="E59" s="85">
        <v>459746.9</v>
      </c>
      <c r="F59" s="144">
        <v>163</v>
      </c>
      <c r="G59" s="145">
        <v>284340.59999999899</v>
      </c>
      <c r="H59" s="54">
        <f t="shared" si="0"/>
        <v>288</v>
      </c>
      <c r="I59" s="55">
        <f t="shared" si="0"/>
        <v>744087.49999999907</v>
      </c>
      <c r="J59" s="129">
        <f t="shared" si="1"/>
        <v>658</v>
      </c>
      <c r="K59" s="130">
        <f t="shared" si="1"/>
        <v>1674821.399999999</v>
      </c>
      <c r="L59" s="468"/>
      <c r="M59" s="456"/>
      <c r="N59" s="456"/>
      <c r="O59" s="456"/>
      <c r="P59" s="191" t="s">
        <v>27</v>
      </c>
      <c r="Q59" s="192"/>
      <c r="R59" s="193"/>
    </row>
    <row r="60" spans="1:26" ht="15" thickBot="1" x14ac:dyDescent="0.35">
      <c r="A60" s="151" t="str">
        <f>A43</f>
        <v>EverSource West</v>
      </c>
      <c r="B60" s="66">
        <v>370</v>
      </c>
      <c r="C60" s="67">
        <v>930733.9</v>
      </c>
      <c r="D60" s="67">
        <v>125</v>
      </c>
      <c r="E60" s="87">
        <v>459746.9</v>
      </c>
      <c r="F60" s="66">
        <v>163</v>
      </c>
      <c r="G60" s="67">
        <v>284340.59999999899</v>
      </c>
      <c r="H60" s="133">
        <f>H59</f>
        <v>288</v>
      </c>
      <c r="I60" s="133">
        <f>I59</f>
        <v>744087.49999999907</v>
      </c>
      <c r="J60" s="134">
        <f t="shared" si="1"/>
        <v>658</v>
      </c>
      <c r="K60" s="135">
        <f t="shared" si="1"/>
        <v>1674821.399999999</v>
      </c>
      <c r="L60" s="468"/>
      <c r="M60" s="456"/>
      <c r="N60" s="456"/>
      <c r="O60" s="456"/>
      <c r="P60" s="194" t="s">
        <v>28</v>
      </c>
      <c r="Q60" s="183">
        <v>6.0000000000000009</v>
      </c>
      <c r="R60" s="182">
        <v>6.7510000000000003</v>
      </c>
    </row>
  </sheetData>
  <mergeCells count="34"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  <mergeCell ref="L22:L30"/>
    <mergeCell ref="M22:M30"/>
    <mergeCell ref="N22:N30"/>
    <mergeCell ref="O22:O30"/>
    <mergeCell ref="L31:L39"/>
    <mergeCell ref="M31:M39"/>
    <mergeCell ref="N31:N39"/>
    <mergeCell ref="O31:O39"/>
    <mergeCell ref="L4:L12"/>
    <mergeCell ref="M4:M12"/>
    <mergeCell ref="N4:N12"/>
    <mergeCell ref="O4:O12"/>
    <mergeCell ref="L13:L21"/>
    <mergeCell ref="M13:M21"/>
    <mergeCell ref="N13:N21"/>
    <mergeCell ref="O13:O21"/>
    <mergeCell ref="P1:R1"/>
    <mergeCell ref="B1:C1"/>
    <mergeCell ref="D1:E1"/>
    <mergeCell ref="F1:G1"/>
    <mergeCell ref="H1:I1"/>
    <mergeCell ref="J1:O1"/>
  </mergeCells>
  <pageMargins left="0.7" right="0.7" top="0.75" bottom="0.75" header="0.3" footer="0.3"/>
  <pageSetup scale="9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1AE3F8EE39AF4DB5638668CA33CBE1" ma:contentTypeVersion="11" ma:contentTypeDescription="Create a new document." ma:contentTypeScope="" ma:versionID="e8bea6509e77fc7144c289b9a531ca8c">
  <xsd:schema xmlns:xsd="http://www.w3.org/2001/XMLSchema" xmlns:xs="http://www.w3.org/2001/XMLSchema" xmlns:p="http://schemas.microsoft.com/office/2006/metadata/properties" xmlns:ns2="e7d08dc0-29f0-46cb-b996-5156f7384857" xmlns:ns3="d7af4645-1844-4c31-acd5-c35a218e8163" targetNamespace="http://schemas.microsoft.com/office/2006/metadata/properties" ma:root="true" ma:fieldsID="6620f4dcc71cd8cff8a08a6bb05a22a6" ns2:_="" ns3:_="">
    <xsd:import namespace="e7d08dc0-29f0-46cb-b996-5156f7384857"/>
    <xsd:import namespace="d7af4645-1844-4c31-acd5-c35a218e81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08dc0-29f0-46cb-b996-5156f73848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f4645-1844-4c31-acd5-c35a218e81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a1c6ccf-a508-4721-8566-13cd9720565b}" ma:internalName="TaxCatchAll" ma:showField="CatchAllData" ma:web="d7af4645-1844-4c31-acd5-c35a218e81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d08dc0-29f0-46cb-b996-5156f7384857">
      <Terms xmlns="http://schemas.microsoft.com/office/infopath/2007/PartnerControls"/>
    </lcf76f155ced4ddcb4097134ff3c332f>
    <TaxCatchAll xmlns="d7af4645-1844-4c31-acd5-c35a218e8163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I D A A B Q S w M E F A A C A A g A q W V X V O 1 e f i q i A A A A 9 Q A A A B I A H A B D b 2 5 m a W c v U G F j a 2 F n Z S 5 4 b W w g o h g A K K A U A A A A A A A A A A A A A A A A A A A A A A A A A A A A h Y + x D o I w F E V / h X S n L X U h 5 F E G V 0 l M i M a 1 K R U a 4 W G g W P 7 N w U / y F 8 Q o 6 u Z 4 7 z n D v f f r D b K p b Y K L 6 Q f b Y U o i y k l g U H e l x S o l o z u G M c k k b J U + q c o E s 4 x D M g 1 l S m r n z g l j 3 n v q V 7 T r K y Y 4 j 9 g h 3 x S 6 N q 0 i H 9 n + l 0 O L g 1 O o D Z G w f 4 2 R g s Y x F X y e B G z p I L f 4 5 W J m T / p T w n p s 3 N g b a T D c F c C W C O x 9 Q T 4 A U E s D B B Q A A g A I A K l l V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p Z V d U K I p H u A 4 A A A A R A A A A E w A c A E Z v c m 1 1 b G F z L 1 N l Y 3 R p b 2 4 x L m 0 g o h g A K K A U A A A A A A A A A A A A A A A A A A A A A A A A A A A A K 0 5 N L s n M z 1 M I h t C G 1 g B Q S w E C L Q A U A A I A C A C p Z V d U 7 V 5 + K q I A A A D 1 A A A A E g A A A A A A A A A A A A A A A A A A A A A A Q 2 9 u Z m l n L 1 B h Y 2 t h Z 2 U u e G 1 s U E s B A i 0 A F A A C A A g A q W V X V A / K 6 a u k A A A A 6 Q A A A B M A A A A A A A A A A A A A A A A A 7 g A A A F t D b 2 5 0 Z W 5 0 X 1 R 5 c G V z X S 5 4 b W x Q S w E C L Q A U A A I A C A C p Z V d U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O K Z Q v j a 1 k i I O I N m C D O r 9 A A A A A A C A A A A A A A Q Z g A A A A E A A C A A A A C + V J U U N C 1 4 x k V f t g e X 3 o Z + 3 Y O 8 y h I y l 4 p y O J H T 4 m Z q n A A A A A A O g A A A A A I A A C A A A A D 7 t a I x d P C F s I Q S / m u z D 3 H T p P e B 6 Y P V k K B w E 1 L D q t w O 6 l A A A A D O H Y T 3 F 0 5 D M z 5 5 f A 6 O c i Z a m / k A z l x 6 3 Z e Z s + a v P A z I i 9 C J f 6 r w L i Z y 5 Y g m r g o k M J Y D / t s n i O z k c J u l 4 o v G f B + n W u 5 Q J C G Z z k t P q P r f h T t y u k A A A A A s b E z N 5 V h W j u a y a 4 3 B J + f w C D L a h e U q E q d s E V c y 1 o B k H g P o A 1 d 8 v z 5 v E d G 5 H a a n e q 7 D X e F r k E H 7 B G k S q y h j h w p + < / D a t a M a s h u p > 
</file>

<file path=customXml/itemProps1.xml><?xml version="1.0" encoding="utf-8"?>
<ds:datastoreItem xmlns:ds="http://schemas.openxmlformats.org/officeDocument/2006/customXml" ds:itemID="{9E058860-FA72-4462-B9A5-9B5AC64F43AC}"/>
</file>

<file path=customXml/itemProps2.xml><?xml version="1.0" encoding="utf-8"?>
<ds:datastoreItem xmlns:ds="http://schemas.openxmlformats.org/officeDocument/2006/customXml" ds:itemID="{CCF7528D-1E2B-4888-A4AF-D99EB7FB6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59F4B7-A892-4183-9D39-943D7B21E6D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67E48954-A68F-4AE9-B724-5DF369878E6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LAYOUT</vt:lpstr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Annual</vt:lpstr>
      <vt:lpstr>MonthlyGraph_PL21</vt:lpstr>
      <vt:lpstr>ElectricRates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Atala, Zazy (ENE)</dc:creator>
  <cp:keywords/>
  <dc:description/>
  <cp:lastModifiedBy>Dawson, Austin (ENE)</cp:lastModifiedBy>
  <cp:revision/>
  <dcterms:created xsi:type="dcterms:W3CDTF">2021-10-06T14:12:57Z</dcterms:created>
  <dcterms:modified xsi:type="dcterms:W3CDTF">2022-08-05T18:53:58Z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0x010100BC1AE3F8EE39AF4DB5638668CA33CBE1</vt:lpwstr>
  </property>
</Properties>
</file>