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paul_lopes_mass_gov/Documents/"/>
    </mc:Choice>
  </mc:AlternateContent>
  <xr:revisionPtr revIDLastSave="0" documentId="8_{D4A4122A-3A39-4D7F-B606-9566A6B8FB2F}" xr6:coauthVersionLast="47" xr6:coauthVersionMax="47" xr10:uidLastSave="{00000000-0000-0000-0000-000000000000}"/>
  <bookViews>
    <workbookView xWindow="-110" yWindow="-110" windowWidth="19420" windowHeight="10420" activeTab="12" xr2:uid="{51DAAA3E-12DC-44AD-9556-8C29C2CC3044}"/>
  </bookViews>
  <sheets>
    <sheet name="JAN" sheetId="1" r:id="rId1"/>
    <sheet name="FEB" sheetId="2" r:id="rId2"/>
    <sheet name="MAR" sheetId="3" r:id="rId3"/>
    <sheet name="APR" sheetId="4" r:id="rId4"/>
    <sheet name="MAY" sheetId="5" r:id="rId5"/>
    <sheet name="JUNE" sheetId="6" r:id="rId6"/>
    <sheet name="JULY" sheetId="7" r:id="rId7"/>
    <sheet name="AUG" sheetId="8" r:id="rId8"/>
    <sheet name="SEP" sheetId="10" r:id="rId9"/>
    <sheet name="OCT" sheetId="11" r:id="rId10"/>
    <sheet name="NOV" sheetId="12" r:id="rId11"/>
    <sheet name="DEC" sheetId="13" r:id="rId12"/>
    <sheet name="Annual" sheetId="14" r:id="rId13"/>
    <sheet name="Graph" sheetId="17" r:id="rId14"/>
  </sheets>
  <externalReferences>
    <externalReference r:id="rId15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" i="14" l="1"/>
  <c r="V5" i="14" s="1"/>
  <c r="V6" i="14" s="1"/>
  <c r="U6" i="14"/>
  <c r="U5" i="14"/>
  <c r="T6" i="14"/>
  <c r="S6" i="14"/>
  <c r="T5" i="14"/>
  <c r="S5" i="14"/>
  <c r="R6" i="14"/>
  <c r="Q6" i="14"/>
  <c r="Q5" i="14"/>
  <c r="V4" i="14"/>
  <c r="U4" i="14"/>
  <c r="T4" i="14"/>
  <c r="S4" i="14"/>
  <c r="R4" i="14"/>
  <c r="Q4" i="14"/>
  <c r="O6" i="17"/>
  <c r="O5" i="17"/>
  <c r="O4" i="17"/>
  <c r="O3" i="17"/>
  <c r="N6" i="17"/>
  <c r="N5" i="17"/>
  <c r="N4" i="17"/>
  <c r="N3" i="17"/>
  <c r="M6" i="17"/>
  <c r="M5" i="17"/>
  <c r="M4" i="17"/>
  <c r="M3" i="17"/>
  <c r="L6" i="17"/>
  <c r="L5" i="17"/>
  <c r="L4" i="17"/>
  <c r="L3" i="17"/>
  <c r="K6" i="17"/>
  <c r="K5" i="17"/>
  <c r="K4" i="17"/>
  <c r="K3" i="17"/>
  <c r="J6" i="17"/>
  <c r="J5" i="17"/>
  <c r="J4" i="17"/>
  <c r="J3" i="17"/>
  <c r="I6" i="17"/>
  <c r="I5" i="17"/>
  <c r="I4" i="17"/>
  <c r="I3" i="17"/>
  <c r="H6" i="17"/>
  <c r="H5" i="17"/>
  <c r="H4" i="17"/>
  <c r="H3" i="17"/>
  <c r="G6" i="17"/>
  <c r="G5" i="17"/>
  <c r="G4" i="17"/>
  <c r="G3" i="17"/>
  <c r="F6" i="17"/>
  <c r="F5" i="17"/>
  <c r="F4" i="17"/>
  <c r="F3" i="17"/>
  <c r="O2" i="17"/>
  <c r="N2" i="17"/>
  <c r="E6" i="17"/>
  <c r="E5" i="17"/>
  <c r="E4" i="17"/>
  <c r="E3" i="17"/>
  <c r="D6" i="17"/>
  <c r="D5" i="17"/>
  <c r="D4" i="17"/>
  <c r="D3" i="17"/>
  <c r="M2" i="17"/>
  <c r="L2" i="17"/>
  <c r="K2" i="17"/>
  <c r="J2" i="17"/>
  <c r="I2" i="17"/>
  <c r="H2" i="17"/>
  <c r="G2" i="17"/>
  <c r="F2" i="17"/>
  <c r="E2" i="17"/>
  <c r="C6" i="17"/>
  <c r="C5" i="17"/>
  <c r="C4" i="17"/>
  <c r="C3" i="17"/>
  <c r="C2" i="17"/>
  <c r="D2" i="17"/>
  <c r="J12" i="14"/>
  <c r="E12" i="14"/>
  <c r="D12" i="14"/>
  <c r="J1" i="13"/>
  <c r="E1" i="13"/>
  <c r="D1" i="13"/>
  <c r="J1" i="12"/>
  <c r="E1" i="12"/>
  <c r="D1" i="12"/>
  <c r="J1" i="11"/>
  <c r="E1" i="11"/>
  <c r="D1" i="11"/>
  <c r="J1" i="10"/>
  <c r="E1" i="10"/>
  <c r="D1" i="10"/>
  <c r="J1" i="8"/>
  <c r="E1" i="8"/>
  <c r="D1" i="8"/>
  <c r="J1" i="7"/>
  <c r="E1" i="7"/>
  <c r="D1" i="7"/>
  <c r="J1" i="6"/>
  <c r="E1" i="6"/>
  <c r="D1" i="6"/>
  <c r="J1" i="5"/>
  <c r="E1" i="5"/>
  <c r="D1" i="5"/>
  <c r="J1" i="4"/>
  <c r="E1" i="4"/>
  <c r="D1" i="4"/>
  <c r="J1" i="3"/>
  <c r="E1" i="3"/>
  <c r="D1" i="3"/>
  <c r="J1" i="2"/>
  <c r="E1" i="2"/>
  <c r="D1" i="2"/>
  <c r="E15" i="14"/>
  <c r="L15" i="14" s="1"/>
  <c r="E16" i="14"/>
  <c r="E17" i="14"/>
  <c r="E18" i="14"/>
  <c r="E19" i="14"/>
  <c r="E20" i="14"/>
  <c r="E21" i="14"/>
  <c r="E22" i="14"/>
  <c r="E23" i="14"/>
  <c r="E24" i="14"/>
  <c r="L24" i="14" s="1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39" i="14"/>
  <c r="L39" i="14" s="1"/>
  <c r="E40" i="14"/>
  <c r="E41" i="14"/>
  <c r="E42" i="14"/>
  <c r="E43" i="14"/>
  <c r="E44" i="14"/>
  <c r="E45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D42" i="14"/>
  <c r="D43" i="14"/>
  <c r="D44" i="14"/>
  <c r="D45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F5" i="14" s="1"/>
  <c r="G5" i="14" s="1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5" i="14"/>
  <c r="B4" i="14" s="1"/>
  <c r="B16" i="14"/>
  <c r="B17" i="14"/>
  <c r="B18" i="14"/>
  <c r="E4" i="14" s="1"/>
  <c r="B19" i="14"/>
  <c r="B20" i="14"/>
  <c r="F20" i="14" s="1"/>
  <c r="B21" i="14"/>
  <c r="B22" i="14"/>
  <c r="K4" i="14" s="1"/>
  <c r="B23" i="14"/>
  <c r="F23" i="14" s="1"/>
  <c r="B24" i="14"/>
  <c r="B25" i="14"/>
  <c r="B26" i="14"/>
  <c r="B27" i="14"/>
  <c r="B28" i="14"/>
  <c r="K5" i="14" s="1"/>
  <c r="B29" i="14"/>
  <c r="B30" i="14"/>
  <c r="E5" i="14" s="1"/>
  <c r="B31" i="14"/>
  <c r="N5" i="14" s="1"/>
  <c r="B32" i="14"/>
  <c r="B33" i="14"/>
  <c r="B34" i="14"/>
  <c r="B35" i="14"/>
  <c r="B36" i="14"/>
  <c r="B37" i="14"/>
  <c r="B38" i="14"/>
  <c r="B39" i="14"/>
  <c r="F39" i="14" s="1"/>
  <c r="B40" i="14"/>
  <c r="B41" i="14"/>
  <c r="B42" i="14"/>
  <c r="B43" i="14"/>
  <c r="B44" i="14"/>
  <c r="B45" i="14"/>
  <c r="E14" i="14"/>
  <c r="L14" i="14" s="1"/>
  <c r="C14" i="14"/>
  <c r="K14" i="14" s="1"/>
  <c r="D14" i="14"/>
  <c r="B14" i="14"/>
  <c r="E13" i="14"/>
  <c r="G13" i="14" s="1"/>
  <c r="C13" i="14"/>
  <c r="D13" i="14"/>
  <c r="L13" i="14" s="1"/>
  <c r="B13" i="14"/>
  <c r="I4" i="14"/>
  <c r="J4" i="14" s="1"/>
  <c r="A12" i="14"/>
  <c r="C4" i="14"/>
  <c r="L16" i="14"/>
  <c r="F17" i="14"/>
  <c r="G17" i="14"/>
  <c r="L17" i="14"/>
  <c r="F4" i="14"/>
  <c r="F6" i="14" s="1"/>
  <c r="K18" i="14"/>
  <c r="L18" i="14"/>
  <c r="N4" i="14"/>
  <c r="K19" i="14"/>
  <c r="G19" i="14"/>
  <c r="L19" i="14"/>
  <c r="K20" i="14"/>
  <c r="G20" i="14"/>
  <c r="L20" i="14"/>
  <c r="F21" i="14"/>
  <c r="G21" i="14"/>
  <c r="G23" i="14"/>
  <c r="F24" i="14"/>
  <c r="G24" i="14"/>
  <c r="F25" i="14"/>
  <c r="G25" i="14"/>
  <c r="M25" i="14" s="1"/>
  <c r="F26" i="14"/>
  <c r="G26" i="14"/>
  <c r="K26" i="14"/>
  <c r="L26" i="14"/>
  <c r="C5" i="14"/>
  <c r="D5" i="14" s="1"/>
  <c r="G27" i="14"/>
  <c r="F27" i="14"/>
  <c r="K27" i="14"/>
  <c r="L5" i="14"/>
  <c r="M5" i="14" s="1"/>
  <c r="G28" i="14"/>
  <c r="K28" i="14"/>
  <c r="H5" i="14"/>
  <c r="G29" i="14"/>
  <c r="F29" i="14"/>
  <c r="L29" i="14"/>
  <c r="O5" i="14"/>
  <c r="P5" i="14" s="1"/>
  <c r="L31" i="14"/>
  <c r="K32" i="14"/>
  <c r="G32" i="14"/>
  <c r="L32" i="14"/>
  <c r="F33" i="14"/>
  <c r="G33" i="14"/>
  <c r="K33" i="14"/>
  <c r="G34" i="14"/>
  <c r="F34" i="14"/>
  <c r="L34" i="14"/>
  <c r="F35" i="14"/>
  <c r="G35" i="14"/>
  <c r="L35" i="14"/>
  <c r="F36" i="14"/>
  <c r="G36" i="14"/>
  <c r="L36" i="14"/>
  <c r="F37" i="14"/>
  <c r="G37" i="14"/>
  <c r="K37" i="14"/>
  <c r="L37" i="14"/>
  <c r="G39" i="14"/>
  <c r="F40" i="14"/>
  <c r="G40" i="14"/>
  <c r="L40" i="14"/>
  <c r="F41" i="14"/>
  <c r="G41" i="14"/>
  <c r="L41" i="14"/>
  <c r="F42" i="14"/>
  <c r="G42" i="14"/>
  <c r="K42" i="14"/>
  <c r="L42" i="14"/>
  <c r="K43" i="14"/>
  <c r="G43" i="14"/>
  <c r="L43" i="14"/>
  <c r="F44" i="14"/>
  <c r="G44" i="14"/>
  <c r="G45" i="14"/>
  <c r="F45" i="14"/>
  <c r="J44" i="14" s="1"/>
  <c r="G34" i="13"/>
  <c r="F34" i="13"/>
  <c r="J33" i="13" s="1"/>
  <c r="G33" i="13"/>
  <c r="F33" i="13"/>
  <c r="G32" i="13"/>
  <c r="F32" i="13"/>
  <c r="G31" i="13"/>
  <c r="F31" i="13"/>
  <c r="G30" i="13"/>
  <c r="F30" i="13"/>
  <c r="G29" i="13"/>
  <c r="F29" i="13"/>
  <c r="G28" i="13"/>
  <c r="F28" i="13"/>
  <c r="G27" i="13"/>
  <c r="F27" i="13"/>
  <c r="I27" i="13" s="1"/>
  <c r="G26" i="13"/>
  <c r="F26" i="13"/>
  <c r="G25" i="13"/>
  <c r="F25" i="13"/>
  <c r="G24" i="13"/>
  <c r="F24" i="13"/>
  <c r="G23" i="13"/>
  <c r="F23" i="13"/>
  <c r="G22" i="13"/>
  <c r="F22" i="13"/>
  <c r="G21" i="13"/>
  <c r="J21" i="13" s="1"/>
  <c r="F21" i="13"/>
  <c r="G20" i="13"/>
  <c r="F20" i="13"/>
  <c r="G19" i="13"/>
  <c r="F19" i="13"/>
  <c r="G18" i="13"/>
  <c r="F18" i="13"/>
  <c r="G17" i="13"/>
  <c r="F17" i="13"/>
  <c r="G16" i="13"/>
  <c r="F16" i="13"/>
  <c r="G15" i="13"/>
  <c r="H15" i="13" s="1"/>
  <c r="F15" i="13"/>
  <c r="G14" i="13"/>
  <c r="F14" i="13"/>
  <c r="G13" i="13"/>
  <c r="F13" i="13"/>
  <c r="G12" i="13"/>
  <c r="F12" i="13"/>
  <c r="G11" i="13"/>
  <c r="F11" i="13"/>
  <c r="G10" i="13"/>
  <c r="F10" i="13"/>
  <c r="G9" i="13"/>
  <c r="H9" i="13" s="1"/>
  <c r="F9" i="13"/>
  <c r="I9" i="13" s="1"/>
  <c r="G8" i="13"/>
  <c r="F8" i="13"/>
  <c r="G7" i="13"/>
  <c r="F7" i="13"/>
  <c r="G6" i="13"/>
  <c r="F6" i="13"/>
  <c r="G5" i="13"/>
  <c r="F5" i="13"/>
  <c r="G4" i="13"/>
  <c r="F4" i="13"/>
  <c r="G3" i="13"/>
  <c r="J3" i="13" s="1"/>
  <c r="F3" i="13"/>
  <c r="G2" i="13"/>
  <c r="J2" i="13" s="1"/>
  <c r="F2" i="13"/>
  <c r="I3" i="13" s="1"/>
  <c r="A1" i="13"/>
  <c r="G34" i="12"/>
  <c r="F34" i="12"/>
  <c r="J33" i="12" s="1"/>
  <c r="G33" i="12"/>
  <c r="F33" i="12"/>
  <c r="G32" i="12"/>
  <c r="F32" i="12"/>
  <c r="G31" i="12"/>
  <c r="F31" i="12"/>
  <c r="G30" i="12"/>
  <c r="F30" i="12"/>
  <c r="G29" i="12"/>
  <c r="F29" i="12"/>
  <c r="G28" i="12"/>
  <c r="F28" i="12"/>
  <c r="G27" i="12"/>
  <c r="J27" i="12" s="1"/>
  <c r="F27" i="12"/>
  <c r="I27" i="12" s="1"/>
  <c r="G26" i="12"/>
  <c r="F26" i="12"/>
  <c r="G25" i="12"/>
  <c r="F25" i="12"/>
  <c r="G24" i="12"/>
  <c r="F24" i="12"/>
  <c r="G23" i="12"/>
  <c r="F23" i="12"/>
  <c r="G22" i="12"/>
  <c r="F22" i="12"/>
  <c r="J21" i="12"/>
  <c r="G21" i="12"/>
  <c r="H21" i="12" s="1"/>
  <c r="F21" i="12"/>
  <c r="G20" i="12"/>
  <c r="F20" i="12"/>
  <c r="G19" i="12"/>
  <c r="F19" i="12"/>
  <c r="G18" i="12"/>
  <c r="F18" i="12"/>
  <c r="G17" i="12"/>
  <c r="F17" i="12"/>
  <c r="G16" i="12"/>
  <c r="F16" i="12"/>
  <c r="J15" i="12"/>
  <c r="G15" i="12"/>
  <c r="F15" i="12"/>
  <c r="G14" i="12"/>
  <c r="F14" i="12"/>
  <c r="G13" i="12"/>
  <c r="F13" i="12"/>
  <c r="G12" i="12"/>
  <c r="F12" i="12"/>
  <c r="G11" i="12"/>
  <c r="F11" i="12"/>
  <c r="G10" i="12"/>
  <c r="F10" i="12"/>
  <c r="G9" i="12"/>
  <c r="J9" i="12" s="1"/>
  <c r="F9" i="12"/>
  <c r="I9" i="12" s="1"/>
  <c r="G8" i="12"/>
  <c r="F8" i="12"/>
  <c r="G7" i="12"/>
  <c r="F7" i="12"/>
  <c r="G6" i="12"/>
  <c r="F6" i="12"/>
  <c r="G5" i="12"/>
  <c r="F5" i="12"/>
  <c r="G4" i="12"/>
  <c r="F4" i="12"/>
  <c r="H3" i="12"/>
  <c r="G3" i="12"/>
  <c r="J3" i="12" s="1"/>
  <c r="F3" i="12"/>
  <c r="G2" i="12"/>
  <c r="H9" i="12" s="1"/>
  <c r="F2" i="12"/>
  <c r="I15" i="12" s="1"/>
  <c r="A1" i="12"/>
  <c r="G34" i="11"/>
  <c r="F34" i="11"/>
  <c r="J33" i="11" s="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J27" i="11" s="1"/>
  <c r="F27" i="11"/>
  <c r="I27" i="11" s="1"/>
  <c r="G26" i="11"/>
  <c r="F26" i="11"/>
  <c r="G25" i="11"/>
  <c r="F25" i="11"/>
  <c r="G24" i="11"/>
  <c r="F24" i="11"/>
  <c r="G23" i="11"/>
  <c r="F23" i="11"/>
  <c r="G22" i="11"/>
  <c r="F22" i="11"/>
  <c r="G21" i="11"/>
  <c r="J21" i="11" s="1"/>
  <c r="F21" i="11"/>
  <c r="G20" i="11"/>
  <c r="F20" i="11"/>
  <c r="G19" i="11"/>
  <c r="F19" i="11"/>
  <c r="G18" i="11"/>
  <c r="F18" i="11"/>
  <c r="G17" i="11"/>
  <c r="F17" i="11"/>
  <c r="G16" i="11"/>
  <c r="F16" i="11"/>
  <c r="G15" i="11"/>
  <c r="H15" i="11" s="1"/>
  <c r="F15" i="11"/>
  <c r="G14" i="11"/>
  <c r="F14" i="11"/>
  <c r="G13" i="11"/>
  <c r="F13" i="11"/>
  <c r="G12" i="11"/>
  <c r="F12" i="11"/>
  <c r="G11" i="11"/>
  <c r="F11" i="11"/>
  <c r="G10" i="11"/>
  <c r="F10" i="11"/>
  <c r="J9" i="11"/>
  <c r="G9" i="11"/>
  <c r="F9" i="11"/>
  <c r="G8" i="11"/>
  <c r="F8" i="11"/>
  <c r="G7" i="11"/>
  <c r="F7" i="11"/>
  <c r="G6" i="11"/>
  <c r="F6" i="11"/>
  <c r="G5" i="11"/>
  <c r="F5" i="11"/>
  <c r="G4" i="11"/>
  <c r="F4" i="11"/>
  <c r="G3" i="11"/>
  <c r="J3" i="11" s="1"/>
  <c r="F3" i="11"/>
  <c r="G2" i="11"/>
  <c r="J2" i="11" s="1"/>
  <c r="F2" i="11"/>
  <c r="A1" i="11"/>
  <c r="G34" i="10"/>
  <c r="F34" i="10"/>
  <c r="G33" i="10"/>
  <c r="F33" i="10"/>
  <c r="G32" i="10"/>
  <c r="F32" i="10"/>
  <c r="G31" i="10"/>
  <c r="F31" i="10"/>
  <c r="G30" i="10"/>
  <c r="F30" i="10"/>
  <c r="G29" i="10"/>
  <c r="F29" i="10"/>
  <c r="G28" i="10"/>
  <c r="F28" i="10"/>
  <c r="G27" i="10"/>
  <c r="J27" i="10" s="1"/>
  <c r="F27" i="10"/>
  <c r="I27" i="10" s="1"/>
  <c r="G26" i="10"/>
  <c r="F26" i="10"/>
  <c r="G25" i="10"/>
  <c r="F25" i="10"/>
  <c r="G24" i="10"/>
  <c r="F24" i="10"/>
  <c r="G23" i="10"/>
  <c r="F23" i="10"/>
  <c r="G22" i="10"/>
  <c r="F22" i="10"/>
  <c r="G21" i="10"/>
  <c r="J21" i="10" s="1"/>
  <c r="F21" i="10"/>
  <c r="G20" i="10"/>
  <c r="F20" i="10"/>
  <c r="G19" i="10"/>
  <c r="F19" i="10"/>
  <c r="G18" i="10"/>
  <c r="F18" i="10"/>
  <c r="G17" i="10"/>
  <c r="F17" i="10"/>
  <c r="G16" i="10"/>
  <c r="F16" i="10"/>
  <c r="G15" i="10"/>
  <c r="H15" i="10" s="1"/>
  <c r="F15" i="10"/>
  <c r="G14" i="10"/>
  <c r="F14" i="10"/>
  <c r="G13" i="10"/>
  <c r="F13" i="10"/>
  <c r="G12" i="10"/>
  <c r="F12" i="10"/>
  <c r="G11" i="10"/>
  <c r="F11" i="10"/>
  <c r="G10" i="10"/>
  <c r="F10" i="10"/>
  <c r="G9" i="10"/>
  <c r="F9" i="10"/>
  <c r="I9" i="10" s="1"/>
  <c r="G8" i="10"/>
  <c r="F8" i="10"/>
  <c r="G7" i="10"/>
  <c r="F7" i="10"/>
  <c r="G6" i="10"/>
  <c r="F6" i="10"/>
  <c r="G5" i="10"/>
  <c r="F5" i="10"/>
  <c r="G4" i="10"/>
  <c r="F4" i="10"/>
  <c r="G3" i="10"/>
  <c r="J3" i="10" s="1"/>
  <c r="F3" i="10"/>
  <c r="G2" i="10"/>
  <c r="J2" i="10" s="1"/>
  <c r="F2" i="10"/>
  <c r="A1" i="10"/>
  <c r="B5" i="14" l="1"/>
  <c r="B6" i="14" s="1"/>
  <c r="M34" i="14"/>
  <c r="F28" i="14"/>
  <c r="F13" i="14"/>
  <c r="I20" i="14" s="1"/>
  <c r="M35" i="14"/>
  <c r="G38" i="14"/>
  <c r="G22" i="14"/>
  <c r="M23" i="14"/>
  <c r="L22" i="14"/>
  <c r="M41" i="14"/>
  <c r="L38" i="14"/>
  <c r="M36" i="14"/>
  <c r="M28" i="14"/>
  <c r="L30" i="14"/>
  <c r="M24" i="14"/>
  <c r="L4" i="14"/>
  <c r="L6" i="14" s="1"/>
  <c r="K38" i="14"/>
  <c r="M40" i="14"/>
  <c r="M27" i="14"/>
  <c r="F22" i="14"/>
  <c r="M22" i="14" s="1"/>
  <c r="M17" i="14"/>
  <c r="M39" i="14"/>
  <c r="M21" i="14"/>
  <c r="G14" i="14"/>
  <c r="M14" i="14" s="1"/>
  <c r="F14" i="14"/>
  <c r="H14" i="14"/>
  <c r="H38" i="14"/>
  <c r="I44" i="14"/>
  <c r="E6" i="14"/>
  <c r="M4" i="14"/>
  <c r="M6" i="14" s="1"/>
  <c r="M29" i="14"/>
  <c r="K6" i="14"/>
  <c r="I14" i="14"/>
  <c r="H44" i="14"/>
  <c r="J13" i="14"/>
  <c r="J26" i="14"/>
  <c r="M26" i="14"/>
  <c r="H26" i="14"/>
  <c r="N6" i="14"/>
  <c r="I26" i="14"/>
  <c r="H20" i="14"/>
  <c r="J20" i="14"/>
  <c r="M20" i="14"/>
  <c r="J32" i="14"/>
  <c r="H32" i="14"/>
  <c r="D4" i="14"/>
  <c r="C6" i="14"/>
  <c r="D6" i="14" s="1"/>
  <c r="G4" i="14"/>
  <c r="G6" i="14" s="1"/>
  <c r="M42" i="14"/>
  <c r="M37" i="14"/>
  <c r="M33" i="14"/>
  <c r="F43" i="14"/>
  <c r="M43" i="14" s="1"/>
  <c r="K41" i="14"/>
  <c r="F38" i="14"/>
  <c r="K36" i="14"/>
  <c r="K31" i="14"/>
  <c r="K25" i="14"/>
  <c r="K24" i="14"/>
  <c r="K23" i="14"/>
  <c r="F19" i="14"/>
  <c r="M19" i="14" s="1"/>
  <c r="G18" i="14"/>
  <c r="K17" i="14"/>
  <c r="I5" i="14"/>
  <c r="J5" i="14" s="1"/>
  <c r="J6" i="14" s="1"/>
  <c r="H4" i="14"/>
  <c r="H6" i="14" s="1"/>
  <c r="K13" i="14"/>
  <c r="K40" i="14"/>
  <c r="K35" i="14"/>
  <c r="F32" i="14"/>
  <c r="G31" i="14"/>
  <c r="K30" i="14"/>
  <c r="K22" i="14"/>
  <c r="K21" i="14"/>
  <c r="F18" i="14"/>
  <c r="K16" i="14"/>
  <c r="O4" i="14"/>
  <c r="K39" i="14"/>
  <c r="K34" i="14"/>
  <c r="L33" i="14"/>
  <c r="F31" i="14"/>
  <c r="G30" i="14"/>
  <c r="K29" i="14"/>
  <c r="L28" i="14"/>
  <c r="G16" i="14"/>
  <c r="K15" i="14"/>
  <c r="F30" i="14"/>
  <c r="L27" i="14"/>
  <c r="F16" i="14"/>
  <c r="G15" i="14"/>
  <c r="J38" i="14"/>
  <c r="F15" i="14"/>
  <c r="J15" i="13"/>
  <c r="H27" i="13"/>
  <c r="J9" i="13"/>
  <c r="I21" i="13"/>
  <c r="I33" i="13"/>
  <c r="H3" i="13"/>
  <c r="H33" i="13"/>
  <c r="I15" i="13"/>
  <c r="I2" i="13" s="1"/>
  <c r="I3" i="12"/>
  <c r="I21" i="12"/>
  <c r="I33" i="12"/>
  <c r="H33" i="12"/>
  <c r="H15" i="12"/>
  <c r="H2" i="12" s="1"/>
  <c r="I3" i="11"/>
  <c r="J15" i="11"/>
  <c r="H9" i="11"/>
  <c r="I9" i="11"/>
  <c r="I21" i="11"/>
  <c r="I33" i="11"/>
  <c r="H3" i="11"/>
  <c r="H33" i="11"/>
  <c r="I15" i="11"/>
  <c r="H21" i="13"/>
  <c r="J27" i="13"/>
  <c r="H27" i="12"/>
  <c r="J2" i="12"/>
  <c r="H27" i="11"/>
  <c r="H21" i="11"/>
  <c r="J15" i="10"/>
  <c r="I33" i="10"/>
  <c r="H33" i="10"/>
  <c r="H9" i="10"/>
  <c r="I3" i="10"/>
  <c r="I2" i="10" s="1"/>
  <c r="I21" i="10"/>
  <c r="H3" i="10"/>
  <c r="J33" i="10"/>
  <c r="I15" i="10"/>
  <c r="J9" i="10"/>
  <c r="H27" i="10"/>
  <c r="H21" i="10"/>
  <c r="H2" i="10" s="1"/>
  <c r="M13" i="14" l="1"/>
  <c r="I38" i="14"/>
  <c r="J14" i="14"/>
  <c r="I32" i="14"/>
  <c r="M38" i="14"/>
  <c r="M32" i="14"/>
  <c r="M15" i="14"/>
  <c r="M30" i="14"/>
  <c r="H13" i="14"/>
  <c r="I13" i="14"/>
  <c r="M16" i="14"/>
  <c r="O6" i="14"/>
  <c r="P4" i="14"/>
  <c r="P6" i="14" s="1"/>
  <c r="M31" i="14"/>
  <c r="I6" i="14"/>
  <c r="M18" i="14"/>
  <c r="H2" i="13"/>
  <c r="I2" i="12"/>
  <c r="H2" i="11"/>
  <c r="I2" i="11"/>
  <c r="G34" i="8" l="1"/>
  <c r="F34" i="8"/>
  <c r="J33" i="8" s="1"/>
  <c r="G33" i="8"/>
  <c r="F33" i="8"/>
  <c r="G32" i="8"/>
  <c r="F32" i="8"/>
  <c r="G31" i="8"/>
  <c r="F31" i="8"/>
  <c r="G30" i="8"/>
  <c r="F30" i="8"/>
  <c r="G29" i="8"/>
  <c r="F29" i="8"/>
  <c r="G28" i="8"/>
  <c r="F28" i="8"/>
  <c r="G27" i="8"/>
  <c r="J27" i="8" s="1"/>
  <c r="F27" i="8"/>
  <c r="G26" i="8"/>
  <c r="F26" i="8"/>
  <c r="G25" i="8"/>
  <c r="F25" i="8"/>
  <c r="G24" i="8"/>
  <c r="F24" i="8"/>
  <c r="G23" i="8"/>
  <c r="F23" i="8"/>
  <c r="G22" i="8"/>
  <c r="F22" i="8"/>
  <c r="G21" i="8"/>
  <c r="J21" i="8" s="1"/>
  <c r="F21" i="8"/>
  <c r="G20" i="8"/>
  <c r="F20" i="8"/>
  <c r="G19" i="8"/>
  <c r="F19" i="8"/>
  <c r="G18" i="8"/>
  <c r="F18" i="8"/>
  <c r="G17" i="8"/>
  <c r="F17" i="8"/>
  <c r="G16" i="8"/>
  <c r="F16" i="8"/>
  <c r="G15" i="8"/>
  <c r="H15" i="8" s="1"/>
  <c r="F15" i="8"/>
  <c r="G14" i="8"/>
  <c r="F14" i="8"/>
  <c r="G13" i="8"/>
  <c r="F13" i="8"/>
  <c r="G12" i="8"/>
  <c r="F12" i="8"/>
  <c r="G11" i="8"/>
  <c r="F11" i="8"/>
  <c r="G10" i="8"/>
  <c r="F10" i="8"/>
  <c r="G9" i="8"/>
  <c r="J9" i="8" s="1"/>
  <c r="F9" i="8"/>
  <c r="G8" i="8"/>
  <c r="F8" i="8"/>
  <c r="G7" i="8"/>
  <c r="F7" i="8"/>
  <c r="G6" i="8"/>
  <c r="F6" i="8"/>
  <c r="G5" i="8"/>
  <c r="F5" i="8"/>
  <c r="G4" i="8"/>
  <c r="F4" i="8"/>
  <c r="J3" i="8"/>
  <c r="G3" i="8"/>
  <c r="H3" i="8" s="1"/>
  <c r="F3" i="8"/>
  <c r="G2" i="8"/>
  <c r="H9" i="8" s="1"/>
  <c r="F2" i="8"/>
  <c r="A1" i="8"/>
  <c r="G34" i="7"/>
  <c r="F34" i="7"/>
  <c r="G33" i="7"/>
  <c r="F33" i="7"/>
  <c r="G32" i="7"/>
  <c r="F32" i="7"/>
  <c r="G31" i="7"/>
  <c r="F31" i="7"/>
  <c r="G30" i="7"/>
  <c r="F30" i="7"/>
  <c r="G29" i="7"/>
  <c r="F29" i="7"/>
  <c r="G28" i="7"/>
  <c r="F28" i="7"/>
  <c r="G27" i="7"/>
  <c r="J27" i="7" s="1"/>
  <c r="F27" i="7"/>
  <c r="I27" i="7" s="1"/>
  <c r="G26" i="7"/>
  <c r="F26" i="7"/>
  <c r="G25" i="7"/>
  <c r="F25" i="7"/>
  <c r="G24" i="7"/>
  <c r="F24" i="7"/>
  <c r="G23" i="7"/>
  <c r="F23" i="7"/>
  <c r="G22" i="7"/>
  <c r="F22" i="7"/>
  <c r="G21" i="7"/>
  <c r="J21" i="7" s="1"/>
  <c r="F21" i="7"/>
  <c r="G20" i="7"/>
  <c r="F20" i="7"/>
  <c r="G19" i="7"/>
  <c r="F19" i="7"/>
  <c r="G18" i="7"/>
  <c r="F18" i="7"/>
  <c r="G17" i="7"/>
  <c r="F17" i="7"/>
  <c r="G16" i="7"/>
  <c r="F16" i="7"/>
  <c r="G15" i="7"/>
  <c r="H15" i="7" s="1"/>
  <c r="F15" i="7"/>
  <c r="G14" i="7"/>
  <c r="F14" i="7"/>
  <c r="G13" i="7"/>
  <c r="F13" i="7"/>
  <c r="G12" i="7"/>
  <c r="F12" i="7"/>
  <c r="G11" i="7"/>
  <c r="F11" i="7"/>
  <c r="G10" i="7"/>
  <c r="F10" i="7"/>
  <c r="G9" i="7"/>
  <c r="F9" i="7"/>
  <c r="I9" i="7" s="1"/>
  <c r="G8" i="7"/>
  <c r="F8" i="7"/>
  <c r="G7" i="7"/>
  <c r="F7" i="7"/>
  <c r="G6" i="7"/>
  <c r="F6" i="7"/>
  <c r="G5" i="7"/>
  <c r="F5" i="7"/>
  <c r="G4" i="7"/>
  <c r="F4" i="7"/>
  <c r="G3" i="7"/>
  <c r="J3" i="7" s="1"/>
  <c r="F3" i="7"/>
  <c r="G2" i="7"/>
  <c r="J2" i="7" s="1"/>
  <c r="F2" i="7"/>
  <c r="I33" i="7" s="1"/>
  <c r="A1" i="7"/>
  <c r="G34" i="6"/>
  <c r="F34" i="6"/>
  <c r="J33" i="6" s="1"/>
  <c r="G33" i="6"/>
  <c r="F33" i="6"/>
  <c r="I33" i="6" s="1"/>
  <c r="G32" i="6"/>
  <c r="F32" i="6"/>
  <c r="G31" i="6"/>
  <c r="F31" i="6"/>
  <c r="G30" i="6"/>
  <c r="F30" i="6"/>
  <c r="G29" i="6"/>
  <c r="F29" i="6"/>
  <c r="G28" i="6"/>
  <c r="F28" i="6"/>
  <c r="G27" i="6"/>
  <c r="J27" i="6" s="1"/>
  <c r="F27" i="6"/>
  <c r="I27" i="6" s="1"/>
  <c r="G26" i="6"/>
  <c r="F26" i="6"/>
  <c r="G25" i="6"/>
  <c r="F25" i="6"/>
  <c r="G24" i="6"/>
  <c r="F24" i="6"/>
  <c r="G23" i="6"/>
  <c r="F23" i="6"/>
  <c r="G22" i="6"/>
  <c r="F22" i="6"/>
  <c r="G21" i="6"/>
  <c r="J21" i="6" s="1"/>
  <c r="F21" i="6"/>
  <c r="I21" i="6" s="1"/>
  <c r="G20" i="6"/>
  <c r="F20" i="6"/>
  <c r="G19" i="6"/>
  <c r="F19" i="6"/>
  <c r="G18" i="6"/>
  <c r="F18" i="6"/>
  <c r="G17" i="6"/>
  <c r="F17" i="6"/>
  <c r="G16" i="6"/>
  <c r="F16" i="6"/>
  <c r="J15" i="6"/>
  <c r="G15" i="6"/>
  <c r="H15" i="6" s="1"/>
  <c r="F15" i="6"/>
  <c r="I15" i="6" s="1"/>
  <c r="G14" i="6"/>
  <c r="F14" i="6"/>
  <c r="G13" i="6"/>
  <c r="F13" i="6"/>
  <c r="G12" i="6"/>
  <c r="F12" i="6"/>
  <c r="G11" i="6"/>
  <c r="F11" i="6"/>
  <c r="G10" i="6"/>
  <c r="F10" i="6"/>
  <c r="J9" i="6"/>
  <c r="I9" i="6"/>
  <c r="G9" i="6"/>
  <c r="F9" i="6"/>
  <c r="G8" i="6"/>
  <c r="F8" i="6"/>
  <c r="G7" i="6"/>
  <c r="F7" i="6"/>
  <c r="G6" i="6"/>
  <c r="F6" i="6"/>
  <c r="G5" i="6"/>
  <c r="F5" i="6"/>
  <c r="G4" i="6"/>
  <c r="F4" i="6"/>
  <c r="J3" i="6"/>
  <c r="H3" i="6"/>
  <c r="G3" i="6"/>
  <c r="F3" i="6"/>
  <c r="I3" i="6" s="1"/>
  <c r="G2" i="6"/>
  <c r="H9" i="6" s="1"/>
  <c r="F2" i="6"/>
  <c r="A1" i="6"/>
  <c r="G34" i="5"/>
  <c r="F34" i="5"/>
  <c r="J33" i="5" s="1"/>
  <c r="G33" i="5"/>
  <c r="F33" i="5"/>
  <c r="I33" i="5" s="1"/>
  <c r="G32" i="5"/>
  <c r="F32" i="5"/>
  <c r="G31" i="5"/>
  <c r="F31" i="5"/>
  <c r="G30" i="5"/>
  <c r="F30" i="5"/>
  <c r="G29" i="5"/>
  <c r="F29" i="5"/>
  <c r="G28" i="5"/>
  <c r="F28" i="5"/>
  <c r="G27" i="5"/>
  <c r="J27" i="5" s="1"/>
  <c r="F27" i="5"/>
  <c r="I27" i="5" s="1"/>
  <c r="G26" i="5"/>
  <c r="F26" i="5"/>
  <c r="G25" i="5"/>
  <c r="F25" i="5"/>
  <c r="G24" i="5"/>
  <c r="F24" i="5"/>
  <c r="G23" i="5"/>
  <c r="F23" i="5"/>
  <c r="G22" i="5"/>
  <c r="F22" i="5"/>
  <c r="G21" i="5"/>
  <c r="J21" i="5" s="1"/>
  <c r="F21" i="5"/>
  <c r="I21" i="5" s="1"/>
  <c r="G20" i="5"/>
  <c r="F20" i="5"/>
  <c r="G19" i="5"/>
  <c r="F19" i="5"/>
  <c r="G18" i="5"/>
  <c r="F18" i="5"/>
  <c r="G17" i="5"/>
  <c r="F17" i="5"/>
  <c r="G16" i="5"/>
  <c r="F16" i="5"/>
  <c r="J15" i="5"/>
  <c r="G15" i="5"/>
  <c r="H15" i="5" s="1"/>
  <c r="F15" i="5"/>
  <c r="I15" i="5" s="1"/>
  <c r="G14" i="5"/>
  <c r="F14" i="5"/>
  <c r="G13" i="5"/>
  <c r="F13" i="5"/>
  <c r="G12" i="5"/>
  <c r="F12" i="5"/>
  <c r="G11" i="5"/>
  <c r="F11" i="5"/>
  <c r="G10" i="5"/>
  <c r="F10" i="5"/>
  <c r="I9" i="5"/>
  <c r="G9" i="5"/>
  <c r="H9" i="5" s="1"/>
  <c r="F9" i="5"/>
  <c r="G8" i="5"/>
  <c r="F8" i="5"/>
  <c r="G7" i="5"/>
  <c r="F7" i="5"/>
  <c r="G6" i="5"/>
  <c r="F6" i="5"/>
  <c r="G5" i="5"/>
  <c r="F5" i="5"/>
  <c r="G4" i="5"/>
  <c r="F4" i="5"/>
  <c r="H3" i="5"/>
  <c r="G3" i="5"/>
  <c r="J3" i="5" s="1"/>
  <c r="F3" i="5"/>
  <c r="I3" i="5" s="1"/>
  <c r="G2" i="5"/>
  <c r="J2" i="5" s="1"/>
  <c r="F2" i="5"/>
  <c r="A1" i="5"/>
  <c r="G34" i="4"/>
  <c r="F34" i="4"/>
  <c r="J33" i="4" s="1"/>
  <c r="G33" i="4"/>
  <c r="F33" i="4"/>
  <c r="G32" i="4"/>
  <c r="F32" i="4"/>
  <c r="G31" i="4"/>
  <c r="F31" i="4"/>
  <c r="G30" i="4"/>
  <c r="F30" i="4"/>
  <c r="G29" i="4"/>
  <c r="F29" i="4"/>
  <c r="G28" i="4"/>
  <c r="F28" i="4"/>
  <c r="G27" i="4"/>
  <c r="J27" i="4" s="1"/>
  <c r="F27" i="4"/>
  <c r="I27" i="4" s="1"/>
  <c r="G26" i="4"/>
  <c r="F26" i="4"/>
  <c r="G25" i="4"/>
  <c r="F25" i="4"/>
  <c r="G24" i="4"/>
  <c r="F24" i="4"/>
  <c r="G23" i="4"/>
  <c r="F23" i="4"/>
  <c r="G22" i="4"/>
  <c r="F22" i="4"/>
  <c r="G21" i="4"/>
  <c r="J21" i="4" s="1"/>
  <c r="F21" i="4"/>
  <c r="I21" i="4" s="1"/>
  <c r="G20" i="4"/>
  <c r="F20" i="4"/>
  <c r="G19" i="4"/>
  <c r="F19" i="4"/>
  <c r="G18" i="4"/>
  <c r="F18" i="4"/>
  <c r="G17" i="4"/>
  <c r="F17" i="4"/>
  <c r="G16" i="4"/>
  <c r="F16" i="4"/>
  <c r="J15" i="4"/>
  <c r="G15" i="4"/>
  <c r="F15" i="4"/>
  <c r="I15" i="4" s="1"/>
  <c r="G14" i="4"/>
  <c r="F14" i="4"/>
  <c r="G13" i="4"/>
  <c r="F13" i="4"/>
  <c r="G12" i="4"/>
  <c r="F12" i="4"/>
  <c r="G11" i="4"/>
  <c r="F11" i="4"/>
  <c r="G10" i="4"/>
  <c r="F10" i="4"/>
  <c r="I9" i="4"/>
  <c r="G9" i="4"/>
  <c r="H9" i="4" s="1"/>
  <c r="F9" i="4"/>
  <c r="G8" i="4"/>
  <c r="F8" i="4"/>
  <c r="G7" i="4"/>
  <c r="F7" i="4"/>
  <c r="G6" i="4"/>
  <c r="F6" i="4"/>
  <c r="G5" i="4"/>
  <c r="F5" i="4"/>
  <c r="G4" i="4"/>
  <c r="F4" i="4"/>
  <c r="H3" i="4"/>
  <c r="G3" i="4"/>
  <c r="J3" i="4" s="1"/>
  <c r="F3" i="4"/>
  <c r="I3" i="4" s="1"/>
  <c r="G2" i="4"/>
  <c r="H15" i="4" s="1"/>
  <c r="F2" i="4"/>
  <c r="I33" i="4" s="1"/>
  <c r="A1" i="4"/>
  <c r="G34" i="3"/>
  <c r="F34" i="3"/>
  <c r="J33" i="3" s="1"/>
  <c r="G33" i="3"/>
  <c r="F33" i="3"/>
  <c r="I33" i="3" s="1"/>
  <c r="G32" i="3"/>
  <c r="F32" i="3"/>
  <c r="G31" i="3"/>
  <c r="F31" i="3"/>
  <c r="G30" i="3"/>
  <c r="F30" i="3"/>
  <c r="G29" i="3"/>
  <c r="F29" i="3"/>
  <c r="G28" i="3"/>
  <c r="F28" i="3"/>
  <c r="G27" i="3"/>
  <c r="J27" i="3" s="1"/>
  <c r="F27" i="3"/>
  <c r="I27" i="3" s="1"/>
  <c r="G26" i="3"/>
  <c r="F26" i="3"/>
  <c r="G25" i="3"/>
  <c r="F25" i="3"/>
  <c r="G24" i="3"/>
  <c r="F24" i="3"/>
  <c r="G23" i="3"/>
  <c r="F23" i="3"/>
  <c r="G22" i="3"/>
  <c r="F22" i="3"/>
  <c r="J21" i="3"/>
  <c r="G21" i="3"/>
  <c r="H21" i="3" s="1"/>
  <c r="F21" i="3"/>
  <c r="I21" i="3" s="1"/>
  <c r="G20" i="3"/>
  <c r="F20" i="3"/>
  <c r="G19" i="3"/>
  <c r="F19" i="3"/>
  <c r="G18" i="3"/>
  <c r="F18" i="3"/>
  <c r="G17" i="3"/>
  <c r="F17" i="3"/>
  <c r="G16" i="3"/>
  <c r="F16" i="3"/>
  <c r="J15" i="3"/>
  <c r="G15" i="3"/>
  <c r="H15" i="3" s="1"/>
  <c r="F15" i="3"/>
  <c r="I15" i="3" s="1"/>
  <c r="G14" i="3"/>
  <c r="F14" i="3"/>
  <c r="G13" i="3"/>
  <c r="F13" i="3"/>
  <c r="G12" i="3"/>
  <c r="F12" i="3"/>
  <c r="G11" i="3"/>
  <c r="F11" i="3"/>
  <c r="G10" i="3"/>
  <c r="F10" i="3"/>
  <c r="I9" i="3"/>
  <c r="G9" i="3"/>
  <c r="J9" i="3" s="1"/>
  <c r="F9" i="3"/>
  <c r="G8" i="3"/>
  <c r="F8" i="3"/>
  <c r="G7" i="3"/>
  <c r="F7" i="3"/>
  <c r="G6" i="3"/>
  <c r="F6" i="3"/>
  <c r="G5" i="3"/>
  <c r="F5" i="3"/>
  <c r="G4" i="3"/>
  <c r="F4" i="3"/>
  <c r="H3" i="3"/>
  <c r="G3" i="3"/>
  <c r="J3" i="3" s="1"/>
  <c r="F3" i="3"/>
  <c r="I3" i="3" s="1"/>
  <c r="I2" i="3" s="1"/>
  <c r="G2" i="3"/>
  <c r="H9" i="3" s="1"/>
  <c r="F2" i="3"/>
  <c r="A1" i="3"/>
  <c r="G34" i="2"/>
  <c r="F34" i="2"/>
  <c r="G33" i="2"/>
  <c r="J33" i="2" s="1"/>
  <c r="F33" i="2"/>
  <c r="G32" i="2"/>
  <c r="F32" i="2"/>
  <c r="G31" i="2"/>
  <c r="F31" i="2"/>
  <c r="G30" i="2"/>
  <c r="F30" i="2"/>
  <c r="G29" i="2"/>
  <c r="F29" i="2"/>
  <c r="G28" i="2"/>
  <c r="F28" i="2"/>
  <c r="G27" i="2"/>
  <c r="J27" i="2" s="1"/>
  <c r="F27" i="2"/>
  <c r="I27" i="2" s="1"/>
  <c r="G26" i="2"/>
  <c r="F26" i="2"/>
  <c r="G25" i="2"/>
  <c r="F25" i="2"/>
  <c r="G24" i="2"/>
  <c r="F24" i="2"/>
  <c r="G23" i="2"/>
  <c r="F23" i="2"/>
  <c r="G22" i="2"/>
  <c r="F22" i="2"/>
  <c r="G21" i="2"/>
  <c r="J21" i="2" s="1"/>
  <c r="F21" i="2"/>
  <c r="I21" i="2" s="1"/>
  <c r="G20" i="2"/>
  <c r="F20" i="2"/>
  <c r="G19" i="2"/>
  <c r="F19" i="2"/>
  <c r="G18" i="2"/>
  <c r="F18" i="2"/>
  <c r="G17" i="2"/>
  <c r="F17" i="2"/>
  <c r="G16" i="2"/>
  <c r="F16" i="2"/>
  <c r="J15" i="2"/>
  <c r="G15" i="2"/>
  <c r="H15" i="2" s="1"/>
  <c r="F15" i="2"/>
  <c r="I15" i="2" s="1"/>
  <c r="G14" i="2"/>
  <c r="F14" i="2"/>
  <c r="G13" i="2"/>
  <c r="F13" i="2"/>
  <c r="G12" i="2"/>
  <c r="F12" i="2"/>
  <c r="G11" i="2"/>
  <c r="F11" i="2"/>
  <c r="G10" i="2"/>
  <c r="F10" i="2"/>
  <c r="I9" i="2"/>
  <c r="G9" i="2"/>
  <c r="J9" i="2" s="1"/>
  <c r="F9" i="2"/>
  <c r="G8" i="2"/>
  <c r="F8" i="2"/>
  <c r="G7" i="2"/>
  <c r="F7" i="2"/>
  <c r="G6" i="2"/>
  <c r="F6" i="2"/>
  <c r="G5" i="2"/>
  <c r="F5" i="2"/>
  <c r="G4" i="2"/>
  <c r="F4" i="2"/>
  <c r="H3" i="2"/>
  <c r="G3" i="2"/>
  <c r="J3" i="2" s="1"/>
  <c r="F3" i="2"/>
  <c r="I3" i="2" s="1"/>
  <c r="G2" i="2"/>
  <c r="H9" i="2" s="1"/>
  <c r="F2" i="2"/>
  <c r="I33" i="2" s="1"/>
  <c r="A1" i="2"/>
  <c r="G34" i="1"/>
  <c r="F34" i="1"/>
  <c r="J33" i="1" s="1"/>
  <c r="G33" i="1"/>
  <c r="F33" i="1"/>
  <c r="I33" i="1" s="1"/>
  <c r="G32" i="1"/>
  <c r="F32" i="1"/>
  <c r="G31" i="1"/>
  <c r="F31" i="1"/>
  <c r="G30" i="1"/>
  <c r="F30" i="1"/>
  <c r="G29" i="1"/>
  <c r="F29" i="1"/>
  <c r="G28" i="1"/>
  <c r="F28" i="1"/>
  <c r="G27" i="1"/>
  <c r="J27" i="1" s="1"/>
  <c r="F27" i="1"/>
  <c r="I27" i="1" s="1"/>
  <c r="G26" i="1"/>
  <c r="F26" i="1"/>
  <c r="G25" i="1"/>
  <c r="F25" i="1"/>
  <c r="G24" i="1"/>
  <c r="F24" i="1"/>
  <c r="G23" i="1"/>
  <c r="F23" i="1"/>
  <c r="G22" i="1"/>
  <c r="F22" i="1"/>
  <c r="J21" i="1"/>
  <c r="G21" i="1"/>
  <c r="H21" i="1" s="1"/>
  <c r="F21" i="1"/>
  <c r="I21" i="1" s="1"/>
  <c r="G20" i="1"/>
  <c r="F20" i="1"/>
  <c r="G19" i="1"/>
  <c r="F19" i="1"/>
  <c r="G18" i="1"/>
  <c r="F18" i="1"/>
  <c r="G17" i="1"/>
  <c r="F17" i="1"/>
  <c r="G16" i="1"/>
  <c r="F16" i="1"/>
  <c r="J15" i="1"/>
  <c r="G15" i="1"/>
  <c r="F15" i="1"/>
  <c r="I15" i="1" s="1"/>
  <c r="G14" i="1"/>
  <c r="F14" i="1"/>
  <c r="G13" i="1"/>
  <c r="F13" i="1"/>
  <c r="G12" i="1"/>
  <c r="F12" i="1"/>
  <c r="G11" i="1"/>
  <c r="F11" i="1"/>
  <c r="G10" i="1"/>
  <c r="F10" i="1"/>
  <c r="J9" i="1"/>
  <c r="I9" i="1"/>
  <c r="G9" i="1"/>
  <c r="F9" i="1"/>
  <c r="G8" i="1"/>
  <c r="F8" i="1"/>
  <c r="G7" i="1"/>
  <c r="F7" i="1"/>
  <c r="G6" i="1"/>
  <c r="F6" i="1"/>
  <c r="G5" i="1"/>
  <c r="F5" i="1"/>
  <c r="G4" i="1"/>
  <c r="F4" i="1"/>
  <c r="H3" i="1"/>
  <c r="G3" i="1"/>
  <c r="J3" i="1" s="1"/>
  <c r="F3" i="1"/>
  <c r="G2" i="1"/>
  <c r="H9" i="1" s="1"/>
  <c r="F2" i="1"/>
  <c r="I3" i="1" s="1"/>
  <c r="I2" i="1" s="1"/>
  <c r="I9" i="8" l="1"/>
  <c r="I3" i="8"/>
  <c r="I27" i="8"/>
  <c r="I21" i="8"/>
  <c r="I33" i="8"/>
  <c r="J15" i="8"/>
  <c r="H33" i="8"/>
  <c r="I15" i="8"/>
  <c r="I2" i="8" s="1"/>
  <c r="J15" i="7"/>
  <c r="I21" i="7"/>
  <c r="H3" i="7"/>
  <c r="J33" i="7"/>
  <c r="H9" i="7"/>
  <c r="J9" i="7"/>
  <c r="I15" i="7"/>
  <c r="I2" i="2"/>
  <c r="I2" i="6"/>
  <c r="H2" i="2"/>
  <c r="I2" i="5"/>
  <c r="I2" i="4"/>
  <c r="J9" i="4"/>
  <c r="J9" i="5"/>
  <c r="I3" i="7"/>
  <c r="I2" i="7" s="1"/>
  <c r="H33" i="1"/>
  <c r="H33" i="2"/>
  <c r="H33" i="3"/>
  <c r="H33" i="4"/>
  <c r="H33" i="5"/>
  <c r="H33" i="6"/>
  <c r="H33" i="7"/>
  <c r="H27" i="1"/>
  <c r="H27" i="2"/>
  <c r="H27" i="3"/>
  <c r="H2" i="3" s="1"/>
  <c r="H27" i="4"/>
  <c r="H27" i="5"/>
  <c r="H27" i="6"/>
  <c r="H27" i="7"/>
  <c r="H27" i="8"/>
  <c r="J2" i="1"/>
  <c r="J2" i="2"/>
  <c r="H21" i="2"/>
  <c r="J2" i="3"/>
  <c r="J2" i="4"/>
  <c r="H21" i="4"/>
  <c r="H2" i="4" s="1"/>
  <c r="H21" i="5"/>
  <c r="H2" i="5" s="1"/>
  <c r="J2" i="6"/>
  <c r="H21" i="6"/>
  <c r="H2" i="6" s="1"/>
  <c r="H21" i="7"/>
  <c r="J2" i="8"/>
  <c r="H21" i="8"/>
  <c r="H15" i="1"/>
  <c r="H2" i="1" s="1"/>
  <c r="H2" i="8" l="1"/>
  <c r="H2" i="7"/>
</calcChain>
</file>

<file path=xl/sharedStrings.xml><?xml version="1.0" encoding="utf-8"?>
<sst xmlns="http://schemas.openxmlformats.org/spreadsheetml/2006/main" count="602" uniqueCount="73">
  <si>
    <t>LDC # Sales Customers</t>
  </si>
  <si>
    <t>LDC  THERMS (Volume)</t>
  </si>
  <si>
    <t>CS  # Sales Customer</t>
  </si>
  <si>
    <t>CS THERMS (Volume)</t>
  </si>
  <si>
    <t>Total  Gas Customer Counts</t>
  </si>
  <si>
    <t>Total Therms</t>
  </si>
  <si>
    <t>% of classs Therms</t>
  </si>
  <si>
    <t>% of Customers</t>
  </si>
  <si>
    <t>Competitive Supplier (CS) Rate Class Load ( in %) Therms</t>
  </si>
  <si>
    <t>DPU GAF</t>
  </si>
  <si>
    <t>DPU LAF</t>
  </si>
  <si>
    <t>January</t>
  </si>
  <si>
    <t xml:space="preserve"> Rates  Reported by DPU</t>
  </si>
  <si>
    <t>R</t>
  </si>
  <si>
    <t>Berkshire</t>
  </si>
  <si>
    <t>Eversource</t>
  </si>
  <si>
    <t>Liberty</t>
  </si>
  <si>
    <t>National Grid</t>
  </si>
  <si>
    <t>Unitil</t>
  </si>
  <si>
    <t>R-LI</t>
  </si>
  <si>
    <t>Small C&amp;I</t>
  </si>
  <si>
    <t>Medium C&amp;I</t>
  </si>
  <si>
    <t>Large C&amp;I</t>
  </si>
  <si>
    <t>OutLight</t>
  </si>
  <si>
    <t>February</t>
  </si>
  <si>
    <t>March</t>
  </si>
  <si>
    <t>April</t>
  </si>
  <si>
    <t>May</t>
  </si>
  <si>
    <t>June</t>
  </si>
  <si>
    <t>July</t>
  </si>
  <si>
    <t>EverSource</t>
  </si>
  <si>
    <t>NGrid</t>
  </si>
  <si>
    <t>August</t>
  </si>
  <si>
    <t>September</t>
  </si>
  <si>
    <t>October</t>
  </si>
  <si>
    <t>November</t>
  </si>
  <si>
    <t>December</t>
  </si>
  <si>
    <t>10 Therms= 1 MMBTU</t>
  </si>
  <si>
    <t>NGRID</t>
  </si>
  <si>
    <t>Customer 
Count</t>
  </si>
  <si>
    <t>Therms</t>
  </si>
  <si>
    <t>MMBTU</t>
  </si>
  <si>
    <t>Customer
 Count</t>
  </si>
  <si>
    <t>Total Residential</t>
  </si>
  <si>
    <t xml:space="preserve">Total C&amp; I </t>
  </si>
  <si>
    <t>Total</t>
  </si>
  <si>
    <t>LDC Usage/         Customer</t>
  </si>
  <si>
    <t>CG Usage/         Customer</t>
  </si>
  <si>
    <t>Tot Usage/         Customer</t>
  </si>
  <si>
    <t xml:space="preserve"> Average Rates  </t>
  </si>
  <si>
    <t xml:space="preserve">Small C&amp;I </t>
  </si>
  <si>
    <t xml:space="preserve">Medium C&amp;I </t>
  </si>
  <si>
    <t>Customer Class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</si>
  <si>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</si>
  <si>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</si>
  <si>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</si>
  <si>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</si>
  <si>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</si>
  <si>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</si>
  <si>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</si>
  <si>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</si>
  <si>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</si>
  <si>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</si>
  <si>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</si>
  <si>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Annual</t>
  </si>
  <si>
    <t>Residential</t>
  </si>
  <si>
    <t>Sm C&amp;I</t>
  </si>
  <si>
    <t>Med C&amp;I</t>
  </si>
  <si>
    <t>Lg C&amp;I</t>
  </si>
  <si>
    <t>State</t>
  </si>
  <si>
    <t>Customers</t>
  </si>
  <si>
    <t>LDC Customers</t>
  </si>
  <si>
    <t>CS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</si>
</sst>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&quot;$&quot;#,##0.00"/>
    <numFmt numFmtId="166" formatCode="#,##0.0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1DCF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/>
      <right style="medium">
        <color indexed="64"/>
      </right>
      <top/>
      <bottom style="thin">
        <color theme="4" tint="0.3999755851924192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202">
    <xf numFmtId="0" fontId="0" fillId="0" borderId="0" xfId="0"/>
    <xf numFmtId="0" fontId="1" fillId="2" borderId="1" xfId="0" applyFont="1" applyFill="1" applyBorder="1" applyAlignment="1">
      <alignment horizontal="left" wrapText="1"/>
    </xf>
    <xf numFmtId="3" fontId="3" fillId="2" borderId="2" xfId="0" applyNumberFormat="1" applyFont="1" applyFill="1" applyBorder="1" applyAlignment="1">
      <alignment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wrapText="1"/>
    </xf>
    <xf numFmtId="3" fontId="3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wrapText="1"/>
    </xf>
    <xf numFmtId="0" fontId="2" fillId="0" borderId="0" xfId="0" applyFont="1" applyAlignment="1">
      <alignment horizontal="left"/>
    </xf>
    <xf numFmtId="3" fontId="2" fillId="0" borderId="0" xfId="0" applyNumberFormat="1" applyFont="1"/>
    <xf numFmtId="3" fontId="2" fillId="0" borderId="8" xfId="0" applyNumberFormat="1" applyFont="1" applyBorder="1" applyAlignment="1">
      <alignment horizontal="center"/>
    </xf>
    <xf numFmtId="9" fontId="0" fillId="0" borderId="9" xfId="0" applyNumberFormat="1" applyBorder="1" applyAlignment="1">
      <alignment horizontal="center"/>
    </xf>
    <xf numFmtId="9" fontId="0" fillId="0" borderId="8" xfId="0" applyNumberFormat="1" applyBorder="1" applyAlignment="1">
      <alignment horizontal="center"/>
    </xf>
    <xf numFmtId="0" fontId="2" fillId="2" borderId="10" xfId="0" applyFont="1" applyFill="1" applyBorder="1" applyAlignment="1">
      <alignment horizontal="left" indent="1"/>
    </xf>
    <xf numFmtId="3" fontId="2" fillId="2" borderId="11" xfId="0" applyNumberFormat="1" applyFont="1" applyFill="1" applyBorder="1"/>
    <xf numFmtId="3" fontId="2" fillId="2" borderId="12" xfId="0" applyNumberFormat="1" applyFont="1" applyFill="1" applyBorder="1"/>
    <xf numFmtId="0" fontId="0" fillId="0" borderId="15" xfId="0" applyBorder="1" applyAlignment="1">
      <alignment horizontal="left" indent="2"/>
    </xf>
    <xf numFmtId="3" fontId="0" fillId="0" borderId="0" xfId="0" applyNumberFormat="1"/>
    <xf numFmtId="3" fontId="0" fillId="0" borderId="1" xfId="0" applyNumberFormat="1" applyBorder="1"/>
    <xf numFmtId="0" fontId="0" fillId="0" borderId="17" xfId="0" applyBorder="1" applyAlignment="1">
      <alignment horizontal="left" indent="2"/>
    </xf>
    <xf numFmtId="3" fontId="0" fillId="0" borderId="18" xfId="0" applyNumberFormat="1" applyBorder="1"/>
    <xf numFmtId="3" fontId="0" fillId="0" borderId="19" xfId="0" applyNumberFormat="1" applyBorder="1"/>
    <xf numFmtId="3" fontId="2" fillId="2" borderId="12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4" fillId="3" borderId="3" xfId="0" applyNumberFormat="1" applyFont="1" applyFill="1" applyBorder="1" applyAlignment="1">
      <alignment horizontal="center" vertical="center" wrapText="1"/>
    </xf>
    <xf numFmtId="3" fontId="4" fillId="3" borderId="4" xfId="0" applyNumberFormat="1" applyFont="1" applyFill="1" applyBorder="1" applyAlignment="1">
      <alignment wrapText="1"/>
    </xf>
    <xf numFmtId="3" fontId="4" fillId="3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wrapText="1"/>
    </xf>
    <xf numFmtId="0" fontId="2" fillId="3" borderId="10" xfId="0" applyFont="1" applyFill="1" applyBorder="1" applyAlignment="1">
      <alignment horizontal="left" indent="1"/>
    </xf>
    <xf numFmtId="3" fontId="2" fillId="3" borderId="11" xfId="0" applyNumberFormat="1" applyFont="1" applyFill="1" applyBorder="1"/>
    <xf numFmtId="3" fontId="2" fillId="3" borderId="12" xfId="0" applyNumberFormat="1" applyFont="1" applyFill="1" applyBorder="1"/>
    <xf numFmtId="3" fontId="2" fillId="3" borderId="12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left" wrapText="1"/>
    </xf>
    <xf numFmtId="3" fontId="3" fillId="4" borderId="2" xfId="0" applyNumberFormat="1" applyFont="1" applyFill="1" applyBorder="1" applyAlignment="1">
      <alignment wrapText="1"/>
    </xf>
    <xf numFmtId="3" fontId="3" fillId="4" borderId="3" xfId="0" applyNumberFormat="1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wrapText="1"/>
    </xf>
    <xf numFmtId="3" fontId="3" fillId="4" borderId="5" xfId="0" applyNumberFormat="1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wrapText="1"/>
    </xf>
    <xf numFmtId="0" fontId="1" fillId="4" borderId="10" xfId="0" applyFont="1" applyFill="1" applyBorder="1" applyAlignment="1">
      <alignment horizontal="left" indent="1"/>
    </xf>
    <xf numFmtId="3" fontId="1" fillId="4" borderId="11" xfId="0" applyNumberFormat="1" applyFont="1" applyFill="1" applyBorder="1"/>
    <xf numFmtId="3" fontId="1" fillId="4" borderId="12" xfId="0" applyNumberFormat="1" applyFont="1" applyFill="1" applyBorder="1"/>
    <xf numFmtId="3" fontId="1" fillId="4" borderId="12" xfId="0" applyNumberFormat="1" applyFont="1" applyFill="1" applyBorder="1" applyAlignment="1">
      <alignment horizontal="center"/>
    </xf>
    <xf numFmtId="165" fontId="2" fillId="0" borderId="10" xfId="0" applyNumberFormat="1" applyFont="1" applyBorder="1"/>
    <xf numFmtId="165" fontId="2" fillId="0" borderId="24" xfId="0" applyNumberFormat="1" applyFont="1" applyBorder="1"/>
    <xf numFmtId="165" fontId="0" fillId="0" borderId="15" xfId="0" applyNumberFormat="1" applyBorder="1"/>
    <xf numFmtId="165" fontId="0" fillId="0" borderId="28" xfId="0" applyNumberFormat="1" applyBorder="1"/>
    <xf numFmtId="165" fontId="0" fillId="0" borderId="17" xfId="0" applyNumberFormat="1" applyBorder="1"/>
    <xf numFmtId="165" fontId="0" fillId="0" borderId="26" xfId="0" applyNumberFormat="1" applyBorder="1"/>
    <xf numFmtId="165" fontId="2" fillId="5" borderId="10" xfId="0" applyNumberFormat="1" applyFont="1" applyFill="1" applyBorder="1"/>
    <xf numFmtId="165" fontId="2" fillId="5" borderId="24" xfId="0" applyNumberFormat="1" applyFont="1" applyFill="1" applyBorder="1"/>
    <xf numFmtId="0" fontId="1" fillId="2" borderId="29" xfId="0" applyFont="1" applyFill="1" applyBorder="1" applyAlignment="1">
      <alignment wrapText="1"/>
    </xf>
    <xf numFmtId="0" fontId="2" fillId="5" borderId="27" xfId="0" applyFont="1" applyFill="1" applyBorder="1" applyAlignment="1">
      <alignment wrapText="1"/>
    </xf>
    <xf numFmtId="9" fontId="0" fillId="0" borderId="30" xfId="0" applyNumberFormat="1" applyBorder="1" applyAlignment="1">
      <alignment horizontal="center"/>
    </xf>
    <xf numFmtId="3" fontId="3" fillId="6" borderId="3" xfId="0" applyNumberFormat="1" applyFont="1" applyFill="1" applyBorder="1" applyAlignment="1">
      <alignment horizontal="center" vertical="center" wrapText="1"/>
    </xf>
    <xf numFmtId="3" fontId="3" fillId="6" borderId="4" xfId="0" applyNumberFormat="1" applyFont="1" applyFill="1" applyBorder="1" applyAlignment="1">
      <alignment wrapText="1"/>
    </xf>
    <xf numFmtId="3" fontId="3" fillId="6" borderId="5" xfId="0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7" xfId="0" applyFont="1" applyFill="1" applyBorder="1" applyAlignment="1">
      <alignment wrapText="1"/>
    </xf>
    <xf numFmtId="0" fontId="1" fillId="6" borderId="10" xfId="0" applyFont="1" applyFill="1" applyBorder="1" applyAlignment="1">
      <alignment horizontal="left" indent="1"/>
    </xf>
    <xf numFmtId="3" fontId="1" fillId="6" borderId="11" xfId="0" applyNumberFormat="1" applyFont="1" applyFill="1" applyBorder="1"/>
    <xf numFmtId="3" fontId="1" fillId="6" borderId="12" xfId="0" applyNumberFormat="1" applyFont="1" applyFill="1" applyBorder="1"/>
    <xf numFmtId="3" fontId="1" fillId="6" borderId="12" xfId="0" applyNumberFormat="1" applyFont="1" applyFill="1" applyBorder="1" applyAlignment="1">
      <alignment horizontal="center"/>
    </xf>
    <xf numFmtId="3" fontId="0" fillId="7" borderId="26" xfId="0" applyNumberFormat="1" applyFill="1" applyBorder="1"/>
    <xf numFmtId="3" fontId="0" fillId="7" borderId="18" xfId="0" applyNumberFormat="1" applyFill="1" applyBorder="1"/>
    <xf numFmtId="3" fontId="0" fillId="7" borderId="17" xfId="0" applyNumberFormat="1" applyFill="1" applyBorder="1"/>
    <xf numFmtId="3" fontId="0" fillId="7" borderId="24" xfId="0" applyNumberFormat="1" applyFill="1" applyBorder="1"/>
    <xf numFmtId="3" fontId="0" fillId="7" borderId="11" xfId="0" applyNumberFormat="1" applyFill="1" applyBorder="1"/>
    <xf numFmtId="3" fontId="0" fillId="7" borderId="10" xfId="0" applyNumberFormat="1" applyFill="1" applyBorder="1"/>
    <xf numFmtId="3" fontId="0" fillId="0" borderId="9" xfId="0" applyNumberFormat="1" applyBorder="1" applyAlignment="1">
      <alignment horizontal="center"/>
    </xf>
    <xf numFmtId="3" fontId="0" fillId="7" borderId="28" xfId="0" applyNumberFormat="1" applyFill="1" applyBorder="1"/>
    <xf numFmtId="3" fontId="0" fillId="7" borderId="0" xfId="0" applyNumberFormat="1" applyFill="1"/>
    <xf numFmtId="3" fontId="0" fillId="7" borderId="15" xfId="0" applyNumberFormat="1" applyFill="1" applyBorder="1"/>
    <xf numFmtId="3" fontId="0" fillId="0" borderId="6" xfId="0" applyNumberFormat="1" applyBorder="1" applyAlignment="1">
      <alignment horizontal="center"/>
    </xf>
    <xf numFmtId="3" fontId="0" fillId="0" borderId="6" xfId="0" applyNumberFormat="1" applyBorder="1"/>
    <xf numFmtId="3" fontId="0" fillId="7" borderId="5" xfId="0" applyNumberFormat="1" applyFill="1" applyBorder="1"/>
    <xf numFmtId="3" fontId="0" fillId="7" borderId="4" xfId="0" applyNumberFormat="1" applyFill="1" applyBorder="1"/>
    <xf numFmtId="3" fontId="0" fillId="7" borderId="33" xfId="0" applyNumberFormat="1" applyFill="1" applyBorder="1"/>
    <xf numFmtId="0" fontId="0" fillId="9" borderId="8" xfId="0" applyFill="1" applyBorder="1" applyAlignment="1">
      <alignment wrapText="1"/>
    </xf>
    <xf numFmtId="0" fontId="1" fillId="8" borderId="7" xfId="0" applyFont="1" applyFill="1" applyBorder="1" applyAlignment="1">
      <alignment wrapText="1"/>
    </xf>
    <xf numFmtId="0" fontId="1" fillId="8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wrapText="1"/>
    </xf>
    <xf numFmtId="3" fontId="3" fillId="8" borderId="4" xfId="0" applyNumberFormat="1" applyFont="1" applyFill="1" applyBorder="1" applyAlignment="1">
      <alignment wrapText="1"/>
    </xf>
    <xf numFmtId="3" fontId="3" fillId="8" borderId="3" xfId="0" applyNumberFormat="1" applyFont="1" applyFill="1" applyBorder="1" applyAlignment="1">
      <alignment horizontal="center" vertical="center" wrapText="1"/>
    </xf>
    <xf numFmtId="3" fontId="5" fillId="0" borderId="34" xfId="0" applyNumberFormat="1" applyFont="1" applyBorder="1" applyAlignment="1">
      <alignment horizontal="center"/>
    </xf>
    <xf numFmtId="3" fontId="5" fillId="0" borderId="35" xfId="0" applyNumberFormat="1" applyFont="1" applyBorder="1"/>
    <xf numFmtId="3" fontId="5" fillId="0" borderId="36" xfId="0" applyNumberFormat="1" applyFont="1" applyBorder="1" applyAlignment="1">
      <alignment horizontal="center"/>
    </xf>
    <xf numFmtId="3" fontId="5" fillId="0" borderId="37" xfId="0" applyNumberFormat="1" applyFont="1" applyBorder="1"/>
    <xf numFmtId="3" fontId="5" fillId="0" borderId="12" xfId="0" applyNumberFormat="1" applyFont="1" applyBorder="1" applyAlignment="1">
      <alignment horizontal="center"/>
    </xf>
    <xf numFmtId="3" fontId="5" fillId="0" borderId="38" xfId="0" applyNumberFormat="1" applyFont="1" applyBorder="1"/>
    <xf numFmtId="0" fontId="6" fillId="10" borderId="8" xfId="0" applyFont="1" applyFill="1" applyBorder="1" applyAlignment="1">
      <alignment horizontal="center"/>
    </xf>
    <xf numFmtId="3" fontId="6" fillId="10" borderId="8" xfId="0" applyNumberFormat="1" applyFont="1" applyFill="1" applyBorder="1" applyAlignment="1">
      <alignment horizontal="center"/>
    </xf>
    <xf numFmtId="3" fontId="6" fillId="10" borderId="8" xfId="0" applyNumberFormat="1" applyFont="1" applyFill="1" applyBorder="1" applyAlignment="1">
      <alignment horizontal="center" wrapText="1"/>
    </xf>
    <xf numFmtId="166" fontId="7" fillId="10" borderId="0" xfId="0" applyNumberFormat="1" applyFont="1" applyFill="1"/>
    <xf numFmtId="0" fontId="8" fillId="8" borderId="24" xfId="0" applyFont="1" applyFill="1" applyBorder="1"/>
    <xf numFmtId="0" fontId="7" fillId="10" borderId="0" xfId="0" applyFont="1" applyFill="1"/>
    <xf numFmtId="3" fontId="0" fillId="0" borderId="39" xfId="0" applyNumberFormat="1" applyBorder="1"/>
    <xf numFmtId="3" fontId="0" fillId="0" borderId="40" xfId="0" applyNumberFormat="1" applyBorder="1"/>
    <xf numFmtId="0" fontId="1" fillId="8" borderId="2" xfId="0" applyFont="1" applyFill="1" applyBorder="1" applyAlignment="1">
      <alignment horizontal="left" indent="1"/>
    </xf>
    <xf numFmtId="3" fontId="1" fillId="8" borderId="32" xfId="0" applyNumberFormat="1" applyFont="1" applyFill="1" applyBorder="1"/>
    <xf numFmtId="3" fontId="1" fillId="8" borderId="4" xfId="0" applyNumberFormat="1" applyFont="1" applyFill="1" applyBorder="1"/>
    <xf numFmtId="3" fontId="1" fillId="8" borderId="5" xfId="0" applyNumberFormat="1" applyFont="1" applyFill="1" applyBorder="1"/>
    <xf numFmtId="3" fontId="0" fillId="0" borderId="0" xfId="0" applyNumberFormat="1" applyFont="1" applyFill="1" applyBorder="1"/>
    <xf numFmtId="3" fontId="0" fillId="0" borderId="9" xfId="0" applyNumberFormat="1" applyBorder="1"/>
    <xf numFmtId="3" fontId="0" fillId="0" borderId="8" xfId="0" applyNumberFormat="1" applyBorder="1"/>
    <xf numFmtId="3" fontId="0" fillId="0" borderId="39" xfId="0" applyNumberFormat="1" applyBorder="1" applyAlignment="1">
      <alignment horizontal="center"/>
    </xf>
    <xf numFmtId="3" fontId="0" fillId="0" borderId="40" xfId="0" applyNumberFormat="1" applyBorder="1" applyAlignment="1">
      <alignment horizontal="center"/>
    </xf>
    <xf numFmtId="3" fontId="1" fillId="8" borderId="4" xfId="0" applyNumberFormat="1" applyFont="1" applyFill="1" applyBorder="1" applyAlignment="1">
      <alignment horizontal="center"/>
    </xf>
    <xf numFmtId="3" fontId="1" fillId="8" borderId="5" xfId="0" applyNumberFormat="1" applyFont="1" applyFill="1" applyBorder="1" applyAlignment="1">
      <alignment horizontal="center"/>
    </xf>
    <xf numFmtId="0" fontId="0" fillId="0" borderId="2" xfId="0" applyBorder="1" applyAlignment="1">
      <alignment horizontal="left" indent="2"/>
    </xf>
    <xf numFmtId="3" fontId="0" fillId="0" borderId="32" xfId="0" applyNumberFormat="1" applyFont="1" applyFill="1" applyBorder="1"/>
    <xf numFmtId="3" fontId="0" fillId="0" borderId="4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165" fontId="2" fillId="5" borderId="15" xfId="0" applyNumberFormat="1" applyFont="1" applyFill="1" applyBorder="1"/>
    <xf numFmtId="165" fontId="2" fillId="5" borderId="28" xfId="0" applyNumberFormat="1" applyFont="1" applyFill="1" applyBorder="1"/>
    <xf numFmtId="165" fontId="0" fillId="5" borderId="17" xfId="0" applyNumberFormat="1" applyFill="1" applyBorder="1"/>
    <xf numFmtId="165" fontId="0" fillId="5" borderId="26" xfId="0" applyNumberFormat="1" applyFill="1" applyBorder="1"/>
    <xf numFmtId="165" fontId="0" fillId="5" borderId="15" xfId="0" applyNumberFormat="1" applyFill="1" applyBorder="1"/>
    <xf numFmtId="165" fontId="0" fillId="5" borderId="28" xfId="0" applyNumberFormat="1" applyFill="1" applyBorder="1"/>
    <xf numFmtId="0" fontId="0" fillId="5" borderId="17" xfId="0" applyFill="1" applyBorder="1"/>
    <xf numFmtId="0" fontId="0" fillId="5" borderId="26" xfId="0" applyFill="1" applyBorder="1"/>
    <xf numFmtId="0" fontId="0" fillId="5" borderId="10" xfId="0" applyFill="1" applyBorder="1"/>
    <xf numFmtId="0" fontId="0" fillId="5" borderId="24" xfId="0" applyFill="1" applyBorder="1"/>
    <xf numFmtId="165" fontId="2" fillId="5" borderId="41" xfId="0" applyNumberFormat="1" applyFont="1" applyFill="1" applyBorder="1"/>
    <xf numFmtId="165" fontId="2" fillId="5" borderId="42" xfId="0" applyNumberFormat="1" applyFont="1" applyFill="1" applyBorder="1"/>
    <xf numFmtId="0" fontId="1" fillId="2" borderId="43" xfId="0" applyFont="1" applyFill="1" applyBorder="1" applyAlignment="1">
      <alignment horizontal="left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wrapText="1"/>
    </xf>
    <xf numFmtId="0" fontId="2" fillId="3" borderId="43" xfId="0" applyFont="1" applyFill="1" applyBorder="1" applyAlignment="1">
      <alignment horizontal="left" wrapText="1"/>
    </xf>
    <xf numFmtId="3" fontId="4" fillId="3" borderId="1" xfId="0" applyNumberFormat="1" applyFont="1" applyFill="1" applyBorder="1" applyAlignment="1">
      <alignment wrapText="1"/>
    </xf>
    <xf numFmtId="0" fontId="1" fillId="4" borderId="43" xfId="0" applyFont="1" applyFill="1" applyBorder="1" applyAlignment="1">
      <alignment horizontal="left" wrapText="1"/>
    </xf>
    <xf numFmtId="3" fontId="3" fillId="4" borderId="1" xfId="0" applyNumberFormat="1" applyFont="1" applyFill="1" applyBorder="1" applyAlignment="1">
      <alignment wrapText="1"/>
    </xf>
    <xf numFmtId="0" fontId="1" fillId="6" borderId="43" xfId="0" applyFont="1" applyFill="1" applyBorder="1" applyAlignment="1">
      <alignment horizontal="left" wrapText="1"/>
    </xf>
    <xf numFmtId="3" fontId="3" fillId="6" borderId="1" xfId="0" applyNumberFormat="1" applyFont="1" applyFill="1" applyBorder="1" applyAlignment="1">
      <alignment wrapText="1"/>
    </xf>
    <xf numFmtId="0" fontId="1" fillId="8" borderId="43" xfId="0" applyFont="1" applyFill="1" applyBorder="1" applyAlignment="1">
      <alignment horizontal="left" wrapText="1"/>
    </xf>
    <xf numFmtId="3" fontId="3" fillId="8" borderId="1" xfId="0" applyNumberFormat="1" applyFont="1" applyFill="1" applyBorder="1" applyAlignment="1">
      <alignment wrapText="1"/>
    </xf>
    <xf numFmtId="3" fontId="3" fillId="8" borderId="44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9" fontId="0" fillId="0" borderId="0" xfId="0" applyNumberFormat="1"/>
    <xf numFmtId="9" fontId="0" fillId="0" borderId="0" xfId="1" quotePrefix="1" applyNumberFormat="1" applyFont="1" applyAlignment="1"/>
    <xf numFmtId="165" fontId="2" fillId="5" borderId="2" xfId="0" applyNumberFormat="1" applyFont="1" applyFill="1" applyBorder="1" applyAlignment="1">
      <alignment horizontal="center"/>
    </xf>
    <xf numFmtId="165" fontId="2" fillId="5" borderId="31" xfId="0" applyNumberFormat="1" applyFont="1" applyFill="1" applyBorder="1" applyAlignment="1">
      <alignment horizontal="center"/>
    </xf>
    <xf numFmtId="9" fontId="2" fillId="0" borderId="13" xfId="0" applyNumberFormat="1" applyFont="1" applyBorder="1" applyAlignment="1">
      <alignment horizontal="center" vertical="top"/>
    </xf>
    <xf numFmtId="9" fontId="2" fillId="0" borderId="6" xfId="0" applyNumberFormat="1" applyFont="1" applyBorder="1" applyAlignment="1">
      <alignment horizontal="center" vertical="top"/>
    </xf>
    <xf numFmtId="9" fontId="2" fillId="0" borderId="20" xfId="0" applyNumberFormat="1" applyFont="1" applyBorder="1" applyAlignment="1">
      <alignment horizontal="center" vertical="top"/>
    </xf>
    <xf numFmtId="9" fontId="0" fillId="0" borderId="12" xfId="0" applyNumberFormat="1" applyBorder="1" applyAlignment="1">
      <alignment horizontal="center" vertical="top"/>
    </xf>
    <xf numFmtId="9" fontId="0" fillId="0" borderId="1" xfId="0" applyNumberFormat="1" applyBorder="1" applyAlignment="1">
      <alignment horizontal="center" vertical="top"/>
    </xf>
    <xf numFmtId="9" fontId="0" fillId="0" borderId="19" xfId="0" applyNumberFormat="1" applyBorder="1" applyAlignment="1">
      <alignment horizontal="center" vertical="top"/>
    </xf>
    <xf numFmtId="9" fontId="0" fillId="0" borderId="14" xfId="0" applyNumberFormat="1" applyBorder="1" applyAlignment="1">
      <alignment horizontal="center" vertical="top"/>
    </xf>
    <xf numFmtId="9" fontId="0" fillId="0" borderId="16" xfId="0" applyNumberFormat="1" applyBorder="1" applyAlignment="1">
      <alignment horizontal="center" vertical="top"/>
    </xf>
    <xf numFmtId="9" fontId="0" fillId="0" borderId="21" xfId="0" applyNumberFormat="1" applyBorder="1" applyAlignment="1">
      <alignment horizontal="center" vertical="top"/>
    </xf>
    <xf numFmtId="9" fontId="2" fillId="0" borderId="12" xfId="0" applyNumberFormat="1" applyFont="1" applyBorder="1" applyAlignment="1">
      <alignment horizontal="center" vertical="top"/>
    </xf>
    <xf numFmtId="9" fontId="2" fillId="0" borderId="1" xfId="0" applyNumberFormat="1" applyFont="1" applyBorder="1" applyAlignment="1">
      <alignment horizontal="center" vertical="top"/>
    </xf>
    <xf numFmtId="9" fontId="2" fillId="0" borderId="19" xfId="0" applyNumberFormat="1" applyFont="1" applyBorder="1" applyAlignment="1">
      <alignment horizontal="center" vertical="top"/>
    </xf>
    <xf numFmtId="9" fontId="2" fillId="0" borderId="14" xfId="0" applyNumberFormat="1" applyFont="1" applyBorder="1" applyAlignment="1">
      <alignment horizontal="center" vertical="top"/>
    </xf>
    <xf numFmtId="9" fontId="2" fillId="0" borderId="16" xfId="0" applyNumberFormat="1" applyFont="1" applyBorder="1" applyAlignment="1">
      <alignment horizontal="center" vertical="top"/>
    </xf>
    <xf numFmtId="9" fontId="2" fillId="0" borderId="21" xfId="0" applyNumberFormat="1" applyFont="1" applyBorder="1" applyAlignment="1">
      <alignment horizontal="center" vertical="top"/>
    </xf>
    <xf numFmtId="9" fontId="2" fillId="0" borderId="9" xfId="0" applyNumberFormat="1" applyFont="1" applyBorder="1" applyAlignment="1">
      <alignment horizontal="center" vertical="top"/>
    </xf>
    <xf numFmtId="164" fontId="2" fillId="0" borderId="12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164" fontId="2" fillId="0" borderId="8" xfId="0" applyNumberFormat="1" applyFont="1" applyBorder="1" applyAlignment="1">
      <alignment horizontal="center" vertical="top"/>
    </xf>
    <xf numFmtId="164" fontId="2" fillId="0" borderId="14" xfId="0" applyNumberFormat="1" applyFont="1" applyBorder="1" applyAlignment="1">
      <alignment horizontal="center" vertical="top"/>
    </xf>
    <xf numFmtId="164" fontId="2" fillId="0" borderId="16" xfId="0" applyNumberFormat="1" applyFont="1" applyBorder="1" applyAlignment="1">
      <alignment horizontal="center" vertical="top"/>
    </xf>
    <xf numFmtId="164" fontId="2" fillId="0" borderId="22" xfId="0" applyNumberFormat="1" applyFont="1" applyBorder="1" applyAlignment="1">
      <alignment horizontal="center" vertical="top"/>
    </xf>
    <xf numFmtId="164" fontId="2" fillId="0" borderId="23" xfId="0" applyNumberFormat="1" applyFont="1" applyBorder="1" applyAlignment="1">
      <alignment horizontal="center" vertical="top"/>
    </xf>
    <xf numFmtId="164" fontId="2" fillId="0" borderId="25" xfId="0" applyNumberFormat="1" applyFont="1" applyBorder="1" applyAlignment="1">
      <alignment horizontal="center" vertical="top"/>
    </xf>
    <xf numFmtId="164" fontId="2" fillId="0" borderId="11" xfId="0" applyNumberFormat="1" applyFont="1" applyBorder="1" applyAlignment="1">
      <alignment horizontal="center" vertical="top"/>
    </xf>
    <xf numFmtId="164" fontId="2" fillId="0" borderId="18" xfId="0" applyNumberFormat="1" applyFont="1" applyBorder="1" applyAlignment="1">
      <alignment horizontal="center" vertical="top"/>
    </xf>
    <xf numFmtId="164" fontId="2" fillId="0" borderId="24" xfId="0" applyNumberFormat="1" applyFont="1" applyBorder="1" applyAlignment="1">
      <alignment horizontal="center" vertical="top"/>
    </xf>
    <xf numFmtId="164" fontId="2" fillId="0" borderId="26" xfId="0" applyNumberFormat="1" applyFont="1" applyBorder="1" applyAlignment="1">
      <alignment horizontal="center" vertical="top"/>
    </xf>
    <xf numFmtId="3" fontId="8" fillId="8" borderId="10" xfId="0" applyNumberFormat="1" applyFont="1" applyFill="1" applyBorder="1" applyAlignment="1">
      <alignment horizontal="center"/>
    </xf>
    <xf numFmtId="0" fontId="8" fillId="8" borderId="11" xfId="0" applyFont="1" applyFill="1" applyBorder="1" applyAlignment="1">
      <alignment horizontal="center"/>
    </xf>
    <xf numFmtId="3" fontId="2" fillId="0" borderId="8" xfId="0" applyNumberFormat="1" applyFont="1" applyBorder="1" applyAlignment="1">
      <alignment horizontal="right"/>
    </xf>
    <xf numFmtId="0" fontId="10" fillId="8" borderId="15" xfId="0" applyFont="1" applyFill="1" applyBorder="1" applyAlignment="1">
      <alignment horizontal="center"/>
    </xf>
    <xf numFmtId="0" fontId="10" fillId="8" borderId="0" xfId="0" applyFont="1" applyFill="1" applyBorder="1" applyAlignment="1">
      <alignment horizontal="center"/>
    </xf>
    <xf numFmtId="3" fontId="5" fillId="0" borderId="45" xfId="0" applyNumberFormat="1" applyFont="1" applyBorder="1" applyAlignment="1">
      <alignment horizontal="center"/>
    </xf>
    <xf numFmtId="3" fontId="5" fillId="0" borderId="43" xfId="0" applyNumberFormat="1" applyFont="1" applyBorder="1" applyAlignment="1">
      <alignment horizontal="center"/>
    </xf>
    <xf numFmtId="3" fontId="5" fillId="0" borderId="25" xfId="0" applyNumberFormat="1" applyFont="1" applyBorder="1" applyAlignment="1">
      <alignment horizontal="center"/>
    </xf>
    <xf numFmtId="0" fontId="5" fillId="10" borderId="19" xfId="0" applyFont="1" applyFill="1" applyBorder="1" applyAlignment="1">
      <alignment horizontal="center" wrapText="1"/>
    </xf>
    <xf numFmtId="0" fontId="5" fillId="10" borderId="19" xfId="0" applyFont="1" applyFill="1" applyBorder="1"/>
    <xf numFmtId="3" fontId="5" fillId="0" borderId="46" xfId="0" applyNumberFormat="1" applyFont="1" applyBorder="1"/>
    <xf numFmtId="3" fontId="5" fillId="0" borderId="14" xfId="0" applyNumberFormat="1" applyFont="1" applyBorder="1"/>
    <xf numFmtId="3" fontId="5" fillId="0" borderId="47" xfId="0" applyNumberFormat="1" applyFont="1" applyBorder="1"/>
    <xf numFmtId="3" fontId="5" fillId="0" borderId="16" xfId="0" applyNumberFormat="1" applyFont="1" applyBorder="1"/>
    <xf numFmtId="3" fontId="5" fillId="0" borderId="48" xfId="0" applyNumberFormat="1" applyFont="1" applyBorder="1"/>
    <xf numFmtId="3" fontId="5" fillId="0" borderId="21" xfId="0" applyNumberFormat="1" applyFont="1" applyBorder="1"/>
    <xf numFmtId="0" fontId="5" fillId="10" borderId="20" xfId="0" applyFont="1" applyFill="1" applyBorder="1"/>
    <xf numFmtId="3" fontId="5" fillId="0" borderId="13" xfId="0" applyNumberFormat="1" applyFont="1" applyBorder="1"/>
    <xf numFmtId="3" fontId="5" fillId="0" borderId="6" xfId="0" applyNumberFormat="1" applyFont="1" applyBorder="1"/>
    <xf numFmtId="3" fontId="5" fillId="0" borderId="20" xfId="0" applyNumberFormat="1" applyFont="1" applyBorder="1"/>
    <xf numFmtId="0" fontId="5" fillId="10" borderId="21" xfId="0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61DC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2021</a:t>
            </a:r>
            <a:r>
              <a:rPr lang="en-US" baseline="0"/>
              <a:t> Natural Gas Competitive Supply % Load  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565283973803115E-2"/>
          <c:y val="0.13353744865151379"/>
          <c:w val="0.90180324792141264"/>
          <c:h val="0.78294053027349975"/>
        </c:manualLayout>
      </c:layout>
      <c:barChart>
        <c:barDir val="col"/>
        <c:grouping val="clustered"/>
        <c:varyColors val="0"/>
        <c:ser>
          <c:idx val="4"/>
          <c:order val="4"/>
          <c:tx>
            <c:strRef>
              <c:f>Graph!$B$6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Graph!$C$1:$O$1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Annual</c:v>
                </c:pt>
              </c:strCache>
            </c:strRef>
          </c:cat>
          <c:val>
            <c:numRef>
              <c:f>Graph!$C$6:$O$6</c:f>
              <c:numCache>
                <c:formatCode>0%</c:formatCode>
                <c:ptCount val="13"/>
                <c:pt idx="0">
                  <c:v>0.24038127272893736</c:v>
                </c:pt>
                <c:pt idx="1">
                  <c:v>0.23891468672250621</c:v>
                </c:pt>
                <c:pt idx="2">
                  <c:v>0.22043212227377929</c:v>
                </c:pt>
                <c:pt idx="3">
                  <c:v>0.28527913876909616</c:v>
                </c:pt>
                <c:pt idx="4">
                  <c:v>0.33400744277458444</c:v>
                </c:pt>
                <c:pt idx="5">
                  <c:v>0.40027310754256812</c:v>
                </c:pt>
                <c:pt idx="6">
                  <c:v>0.40033384799233435</c:v>
                </c:pt>
                <c:pt idx="7">
                  <c:v>0.45016222375982251</c:v>
                </c:pt>
                <c:pt idx="8">
                  <c:v>0.44566180153687807</c:v>
                </c:pt>
                <c:pt idx="9">
                  <c:v>0.42912549784069021</c:v>
                </c:pt>
                <c:pt idx="10">
                  <c:v>0.31509894432944718</c:v>
                </c:pt>
                <c:pt idx="11">
                  <c:v>0.26007349174492156</c:v>
                </c:pt>
                <c:pt idx="12">
                  <c:v>0.2868307452222415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5EF-4C4C-A907-E76A6DE66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1181096"/>
        <c:axId val="691181424"/>
      </c:barChart>
      <c:lineChart>
        <c:grouping val="standard"/>
        <c:varyColors val="0"/>
        <c:ser>
          <c:idx val="3"/>
          <c:order val="0"/>
          <c:tx>
            <c:strRef>
              <c:f>Graph!$B$5</c:f>
              <c:strCache>
                <c:ptCount val="1"/>
                <c:pt idx="0">
                  <c:v>Lg C&amp;I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Graph!$C$1:$O$1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Annual</c:v>
                </c:pt>
              </c:strCache>
            </c:strRef>
          </c:cat>
          <c:val>
            <c:numRef>
              <c:f>Graph!$C$5:$O$5</c:f>
              <c:numCache>
                <c:formatCode>0%</c:formatCode>
                <c:ptCount val="13"/>
                <c:pt idx="0">
                  <c:v>0.63766396226082633</c:v>
                </c:pt>
                <c:pt idx="1">
                  <c:v>0.53567655986928842</c:v>
                </c:pt>
                <c:pt idx="2">
                  <c:v>0.57026193548083626</c:v>
                </c:pt>
                <c:pt idx="3">
                  <c:v>0.66370959625842019</c:v>
                </c:pt>
                <c:pt idx="4">
                  <c:v>0.71512709922661311</c:v>
                </c:pt>
                <c:pt idx="5">
                  <c:v>0.74905030181044818</c:v>
                </c:pt>
                <c:pt idx="6">
                  <c:v>0.61591946197682856</c:v>
                </c:pt>
                <c:pt idx="7">
                  <c:v>0.72496523293175297</c:v>
                </c:pt>
                <c:pt idx="8">
                  <c:v>0.69296311100498176</c:v>
                </c:pt>
                <c:pt idx="9">
                  <c:v>0.72961973238314792</c:v>
                </c:pt>
                <c:pt idx="10">
                  <c:v>0.70277184560505723</c:v>
                </c:pt>
                <c:pt idx="11">
                  <c:v>0.65166993273933405</c:v>
                </c:pt>
                <c:pt idx="12">
                  <c:v>0.64217633619300107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EF-4C4C-A907-E76A6DE66FAA}"/>
            </c:ext>
          </c:extLst>
        </c:ser>
        <c:ser>
          <c:idx val="2"/>
          <c:order val="1"/>
          <c:tx>
            <c:strRef>
              <c:f>Graph!$B$4</c:f>
              <c:strCache>
                <c:ptCount val="1"/>
                <c:pt idx="0">
                  <c:v>Med C&amp;I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Graph!$C$1:$O$1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Annual</c:v>
                </c:pt>
              </c:strCache>
            </c:strRef>
          </c:cat>
          <c:val>
            <c:numRef>
              <c:f>Graph!$C$4:$O$4</c:f>
              <c:numCache>
                <c:formatCode>0%</c:formatCode>
                <c:ptCount val="13"/>
                <c:pt idx="0">
                  <c:v>0.39855915676317705</c:v>
                </c:pt>
                <c:pt idx="1">
                  <c:v>0.39579319305352034</c:v>
                </c:pt>
                <c:pt idx="2">
                  <c:v>0.39010652657206329</c:v>
                </c:pt>
                <c:pt idx="3">
                  <c:v>0.41444618402105804</c:v>
                </c:pt>
                <c:pt idx="4">
                  <c:v>0.43487750631894545</c:v>
                </c:pt>
                <c:pt idx="5">
                  <c:v>0.4385584301902466</c:v>
                </c:pt>
                <c:pt idx="6">
                  <c:v>0.42342966824555278</c:v>
                </c:pt>
                <c:pt idx="7">
                  <c:v>0.42496728350572022</c:v>
                </c:pt>
                <c:pt idx="8">
                  <c:v>0.40831515849319677</c:v>
                </c:pt>
                <c:pt idx="9">
                  <c:v>0.43423521773779</c:v>
                </c:pt>
                <c:pt idx="10">
                  <c:v>0.41938115463468811</c:v>
                </c:pt>
                <c:pt idx="11">
                  <c:v>0.40304100225204803</c:v>
                </c:pt>
                <c:pt idx="12">
                  <c:v>0.40735009856683368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EF-4C4C-A907-E76A6DE66FAA}"/>
            </c:ext>
          </c:extLst>
        </c:ser>
        <c:ser>
          <c:idx val="1"/>
          <c:order val="2"/>
          <c:tx>
            <c:strRef>
              <c:f>Graph!$B$3</c:f>
              <c:strCache>
                <c:ptCount val="1"/>
                <c:pt idx="0">
                  <c:v>Sm C&amp;I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Graph!$C$1:$O$1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Annual</c:v>
                </c:pt>
              </c:strCache>
            </c:strRef>
          </c:cat>
          <c:val>
            <c:numRef>
              <c:f>Graph!$C$3:$O$3</c:f>
              <c:numCache>
                <c:formatCode>0%</c:formatCode>
                <c:ptCount val="13"/>
                <c:pt idx="0">
                  <c:v>0.16643872631844736</c:v>
                </c:pt>
                <c:pt idx="1">
                  <c:v>0.16208827808128498</c:v>
                </c:pt>
                <c:pt idx="2">
                  <c:v>0.16376703055005551</c:v>
                </c:pt>
                <c:pt idx="3">
                  <c:v>0.18861537940788456</c:v>
                </c:pt>
                <c:pt idx="4">
                  <c:v>0.20712389712791013</c:v>
                </c:pt>
                <c:pt idx="5">
                  <c:v>0.23110172155912839</c:v>
                </c:pt>
                <c:pt idx="6">
                  <c:v>0.23078009360131316</c:v>
                </c:pt>
                <c:pt idx="7">
                  <c:v>0.22838088140088589</c:v>
                </c:pt>
                <c:pt idx="8">
                  <c:v>0.22981083713893552</c:v>
                </c:pt>
                <c:pt idx="9">
                  <c:v>0.23015882579839955</c:v>
                </c:pt>
                <c:pt idx="10">
                  <c:v>0.20108228608195633</c:v>
                </c:pt>
                <c:pt idx="11">
                  <c:v>0.17582012889746068</c:v>
                </c:pt>
                <c:pt idx="12">
                  <c:v>0.18133691226890214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EF-4C4C-A907-E76A6DE66FAA}"/>
            </c:ext>
          </c:extLst>
        </c:ser>
        <c:ser>
          <c:idx val="0"/>
          <c:order val="3"/>
          <c:tx>
            <c:strRef>
              <c:f>Graph!$B$2</c:f>
              <c:strCache>
                <c:ptCount val="1"/>
                <c:pt idx="0">
                  <c:v>Residential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Graph!$C$1:$O$1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Annual</c:v>
                </c:pt>
              </c:strCache>
            </c:strRef>
          </c:cat>
          <c:val>
            <c:numRef>
              <c:f>Graph!$C$2:$O$2</c:f>
              <c:numCache>
                <c:formatCode>0%</c:formatCode>
                <c:ptCount val="13"/>
                <c:pt idx="0">
                  <c:v>1.7260376417503526E-2</c:v>
                </c:pt>
                <c:pt idx="1">
                  <c:v>1.7340552129500239E-2</c:v>
                </c:pt>
                <c:pt idx="2">
                  <c:v>1.7298389675739888E-2</c:v>
                </c:pt>
                <c:pt idx="3">
                  <c:v>1.7562644377552335E-2</c:v>
                </c:pt>
                <c:pt idx="4">
                  <c:v>1.7368488402158284E-2</c:v>
                </c:pt>
                <c:pt idx="5">
                  <c:v>1.6947078998078784E-2</c:v>
                </c:pt>
                <c:pt idx="6">
                  <c:v>1.7343117316552061E-2</c:v>
                </c:pt>
                <c:pt idx="7">
                  <c:v>1.6440068526414622E-2</c:v>
                </c:pt>
                <c:pt idx="8">
                  <c:v>1.6342228074916695E-2</c:v>
                </c:pt>
                <c:pt idx="9">
                  <c:v>1.5805923485553694E-2</c:v>
                </c:pt>
                <c:pt idx="10">
                  <c:v>1.4202158277543292E-2</c:v>
                </c:pt>
                <c:pt idx="11">
                  <c:v>1.4766743858203433E-2</c:v>
                </c:pt>
                <c:pt idx="12">
                  <c:v>1.6743113379887788E-2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EF-4C4C-A907-E76A6DE66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1349488"/>
        <c:axId val="691349160"/>
      </c:lineChart>
      <c:catAx>
        <c:axId val="69134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1349160"/>
        <c:crosses val="autoZero"/>
        <c:auto val="1"/>
        <c:lblAlgn val="ctr"/>
        <c:lblOffset val="100"/>
        <c:noMultiLvlLbl val="0"/>
      </c:catAx>
      <c:valAx>
        <c:axId val="691349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1349488"/>
        <c:crosses val="autoZero"/>
        <c:crossBetween val="between"/>
      </c:valAx>
      <c:valAx>
        <c:axId val="691181424"/>
        <c:scaling>
          <c:orientation val="minMax"/>
          <c:max val="0.8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1181096"/>
        <c:crosses val="max"/>
        <c:crossBetween val="between"/>
      </c:valAx>
      <c:catAx>
        <c:axId val="6911810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91181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8133655212282582"/>
          <c:y val="0.11298466345382646"/>
          <c:w val="0.44184041451728101"/>
          <c:h val="8.2684000195281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582027</xdr:colOff>
      <xdr:row>7</xdr:row>
      <xdr:rowOff>152566</xdr:rowOff>
    </xdr:from>
    <xdr:to>
      <xdr:col>13</xdr:col>
      <xdr:colOff>500981</xdr:colOff>
      <xdr:row>26</xdr:row>
      <xdr:rowOff>181141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9A948F-00E3-42C0-B185-0735768030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zazy_atala_mass_gov/Documents/HomeDrive/mydocs/Migration-EMIT/GAS/Administer/Processing/20210918_2021GASMonthlyReporting_FullYe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FEB"/>
      <sheetName val="MAR"/>
      <sheetName val="APR"/>
      <sheetName val="MAY"/>
      <sheetName val="JUNE"/>
      <sheetName val="JULY"/>
      <sheetName val="AUG"/>
      <sheetName val="SEP"/>
      <sheetName val="OCT"/>
      <sheetName val="NOV"/>
      <sheetName val="DEC"/>
      <sheetName val="Winter2020"/>
      <sheetName val="Sheet1"/>
      <sheetName val="winterdata"/>
    </sheetNames>
    <sheetDataSet>
      <sheetData sheetId="0">
        <row r="1">
          <cell r="A1">
            <v>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BC69E-37BA-48DD-86B2-6C9A24A4EBC6}">
  <sheetPr>
    <tabColor rgb="FF00B050"/>
  </sheetPr>
  <dimension ref="A1:L34"/>
  <sheetViews>
    <sheetView zoomScaleNormal="100" workbookViewId="0">
      <selection activeCell="E3" sqref="E3"/>
    </sheetView>
  </sheetViews>
  <sheetFormatPr defaultRowHeight="14.5" x14ac:dyDescent="0.35"/>
  <cols>
    <col min="1" max="1" width="17.453125" customWidth="1"/>
    <col min="2" max="2" width="13.1796875" style="19" customWidth="1"/>
    <col min="3" max="3" width="14.453125" style="19" customWidth="1"/>
    <col min="4" max="4" width="13.1796875" style="19" customWidth="1"/>
    <col min="5" max="5" width="14.1796875" style="19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1796875" customWidth="1"/>
    <col min="12" max="12" width="11.54296875" customWidth="1"/>
    <col min="13" max="13" width="10.1796875" bestFit="1" customWidth="1"/>
  </cols>
  <sheetData>
    <row r="1" spans="1:12" ht="58" x14ac:dyDescent="0.35">
      <c r="A1" s="1">
        <v>2021</v>
      </c>
      <c r="B1" s="2" t="s">
        <v>0</v>
      </c>
      <c r="C1" s="3" t="s">
        <v>1</v>
      </c>
      <c r="D1" s="4" t="s">
        <v>2</v>
      </c>
      <c r="E1" s="5" t="s">
        <v>3</v>
      </c>
      <c r="F1" s="6" t="s">
        <v>4</v>
      </c>
      <c r="G1" s="7" t="s">
        <v>5</v>
      </c>
      <c r="H1" s="8" t="s">
        <v>6</v>
      </c>
      <c r="I1" s="8" t="s">
        <v>7</v>
      </c>
      <c r="J1" s="60" t="s">
        <v>8</v>
      </c>
      <c r="K1" s="61" t="s">
        <v>9</v>
      </c>
      <c r="L1" s="61" t="s">
        <v>10</v>
      </c>
    </row>
    <row r="2" spans="1:12" ht="15" thickBot="1" x14ac:dyDescent="0.4">
      <c r="A2" s="10" t="s">
        <v>11</v>
      </c>
      <c r="B2" s="11">
        <v>1609377</v>
      </c>
      <c r="C2" s="11">
        <v>293965908.31811738</v>
      </c>
      <c r="D2" s="11">
        <v>49434</v>
      </c>
      <c r="E2" s="11">
        <v>93025483.237212822</v>
      </c>
      <c r="F2" s="12">
        <f>B2+D2</f>
        <v>1658811</v>
      </c>
      <c r="G2" s="12">
        <f>C2+E2</f>
        <v>386991391.55533022</v>
      </c>
      <c r="H2" s="13">
        <f>SUM(H3:H34)</f>
        <v>1</v>
      </c>
      <c r="I2" s="14">
        <f>SUM(I3:I34)</f>
        <v>1</v>
      </c>
      <c r="J2" s="62">
        <f>E2/G2</f>
        <v>0.24038127272893736</v>
      </c>
      <c r="K2" s="151" t="s">
        <v>12</v>
      </c>
      <c r="L2" s="152"/>
    </row>
    <row r="3" spans="1:12" x14ac:dyDescent="0.35">
      <c r="A3" s="15" t="s">
        <v>13</v>
      </c>
      <c r="B3" s="16">
        <v>1319696.5</v>
      </c>
      <c r="C3" s="16">
        <v>178157032.65335304</v>
      </c>
      <c r="D3" s="16">
        <v>21054</v>
      </c>
      <c r="E3" s="16">
        <v>2981477.6827988341</v>
      </c>
      <c r="F3" s="17">
        <f>B3+D3</f>
        <v>1340750.5</v>
      </c>
      <c r="G3" s="17">
        <f>C3+E3</f>
        <v>181138510.33615187</v>
      </c>
      <c r="H3" s="153">
        <f>G3/G$2</f>
        <v>0.46806857798089685</v>
      </c>
      <c r="I3" s="156">
        <f>F3/F2</f>
        <v>0.80825995245992466</v>
      </c>
      <c r="J3" s="159">
        <f>E3/G3</f>
        <v>1.6459656631082422E-2</v>
      </c>
      <c r="K3" s="52"/>
      <c r="L3" s="53"/>
    </row>
    <row r="4" spans="1:12" x14ac:dyDescent="0.35">
      <c r="A4" s="18" t="s">
        <v>14</v>
      </c>
      <c r="B4" s="19">
        <v>29448</v>
      </c>
      <c r="C4" s="19">
        <v>4668095</v>
      </c>
      <c r="D4" s="19">
        <v>74</v>
      </c>
      <c r="E4" s="19">
        <v>19902</v>
      </c>
      <c r="F4" s="20">
        <f>B4+D4</f>
        <v>29522</v>
      </c>
      <c r="G4" s="20">
        <f t="shared" ref="F4:G26" si="0">C4+E4</f>
        <v>4687997</v>
      </c>
      <c r="H4" s="154"/>
      <c r="I4" s="157"/>
      <c r="J4" s="160"/>
      <c r="K4" s="54">
        <v>0.60780000000000001</v>
      </c>
      <c r="L4" s="55">
        <v>0.27779999999999999</v>
      </c>
    </row>
    <row r="5" spans="1:12" x14ac:dyDescent="0.35">
      <c r="A5" s="18" t="s">
        <v>15</v>
      </c>
      <c r="B5" s="19">
        <v>494719</v>
      </c>
      <c r="C5" s="19">
        <v>71260995</v>
      </c>
      <c r="D5" s="19">
        <v>3609</v>
      </c>
      <c r="E5" s="19">
        <v>514866.1</v>
      </c>
      <c r="F5" s="20">
        <f t="shared" si="0"/>
        <v>498328</v>
      </c>
      <c r="G5" s="20">
        <f t="shared" si="0"/>
        <v>71775861.099999994</v>
      </c>
      <c r="H5" s="154"/>
      <c r="I5" s="157"/>
      <c r="J5" s="160"/>
      <c r="K5" s="54">
        <v>0.61907499999999993</v>
      </c>
      <c r="L5" s="55">
        <v>0.33179999999999998</v>
      </c>
    </row>
    <row r="6" spans="1:12" x14ac:dyDescent="0.35">
      <c r="A6" s="18" t="s">
        <v>16</v>
      </c>
      <c r="B6" s="19">
        <v>44859.5</v>
      </c>
      <c r="C6" s="19">
        <v>5775796.193353056</v>
      </c>
      <c r="D6" s="19">
        <v>238</v>
      </c>
      <c r="E6" s="19">
        <v>34452.562798833802</v>
      </c>
      <c r="F6" s="20">
        <f t="shared" si="0"/>
        <v>45097.5</v>
      </c>
      <c r="G6" s="20">
        <f t="shared" si="0"/>
        <v>5810248.7561518895</v>
      </c>
      <c r="H6" s="154"/>
      <c r="I6" s="157"/>
      <c r="J6" s="160"/>
      <c r="K6" s="54">
        <v>0.45470000000000005</v>
      </c>
      <c r="L6" s="55">
        <v>0.38240000000000002</v>
      </c>
    </row>
    <row r="7" spans="1:12" x14ac:dyDescent="0.35">
      <c r="A7" s="18" t="s">
        <v>17</v>
      </c>
      <c r="B7" s="19">
        <v>738872</v>
      </c>
      <c r="C7" s="19">
        <v>95090284</v>
      </c>
      <c r="D7" s="19">
        <v>17125</v>
      </c>
      <c r="E7" s="19">
        <v>2410368</v>
      </c>
      <c r="F7" s="20">
        <f t="shared" si="0"/>
        <v>755997</v>
      </c>
      <c r="G7" s="20">
        <f t="shared" si="0"/>
        <v>97500652</v>
      </c>
      <c r="H7" s="154"/>
      <c r="I7" s="157"/>
      <c r="J7" s="160"/>
      <c r="K7" s="54">
        <v>0.58533333333333337</v>
      </c>
      <c r="L7" s="55">
        <v>0.28946666666666659</v>
      </c>
    </row>
    <row r="8" spans="1:12" ht="15" thickBot="1" x14ac:dyDescent="0.4">
      <c r="A8" s="21" t="s">
        <v>18</v>
      </c>
      <c r="B8" s="22">
        <v>11798</v>
      </c>
      <c r="C8" s="22">
        <v>1361862.4599999902</v>
      </c>
      <c r="D8" s="22">
        <v>8</v>
      </c>
      <c r="E8" s="22">
        <v>1889.02</v>
      </c>
      <c r="F8" s="23">
        <f t="shared" si="0"/>
        <v>11806</v>
      </c>
      <c r="G8" s="23">
        <f t="shared" si="0"/>
        <v>1363751.4799999902</v>
      </c>
      <c r="H8" s="155"/>
      <c r="I8" s="158"/>
      <c r="J8" s="161"/>
      <c r="K8" s="56">
        <v>0.505</v>
      </c>
      <c r="L8" s="57">
        <v>0.44679999999999997</v>
      </c>
    </row>
    <row r="9" spans="1:12" x14ac:dyDescent="0.35">
      <c r="A9" s="15" t="s">
        <v>19</v>
      </c>
      <c r="B9" s="16">
        <v>166094</v>
      </c>
      <c r="C9" s="16">
        <v>22554257.922794741</v>
      </c>
      <c r="D9" s="16">
        <v>4244</v>
      </c>
      <c r="E9" s="16">
        <v>543721</v>
      </c>
      <c r="F9" s="24">
        <f t="shared" si="0"/>
        <v>170338</v>
      </c>
      <c r="G9" s="24">
        <f t="shared" si="0"/>
        <v>23097978.922794741</v>
      </c>
      <c r="H9" s="153">
        <f>G9/G2</f>
        <v>5.9686027717472626E-2</v>
      </c>
      <c r="I9" s="162">
        <f>F9/F2</f>
        <v>0.10268680398188823</v>
      </c>
      <c r="J9" s="165">
        <f>E9/G9</f>
        <v>2.3539765181074659E-2</v>
      </c>
      <c r="K9" s="58"/>
      <c r="L9" s="59"/>
    </row>
    <row r="10" spans="1:12" x14ac:dyDescent="0.35">
      <c r="A10" s="18" t="s">
        <v>14</v>
      </c>
      <c r="B10" s="19">
        <v>5879</v>
      </c>
      <c r="C10" s="19">
        <v>849636</v>
      </c>
      <c r="D10" s="19">
        <v>0</v>
      </c>
      <c r="E10" s="19">
        <v>0</v>
      </c>
      <c r="F10" s="25">
        <f t="shared" si="0"/>
        <v>5879</v>
      </c>
      <c r="G10" s="25">
        <f t="shared" si="0"/>
        <v>849636</v>
      </c>
      <c r="H10" s="154"/>
      <c r="I10" s="163"/>
      <c r="J10" s="166"/>
      <c r="K10" s="54">
        <v>0.60780000000000001</v>
      </c>
      <c r="L10" s="55">
        <v>0.27779999999999999</v>
      </c>
    </row>
    <row r="11" spans="1:12" x14ac:dyDescent="0.35">
      <c r="A11" s="18" t="s">
        <v>15</v>
      </c>
      <c r="B11" s="19">
        <v>74668</v>
      </c>
      <c r="C11" s="19">
        <v>10474013</v>
      </c>
      <c r="D11" s="19">
        <v>1098</v>
      </c>
      <c r="E11" s="19">
        <v>136210</v>
      </c>
      <c r="F11" s="25">
        <f t="shared" si="0"/>
        <v>75766</v>
      </c>
      <c r="G11" s="25">
        <f t="shared" si="0"/>
        <v>10610223</v>
      </c>
      <c r="H11" s="154"/>
      <c r="I11" s="163"/>
      <c r="J11" s="166"/>
      <c r="K11" s="54">
        <v>0.61907499999999993</v>
      </c>
      <c r="L11" s="55">
        <v>0.33179999999999998</v>
      </c>
    </row>
    <row r="12" spans="1:12" x14ac:dyDescent="0.35">
      <c r="A12" s="18" t="s">
        <v>16</v>
      </c>
      <c r="B12" s="19">
        <v>10217</v>
      </c>
      <c r="C12" s="19">
        <v>1317403.6427947385</v>
      </c>
      <c r="D12" s="19">
        <v>0</v>
      </c>
      <c r="E12" s="19">
        <v>0</v>
      </c>
      <c r="F12" s="25">
        <f t="shared" si="0"/>
        <v>10217</v>
      </c>
      <c r="G12" s="25">
        <f t="shared" si="0"/>
        <v>1317403.6427947385</v>
      </c>
      <c r="H12" s="154"/>
      <c r="I12" s="163"/>
      <c r="J12" s="166"/>
      <c r="K12" s="54">
        <v>0.45469999999999999</v>
      </c>
      <c r="L12" s="55">
        <v>0.38240000000000002</v>
      </c>
    </row>
    <row r="13" spans="1:12" x14ac:dyDescent="0.35">
      <c r="A13" s="18" t="s">
        <v>17</v>
      </c>
      <c r="B13" s="19">
        <v>72578</v>
      </c>
      <c r="C13" s="19">
        <v>9601347</v>
      </c>
      <c r="D13" s="19">
        <v>3146</v>
      </c>
      <c r="E13" s="19">
        <v>407511</v>
      </c>
      <c r="F13" s="25">
        <f t="shared" si="0"/>
        <v>75724</v>
      </c>
      <c r="G13" s="25">
        <f t="shared" si="0"/>
        <v>10008858</v>
      </c>
      <c r="H13" s="154"/>
      <c r="I13" s="163"/>
      <c r="J13" s="166"/>
      <c r="K13" s="54">
        <v>0.58533333333333337</v>
      </c>
      <c r="L13" s="55">
        <v>0.28946666666666659</v>
      </c>
    </row>
    <row r="14" spans="1:12" ht="15" thickBot="1" x14ac:dyDescent="0.4">
      <c r="A14" s="21" t="s">
        <v>18</v>
      </c>
      <c r="B14" s="22">
        <v>2752</v>
      </c>
      <c r="C14" s="22">
        <v>311858.28000000003</v>
      </c>
      <c r="D14" s="22">
        <v>0</v>
      </c>
      <c r="E14" s="22">
        <v>0</v>
      </c>
      <c r="F14" s="26">
        <f t="shared" si="0"/>
        <v>2752</v>
      </c>
      <c r="G14" s="26">
        <f t="shared" si="0"/>
        <v>311858.28000000003</v>
      </c>
      <c r="H14" s="155"/>
      <c r="I14" s="164"/>
      <c r="J14" s="167"/>
      <c r="K14" s="56">
        <v>0.505</v>
      </c>
      <c r="L14" s="57">
        <v>0.44679999999999997</v>
      </c>
    </row>
    <row r="15" spans="1:12" x14ac:dyDescent="0.35">
      <c r="A15" s="15" t="s">
        <v>20</v>
      </c>
      <c r="B15" s="16">
        <v>101136.5</v>
      </c>
      <c r="C15" s="16">
        <v>29018570.239704411</v>
      </c>
      <c r="D15" s="16">
        <v>11494</v>
      </c>
      <c r="E15" s="16">
        <v>5794191.7682274049</v>
      </c>
      <c r="F15" s="24">
        <f t="shared" si="0"/>
        <v>112630.5</v>
      </c>
      <c r="G15" s="24">
        <f t="shared" si="0"/>
        <v>34812762.007931814</v>
      </c>
      <c r="H15" s="153">
        <f>G15/G2</f>
        <v>8.9957458402416299E-2</v>
      </c>
      <c r="I15" s="162">
        <f>F15/F2</f>
        <v>6.789833199803956E-2</v>
      </c>
      <c r="J15" s="165">
        <f>E15/G15</f>
        <v>0.16643872631844736</v>
      </c>
      <c r="K15" s="58"/>
      <c r="L15" s="59"/>
    </row>
    <row r="16" spans="1:12" x14ac:dyDescent="0.35">
      <c r="A16" s="18" t="s">
        <v>14</v>
      </c>
      <c r="B16" s="19">
        <v>4063</v>
      </c>
      <c r="C16" s="19">
        <v>1442029</v>
      </c>
      <c r="D16" s="19">
        <v>583</v>
      </c>
      <c r="E16" s="19">
        <v>318725</v>
      </c>
      <c r="F16" s="25">
        <f t="shared" si="0"/>
        <v>4646</v>
      </c>
      <c r="G16" s="25">
        <f t="shared" si="0"/>
        <v>1760754</v>
      </c>
      <c r="H16" s="154"/>
      <c r="I16" s="163"/>
      <c r="J16" s="166"/>
      <c r="K16" s="54">
        <v>0.60780000000000001</v>
      </c>
      <c r="L16" s="55">
        <v>0.12720000000000001</v>
      </c>
    </row>
    <row r="17" spans="1:12" x14ac:dyDescent="0.35">
      <c r="A17" s="18" t="s">
        <v>15</v>
      </c>
      <c r="B17" s="19">
        <v>43780</v>
      </c>
      <c r="C17" s="19">
        <v>12946808</v>
      </c>
      <c r="D17" s="19">
        <v>4841</v>
      </c>
      <c r="E17" s="19">
        <v>1574714.3</v>
      </c>
      <c r="F17" s="25">
        <f t="shared" si="0"/>
        <v>48621</v>
      </c>
      <c r="G17" s="25">
        <f t="shared" si="0"/>
        <v>14521522.300000001</v>
      </c>
      <c r="H17" s="154"/>
      <c r="I17" s="163"/>
      <c r="J17" s="166"/>
      <c r="K17" s="54">
        <v>0.61907499999999993</v>
      </c>
      <c r="L17" s="55">
        <v>0.17519999999999999</v>
      </c>
    </row>
    <row r="18" spans="1:12" x14ac:dyDescent="0.35">
      <c r="A18" s="18" t="s">
        <v>16</v>
      </c>
      <c r="B18" s="19">
        <v>3761.5</v>
      </c>
      <c r="C18" s="19">
        <v>1077765.5097044108</v>
      </c>
      <c r="D18" s="19">
        <v>223</v>
      </c>
      <c r="E18" s="19">
        <v>124627.8382274051</v>
      </c>
      <c r="F18" s="25">
        <f t="shared" si="0"/>
        <v>3984.5</v>
      </c>
      <c r="G18" s="25">
        <f t="shared" si="0"/>
        <v>1202393.3479318158</v>
      </c>
      <c r="H18" s="154"/>
      <c r="I18" s="163"/>
      <c r="J18" s="166"/>
      <c r="K18" s="54">
        <v>0.45469999999999999</v>
      </c>
      <c r="L18" s="55">
        <v>0.2253</v>
      </c>
    </row>
    <row r="19" spans="1:12" x14ac:dyDescent="0.35">
      <c r="A19" s="18" t="s">
        <v>17</v>
      </c>
      <c r="B19" s="19">
        <v>48203</v>
      </c>
      <c r="C19" s="19">
        <v>13173768</v>
      </c>
      <c r="D19" s="19">
        <v>5744</v>
      </c>
      <c r="E19" s="19">
        <v>3720485</v>
      </c>
      <c r="F19" s="25">
        <f t="shared" si="0"/>
        <v>53947</v>
      </c>
      <c r="G19" s="25">
        <f t="shared" si="0"/>
        <v>16894253</v>
      </c>
      <c r="H19" s="154"/>
      <c r="I19" s="163"/>
      <c r="J19" s="166"/>
      <c r="K19" s="54">
        <v>0.58533333333333337</v>
      </c>
      <c r="L19" s="55">
        <v>0.14336666666666664</v>
      </c>
    </row>
    <row r="20" spans="1:12" ht="15" thickBot="1" x14ac:dyDescent="0.4">
      <c r="A20" s="21" t="s">
        <v>18</v>
      </c>
      <c r="B20" s="22">
        <v>1329</v>
      </c>
      <c r="C20" s="22">
        <v>378199.72999999899</v>
      </c>
      <c r="D20" s="22">
        <v>103</v>
      </c>
      <c r="E20" s="22">
        <v>55639.629999999888</v>
      </c>
      <c r="F20" s="26">
        <f t="shared" si="0"/>
        <v>1432</v>
      </c>
      <c r="G20" s="26">
        <f t="shared" si="0"/>
        <v>433839.35999999888</v>
      </c>
      <c r="H20" s="155"/>
      <c r="I20" s="164"/>
      <c r="J20" s="167"/>
      <c r="K20" s="56">
        <v>0.505</v>
      </c>
      <c r="L20" s="57">
        <v>0.32390000000000002</v>
      </c>
    </row>
    <row r="21" spans="1:12" x14ac:dyDescent="0.35">
      <c r="A21" s="15" t="s">
        <v>21</v>
      </c>
      <c r="B21" s="16">
        <v>16956</v>
      </c>
      <c r="C21" s="16">
        <v>26741607.246696722</v>
      </c>
      <c r="D21" s="16">
        <v>7723</v>
      </c>
      <c r="E21" s="16">
        <v>17720965.502402335</v>
      </c>
      <c r="F21" s="24">
        <f t="shared" si="0"/>
        <v>24679</v>
      </c>
      <c r="G21" s="24">
        <f t="shared" si="0"/>
        <v>44462572.749099061</v>
      </c>
      <c r="H21" s="153">
        <f>G21/G2</f>
        <v>0.11489292454388358</v>
      </c>
      <c r="I21" s="162">
        <f>F21/F2</f>
        <v>1.4877523720303277E-2</v>
      </c>
      <c r="J21" s="165">
        <f>E21/G21</f>
        <v>0.39855915676317705</v>
      </c>
      <c r="K21" s="58"/>
      <c r="L21" s="59"/>
    </row>
    <row r="22" spans="1:12" x14ac:dyDescent="0.35">
      <c r="A22" s="18" t="s">
        <v>14</v>
      </c>
      <c r="B22" s="19">
        <v>313</v>
      </c>
      <c r="C22" s="19">
        <v>877013</v>
      </c>
      <c r="D22" s="19">
        <v>283</v>
      </c>
      <c r="E22" s="19">
        <v>1139090</v>
      </c>
      <c r="F22" s="25">
        <f t="shared" si="0"/>
        <v>596</v>
      </c>
      <c r="G22" s="25">
        <f t="shared" si="0"/>
        <v>2016103</v>
      </c>
      <c r="H22" s="154"/>
      <c r="I22" s="163"/>
      <c r="J22" s="166"/>
      <c r="K22" s="54">
        <v>0.60780000000000001</v>
      </c>
      <c r="L22" s="55">
        <v>0.1016</v>
      </c>
    </row>
    <row r="23" spans="1:12" x14ac:dyDescent="0.35">
      <c r="A23" s="18" t="s">
        <v>15</v>
      </c>
      <c r="B23" s="19">
        <v>6658</v>
      </c>
      <c r="C23" s="19">
        <v>15483742</v>
      </c>
      <c r="D23" s="19">
        <v>3806</v>
      </c>
      <c r="E23" s="19">
        <v>8409908.8000000007</v>
      </c>
      <c r="F23" s="25">
        <f t="shared" si="0"/>
        <v>10464</v>
      </c>
      <c r="G23" s="25">
        <f t="shared" si="0"/>
        <v>23893650.800000001</v>
      </c>
      <c r="H23" s="154"/>
      <c r="I23" s="163"/>
      <c r="J23" s="166"/>
      <c r="K23" s="54">
        <v>0.61907499999999993</v>
      </c>
      <c r="L23" s="55">
        <v>0.13595000000000002</v>
      </c>
    </row>
    <row r="24" spans="1:12" x14ac:dyDescent="0.35">
      <c r="A24" s="18" t="s">
        <v>16</v>
      </c>
      <c r="B24" s="19">
        <v>348</v>
      </c>
      <c r="C24" s="19">
        <v>1017551.202696722</v>
      </c>
      <c r="D24" s="19">
        <v>206</v>
      </c>
      <c r="E24" s="19">
        <v>952173.56240233197</v>
      </c>
      <c r="F24" s="25">
        <f t="shared" si="0"/>
        <v>554</v>
      </c>
      <c r="G24" s="25">
        <f t="shared" si="0"/>
        <v>1969724.765099054</v>
      </c>
      <c r="H24" s="154"/>
      <c r="I24" s="163"/>
      <c r="J24" s="166"/>
      <c r="K24" s="54">
        <v>0.45469999999999999</v>
      </c>
      <c r="L24" s="55">
        <v>0.2253</v>
      </c>
    </row>
    <row r="25" spans="1:12" x14ac:dyDescent="0.35">
      <c r="A25" s="18" t="s">
        <v>17</v>
      </c>
      <c r="B25" s="19">
        <v>9467</v>
      </c>
      <c r="C25" s="19">
        <v>8909756</v>
      </c>
      <c r="D25" s="19">
        <v>3332</v>
      </c>
      <c r="E25" s="19">
        <v>6822625</v>
      </c>
      <c r="F25" s="25">
        <f t="shared" si="0"/>
        <v>12799</v>
      </c>
      <c r="G25" s="25">
        <f t="shared" si="0"/>
        <v>15732381</v>
      </c>
      <c r="H25" s="154"/>
      <c r="I25" s="163"/>
      <c r="J25" s="166"/>
      <c r="K25" s="54">
        <v>0.58533333333333337</v>
      </c>
      <c r="L25" s="55">
        <v>0.13689999999999999</v>
      </c>
    </row>
    <row r="26" spans="1:12" ht="15" thickBot="1" x14ac:dyDescent="0.4">
      <c r="A26" s="21" t="s">
        <v>18</v>
      </c>
      <c r="B26" s="22">
        <v>170</v>
      </c>
      <c r="C26" s="22">
        <v>453545.04399999994</v>
      </c>
      <c r="D26" s="22">
        <v>96</v>
      </c>
      <c r="E26" s="22">
        <v>397168.14</v>
      </c>
      <c r="F26" s="26">
        <f t="shared" si="0"/>
        <v>266</v>
      </c>
      <c r="G26" s="26">
        <f t="shared" si="0"/>
        <v>850713.18399999989</v>
      </c>
      <c r="H26" s="155"/>
      <c r="I26" s="164"/>
      <c r="J26" s="167"/>
      <c r="K26" s="56">
        <v>0.505</v>
      </c>
      <c r="L26" s="57">
        <v>0.2109</v>
      </c>
    </row>
    <row r="27" spans="1:12" x14ac:dyDescent="0.35">
      <c r="A27" s="15" t="s">
        <v>22</v>
      </c>
      <c r="B27" s="16">
        <v>5494</v>
      </c>
      <c r="C27" s="16">
        <v>37494340.255568512</v>
      </c>
      <c r="D27" s="16">
        <v>4919</v>
      </c>
      <c r="E27" s="16">
        <v>65985127.283784255</v>
      </c>
      <c r="F27" s="24">
        <f>B27+D27</f>
        <v>10413</v>
      </c>
      <c r="G27" s="24">
        <f>C27+E27</f>
        <v>103479467.53935277</v>
      </c>
      <c r="H27" s="153">
        <f>G27/G2</f>
        <v>0.26739475295164999</v>
      </c>
      <c r="I27" s="169">
        <f>F27/F2</f>
        <v>6.2773878398443223E-3</v>
      </c>
      <c r="J27" s="172">
        <f>E27/G27</f>
        <v>0.63766396226082633</v>
      </c>
      <c r="K27" s="58"/>
      <c r="L27" s="59"/>
    </row>
    <row r="28" spans="1:12" x14ac:dyDescent="0.35">
      <c r="A28" s="18" t="s">
        <v>14</v>
      </c>
      <c r="B28" s="19">
        <v>23</v>
      </c>
      <c r="C28" s="19">
        <v>388051</v>
      </c>
      <c r="D28" s="19">
        <v>91</v>
      </c>
      <c r="E28" s="19">
        <v>4865829</v>
      </c>
      <c r="F28" s="25">
        <f>B28+D28</f>
        <v>114</v>
      </c>
      <c r="G28" s="25">
        <f>C28+E28</f>
        <v>5253880</v>
      </c>
      <c r="H28" s="154"/>
      <c r="I28" s="170"/>
      <c r="J28" s="173"/>
      <c r="K28" s="54">
        <v>0.60780000000000001</v>
      </c>
      <c r="L28" s="55">
        <v>6.1766666666666664E-2</v>
      </c>
    </row>
    <row r="29" spans="1:12" x14ac:dyDescent="0.35">
      <c r="A29" s="18" t="s">
        <v>15</v>
      </c>
      <c r="B29" s="19">
        <v>356</v>
      </c>
      <c r="C29" s="19">
        <v>6715788</v>
      </c>
      <c r="D29" s="19">
        <v>871</v>
      </c>
      <c r="E29" s="19">
        <v>10938049.799999997</v>
      </c>
      <c r="F29" s="25">
        <f t="shared" ref="F29:G32" si="1">B29+D29</f>
        <v>1227</v>
      </c>
      <c r="G29" s="25">
        <f t="shared" si="1"/>
        <v>17653837.799999997</v>
      </c>
      <c r="H29" s="154"/>
      <c r="I29" s="170"/>
      <c r="J29" s="173"/>
      <c r="K29" s="54">
        <v>0.59389999999999998</v>
      </c>
      <c r="L29" s="55">
        <v>0.10973333333333335</v>
      </c>
    </row>
    <row r="30" spans="1:12" x14ac:dyDescent="0.35">
      <c r="A30" s="18" t="s">
        <v>16</v>
      </c>
      <c r="B30" s="19">
        <v>5</v>
      </c>
      <c r="C30" s="19">
        <v>213746.3155685126</v>
      </c>
      <c r="D30" s="19">
        <v>14</v>
      </c>
      <c r="E30" s="19">
        <v>642652.81378425576</v>
      </c>
      <c r="F30" s="25">
        <f t="shared" si="1"/>
        <v>19</v>
      </c>
      <c r="G30" s="25">
        <f t="shared" si="1"/>
        <v>856399.12935276842</v>
      </c>
      <c r="H30" s="154"/>
      <c r="I30" s="170"/>
      <c r="J30" s="173"/>
      <c r="K30" s="54">
        <v>0.45469999999999999</v>
      </c>
      <c r="L30" s="55">
        <v>0.2253</v>
      </c>
    </row>
    <row r="31" spans="1:12" x14ac:dyDescent="0.35">
      <c r="A31" s="18" t="s">
        <v>17</v>
      </c>
      <c r="B31" s="19">
        <v>5104</v>
      </c>
      <c r="C31" s="19">
        <v>30090088</v>
      </c>
      <c r="D31" s="19">
        <v>3922</v>
      </c>
      <c r="E31" s="19">
        <v>48454797</v>
      </c>
      <c r="F31" s="25">
        <f t="shared" si="1"/>
        <v>9026</v>
      </c>
      <c r="G31" s="25">
        <f t="shared" si="1"/>
        <v>78544885</v>
      </c>
      <c r="H31" s="154"/>
      <c r="I31" s="170"/>
      <c r="J31" s="173"/>
      <c r="K31" s="54">
        <v>0.50792499999999996</v>
      </c>
      <c r="L31" s="55">
        <v>0.12610000000000002</v>
      </c>
    </row>
    <row r="32" spans="1:12" ht="15" thickBot="1" x14ac:dyDescent="0.4">
      <c r="A32" s="18" t="s">
        <v>18</v>
      </c>
      <c r="B32" s="19">
        <v>6</v>
      </c>
      <c r="C32" s="19">
        <v>86666.9399999999</v>
      </c>
      <c r="D32" s="19">
        <v>21</v>
      </c>
      <c r="E32" s="19">
        <v>1083798.6699999981</v>
      </c>
      <c r="F32" s="27">
        <f t="shared" si="1"/>
        <v>27</v>
      </c>
      <c r="G32" s="27">
        <f t="shared" si="1"/>
        <v>1170465.609999998</v>
      </c>
      <c r="H32" s="168"/>
      <c r="I32" s="171"/>
      <c r="J32" s="174"/>
      <c r="K32" s="56">
        <v>0.505</v>
      </c>
      <c r="L32" s="57">
        <v>0.1701</v>
      </c>
    </row>
    <row r="33" spans="1:10" x14ac:dyDescent="0.35">
      <c r="A33" s="15" t="s">
        <v>23</v>
      </c>
      <c r="B33" s="16">
        <v>0</v>
      </c>
      <c r="C33" s="16">
        <v>100</v>
      </c>
      <c r="D33" s="16">
        <v>0</v>
      </c>
      <c r="E33" s="16">
        <v>0</v>
      </c>
      <c r="F33" s="24">
        <f>B33+D33</f>
        <v>0</v>
      </c>
      <c r="G33" s="24">
        <f>C33+E33</f>
        <v>100</v>
      </c>
      <c r="H33" s="175">
        <f>G33/G2</f>
        <v>2.5840368075914284E-7</v>
      </c>
      <c r="I33" s="177">
        <f>F33/F2</f>
        <v>0</v>
      </c>
      <c r="J33" s="179">
        <f>F34/G33</f>
        <v>0</v>
      </c>
    </row>
    <row r="34" spans="1:10" ht="15" thickBot="1" x14ac:dyDescent="0.4">
      <c r="A34" s="21" t="s">
        <v>15</v>
      </c>
      <c r="B34" s="22">
        <v>0</v>
      </c>
      <c r="C34" s="22">
        <v>100</v>
      </c>
      <c r="D34" s="22">
        <v>0</v>
      </c>
      <c r="E34" s="22">
        <v>0</v>
      </c>
      <c r="F34" s="26">
        <f t="shared" ref="F34:G34" si="2">B34+D34</f>
        <v>0</v>
      </c>
      <c r="G34" s="26">
        <f t="shared" si="2"/>
        <v>100</v>
      </c>
      <c r="H34" s="176"/>
      <c r="I34" s="178"/>
      <c r="J34" s="180"/>
    </row>
  </sheetData>
  <mergeCells count="19">
    <mergeCell ref="H27:H32"/>
    <mergeCell ref="I27:I32"/>
    <mergeCell ref="J27:J32"/>
    <mergeCell ref="H33:H34"/>
    <mergeCell ref="I33:I34"/>
    <mergeCell ref="J33:J34"/>
    <mergeCell ref="H15:H20"/>
    <mergeCell ref="I15:I20"/>
    <mergeCell ref="J15:J20"/>
    <mergeCell ref="H21:H26"/>
    <mergeCell ref="I21:I26"/>
    <mergeCell ref="J21:J26"/>
    <mergeCell ref="K2:L2"/>
    <mergeCell ref="H3:H8"/>
    <mergeCell ref="I3:I8"/>
    <mergeCell ref="J3:J8"/>
    <mergeCell ref="H9:H14"/>
    <mergeCell ref="I9:I14"/>
    <mergeCell ref="J9:J14"/>
  </mergeCells>
  <pageMargins left="0.7" right="0.7" top="0.75" bottom="0.75" header="0.3" footer="0.3"/>
  <pageSetup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9CF22-DD27-4479-A143-50DA59826A6A}">
  <sheetPr>
    <tabColor rgb="FF7030A0"/>
  </sheetPr>
  <dimension ref="A1:L34"/>
  <sheetViews>
    <sheetView zoomScaleNormal="100" workbookViewId="0">
      <selection activeCell="J2" sqref="J2"/>
    </sheetView>
  </sheetViews>
  <sheetFormatPr defaultRowHeight="14.5" x14ac:dyDescent="0.35"/>
  <cols>
    <col min="1" max="1" width="17.453125" customWidth="1"/>
    <col min="2" max="2" width="13.1796875" style="19" customWidth="1"/>
    <col min="3" max="3" width="14.453125" style="19" customWidth="1"/>
    <col min="4" max="4" width="13.1796875" style="19" customWidth="1"/>
    <col min="5" max="5" width="14.1796875" style="19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143">
        <f>[1]JAN!A1</f>
        <v>2021</v>
      </c>
      <c r="B1" s="144" t="s">
        <v>0</v>
      </c>
      <c r="C1" s="63" t="s">
        <v>1</v>
      </c>
      <c r="D1" s="64" t="str">
        <f>JAN!D1</f>
        <v>CS  # Sales Customer</v>
      </c>
      <c r="E1" s="65" t="str">
        <f>JAN!E1</f>
        <v>CS THERMS (Volume)</v>
      </c>
      <c r="F1" s="66" t="s">
        <v>4</v>
      </c>
      <c r="G1" s="67" t="s">
        <v>5</v>
      </c>
      <c r="H1" s="68" t="s">
        <v>6</v>
      </c>
      <c r="I1" s="68" t="s">
        <v>7</v>
      </c>
      <c r="J1" s="69" t="str">
        <f>JAN!J1</f>
        <v>Competitive Supplier (CS) Rate Class Load ( in %) Therms</v>
      </c>
      <c r="K1" s="61" t="s">
        <v>9</v>
      </c>
      <c r="L1" s="61" t="s">
        <v>10</v>
      </c>
    </row>
    <row r="2" spans="1:12" ht="15" thickBot="1" x14ac:dyDescent="0.4">
      <c r="A2" s="10" t="s">
        <v>34</v>
      </c>
      <c r="B2" s="11">
        <v>1635516</v>
      </c>
      <c r="C2" s="11">
        <v>49635350.756999999</v>
      </c>
      <c r="D2" s="11">
        <v>46796</v>
      </c>
      <c r="E2" s="11">
        <v>37310817.917999998</v>
      </c>
      <c r="F2" s="12">
        <f>B2+D2</f>
        <v>1682312</v>
      </c>
      <c r="G2" s="12">
        <f>C2+E2</f>
        <v>86946168.674999997</v>
      </c>
      <c r="H2" s="13">
        <f>SUM(H3:H34)</f>
        <v>0.99999999999999989</v>
      </c>
      <c r="I2" s="14">
        <f>SUM(I3:I34)</f>
        <v>1</v>
      </c>
      <c r="J2" s="14">
        <f>E2/G2</f>
        <v>0.42912549784069021</v>
      </c>
      <c r="K2" s="151" t="s">
        <v>12</v>
      </c>
      <c r="L2" s="152"/>
    </row>
    <row r="3" spans="1:12" x14ac:dyDescent="0.35">
      <c r="A3" s="70" t="s">
        <v>13</v>
      </c>
      <c r="B3" s="71">
        <v>1331374</v>
      </c>
      <c r="C3" s="71">
        <v>24687451.592</v>
      </c>
      <c r="D3" s="71">
        <v>18751</v>
      </c>
      <c r="E3" s="71">
        <v>383230.41399999999</v>
      </c>
      <c r="F3" s="72">
        <f>B3+D3</f>
        <v>1350125</v>
      </c>
      <c r="G3" s="72">
        <f>C3+E3</f>
        <v>25070682.006000001</v>
      </c>
      <c r="H3" s="153">
        <f>G3/G$2</f>
        <v>0.28834717375198937</v>
      </c>
      <c r="I3" s="156">
        <f>F3/F2</f>
        <v>0.80254138352457804</v>
      </c>
      <c r="J3" s="159">
        <f>E3/G3</f>
        <v>1.528599875776351E-2</v>
      </c>
      <c r="K3" s="58"/>
      <c r="L3" s="59"/>
    </row>
    <row r="4" spans="1:12" x14ac:dyDescent="0.35">
      <c r="A4" s="18" t="s">
        <v>14</v>
      </c>
      <c r="B4" s="19">
        <v>29136</v>
      </c>
      <c r="C4" s="19">
        <v>657184</v>
      </c>
      <c r="D4" s="19">
        <v>77</v>
      </c>
      <c r="E4" s="19">
        <v>3336</v>
      </c>
      <c r="F4" s="20">
        <f>B4+D4</f>
        <v>29213</v>
      </c>
      <c r="G4" s="20">
        <f t="shared" ref="F4:G26" si="0">C4+E4</f>
        <v>660520</v>
      </c>
      <c r="H4" s="154"/>
      <c r="I4" s="157"/>
      <c r="J4" s="160"/>
      <c r="K4" s="54">
        <v>0.55100000000000005</v>
      </c>
      <c r="L4" s="55">
        <v>0.35149999999999898</v>
      </c>
    </row>
    <row r="5" spans="1:12" x14ac:dyDescent="0.35">
      <c r="A5" s="18" t="s">
        <v>30</v>
      </c>
      <c r="B5" s="19">
        <v>493566</v>
      </c>
      <c r="C5" s="19">
        <v>9788503</v>
      </c>
      <c r="D5" s="19">
        <v>3075</v>
      </c>
      <c r="E5" s="19">
        <v>59996.4</v>
      </c>
      <c r="F5" s="20">
        <f t="shared" si="0"/>
        <v>496641</v>
      </c>
      <c r="G5" s="20">
        <f t="shared" si="0"/>
        <v>9848499.4000000004</v>
      </c>
      <c r="H5" s="154"/>
      <c r="I5" s="157"/>
      <c r="J5" s="160"/>
      <c r="K5" s="54">
        <v>0.63047499999999967</v>
      </c>
      <c r="L5" s="55">
        <v>0.3411999999999995</v>
      </c>
    </row>
    <row r="6" spans="1:12" x14ac:dyDescent="0.35">
      <c r="A6" s="18" t="s">
        <v>16</v>
      </c>
      <c r="B6" s="19">
        <v>45164</v>
      </c>
      <c r="C6" s="19">
        <v>795224.11199999996</v>
      </c>
      <c r="D6" s="19">
        <v>239</v>
      </c>
      <c r="E6" s="19">
        <v>7576.9440000000004</v>
      </c>
      <c r="F6" s="20">
        <f t="shared" si="0"/>
        <v>45403</v>
      </c>
      <c r="G6" s="20">
        <f t="shared" si="0"/>
        <v>802801.05599999998</v>
      </c>
      <c r="H6" s="154"/>
      <c r="I6" s="157"/>
      <c r="J6" s="160"/>
      <c r="K6" s="54">
        <v>0.23</v>
      </c>
      <c r="L6" s="55">
        <v>0.42959999999999904</v>
      </c>
    </row>
    <row r="7" spans="1:12" x14ac:dyDescent="0.35">
      <c r="A7" s="18" t="s">
        <v>31</v>
      </c>
      <c r="B7" s="19">
        <v>752199</v>
      </c>
      <c r="C7" s="19">
        <v>13240838</v>
      </c>
      <c r="D7" s="19">
        <v>15352</v>
      </c>
      <c r="E7" s="19">
        <v>311898</v>
      </c>
      <c r="F7" s="20">
        <f t="shared" si="0"/>
        <v>767551</v>
      </c>
      <c r="G7" s="20">
        <f t="shared" si="0"/>
        <v>13552736</v>
      </c>
      <c r="H7" s="154"/>
      <c r="I7" s="157"/>
      <c r="J7" s="160"/>
      <c r="K7" s="54">
        <v>0.47423333333333328</v>
      </c>
      <c r="L7" s="55">
        <v>0.3056666666666667</v>
      </c>
    </row>
    <row r="8" spans="1:12" ht="15" thickBot="1" x14ac:dyDescent="0.4">
      <c r="A8" s="21" t="s">
        <v>18</v>
      </c>
      <c r="B8" s="22">
        <v>11309</v>
      </c>
      <c r="C8" s="22">
        <v>205702.47999999989</v>
      </c>
      <c r="D8" s="22">
        <v>8</v>
      </c>
      <c r="E8" s="22">
        <v>423.06999999999903</v>
      </c>
      <c r="F8" s="23">
        <f t="shared" si="0"/>
        <v>11317</v>
      </c>
      <c r="G8" s="23">
        <f t="shared" si="0"/>
        <v>206125.5499999999</v>
      </c>
      <c r="H8" s="155"/>
      <c r="I8" s="158"/>
      <c r="J8" s="161"/>
      <c r="K8" s="54">
        <v>0.70189999999999897</v>
      </c>
      <c r="L8" s="55">
        <v>0.53200000000000003</v>
      </c>
    </row>
    <row r="9" spans="1:12" x14ac:dyDescent="0.35">
      <c r="A9" s="70" t="s">
        <v>19</v>
      </c>
      <c r="B9" s="71">
        <v>180568</v>
      </c>
      <c r="C9" s="71">
        <v>3494248.0819999995</v>
      </c>
      <c r="D9" s="71">
        <v>3738</v>
      </c>
      <c r="E9" s="71">
        <v>69361</v>
      </c>
      <c r="F9" s="73">
        <f t="shared" si="0"/>
        <v>184306</v>
      </c>
      <c r="G9" s="73">
        <f t="shared" si="0"/>
        <v>3563609.0819999995</v>
      </c>
      <c r="H9" s="153">
        <f>G9/G2</f>
        <v>4.0986384291648026E-2</v>
      </c>
      <c r="I9" s="162">
        <f>F9/F2</f>
        <v>0.10955518358069133</v>
      </c>
      <c r="J9" s="165">
        <f>E9/G9</f>
        <v>1.9463694923875494E-2</v>
      </c>
      <c r="K9" s="124"/>
      <c r="L9" s="125"/>
    </row>
    <row r="10" spans="1:12" x14ac:dyDescent="0.35">
      <c r="A10" s="18" t="s">
        <v>14</v>
      </c>
      <c r="B10" s="19">
        <v>5998</v>
      </c>
      <c r="C10" s="19">
        <v>123801</v>
      </c>
      <c r="D10" s="19">
        <v>0</v>
      </c>
      <c r="E10" s="19">
        <v>0</v>
      </c>
      <c r="F10" s="25">
        <f t="shared" si="0"/>
        <v>5998</v>
      </c>
      <c r="G10" s="25">
        <f t="shared" si="0"/>
        <v>123801</v>
      </c>
      <c r="H10" s="154"/>
      <c r="I10" s="163"/>
      <c r="J10" s="166"/>
      <c r="K10" s="54">
        <v>0.55100000000000005</v>
      </c>
      <c r="L10" s="55">
        <v>0.35149999999999898</v>
      </c>
    </row>
    <row r="11" spans="1:12" x14ac:dyDescent="0.35">
      <c r="A11" s="18" t="s">
        <v>30</v>
      </c>
      <c r="B11" s="19">
        <v>77547</v>
      </c>
      <c r="C11" s="19">
        <v>1579695</v>
      </c>
      <c r="D11" s="19">
        <v>773</v>
      </c>
      <c r="E11" s="19">
        <v>14356</v>
      </c>
      <c r="F11" s="25">
        <f t="shared" si="0"/>
        <v>78320</v>
      </c>
      <c r="G11" s="25">
        <f t="shared" si="0"/>
        <v>1594051</v>
      </c>
      <c r="H11" s="154"/>
      <c r="I11" s="163"/>
      <c r="J11" s="166"/>
      <c r="K11" s="54">
        <v>0.63047499999999967</v>
      </c>
      <c r="L11" s="55">
        <v>0.3411999999999995</v>
      </c>
    </row>
    <row r="12" spans="1:12" x14ac:dyDescent="0.35">
      <c r="A12" s="18" t="s">
        <v>16</v>
      </c>
      <c r="B12" s="19">
        <v>10427</v>
      </c>
      <c r="C12" s="19">
        <v>183924.07199999999</v>
      </c>
      <c r="D12" s="19">
        <v>0</v>
      </c>
      <c r="E12" s="19">
        <v>0</v>
      </c>
      <c r="F12" s="25">
        <f t="shared" si="0"/>
        <v>10427</v>
      </c>
      <c r="G12" s="25">
        <f t="shared" si="0"/>
        <v>183924.07199999999</v>
      </c>
      <c r="H12" s="154"/>
      <c r="I12" s="163"/>
      <c r="J12" s="166"/>
      <c r="K12" s="54">
        <v>0.23</v>
      </c>
      <c r="L12" s="55">
        <v>0.42959999999999898</v>
      </c>
    </row>
    <row r="13" spans="1:12" x14ac:dyDescent="0.35">
      <c r="A13" s="18" t="s">
        <v>31</v>
      </c>
      <c r="B13" s="19">
        <v>83401</v>
      </c>
      <c r="C13" s="19">
        <v>1543816</v>
      </c>
      <c r="D13" s="19">
        <v>2965</v>
      </c>
      <c r="E13" s="19">
        <v>55005</v>
      </c>
      <c r="F13" s="25">
        <f t="shared" si="0"/>
        <v>86366</v>
      </c>
      <c r="G13" s="25">
        <f t="shared" si="0"/>
        <v>1598821</v>
      </c>
      <c r="H13" s="154"/>
      <c r="I13" s="163"/>
      <c r="J13" s="166"/>
      <c r="K13" s="54">
        <v>0.47423333333333328</v>
      </c>
      <c r="L13" s="55">
        <v>0.3056666666666667</v>
      </c>
    </row>
    <row r="14" spans="1:12" ht="15" thickBot="1" x14ac:dyDescent="0.4">
      <c r="A14" s="21" t="s">
        <v>18</v>
      </c>
      <c r="B14" s="22">
        <v>3195</v>
      </c>
      <c r="C14" s="22">
        <v>63012.009999999893</v>
      </c>
      <c r="D14" s="22">
        <v>0</v>
      </c>
      <c r="E14" s="22">
        <v>0</v>
      </c>
      <c r="F14" s="26">
        <f t="shared" si="0"/>
        <v>3195</v>
      </c>
      <c r="G14" s="26">
        <f t="shared" si="0"/>
        <v>63012.009999999893</v>
      </c>
      <c r="H14" s="155"/>
      <c r="I14" s="164"/>
      <c r="J14" s="167"/>
      <c r="K14" s="54">
        <v>0.70189999999999897</v>
      </c>
      <c r="L14" s="55">
        <v>0.53200000000000003</v>
      </c>
    </row>
    <row r="15" spans="1:12" x14ac:dyDescent="0.35">
      <c r="A15" s="70" t="s">
        <v>20</v>
      </c>
      <c r="B15" s="71">
        <v>100855</v>
      </c>
      <c r="C15" s="71">
        <v>4246756.9219999993</v>
      </c>
      <c r="D15" s="71">
        <v>11606</v>
      </c>
      <c r="E15" s="71">
        <v>1269649.662</v>
      </c>
      <c r="F15" s="73">
        <f t="shared" si="0"/>
        <v>112461</v>
      </c>
      <c r="G15" s="73">
        <f t="shared" si="0"/>
        <v>5516406.5839999989</v>
      </c>
      <c r="H15" s="153">
        <f>G15/G2</f>
        <v>6.3446229639169308E-2</v>
      </c>
      <c r="I15" s="162">
        <f>F15/F2</f>
        <v>6.6849074369082551E-2</v>
      </c>
      <c r="J15" s="165">
        <f>E15/G15</f>
        <v>0.23015882579839955</v>
      </c>
      <c r="K15" s="124"/>
      <c r="L15" s="125"/>
    </row>
    <row r="16" spans="1:12" x14ac:dyDescent="0.35">
      <c r="A16" s="18" t="s">
        <v>14</v>
      </c>
      <c r="B16" s="19">
        <v>4025</v>
      </c>
      <c r="C16" s="19">
        <v>212271</v>
      </c>
      <c r="D16" s="19">
        <v>595</v>
      </c>
      <c r="E16" s="19">
        <v>63881</v>
      </c>
      <c r="F16" s="25">
        <f t="shared" si="0"/>
        <v>4620</v>
      </c>
      <c r="G16" s="25">
        <f t="shared" si="0"/>
        <v>276152</v>
      </c>
      <c r="H16" s="154"/>
      <c r="I16" s="163"/>
      <c r="J16" s="166"/>
      <c r="K16" s="54">
        <v>0.55100000000000005</v>
      </c>
      <c r="L16" s="55">
        <v>0.18640000000000001</v>
      </c>
    </row>
    <row r="17" spans="1:12" x14ac:dyDescent="0.35">
      <c r="A17" s="18" t="s">
        <v>30</v>
      </c>
      <c r="B17" s="19">
        <v>43058</v>
      </c>
      <c r="C17" s="19">
        <v>1681882</v>
      </c>
      <c r="D17" s="19">
        <v>4871</v>
      </c>
      <c r="E17" s="19">
        <v>320411.40000000002</v>
      </c>
      <c r="F17" s="25">
        <f t="shared" si="0"/>
        <v>47929</v>
      </c>
      <c r="G17" s="25">
        <f t="shared" si="0"/>
        <v>2002293.4</v>
      </c>
      <c r="H17" s="154"/>
      <c r="I17" s="163"/>
      <c r="J17" s="166"/>
      <c r="K17" s="54">
        <v>0.63047499999999967</v>
      </c>
      <c r="L17" s="55">
        <v>0.1958499999999995</v>
      </c>
    </row>
    <row r="18" spans="1:12" x14ac:dyDescent="0.35">
      <c r="A18" s="18" t="s">
        <v>16</v>
      </c>
      <c r="B18" s="19">
        <v>3762</v>
      </c>
      <c r="C18" s="19">
        <v>132736.872</v>
      </c>
      <c r="D18" s="19">
        <v>218</v>
      </c>
      <c r="E18" s="19">
        <v>23246.832000000002</v>
      </c>
      <c r="F18" s="25">
        <f t="shared" si="0"/>
        <v>3980</v>
      </c>
      <c r="G18" s="25">
        <f t="shared" si="0"/>
        <v>155983.704</v>
      </c>
      <c r="H18" s="154"/>
      <c r="I18" s="163"/>
      <c r="J18" s="166"/>
      <c r="K18" s="54">
        <v>0.23</v>
      </c>
      <c r="L18" s="55">
        <v>0.25294999999999951</v>
      </c>
    </row>
    <row r="19" spans="1:12" x14ac:dyDescent="0.35">
      <c r="A19" s="18" t="s">
        <v>31</v>
      </c>
      <c r="B19" s="19">
        <v>48681</v>
      </c>
      <c r="C19" s="19">
        <v>2168380</v>
      </c>
      <c r="D19" s="19">
        <v>5821</v>
      </c>
      <c r="E19" s="19">
        <v>851323</v>
      </c>
      <c r="F19" s="25">
        <f t="shared" si="0"/>
        <v>54502</v>
      </c>
      <c r="G19" s="25">
        <f t="shared" si="0"/>
        <v>3019703</v>
      </c>
      <c r="H19" s="154"/>
      <c r="I19" s="163"/>
      <c r="J19" s="166"/>
      <c r="K19" s="54">
        <v>0.47423333333333328</v>
      </c>
      <c r="L19" s="55">
        <v>0.15129999999999932</v>
      </c>
    </row>
    <row r="20" spans="1:12" ht="15" thickBot="1" x14ac:dyDescent="0.4">
      <c r="A20" s="21" t="s">
        <v>18</v>
      </c>
      <c r="B20" s="22">
        <v>1329</v>
      </c>
      <c r="C20" s="22">
        <v>51487.049999999901</v>
      </c>
      <c r="D20" s="22">
        <v>101</v>
      </c>
      <c r="E20" s="22">
        <v>10787.429999999989</v>
      </c>
      <c r="F20" s="26">
        <f t="shared" si="0"/>
        <v>1430</v>
      </c>
      <c r="G20" s="26">
        <f t="shared" si="0"/>
        <v>62274.479999999894</v>
      </c>
      <c r="H20" s="155"/>
      <c r="I20" s="164"/>
      <c r="J20" s="167"/>
      <c r="K20" s="54">
        <v>0.70189999999999897</v>
      </c>
      <c r="L20" s="55">
        <v>0.41670000000000001</v>
      </c>
    </row>
    <row r="21" spans="1:12" x14ac:dyDescent="0.35">
      <c r="A21" s="70" t="s">
        <v>21</v>
      </c>
      <c r="B21" s="71">
        <v>17012</v>
      </c>
      <c r="C21" s="71">
        <v>5615744.699</v>
      </c>
      <c r="D21" s="71">
        <v>7635</v>
      </c>
      <c r="E21" s="71">
        <v>4310190.7339999992</v>
      </c>
      <c r="F21" s="73">
        <f t="shared" si="0"/>
        <v>24647</v>
      </c>
      <c r="G21" s="73">
        <f t="shared" si="0"/>
        <v>9925935.4329999983</v>
      </c>
      <c r="H21" s="153">
        <f>G21/G2</f>
        <v>0.11416184961642875</v>
      </c>
      <c r="I21" s="162">
        <f>F21/F2</f>
        <v>1.4650671219131767E-2</v>
      </c>
      <c r="J21" s="165">
        <f>E21/G21</f>
        <v>0.43423521773779</v>
      </c>
      <c r="K21" s="124"/>
      <c r="L21" s="125"/>
    </row>
    <row r="22" spans="1:12" x14ac:dyDescent="0.35">
      <c r="A22" s="18" t="s">
        <v>14</v>
      </c>
      <c r="B22" s="19">
        <v>305</v>
      </c>
      <c r="C22" s="19">
        <v>209299</v>
      </c>
      <c r="D22" s="19">
        <v>280</v>
      </c>
      <c r="E22" s="19">
        <v>290011</v>
      </c>
      <c r="F22" s="25">
        <f t="shared" si="0"/>
        <v>585</v>
      </c>
      <c r="G22" s="25">
        <f t="shared" si="0"/>
        <v>499310</v>
      </c>
      <c r="H22" s="154"/>
      <c r="I22" s="163"/>
      <c r="J22" s="166"/>
      <c r="K22" s="54">
        <v>0.55100000000000005</v>
      </c>
      <c r="L22" s="55">
        <v>0.1399</v>
      </c>
    </row>
    <row r="23" spans="1:12" x14ac:dyDescent="0.35">
      <c r="A23" s="18" t="s">
        <v>30</v>
      </c>
      <c r="B23" s="19">
        <v>6498</v>
      </c>
      <c r="C23" s="19">
        <v>3109371</v>
      </c>
      <c r="D23" s="19">
        <v>3689</v>
      </c>
      <c r="E23" s="19">
        <v>2248711.2999999998</v>
      </c>
      <c r="F23" s="25">
        <f t="shared" si="0"/>
        <v>10187</v>
      </c>
      <c r="G23" s="25">
        <f t="shared" si="0"/>
        <v>5358082.3</v>
      </c>
      <c r="H23" s="154"/>
      <c r="I23" s="163"/>
      <c r="J23" s="166"/>
      <c r="K23" s="54">
        <v>0.63047499999999967</v>
      </c>
      <c r="L23" s="55">
        <v>0.14479999999999948</v>
      </c>
    </row>
    <row r="24" spans="1:12" x14ac:dyDescent="0.35">
      <c r="A24" s="18" t="s">
        <v>16</v>
      </c>
      <c r="B24" s="19">
        <v>347</v>
      </c>
      <c r="C24" s="19">
        <v>194535.09600000002</v>
      </c>
      <c r="D24" s="19">
        <v>212</v>
      </c>
      <c r="E24" s="19">
        <v>185880.74400000001</v>
      </c>
      <c r="F24" s="25">
        <f t="shared" si="0"/>
        <v>559</v>
      </c>
      <c r="G24" s="25">
        <f t="shared" si="0"/>
        <v>380415.84</v>
      </c>
      <c r="H24" s="154"/>
      <c r="I24" s="163"/>
      <c r="J24" s="166"/>
      <c r="K24" s="54">
        <v>0.23</v>
      </c>
      <c r="L24" s="55">
        <v>0.25294999999999951</v>
      </c>
    </row>
    <row r="25" spans="1:12" x14ac:dyDescent="0.35">
      <c r="A25" s="18" t="s">
        <v>31</v>
      </c>
      <c r="B25" s="19">
        <v>9699</v>
      </c>
      <c r="C25" s="19">
        <v>2019022</v>
      </c>
      <c r="D25" s="19">
        <v>3368</v>
      </c>
      <c r="E25" s="19">
        <v>1489748</v>
      </c>
      <c r="F25" s="25">
        <f t="shared" si="0"/>
        <v>13067</v>
      </c>
      <c r="G25" s="25">
        <f t="shared" si="0"/>
        <v>3508770</v>
      </c>
      <c r="H25" s="154"/>
      <c r="I25" s="163"/>
      <c r="J25" s="166"/>
      <c r="K25" s="54">
        <v>0.47423333333333328</v>
      </c>
      <c r="L25" s="55">
        <v>0.14589999999999934</v>
      </c>
    </row>
    <row r="26" spans="1:12" ht="15" thickBot="1" x14ac:dyDescent="0.4">
      <c r="A26" s="21" t="s">
        <v>18</v>
      </c>
      <c r="B26" s="22">
        <v>163</v>
      </c>
      <c r="C26" s="22">
        <v>83517.602999999901</v>
      </c>
      <c r="D26" s="22">
        <v>86</v>
      </c>
      <c r="E26" s="22">
        <v>95839.6899999999</v>
      </c>
      <c r="F26" s="26">
        <f t="shared" si="0"/>
        <v>249</v>
      </c>
      <c r="G26" s="26">
        <f t="shared" si="0"/>
        <v>179357.2929999998</v>
      </c>
      <c r="H26" s="155"/>
      <c r="I26" s="164"/>
      <c r="J26" s="167"/>
      <c r="K26" s="54">
        <v>0.70189999999999897</v>
      </c>
      <c r="L26" s="55">
        <v>0.26119999999999899</v>
      </c>
    </row>
    <row r="27" spans="1:12" x14ac:dyDescent="0.35">
      <c r="A27" s="70" t="s">
        <v>22</v>
      </c>
      <c r="B27" s="71">
        <v>5707</v>
      </c>
      <c r="C27" s="71">
        <v>11591049.462000001</v>
      </c>
      <c r="D27" s="71">
        <v>5066</v>
      </c>
      <c r="E27" s="71">
        <v>31278386.107999995</v>
      </c>
      <c r="F27" s="73">
        <f>B27+D27</f>
        <v>10773</v>
      </c>
      <c r="G27" s="73">
        <f>C27+E27</f>
        <v>42869435.569999993</v>
      </c>
      <c r="H27" s="153">
        <f>G27/G2</f>
        <v>0.49305721256382889</v>
      </c>
      <c r="I27" s="169">
        <f>F27/F2</f>
        <v>6.4036873065162706E-3</v>
      </c>
      <c r="J27" s="172">
        <f>E27/G27</f>
        <v>0.72961973238314792</v>
      </c>
      <c r="K27" s="124"/>
      <c r="L27" s="125"/>
    </row>
    <row r="28" spans="1:12" x14ac:dyDescent="0.35">
      <c r="A28" s="18" t="s">
        <v>14</v>
      </c>
      <c r="B28" s="19">
        <v>22</v>
      </c>
      <c r="C28" s="19">
        <v>167559</v>
      </c>
      <c r="D28" s="19">
        <v>92</v>
      </c>
      <c r="E28" s="19">
        <v>3374294</v>
      </c>
      <c r="F28" s="25">
        <f>B28+D28</f>
        <v>114</v>
      </c>
      <c r="G28" s="25">
        <f>C28+E28</f>
        <v>3541853</v>
      </c>
      <c r="H28" s="154"/>
      <c r="I28" s="170"/>
      <c r="J28" s="173"/>
      <c r="K28" s="54">
        <v>0.55100000000000005</v>
      </c>
      <c r="L28" s="55">
        <v>7.6233333333333334E-2</v>
      </c>
    </row>
    <row r="29" spans="1:12" x14ac:dyDescent="0.35">
      <c r="A29" s="18" t="s">
        <v>30</v>
      </c>
      <c r="B29" s="19">
        <v>371</v>
      </c>
      <c r="C29" s="19">
        <v>4626814</v>
      </c>
      <c r="D29" s="19">
        <v>865</v>
      </c>
      <c r="E29" s="19">
        <v>6160266.2000000002</v>
      </c>
      <c r="F29" s="25">
        <f t="shared" ref="F29:G32" si="1">B29+D29</f>
        <v>1236</v>
      </c>
      <c r="G29" s="25">
        <f t="shared" si="1"/>
        <v>10787080.199999999</v>
      </c>
      <c r="H29" s="154"/>
      <c r="I29" s="170"/>
      <c r="J29" s="173"/>
      <c r="K29" s="54">
        <v>0.66899999999999959</v>
      </c>
      <c r="L29" s="55">
        <v>0.1193</v>
      </c>
    </row>
    <row r="30" spans="1:12" x14ac:dyDescent="0.35">
      <c r="A30" s="18" t="s">
        <v>16</v>
      </c>
      <c r="B30" s="19">
        <v>6</v>
      </c>
      <c r="C30" s="19">
        <v>72870.551999999981</v>
      </c>
      <c r="D30" s="19">
        <v>13</v>
      </c>
      <c r="E30" s="19">
        <v>346993.48799999896</v>
      </c>
      <c r="F30" s="25">
        <f t="shared" si="1"/>
        <v>19</v>
      </c>
      <c r="G30" s="25">
        <f t="shared" si="1"/>
        <v>419864.03999999893</v>
      </c>
      <c r="H30" s="154"/>
      <c r="I30" s="170"/>
      <c r="J30" s="173"/>
      <c r="K30" s="54">
        <v>0.23</v>
      </c>
      <c r="L30" s="55">
        <v>0.25294999999999951</v>
      </c>
    </row>
    <row r="31" spans="1:12" x14ac:dyDescent="0.35">
      <c r="A31" s="18" t="s">
        <v>31</v>
      </c>
      <c r="B31" s="19">
        <v>5299</v>
      </c>
      <c r="C31" s="19">
        <v>6644233</v>
      </c>
      <c r="D31" s="19">
        <v>4078</v>
      </c>
      <c r="E31" s="19">
        <v>20683012</v>
      </c>
      <c r="F31" s="25">
        <f t="shared" si="1"/>
        <v>9377</v>
      </c>
      <c r="G31" s="25">
        <f t="shared" si="1"/>
        <v>27327245</v>
      </c>
      <c r="H31" s="154"/>
      <c r="I31" s="170"/>
      <c r="J31" s="173"/>
      <c r="K31" s="54">
        <v>0.42367500000000002</v>
      </c>
      <c r="L31" s="55">
        <v>0.13544999999999927</v>
      </c>
    </row>
    <row r="32" spans="1:12" ht="15" thickBot="1" x14ac:dyDescent="0.4">
      <c r="A32" s="18" t="s">
        <v>18</v>
      </c>
      <c r="B32" s="19">
        <v>9</v>
      </c>
      <c r="C32" s="19">
        <v>79572.91</v>
      </c>
      <c r="D32" s="19">
        <v>18</v>
      </c>
      <c r="E32" s="19">
        <v>713820.41999999899</v>
      </c>
      <c r="F32" s="27">
        <f t="shared" si="1"/>
        <v>27</v>
      </c>
      <c r="G32" s="27">
        <f t="shared" si="1"/>
        <v>793393.32999999903</v>
      </c>
      <c r="H32" s="168"/>
      <c r="I32" s="171"/>
      <c r="J32" s="174"/>
      <c r="K32" s="54">
        <v>0.70189999999999897</v>
      </c>
      <c r="L32" s="55">
        <v>0.2074</v>
      </c>
    </row>
    <row r="33" spans="1:12" x14ac:dyDescent="0.35">
      <c r="A33" s="70" t="s">
        <v>23</v>
      </c>
      <c r="B33" s="71">
        <v>0</v>
      </c>
      <c r="C33" s="71">
        <v>100</v>
      </c>
      <c r="D33" s="71">
        <v>0</v>
      </c>
      <c r="E33" s="71">
        <v>0</v>
      </c>
      <c r="F33" s="73">
        <f>B33+D33</f>
        <v>0</v>
      </c>
      <c r="G33" s="73">
        <f>C33+E33</f>
        <v>100</v>
      </c>
      <c r="H33" s="177">
        <f>G33/G2</f>
        <v>1.1501369355767073E-6</v>
      </c>
      <c r="I33" s="177">
        <f>F33/F2</f>
        <v>0</v>
      </c>
      <c r="J33" s="179">
        <f>F34/G33</f>
        <v>0</v>
      </c>
      <c r="K33" s="124"/>
      <c r="L33" s="125"/>
    </row>
    <row r="34" spans="1:12" ht="15" thickBot="1" x14ac:dyDescent="0.4">
      <c r="A34" s="21" t="s">
        <v>30</v>
      </c>
      <c r="B34" s="22">
        <v>0</v>
      </c>
      <c r="C34" s="22">
        <v>100</v>
      </c>
      <c r="D34" s="22">
        <v>0</v>
      </c>
      <c r="E34" s="22">
        <v>0</v>
      </c>
      <c r="F34" s="26">
        <f t="shared" ref="F34:G34" si="2">B34+D34</f>
        <v>0</v>
      </c>
      <c r="G34" s="26">
        <f t="shared" si="2"/>
        <v>100</v>
      </c>
      <c r="H34" s="178"/>
      <c r="I34" s="178"/>
      <c r="J34" s="180"/>
      <c r="K34" s="126"/>
      <c r="L34" s="127"/>
    </row>
  </sheetData>
  <mergeCells count="19">
    <mergeCell ref="H27:H32"/>
    <mergeCell ref="I27:I32"/>
    <mergeCell ref="J27:J32"/>
    <mergeCell ref="H33:H34"/>
    <mergeCell ref="I33:I34"/>
    <mergeCell ref="J33:J34"/>
    <mergeCell ref="H15:H20"/>
    <mergeCell ref="I15:I20"/>
    <mergeCell ref="J15:J20"/>
    <mergeCell ref="H21:H26"/>
    <mergeCell ref="I21:I26"/>
    <mergeCell ref="J21:J26"/>
    <mergeCell ref="K2:L2"/>
    <mergeCell ref="H3:H8"/>
    <mergeCell ref="I3:I8"/>
    <mergeCell ref="J3:J8"/>
    <mergeCell ref="H9:H14"/>
    <mergeCell ref="I9:I14"/>
    <mergeCell ref="J9:J14"/>
  </mergeCells>
  <pageMargins left="0.7" right="0.7" top="0.75" bottom="0.75" header="0.3" footer="0.3"/>
  <pageSetup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4138D-AF9E-494F-9B22-46F18C2C8874}">
  <sheetPr>
    <tabColor rgb="FF7030A0"/>
  </sheetPr>
  <dimension ref="A1:L34"/>
  <sheetViews>
    <sheetView zoomScaleNormal="100" workbookViewId="0">
      <selection activeCell="J2" sqref="J2"/>
    </sheetView>
  </sheetViews>
  <sheetFormatPr defaultRowHeight="14.5" x14ac:dyDescent="0.35"/>
  <cols>
    <col min="1" max="1" width="17.453125" customWidth="1"/>
    <col min="2" max="2" width="13.1796875" style="19" customWidth="1"/>
    <col min="3" max="3" width="14.453125" style="19" customWidth="1"/>
    <col min="4" max="4" width="13.1796875" style="19" customWidth="1"/>
    <col min="5" max="5" width="14.1796875" style="19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143">
        <f>[1]JAN!A1</f>
        <v>2021</v>
      </c>
      <c r="B1" s="144" t="s">
        <v>0</v>
      </c>
      <c r="C1" s="63" t="s">
        <v>1</v>
      </c>
      <c r="D1" s="64" t="str">
        <f>JAN!D1</f>
        <v>CS  # Sales Customer</v>
      </c>
      <c r="E1" s="65" t="str">
        <f>JAN!E1</f>
        <v>CS THERMS (Volume)</v>
      </c>
      <c r="F1" s="66" t="s">
        <v>4</v>
      </c>
      <c r="G1" s="67" t="s">
        <v>5</v>
      </c>
      <c r="H1" s="68" t="s">
        <v>6</v>
      </c>
      <c r="I1" s="68" t="s">
        <v>7</v>
      </c>
      <c r="J1" s="69" t="str">
        <f>JAN!J1</f>
        <v>Competitive Supplier (CS) Rate Class Load ( in %) Therms</v>
      </c>
      <c r="K1" s="61" t="s">
        <v>9</v>
      </c>
      <c r="L1" s="61" t="s">
        <v>10</v>
      </c>
    </row>
    <row r="2" spans="1:12" ht="15" thickBot="1" x14ac:dyDescent="0.4">
      <c r="A2" s="10" t="s">
        <v>35</v>
      </c>
      <c r="B2" s="11">
        <v>1656898</v>
      </c>
      <c r="C2" s="11">
        <v>106942863.39118481</v>
      </c>
      <c r="D2" s="11">
        <v>45949</v>
      </c>
      <c r="E2" s="11">
        <v>49200659.10124635</v>
      </c>
      <c r="F2" s="12">
        <f>B2+D2</f>
        <v>1702847</v>
      </c>
      <c r="G2" s="12">
        <f>C2+E2</f>
        <v>156143522.49243116</v>
      </c>
      <c r="H2" s="13">
        <f>SUM(H3:H34)</f>
        <v>0.99999999999999989</v>
      </c>
      <c r="I2" s="14">
        <f>SUM(I3:I34)</f>
        <v>0.99999999999999989</v>
      </c>
      <c r="J2" s="14">
        <f>E2/G2</f>
        <v>0.31509894432944718</v>
      </c>
      <c r="K2" s="151" t="s">
        <v>12</v>
      </c>
      <c r="L2" s="152"/>
    </row>
    <row r="3" spans="1:12" x14ac:dyDescent="0.35">
      <c r="A3" s="70" t="s">
        <v>13</v>
      </c>
      <c r="B3" s="71">
        <v>1357770</v>
      </c>
      <c r="C3" s="71">
        <v>62159135.453254454</v>
      </c>
      <c r="D3" s="71">
        <v>18493</v>
      </c>
      <c r="E3" s="71">
        <v>875195.45323271665</v>
      </c>
      <c r="F3" s="72">
        <f>B3+D3</f>
        <v>1376263</v>
      </c>
      <c r="G3" s="72">
        <f>C3+E3</f>
        <v>63034330.906487167</v>
      </c>
      <c r="H3" s="153">
        <f>G3/G$2</f>
        <v>0.40369481807702057</v>
      </c>
      <c r="I3" s="156">
        <f>F3/F2</f>
        <v>0.8082129516039902</v>
      </c>
      <c r="J3" s="159">
        <f>E3/G3</f>
        <v>1.3884425211573811E-2</v>
      </c>
      <c r="K3" s="58"/>
      <c r="L3" s="59"/>
    </row>
    <row r="4" spans="1:12" x14ac:dyDescent="0.35">
      <c r="A4" s="18" t="s">
        <v>14</v>
      </c>
      <c r="B4" s="19">
        <v>29234</v>
      </c>
      <c r="C4" s="19">
        <v>1729290</v>
      </c>
      <c r="D4" s="19">
        <v>77</v>
      </c>
      <c r="E4" s="19">
        <v>8063</v>
      </c>
      <c r="F4" s="20">
        <f>B4+D4</f>
        <v>29311</v>
      </c>
      <c r="G4" s="20">
        <f t="shared" ref="F4:G26" si="0">C4+E4</f>
        <v>1737353</v>
      </c>
      <c r="H4" s="154"/>
      <c r="I4" s="157"/>
      <c r="J4" s="160"/>
      <c r="K4" s="54">
        <v>0.84260000000000002</v>
      </c>
      <c r="L4" s="55">
        <v>0.32940000000000003</v>
      </c>
    </row>
    <row r="5" spans="1:12" x14ac:dyDescent="0.35">
      <c r="A5" s="18" t="s">
        <v>30</v>
      </c>
      <c r="B5" s="19">
        <v>494365</v>
      </c>
      <c r="C5" s="19">
        <v>27215791</v>
      </c>
      <c r="D5" s="19">
        <v>3034</v>
      </c>
      <c r="E5" s="19">
        <v>162463.70000000001</v>
      </c>
      <c r="F5" s="20">
        <f t="shared" si="0"/>
        <v>497399</v>
      </c>
      <c r="G5" s="20">
        <f t="shared" si="0"/>
        <v>27378254.699999999</v>
      </c>
      <c r="H5" s="154"/>
      <c r="I5" s="157"/>
      <c r="J5" s="160"/>
      <c r="K5" s="54">
        <v>0.76827499999999915</v>
      </c>
      <c r="L5" s="55">
        <v>0.3538</v>
      </c>
    </row>
    <row r="6" spans="1:12" x14ac:dyDescent="0.35">
      <c r="A6" s="18" t="s">
        <v>16</v>
      </c>
      <c r="B6" s="19">
        <v>45265</v>
      </c>
      <c r="C6" s="19">
        <v>1628177.0132544567</v>
      </c>
      <c r="D6" s="19">
        <v>239</v>
      </c>
      <c r="E6" s="19">
        <v>12970.843232716599</v>
      </c>
      <c r="F6" s="20">
        <f t="shared" si="0"/>
        <v>45504</v>
      </c>
      <c r="G6" s="20">
        <f t="shared" si="0"/>
        <v>1641147.8564871734</v>
      </c>
      <c r="H6" s="154"/>
      <c r="I6" s="157"/>
      <c r="J6" s="160"/>
      <c r="K6" s="54">
        <v>1.0727</v>
      </c>
      <c r="L6" s="55">
        <v>0.40760000000000002</v>
      </c>
    </row>
    <row r="7" spans="1:12" x14ac:dyDescent="0.35">
      <c r="A7" s="18" t="s">
        <v>31</v>
      </c>
      <c r="B7" s="19">
        <v>777532</v>
      </c>
      <c r="C7" s="19">
        <v>31055817</v>
      </c>
      <c r="D7" s="19">
        <v>15135</v>
      </c>
      <c r="E7" s="19">
        <v>690735</v>
      </c>
      <c r="F7" s="20">
        <f t="shared" si="0"/>
        <v>792667</v>
      </c>
      <c r="G7" s="20">
        <f t="shared" si="0"/>
        <v>31746552</v>
      </c>
      <c r="H7" s="154"/>
      <c r="I7" s="157"/>
      <c r="J7" s="160"/>
      <c r="K7" s="54">
        <v>0.72819999999999896</v>
      </c>
      <c r="L7" s="55">
        <v>0.34783333333333272</v>
      </c>
    </row>
    <row r="8" spans="1:12" ht="15" thickBot="1" x14ac:dyDescent="0.4">
      <c r="A8" s="21" t="s">
        <v>18</v>
      </c>
      <c r="B8" s="22">
        <v>11374</v>
      </c>
      <c r="C8" s="22">
        <v>530060.43999999901</v>
      </c>
      <c r="D8" s="22">
        <v>8</v>
      </c>
      <c r="E8" s="22">
        <v>962.90999999999894</v>
      </c>
      <c r="F8" s="23">
        <f t="shared" si="0"/>
        <v>11382</v>
      </c>
      <c r="G8" s="23">
        <f t="shared" si="0"/>
        <v>531023.34999999905</v>
      </c>
      <c r="H8" s="155"/>
      <c r="I8" s="158"/>
      <c r="J8" s="161"/>
      <c r="K8" s="54">
        <v>0.76669999999999949</v>
      </c>
      <c r="L8" s="55">
        <v>0.504</v>
      </c>
    </row>
    <row r="9" spans="1:12" x14ac:dyDescent="0.35">
      <c r="A9" s="70" t="s">
        <v>19</v>
      </c>
      <c r="B9" s="71">
        <v>174177</v>
      </c>
      <c r="C9" s="71">
        <v>8251981.9773215046</v>
      </c>
      <c r="D9" s="71">
        <v>3372</v>
      </c>
      <c r="E9" s="71">
        <v>139201</v>
      </c>
      <c r="F9" s="73">
        <f t="shared" si="0"/>
        <v>177549</v>
      </c>
      <c r="G9" s="73">
        <f t="shared" si="0"/>
        <v>8391182.9773215055</v>
      </c>
      <c r="H9" s="153">
        <f>G9/G2</f>
        <v>5.3740192634172554E-2</v>
      </c>
      <c r="I9" s="162">
        <f>F9/F2</f>
        <v>0.10426597339631805</v>
      </c>
      <c r="J9" s="165">
        <f>E9/G9</f>
        <v>1.6588960147360943E-2</v>
      </c>
      <c r="K9" s="124"/>
      <c r="L9" s="125"/>
    </row>
    <row r="10" spans="1:12" x14ac:dyDescent="0.35">
      <c r="A10" s="18" t="s">
        <v>14</v>
      </c>
      <c r="B10" s="19">
        <v>5991</v>
      </c>
      <c r="C10" s="19">
        <v>320404</v>
      </c>
      <c r="D10" s="19">
        <v>0</v>
      </c>
      <c r="E10" s="19">
        <v>0</v>
      </c>
      <c r="F10" s="25">
        <f t="shared" si="0"/>
        <v>5991</v>
      </c>
      <c r="G10" s="25">
        <f t="shared" si="0"/>
        <v>320404</v>
      </c>
      <c r="H10" s="154"/>
      <c r="I10" s="163"/>
      <c r="J10" s="166"/>
      <c r="K10" s="54">
        <v>0.84260000000000002</v>
      </c>
      <c r="L10" s="55">
        <v>0.32940000000000003</v>
      </c>
    </row>
    <row r="11" spans="1:12" x14ac:dyDescent="0.35">
      <c r="A11" s="18" t="s">
        <v>30</v>
      </c>
      <c r="B11" s="19">
        <v>78060</v>
      </c>
      <c r="C11" s="19">
        <v>4198529</v>
      </c>
      <c r="D11" s="19">
        <v>744</v>
      </c>
      <c r="E11" s="19">
        <v>34729</v>
      </c>
      <c r="F11" s="25">
        <f t="shared" si="0"/>
        <v>78804</v>
      </c>
      <c r="G11" s="25">
        <f t="shared" si="0"/>
        <v>4233258</v>
      </c>
      <c r="H11" s="154"/>
      <c r="I11" s="163"/>
      <c r="J11" s="166"/>
      <c r="K11" s="54">
        <v>0.76827499999999915</v>
      </c>
      <c r="L11" s="55">
        <v>0.3538</v>
      </c>
    </row>
    <row r="12" spans="1:12" x14ac:dyDescent="0.35">
      <c r="A12" s="18" t="s">
        <v>16</v>
      </c>
      <c r="B12" s="19">
        <v>10459</v>
      </c>
      <c r="C12" s="19">
        <v>427962.83732150611</v>
      </c>
      <c r="D12" s="19">
        <v>0</v>
      </c>
      <c r="E12" s="19">
        <v>0</v>
      </c>
      <c r="F12" s="25">
        <f t="shared" si="0"/>
        <v>10459</v>
      </c>
      <c r="G12" s="25">
        <f t="shared" si="0"/>
        <v>427962.83732150611</v>
      </c>
      <c r="H12" s="154"/>
      <c r="I12" s="163"/>
      <c r="J12" s="166"/>
      <c r="K12" s="54">
        <v>1.0727</v>
      </c>
      <c r="L12" s="55">
        <v>0.40760000000000002</v>
      </c>
    </row>
    <row r="13" spans="1:12" x14ac:dyDescent="0.35">
      <c r="A13" s="18" t="s">
        <v>31</v>
      </c>
      <c r="B13" s="19">
        <v>76499</v>
      </c>
      <c r="C13" s="19">
        <v>3161883</v>
      </c>
      <c r="D13" s="19">
        <v>2628</v>
      </c>
      <c r="E13" s="19">
        <v>104472</v>
      </c>
      <c r="F13" s="25">
        <f t="shared" si="0"/>
        <v>79127</v>
      </c>
      <c r="G13" s="25">
        <f t="shared" si="0"/>
        <v>3266355</v>
      </c>
      <c r="H13" s="154"/>
      <c r="I13" s="163"/>
      <c r="J13" s="166"/>
      <c r="K13" s="54">
        <v>0.72819999999999896</v>
      </c>
      <c r="L13" s="55">
        <v>0.34783333333333272</v>
      </c>
    </row>
    <row r="14" spans="1:12" ht="15" thickBot="1" x14ac:dyDescent="0.4">
      <c r="A14" s="21" t="s">
        <v>18</v>
      </c>
      <c r="B14" s="22">
        <v>3168</v>
      </c>
      <c r="C14" s="22">
        <v>143203.139999999</v>
      </c>
      <c r="D14" s="22">
        <v>0</v>
      </c>
      <c r="E14" s="22">
        <v>0</v>
      </c>
      <c r="F14" s="26">
        <f t="shared" si="0"/>
        <v>3168</v>
      </c>
      <c r="G14" s="26">
        <f t="shared" si="0"/>
        <v>143203.139999999</v>
      </c>
      <c r="H14" s="155"/>
      <c r="I14" s="164"/>
      <c r="J14" s="167"/>
      <c r="K14" s="54">
        <v>0.76669999999999949</v>
      </c>
      <c r="L14" s="55">
        <v>0.504</v>
      </c>
    </row>
    <row r="15" spans="1:12" x14ac:dyDescent="0.35">
      <c r="A15" s="70" t="s">
        <v>20</v>
      </c>
      <c r="B15" s="71">
        <v>102086</v>
      </c>
      <c r="C15" s="71">
        <v>9435127.491928881</v>
      </c>
      <c r="D15" s="71">
        <v>11555</v>
      </c>
      <c r="E15" s="71">
        <v>2374758.9676630963</v>
      </c>
      <c r="F15" s="73">
        <f t="shared" si="0"/>
        <v>113641</v>
      </c>
      <c r="G15" s="73">
        <f t="shared" si="0"/>
        <v>11809886.459591977</v>
      </c>
      <c r="H15" s="153">
        <f>G15/G2</f>
        <v>7.5634815143640968E-2</v>
      </c>
      <c r="I15" s="162">
        <f>F15/F2</f>
        <v>6.6735884081188745E-2</v>
      </c>
      <c r="J15" s="165">
        <f>E15/G15</f>
        <v>0.20108228608195633</v>
      </c>
      <c r="K15" s="124"/>
      <c r="L15" s="125"/>
    </row>
    <row r="16" spans="1:12" x14ac:dyDescent="0.35">
      <c r="A16" s="18" t="s">
        <v>14</v>
      </c>
      <c r="B16" s="19">
        <v>4014</v>
      </c>
      <c r="C16" s="19">
        <v>490173</v>
      </c>
      <c r="D16" s="19">
        <v>580</v>
      </c>
      <c r="E16" s="19">
        <v>130271</v>
      </c>
      <c r="F16" s="25">
        <f t="shared" si="0"/>
        <v>4594</v>
      </c>
      <c r="G16" s="25">
        <f t="shared" si="0"/>
        <v>620444</v>
      </c>
      <c r="H16" s="154"/>
      <c r="I16" s="163"/>
      <c r="J16" s="166"/>
      <c r="K16" s="54">
        <v>0.84260000000000002</v>
      </c>
      <c r="L16" s="55">
        <v>0.161</v>
      </c>
    </row>
    <row r="17" spans="1:12" x14ac:dyDescent="0.35">
      <c r="A17" s="18" t="s">
        <v>30</v>
      </c>
      <c r="B17" s="19">
        <v>43463</v>
      </c>
      <c r="C17" s="19">
        <v>4462457</v>
      </c>
      <c r="D17" s="19">
        <v>4867</v>
      </c>
      <c r="E17" s="19">
        <v>723507.59999999986</v>
      </c>
      <c r="F17" s="25">
        <f t="shared" si="0"/>
        <v>48330</v>
      </c>
      <c r="G17" s="25">
        <f t="shared" si="0"/>
        <v>5185964.5999999996</v>
      </c>
      <c r="H17" s="154"/>
      <c r="I17" s="163"/>
      <c r="J17" s="166"/>
      <c r="K17" s="54">
        <v>0.76827499999999915</v>
      </c>
      <c r="L17" s="55">
        <v>0.17454999999999951</v>
      </c>
    </row>
    <row r="18" spans="1:12" x14ac:dyDescent="0.35">
      <c r="A18" s="18" t="s">
        <v>16</v>
      </c>
      <c r="B18" s="19">
        <v>3812</v>
      </c>
      <c r="C18" s="19">
        <v>270658.37192888197</v>
      </c>
      <c r="D18" s="19">
        <v>217</v>
      </c>
      <c r="E18" s="19">
        <v>42559.197663096304</v>
      </c>
      <c r="F18" s="25">
        <f t="shared" si="0"/>
        <v>4029</v>
      </c>
      <c r="G18" s="25">
        <f t="shared" si="0"/>
        <v>313217.56959197827</v>
      </c>
      <c r="H18" s="154"/>
      <c r="I18" s="163"/>
      <c r="J18" s="166"/>
      <c r="K18" s="54">
        <v>1.0727</v>
      </c>
      <c r="L18" s="55">
        <v>0.18010000000000001</v>
      </c>
    </row>
    <row r="19" spans="1:12" x14ac:dyDescent="0.35">
      <c r="A19" s="18" t="s">
        <v>31</v>
      </c>
      <c r="B19" s="19">
        <v>49453</v>
      </c>
      <c r="C19" s="19">
        <v>4067851</v>
      </c>
      <c r="D19" s="19">
        <v>5788</v>
      </c>
      <c r="E19" s="19">
        <v>1453248</v>
      </c>
      <c r="F19" s="25">
        <f t="shared" si="0"/>
        <v>55241</v>
      </c>
      <c r="G19" s="25">
        <f t="shared" si="0"/>
        <v>5521099</v>
      </c>
      <c r="H19" s="154"/>
      <c r="I19" s="163"/>
      <c r="J19" s="166"/>
      <c r="K19" s="54">
        <v>0.72819999999999896</v>
      </c>
      <c r="L19" s="55">
        <v>0.18153333333333335</v>
      </c>
    </row>
    <row r="20" spans="1:12" ht="15" thickBot="1" x14ac:dyDescent="0.4">
      <c r="A20" s="21" t="s">
        <v>18</v>
      </c>
      <c r="B20" s="22">
        <v>1344</v>
      </c>
      <c r="C20" s="22">
        <v>143988.12</v>
      </c>
      <c r="D20" s="22">
        <v>103</v>
      </c>
      <c r="E20" s="22">
        <v>25173.170000000002</v>
      </c>
      <c r="F20" s="26">
        <f t="shared" si="0"/>
        <v>1447</v>
      </c>
      <c r="G20" s="26">
        <f t="shared" si="0"/>
        <v>169161.29</v>
      </c>
      <c r="H20" s="155"/>
      <c r="I20" s="164"/>
      <c r="J20" s="167"/>
      <c r="K20" s="54">
        <v>0.76669999999999949</v>
      </c>
      <c r="L20" s="55">
        <v>0.37609999999999899</v>
      </c>
    </row>
    <row r="21" spans="1:12" x14ac:dyDescent="0.35">
      <c r="A21" s="70" t="s">
        <v>21</v>
      </c>
      <c r="B21" s="71">
        <v>17109</v>
      </c>
      <c r="C21" s="71">
        <v>11117354.983236915</v>
      </c>
      <c r="D21" s="71">
        <v>7564</v>
      </c>
      <c r="E21" s="71">
        <v>8030068.6182862706</v>
      </c>
      <c r="F21" s="73">
        <f t="shared" si="0"/>
        <v>24673</v>
      </c>
      <c r="G21" s="73">
        <f t="shared" si="0"/>
        <v>19147423.601523183</v>
      </c>
      <c r="H21" s="153">
        <f>G21/G2</f>
        <v>0.1226270760123996</v>
      </c>
      <c r="I21" s="162">
        <f>F21/F2</f>
        <v>1.4489264155851935E-2</v>
      </c>
      <c r="J21" s="165">
        <f>E21/G21</f>
        <v>0.41938115463468811</v>
      </c>
      <c r="K21" s="124"/>
      <c r="L21" s="125"/>
    </row>
    <row r="22" spans="1:12" x14ac:dyDescent="0.35">
      <c r="A22" s="18" t="s">
        <v>14</v>
      </c>
      <c r="B22" s="19">
        <v>278</v>
      </c>
      <c r="C22" s="19">
        <v>338188</v>
      </c>
      <c r="D22" s="19">
        <v>255</v>
      </c>
      <c r="E22" s="19">
        <v>480923</v>
      </c>
      <c r="F22" s="25">
        <f t="shared" si="0"/>
        <v>533</v>
      </c>
      <c r="G22" s="25">
        <f t="shared" si="0"/>
        <v>819111</v>
      </c>
      <c r="H22" s="154"/>
      <c r="I22" s="163"/>
      <c r="J22" s="166"/>
      <c r="K22" s="54">
        <v>0.84260000000000002</v>
      </c>
      <c r="L22" s="55">
        <v>0.13400000000000001</v>
      </c>
    </row>
    <row r="23" spans="1:12" x14ac:dyDescent="0.35">
      <c r="A23" s="18" t="s">
        <v>30</v>
      </c>
      <c r="B23" s="19">
        <v>6558</v>
      </c>
      <c r="C23" s="19">
        <v>6811608</v>
      </c>
      <c r="D23" s="19">
        <v>3674</v>
      </c>
      <c r="E23" s="19">
        <v>4237091.5</v>
      </c>
      <c r="F23" s="25">
        <f t="shared" si="0"/>
        <v>10232</v>
      </c>
      <c r="G23" s="25">
        <f t="shared" si="0"/>
        <v>11048699.5</v>
      </c>
      <c r="H23" s="154"/>
      <c r="I23" s="163"/>
      <c r="J23" s="166"/>
      <c r="K23" s="54">
        <v>0.76827499999999915</v>
      </c>
      <c r="L23" s="55">
        <v>0.1343499999999995</v>
      </c>
    </row>
    <row r="24" spans="1:12" x14ac:dyDescent="0.35">
      <c r="A24" s="18" t="s">
        <v>16</v>
      </c>
      <c r="B24" s="19">
        <v>346</v>
      </c>
      <c r="C24" s="19">
        <v>411352.82623691496</v>
      </c>
      <c r="D24" s="19">
        <v>213</v>
      </c>
      <c r="E24" s="19">
        <v>353950.87828627002</v>
      </c>
      <c r="F24" s="25">
        <f t="shared" si="0"/>
        <v>559</v>
      </c>
      <c r="G24" s="25">
        <f t="shared" si="0"/>
        <v>765303.70452318504</v>
      </c>
      <c r="H24" s="154"/>
      <c r="I24" s="163"/>
      <c r="J24" s="166"/>
      <c r="K24" s="54">
        <v>1.0727</v>
      </c>
      <c r="L24" s="55">
        <v>0.18010000000000001</v>
      </c>
    </row>
    <row r="25" spans="1:12" x14ac:dyDescent="0.35">
      <c r="A25" s="18" t="s">
        <v>31</v>
      </c>
      <c r="B25" s="19">
        <v>9759</v>
      </c>
      <c r="C25" s="19">
        <v>3352464</v>
      </c>
      <c r="D25" s="19">
        <v>3336</v>
      </c>
      <c r="E25" s="19">
        <v>2744242</v>
      </c>
      <c r="F25" s="25">
        <f t="shared" si="0"/>
        <v>13095</v>
      </c>
      <c r="G25" s="25">
        <f t="shared" si="0"/>
        <v>6096706</v>
      </c>
      <c r="H25" s="154"/>
      <c r="I25" s="163"/>
      <c r="J25" s="166"/>
      <c r="K25" s="54">
        <v>0.72819999999999896</v>
      </c>
      <c r="L25" s="55">
        <v>0.17103333333333334</v>
      </c>
    </row>
    <row r="26" spans="1:12" ht="15" thickBot="1" x14ac:dyDescent="0.4">
      <c r="A26" s="21" t="s">
        <v>18</v>
      </c>
      <c r="B26" s="22">
        <v>168</v>
      </c>
      <c r="C26" s="22">
        <v>203742.1569999989</v>
      </c>
      <c r="D26" s="22">
        <v>86</v>
      </c>
      <c r="E26" s="22">
        <v>213861.24</v>
      </c>
      <c r="F26" s="26">
        <f t="shared" si="0"/>
        <v>254</v>
      </c>
      <c r="G26" s="26">
        <f t="shared" si="0"/>
        <v>417603.39699999889</v>
      </c>
      <c r="H26" s="155"/>
      <c r="I26" s="164"/>
      <c r="J26" s="167"/>
      <c r="K26" s="54">
        <v>0.76669999999999949</v>
      </c>
      <c r="L26" s="55">
        <v>0.23200000000000001</v>
      </c>
    </row>
    <row r="27" spans="1:12" x14ac:dyDescent="0.35">
      <c r="A27" s="70" t="s">
        <v>22</v>
      </c>
      <c r="B27" s="71">
        <v>5756</v>
      </c>
      <c r="C27" s="71">
        <v>15979163.485443039</v>
      </c>
      <c r="D27" s="71">
        <v>4965</v>
      </c>
      <c r="E27" s="71">
        <v>37781435.062064268</v>
      </c>
      <c r="F27" s="73">
        <f>B27+D27</f>
        <v>10721</v>
      </c>
      <c r="G27" s="73">
        <f>C27+E27</f>
        <v>53760598.547507308</v>
      </c>
      <c r="H27" s="153">
        <f>G27/G2</f>
        <v>0.34430245769633688</v>
      </c>
      <c r="I27" s="169">
        <f>F27/F2</f>
        <v>6.295926762651019E-3</v>
      </c>
      <c r="J27" s="172">
        <f>E27/G27</f>
        <v>0.70277184560505723</v>
      </c>
      <c r="K27" s="124"/>
      <c r="L27" s="125"/>
    </row>
    <row r="28" spans="1:12" x14ac:dyDescent="0.35">
      <c r="A28" s="18" t="s">
        <v>14</v>
      </c>
      <c r="B28" s="19">
        <v>17</v>
      </c>
      <c r="C28" s="19">
        <v>194632</v>
      </c>
      <c r="D28" s="19">
        <v>89</v>
      </c>
      <c r="E28" s="19">
        <v>4274265</v>
      </c>
      <c r="F28" s="25">
        <f>B28+D28</f>
        <v>106</v>
      </c>
      <c r="G28" s="25">
        <f>C28+E28</f>
        <v>4468897</v>
      </c>
      <c r="H28" s="154"/>
      <c r="I28" s="170"/>
      <c r="J28" s="173"/>
      <c r="K28" s="54">
        <v>0.84260000000000002</v>
      </c>
      <c r="L28" s="55">
        <v>8.3533333333333334E-2</v>
      </c>
    </row>
    <row r="29" spans="1:12" x14ac:dyDescent="0.35">
      <c r="A29" s="18" t="s">
        <v>30</v>
      </c>
      <c r="B29" s="19">
        <v>378</v>
      </c>
      <c r="C29" s="19">
        <v>5916464</v>
      </c>
      <c r="D29" s="19">
        <v>866</v>
      </c>
      <c r="E29" s="19">
        <v>6045058.6999999993</v>
      </c>
      <c r="F29" s="25">
        <f t="shared" ref="F29:G32" si="1">B29+D29</f>
        <v>1244</v>
      </c>
      <c r="G29" s="25">
        <f t="shared" si="1"/>
        <v>11961522.699999999</v>
      </c>
      <c r="H29" s="154"/>
      <c r="I29" s="170"/>
      <c r="J29" s="173"/>
      <c r="K29" s="54">
        <v>0.74739999999999929</v>
      </c>
      <c r="L29" s="55">
        <v>0.1071333333333333</v>
      </c>
    </row>
    <row r="30" spans="1:12" x14ac:dyDescent="0.35">
      <c r="A30" s="18" t="s">
        <v>16</v>
      </c>
      <c r="B30" s="19">
        <v>5</v>
      </c>
      <c r="C30" s="19">
        <v>265602.83544303791</v>
      </c>
      <c r="D30" s="19">
        <v>13</v>
      </c>
      <c r="E30" s="19">
        <v>369134.44206426421</v>
      </c>
      <c r="F30" s="25">
        <f t="shared" si="1"/>
        <v>18</v>
      </c>
      <c r="G30" s="25">
        <f t="shared" si="1"/>
        <v>634737.27750730212</v>
      </c>
      <c r="H30" s="154"/>
      <c r="I30" s="170"/>
      <c r="J30" s="173"/>
      <c r="K30" s="54">
        <v>1.0727</v>
      </c>
      <c r="L30" s="55">
        <v>0.18010000000000001</v>
      </c>
    </row>
    <row r="31" spans="1:12" x14ac:dyDescent="0.35">
      <c r="A31" s="18" t="s">
        <v>31</v>
      </c>
      <c r="B31" s="19">
        <v>5347</v>
      </c>
      <c r="C31" s="19">
        <v>9472010</v>
      </c>
      <c r="D31" s="19">
        <v>3979</v>
      </c>
      <c r="E31" s="19">
        <v>26259556</v>
      </c>
      <c r="F31" s="25">
        <f t="shared" si="1"/>
        <v>9326</v>
      </c>
      <c r="G31" s="25">
        <f t="shared" si="1"/>
        <v>35731566</v>
      </c>
      <c r="H31" s="154"/>
      <c r="I31" s="170"/>
      <c r="J31" s="173"/>
      <c r="K31" s="54">
        <v>0.63097499999999895</v>
      </c>
      <c r="L31" s="55">
        <v>0.15899999999999925</v>
      </c>
    </row>
    <row r="32" spans="1:12" ht="15" thickBot="1" x14ac:dyDescent="0.4">
      <c r="A32" s="18" t="s">
        <v>18</v>
      </c>
      <c r="B32" s="19">
        <v>9</v>
      </c>
      <c r="C32" s="19">
        <v>130454.64999999979</v>
      </c>
      <c r="D32" s="19">
        <v>18</v>
      </c>
      <c r="E32" s="19">
        <v>833420.91999999899</v>
      </c>
      <c r="F32" s="27">
        <f t="shared" si="1"/>
        <v>27</v>
      </c>
      <c r="G32" s="27">
        <f t="shared" si="1"/>
        <v>963875.56999999878</v>
      </c>
      <c r="H32" s="168"/>
      <c r="I32" s="171"/>
      <c r="J32" s="174"/>
      <c r="K32" s="54">
        <v>0.76669999999999949</v>
      </c>
      <c r="L32" s="55">
        <v>0.1835</v>
      </c>
    </row>
    <row r="33" spans="1:12" x14ac:dyDescent="0.35">
      <c r="A33" s="70" t="s">
        <v>23</v>
      </c>
      <c r="B33" s="71">
        <v>0</v>
      </c>
      <c r="C33" s="71">
        <v>100</v>
      </c>
      <c r="D33" s="71">
        <v>0</v>
      </c>
      <c r="E33" s="71">
        <v>0</v>
      </c>
      <c r="F33" s="73">
        <f>B33+D33</f>
        <v>0</v>
      </c>
      <c r="G33" s="73">
        <f>C33+E33</f>
        <v>100</v>
      </c>
      <c r="H33" s="177">
        <f>G33/G2</f>
        <v>6.4043642927837341E-7</v>
      </c>
      <c r="I33" s="177">
        <f>F33/F2</f>
        <v>0</v>
      </c>
      <c r="J33" s="179">
        <f>F34/G33</f>
        <v>0</v>
      </c>
      <c r="K33" s="124"/>
      <c r="L33" s="125"/>
    </row>
    <row r="34" spans="1:12" ht="15" thickBot="1" x14ac:dyDescent="0.4">
      <c r="A34" s="21" t="s">
        <v>30</v>
      </c>
      <c r="B34" s="22">
        <v>0</v>
      </c>
      <c r="C34" s="22">
        <v>100</v>
      </c>
      <c r="D34" s="22">
        <v>0</v>
      </c>
      <c r="E34" s="22">
        <v>0</v>
      </c>
      <c r="F34" s="26">
        <f t="shared" ref="F34:G34" si="2">B34+D34</f>
        <v>0</v>
      </c>
      <c r="G34" s="26">
        <f t="shared" si="2"/>
        <v>100</v>
      </c>
      <c r="H34" s="178"/>
      <c r="I34" s="178"/>
      <c r="J34" s="180"/>
      <c r="K34" s="126"/>
      <c r="L34" s="127"/>
    </row>
  </sheetData>
  <mergeCells count="19">
    <mergeCell ref="H27:H32"/>
    <mergeCell ref="I27:I32"/>
    <mergeCell ref="J27:J32"/>
    <mergeCell ref="H33:H34"/>
    <mergeCell ref="I33:I34"/>
    <mergeCell ref="J33:J34"/>
    <mergeCell ref="H15:H20"/>
    <mergeCell ref="I15:I20"/>
    <mergeCell ref="J15:J20"/>
    <mergeCell ref="H21:H26"/>
    <mergeCell ref="I21:I26"/>
    <mergeCell ref="J21:J26"/>
    <mergeCell ref="K2:L2"/>
    <mergeCell ref="H3:H8"/>
    <mergeCell ref="I3:I8"/>
    <mergeCell ref="J3:J8"/>
    <mergeCell ref="H9:H14"/>
    <mergeCell ref="I9:I14"/>
    <mergeCell ref="J9:J14"/>
  </mergeCells>
  <pageMargins left="0.7" right="0.7" top="0.75" bottom="0.75" header="0.3" footer="0.3"/>
  <pageSetup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63E0D-9BD2-4679-8C60-B9B90B703F1C}">
  <sheetPr>
    <tabColor rgb="FF7030A0"/>
  </sheetPr>
  <dimension ref="A1:L34"/>
  <sheetViews>
    <sheetView zoomScaleNormal="100" workbookViewId="0">
      <selection activeCell="E9" sqref="E9"/>
    </sheetView>
  </sheetViews>
  <sheetFormatPr defaultRowHeight="14.5" x14ac:dyDescent="0.35"/>
  <cols>
    <col min="1" max="1" width="17.453125" customWidth="1"/>
    <col min="2" max="2" width="13.1796875" style="19" customWidth="1"/>
    <col min="3" max="3" width="14.453125" style="19" customWidth="1"/>
    <col min="4" max="4" width="13.1796875" style="19" customWidth="1"/>
    <col min="5" max="5" width="14.1796875" style="19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143">
        <f>[1]JAN!A1</f>
        <v>2021</v>
      </c>
      <c r="B1" s="144" t="s">
        <v>0</v>
      </c>
      <c r="C1" s="63" t="s">
        <v>1</v>
      </c>
      <c r="D1" s="64" t="str">
        <f>JAN!D1</f>
        <v>CS  # Sales Customer</v>
      </c>
      <c r="E1" s="65" t="str">
        <f>JAN!E1</f>
        <v>CS THERMS (Volume)</v>
      </c>
      <c r="F1" s="66" t="s">
        <v>4</v>
      </c>
      <c r="G1" s="67" t="s">
        <v>5</v>
      </c>
      <c r="H1" s="68" t="s">
        <v>6</v>
      </c>
      <c r="I1" s="68" t="s">
        <v>7</v>
      </c>
      <c r="J1" s="69" t="str">
        <f>JAN!J1</f>
        <v>Competitive Supplier (CS) Rate Class Load ( in %) Therms</v>
      </c>
      <c r="K1" s="61" t="s">
        <v>9</v>
      </c>
      <c r="L1" s="61" t="s">
        <v>10</v>
      </c>
    </row>
    <row r="2" spans="1:12" ht="15" thickBot="1" x14ac:dyDescent="0.4">
      <c r="A2" s="10" t="s">
        <v>36</v>
      </c>
      <c r="B2" s="11">
        <v>1664119</v>
      </c>
      <c r="C2" s="11">
        <v>220775455.71549565</v>
      </c>
      <c r="D2" s="11">
        <v>46538</v>
      </c>
      <c r="E2" s="11">
        <v>77599387.261999995</v>
      </c>
      <c r="F2" s="12">
        <f>B2+D2</f>
        <v>1710657</v>
      </c>
      <c r="G2" s="12">
        <f>C2+E2</f>
        <v>298374842.97749567</v>
      </c>
      <c r="H2" s="13">
        <f>SUM(H3:H34)</f>
        <v>1</v>
      </c>
      <c r="I2" s="14">
        <f>SUM(I3:I34)</f>
        <v>1</v>
      </c>
      <c r="J2" s="14">
        <f>E2/G2</f>
        <v>0.26007349174492156</v>
      </c>
      <c r="K2" s="151" t="s">
        <v>12</v>
      </c>
      <c r="L2" s="152"/>
    </row>
    <row r="3" spans="1:12" x14ac:dyDescent="0.35">
      <c r="A3" s="70" t="s">
        <v>13</v>
      </c>
      <c r="B3" s="71">
        <v>1361016</v>
      </c>
      <c r="C3" s="71">
        <v>131943783.57508582</v>
      </c>
      <c r="D3" s="71">
        <v>18737</v>
      </c>
      <c r="E3" s="71">
        <v>1931633.4080000001</v>
      </c>
      <c r="F3" s="72">
        <f>B3+D3</f>
        <v>1379753</v>
      </c>
      <c r="G3" s="72">
        <f>C3+E3</f>
        <v>133875416.98308583</v>
      </c>
      <c r="H3" s="153">
        <f>G3/G$2</f>
        <v>0.44868198554253824</v>
      </c>
      <c r="I3" s="156">
        <f>F3/F2</f>
        <v>0.80656320934003722</v>
      </c>
      <c r="J3" s="159">
        <f>E3/G3</f>
        <v>1.4428589292416902E-2</v>
      </c>
      <c r="K3" s="58"/>
      <c r="L3" s="59"/>
    </row>
    <row r="4" spans="1:12" x14ac:dyDescent="0.35">
      <c r="A4" s="18" t="s">
        <v>14</v>
      </c>
      <c r="B4" s="19">
        <v>29473</v>
      </c>
      <c r="C4" s="19">
        <v>3330319</v>
      </c>
      <c r="D4" s="19">
        <v>71</v>
      </c>
      <c r="E4" s="19">
        <v>15327</v>
      </c>
      <c r="F4" s="20">
        <f>B4+D4</f>
        <v>29544</v>
      </c>
      <c r="G4" s="20">
        <f t="shared" ref="F4:G26" si="0">C4+E4</f>
        <v>3345646</v>
      </c>
      <c r="H4" s="154"/>
      <c r="I4" s="157"/>
      <c r="J4" s="160"/>
      <c r="K4" s="54">
        <v>0.84260000000000002</v>
      </c>
      <c r="L4" s="55">
        <v>0.32940000000000003</v>
      </c>
    </row>
    <row r="5" spans="1:12" x14ac:dyDescent="0.35">
      <c r="A5" s="18" t="s">
        <v>30</v>
      </c>
      <c r="B5" s="19">
        <v>494872</v>
      </c>
      <c r="C5" s="19">
        <v>51531251</v>
      </c>
      <c r="D5" s="19">
        <v>2998</v>
      </c>
      <c r="E5" s="19">
        <v>313489.59999999998</v>
      </c>
      <c r="F5" s="20">
        <f t="shared" si="0"/>
        <v>497870</v>
      </c>
      <c r="G5" s="20">
        <f t="shared" si="0"/>
        <v>51844740.600000001</v>
      </c>
      <c r="H5" s="154"/>
      <c r="I5" s="157"/>
      <c r="J5" s="160"/>
      <c r="K5" s="54">
        <v>0.76827499999999915</v>
      </c>
      <c r="L5" s="55">
        <v>0.3538</v>
      </c>
    </row>
    <row r="6" spans="1:12" x14ac:dyDescent="0.35">
      <c r="A6" s="18" t="s">
        <v>16</v>
      </c>
      <c r="B6" s="19">
        <v>45474</v>
      </c>
      <c r="C6" s="19">
        <v>3881574.2750858236</v>
      </c>
      <c r="D6" s="19">
        <v>239</v>
      </c>
      <c r="E6" s="19">
        <v>24323.207999999999</v>
      </c>
      <c r="F6" s="20">
        <f t="shared" si="0"/>
        <v>45713</v>
      </c>
      <c r="G6" s="20">
        <f t="shared" si="0"/>
        <v>3905897.4830858237</v>
      </c>
      <c r="H6" s="154"/>
      <c r="I6" s="157"/>
      <c r="J6" s="160"/>
      <c r="K6" s="54">
        <v>1.0727</v>
      </c>
      <c r="L6" s="55">
        <v>0.40760000000000002</v>
      </c>
    </row>
    <row r="7" spans="1:12" x14ac:dyDescent="0.35">
      <c r="A7" s="18" t="s">
        <v>31</v>
      </c>
      <c r="B7" s="19">
        <v>779721</v>
      </c>
      <c r="C7" s="19">
        <v>72147908</v>
      </c>
      <c r="D7" s="19">
        <v>15421</v>
      </c>
      <c r="E7" s="19">
        <v>1576872</v>
      </c>
      <c r="F7" s="20">
        <f t="shared" si="0"/>
        <v>795142</v>
      </c>
      <c r="G7" s="20">
        <f t="shared" si="0"/>
        <v>73724780</v>
      </c>
      <c r="H7" s="154"/>
      <c r="I7" s="157"/>
      <c r="J7" s="160"/>
      <c r="K7" s="54">
        <v>0.81140000000000001</v>
      </c>
      <c r="L7" s="55">
        <v>0.34783333333333272</v>
      </c>
    </row>
    <row r="8" spans="1:12" ht="15" thickBot="1" x14ac:dyDescent="0.4">
      <c r="A8" s="21" t="s">
        <v>18</v>
      </c>
      <c r="B8" s="22">
        <v>11476</v>
      </c>
      <c r="C8" s="22">
        <v>1052731.3</v>
      </c>
      <c r="D8" s="22">
        <v>8</v>
      </c>
      <c r="E8" s="22">
        <v>1621.5999999999899</v>
      </c>
      <c r="F8" s="23">
        <f t="shared" si="0"/>
        <v>11484</v>
      </c>
      <c r="G8" s="23">
        <f t="shared" si="0"/>
        <v>1054352.9000000001</v>
      </c>
      <c r="H8" s="155"/>
      <c r="I8" s="158"/>
      <c r="J8" s="161"/>
      <c r="K8" s="54">
        <v>0.76669999999999949</v>
      </c>
      <c r="L8" s="55">
        <v>0.504</v>
      </c>
    </row>
    <row r="9" spans="1:12" x14ac:dyDescent="0.35">
      <c r="A9" s="70" t="s">
        <v>19</v>
      </c>
      <c r="B9" s="71">
        <v>177444</v>
      </c>
      <c r="C9" s="71">
        <v>17124080.544551592</v>
      </c>
      <c r="D9" s="71">
        <v>3435</v>
      </c>
      <c r="E9" s="71">
        <v>302606</v>
      </c>
      <c r="F9" s="73">
        <f t="shared" si="0"/>
        <v>180879</v>
      </c>
      <c r="G9" s="73">
        <f t="shared" si="0"/>
        <v>17426686.544551592</v>
      </c>
      <c r="H9" s="153">
        <f>G9/G2</f>
        <v>5.8405348020127708E-2</v>
      </c>
      <c r="I9" s="162">
        <f>F9/F2</f>
        <v>0.10573656788006011</v>
      </c>
      <c r="J9" s="165">
        <f>E9/G9</f>
        <v>1.7364517300886954E-2</v>
      </c>
      <c r="K9" s="124"/>
      <c r="L9" s="125"/>
    </row>
    <row r="10" spans="1:12" x14ac:dyDescent="0.35">
      <c r="A10" s="18" t="s">
        <v>14</v>
      </c>
      <c r="B10" s="19">
        <v>5866</v>
      </c>
      <c r="C10" s="19">
        <v>596995</v>
      </c>
      <c r="D10" s="19">
        <v>0</v>
      </c>
      <c r="E10" s="19">
        <v>0</v>
      </c>
      <c r="F10" s="25">
        <f t="shared" si="0"/>
        <v>5866</v>
      </c>
      <c r="G10" s="25">
        <f t="shared" si="0"/>
        <v>596995</v>
      </c>
      <c r="H10" s="154"/>
      <c r="I10" s="163"/>
      <c r="J10" s="166"/>
      <c r="K10" s="54">
        <v>0.84260000000000002</v>
      </c>
      <c r="L10" s="55">
        <v>0.32940000000000003</v>
      </c>
    </row>
    <row r="11" spans="1:12" x14ac:dyDescent="0.35">
      <c r="A11" s="18" t="s">
        <v>30</v>
      </c>
      <c r="B11" s="19">
        <v>78587</v>
      </c>
      <c r="C11" s="19">
        <v>8062045</v>
      </c>
      <c r="D11" s="19">
        <v>731</v>
      </c>
      <c r="E11" s="19">
        <v>69250</v>
      </c>
      <c r="F11" s="25">
        <f t="shared" si="0"/>
        <v>79318</v>
      </c>
      <c r="G11" s="25">
        <f t="shared" si="0"/>
        <v>8131295</v>
      </c>
      <c r="H11" s="154"/>
      <c r="I11" s="163"/>
      <c r="J11" s="166"/>
      <c r="K11" s="54">
        <v>0.76827499999999915</v>
      </c>
      <c r="L11" s="55">
        <v>0.3538</v>
      </c>
    </row>
    <row r="12" spans="1:12" x14ac:dyDescent="0.35">
      <c r="A12" s="18" t="s">
        <v>16</v>
      </c>
      <c r="B12" s="19">
        <v>10489</v>
      </c>
      <c r="C12" s="19">
        <v>906432.52455159067</v>
      </c>
      <c r="D12" s="19">
        <v>0</v>
      </c>
      <c r="E12" s="19">
        <v>0</v>
      </c>
      <c r="F12" s="25">
        <f t="shared" si="0"/>
        <v>10489</v>
      </c>
      <c r="G12" s="25">
        <f t="shared" si="0"/>
        <v>906432.52455159067</v>
      </c>
      <c r="H12" s="154"/>
      <c r="I12" s="163"/>
      <c r="J12" s="166"/>
      <c r="K12" s="54">
        <v>1.0727</v>
      </c>
      <c r="L12" s="55">
        <v>0.40760000000000002</v>
      </c>
    </row>
    <row r="13" spans="1:12" x14ac:dyDescent="0.35">
      <c r="A13" s="18" t="s">
        <v>31</v>
      </c>
      <c r="B13" s="19">
        <v>79409</v>
      </c>
      <c r="C13" s="19">
        <v>7275299</v>
      </c>
      <c r="D13" s="19">
        <v>2704</v>
      </c>
      <c r="E13" s="19">
        <v>233356</v>
      </c>
      <c r="F13" s="25">
        <f t="shared" si="0"/>
        <v>82113</v>
      </c>
      <c r="G13" s="25">
        <f t="shared" si="0"/>
        <v>7508655</v>
      </c>
      <c r="H13" s="154"/>
      <c r="I13" s="163"/>
      <c r="J13" s="166"/>
      <c r="K13" s="54">
        <v>0.81140000000000001</v>
      </c>
      <c r="L13" s="55">
        <v>0.34783333333333272</v>
      </c>
    </row>
    <row r="14" spans="1:12" ht="15" thickBot="1" x14ac:dyDescent="0.4">
      <c r="A14" s="21" t="s">
        <v>18</v>
      </c>
      <c r="B14" s="22">
        <v>3093</v>
      </c>
      <c r="C14" s="22">
        <v>283309.02</v>
      </c>
      <c r="D14" s="22">
        <v>0</v>
      </c>
      <c r="E14" s="22">
        <v>0</v>
      </c>
      <c r="F14" s="26">
        <f t="shared" si="0"/>
        <v>3093</v>
      </c>
      <c r="G14" s="26">
        <f t="shared" si="0"/>
        <v>283309.02</v>
      </c>
      <c r="H14" s="155"/>
      <c r="I14" s="164"/>
      <c r="J14" s="167"/>
      <c r="K14" s="54">
        <v>0.76669999999999949</v>
      </c>
      <c r="L14" s="55">
        <v>0.504</v>
      </c>
    </row>
    <row r="15" spans="1:12" x14ac:dyDescent="0.35">
      <c r="A15" s="70" t="s">
        <v>20</v>
      </c>
      <c r="B15" s="71">
        <v>102484</v>
      </c>
      <c r="C15" s="71">
        <v>20582033.020046286</v>
      </c>
      <c r="D15" s="71">
        <v>11677</v>
      </c>
      <c r="E15" s="71">
        <v>4390711.0879999995</v>
      </c>
      <c r="F15" s="73">
        <f t="shared" si="0"/>
        <v>114161</v>
      </c>
      <c r="G15" s="73">
        <f t="shared" si="0"/>
        <v>24972744.108046286</v>
      </c>
      <c r="H15" s="153">
        <f>G15/G2</f>
        <v>8.3695876833456112E-2</v>
      </c>
      <c r="I15" s="162">
        <f>F15/F2</f>
        <v>6.6735178355450564E-2</v>
      </c>
      <c r="J15" s="165">
        <f>E15/G15</f>
        <v>0.17582012889746068</v>
      </c>
      <c r="K15" s="124"/>
      <c r="L15" s="125"/>
    </row>
    <row r="16" spans="1:12" x14ac:dyDescent="0.35">
      <c r="A16" s="18" t="s">
        <v>14</v>
      </c>
      <c r="B16" s="19">
        <v>4036</v>
      </c>
      <c r="C16" s="19">
        <v>1006597</v>
      </c>
      <c r="D16" s="19">
        <v>598</v>
      </c>
      <c r="E16" s="19">
        <v>248699</v>
      </c>
      <c r="F16" s="25">
        <f t="shared" si="0"/>
        <v>4634</v>
      </c>
      <c r="G16" s="25">
        <f t="shared" si="0"/>
        <v>1255296</v>
      </c>
      <c r="H16" s="154"/>
      <c r="I16" s="163"/>
      <c r="J16" s="166"/>
      <c r="K16" s="54">
        <v>0.84260000000000002</v>
      </c>
      <c r="L16" s="55">
        <v>0.161</v>
      </c>
    </row>
    <row r="17" spans="1:12" x14ac:dyDescent="0.35">
      <c r="A17" s="18" t="s">
        <v>30</v>
      </c>
      <c r="B17" s="19">
        <v>43584</v>
      </c>
      <c r="C17" s="19">
        <v>9310343</v>
      </c>
      <c r="D17" s="19">
        <v>4978</v>
      </c>
      <c r="E17" s="19">
        <v>1276783.8999999999</v>
      </c>
      <c r="F17" s="25">
        <f t="shared" si="0"/>
        <v>48562</v>
      </c>
      <c r="G17" s="25">
        <f t="shared" si="0"/>
        <v>10587126.9</v>
      </c>
      <c r="H17" s="154"/>
      <c r="I17" s="163"/>
      <c r="J17" s="166"/>
      <c r="K17" s="54">
        <v>0.76827499999999915</v>
      </c>
      <c r="L17" s="55">
        <v>0.17454999999999951</v>
      </c>
    </row>
    <row r="18" spans="1:12" x14ac:dyDescent="0.35">
      <c r="A18" s="18" t="s">
        <v>16</v>
      </c>
      <c r="B18" s="19">
        <v>3821</v>
      </c>
      <c r="C18" s="19">
        <v>675968.04004628665</v>
      </c>
      <c r="D18" s="19">
        <v>213</v>
      </c>
      <c r="E18" s="19">
        <v>78756.04800000001</v>
      </c>
      <c r="F18" s="25">
        <f t="shared" si="0"/>
        <v>4034</v>
      </c>
      <c r="G18" s="25">
        <f t="shared" si="0"/>
        <v>754724.08804628672</v>
      </c>
      <c r="H18" s="154"/>
      <c r="I18" s="163"/>
      <c r="J18" s="166"/>
      <c r="K18" s="54">
        <v>1.0727</v>
      </c>
      <c r="L18" s="55">
        <v>0.18010000000000001</v>
      </c>
    </row>
    <row r="19" spans="1:12" x14ac:dyDescent="0.35">
      <c r="A19" s="18" t="s">
        <v>31</v>
      </c>
      <c r="B19" s="19">
        <v>49697</v>
      </c>
      <c r="C19" s="19">
        <v>9301368</v>
      </c>
      <c r="D19" s="19">
        <v>5777</v>
      </c>
      <c r="E19" s="19">
        <v>2738628</v>
      </c>
      <c r="F19" s="25">
        <f t="shared" si="0"/>
        <v>55474</v>
      </c>
      <c r="G19" s="25">
        <f t="shared" si="0"/>
        <v>12039996</v>
      </c>
      <c r="H19" s="154"/>
      <c r="I19" s="163"/>
      <c r="J19" s="166"/>
      <c r="K19" s="54">
        <v>0.81140000000000001</v>
      </c>
      <c r="L19" s="55">
        <v>0.18153333333333335</v>
      </c>
    </row>
    <row r="20" spans="1:12" ht="15" thickBot="1" x14ac:dyDescent="0.4">
      <c r="A20" s="21" t="s">
        <v>18</v>
      </c>
      <c r="B20" s="22">
        <v>1346</v>
      </c>
      <c r="C20" s="22">
        <v>287756.98</v>
      </c>
      <c r="D20" s="22">
        <v>111</v>
      </c>
      <c r="E20" s="22">
        <v>47844.14</v>
      </c>
      <c r="F20" s="26">
        <f t="shared" si="0"/>
        <v>1457</v>
      </c>
      <c r="G20" s="26">
        <f t="shared" si="0"/>
        <v>335601.12</v>
      </c>
      <c r="H20" s="155"/>
      <c r="I20" s="164"/>
      <c r="J20" s="167"/>
      <c r="K20" s="54">
        <v>0.76669999999999949</v>
      </c>
      <c r="L20" s="55">
        <v>0.37609999999999899</v>
      </c>
    </row>
    <row r="21" spans="1:12" x14ac:dyDescent="0.35">
      <c r="A21" s="70" t="s">
        <v>21</v>
      </c>
      <c r="B21" s="71">
        <v>17326</v>
      </c>
      <c r="C21" s="71">
        <v>20635171.901811957</v>
      </c>
      <c r="D21" s="71">
        <v>7620</v>
      </c>
      <c r="E21" s="71">
        <v>13931979.241999999</v>
      </c>
      <c r="F21" s="73">
        <f t="shared" si="0"/>
        <v>24946</v>
      </c>
      <c r="G21" s="73">
        <f t="shared" si="0"/>
        <v>34567151.143811956</v>
      </c>
      <c r="H21" s="153">
        <f>G21/G2</f>
        <v>0.11585142634300143</v>
      </c>
      <c r="I21" s="162">
        <f>F21/F2</f>
        <v>1.4582701266238644E-2</v>
      </c>
      <c r="J21" s="165">
        <f>E21/G21</f>
        <v>0.40304100225204803</v>
      </c>
      <c r="K21" s="124"/>
      <c r="L21" s="125"/>
    </row>
    <row r="22" spans="1:12" x14ac:dyDescent="0.35">
      <c r="A22" s="18" t="s">
        <v>14</v>
      </c>
      <c r="B22" s="19">
        <v>304</v>
      </c>
      <c r="C22" s="19">
        <v>731567</v>
      </c>
      <c r="D22" s="19">
        <v>282</v>
      </c>
      <c r="E22" s="19">
        <v>965712</v>
      </c>
      <c r="F22" s="25">
        <f t="shared" si="0"/>
        <v>586</v>
      </c>
      <c r="G22" s="25">
        <f t="shared" si="0"/>
        <v>1697279</v>
      </c>
      <c r="H22" s="154"/>
      <c r="I22" s="163"/>
      <c r="J22" s="166"/>
      <c r="K22" s="54">
        <v>0.84260000000000002</v>
      </c>
      <c r="L22" s="55">
        <v>0.13400000000000001</v>
      </c>
    </row>
    <row r="23" spans="1:12" x14ac:dyDescent="0.35">
      <c r="A23" s="18" t="s">
        <v>30</v>
      </c>
      <c r="B23" s="19">
        <v>6591</v>
      </c>
      <c r="C23" s="19">
        <v>12008625</v>
      </c>
      <c r="D23" s="19">
        <v>3662</v>
      </c>
      <c r="E23" s="19">
        <v>6853735.2000000002</v>
      </c>
      <c r="F23" s="25">
        <f t="shared" si="0"/>
        <v>10253</v>
      </c>
      <c r="G23" s="25">
        <f t="shared" si="0"/>
        <v>18862360.199999999</v>
      </c>
      <c r="H23" s="154"/>
      <c r="I23" s="163"/>
      <c r="J23" s="166"/>
      <c r="K23" s="54">
        <v>0.76827499999999915</v>
      </c>
      <c r="L23" s="55">
        <v>0.1343499999999995</v>
      </c>
    </row>
    <row r="24" spans="1:12" x14ac:dyDescent="0.35">
      <c r="A24" s="18" t="s">
        <v>16</v>
      </c>
      <c r="B24" s="19">
        <v>348</v>
      </c>
      <c r="C24" s="19">
        <v>727915.04681195598</v>
      </c>
      <c r="D24" s="19">
        <v>211</v>
      </c>
      <c r="E24" s="19">
        <v>655496.47200000007</v>
      </c>
      <c r="F24" s="25">
        <f t="shared" si="0"/>
        <v>559</v>
      </c>
      <c r="G24" s="25">
        <f t="shared" si="0"/>
        <v>1383411.518811956</v>
      </c>
      <c r="H24" s="154"/>
      <c r="I24" s="163"/>
      <c r="J24" s="166"/>
      <c r="K24" s="54">
        <v>1.0727</v>
      </c>
      <c r="L24" s="55">
        <v>0.18010000000000001</v>
      </c>
    </row>
    <row r="25" spans="1:12" x14ac:dyDescent="0.35">
      <c r="A25" s="18" t="s">
        <v>31</v>
      </c>
      <c r="B25" s="19">
        <v>9920</v>
      </c>
      <c r="C25" s="19">
        <v>6799669</v>
      </c>
      <c r="D25" s="19">
        <v>3379</v>
      </c>
      <c r="E25" s="19">
        <v>5121351</v>
      </c>
      <c r="F25" s="25">
        <f t="shared" si="0"/>
        <v>13299</v>
      </c>
      <c r="G25" s="25">
        <f t="shared" si="0"/>
        <v>11921020</v>
      </c>
      <c r="H25" s="154"/>
      <c r="I25" s="163"/>
      <c r="J25" s="166"/>
      <c r="K25" s="54">
        <v>0.81140000000000001</v>
      </c>
      <c r="L25" s="55">
        <v>0.17103333333333334</v>
      </c>
    </row>
    <row r="26" spans="1:12" ht="15" thickBot="1" x14ac:dyDescent="0.4">
      <c r="A26" s="21" t="s">
        <v>18</v>
      </c>
      <c r="B26" s="22">
        <v>163</v>
      </c>
      <c r="C26" s="22">
        <v>367395.85499999998</v>
      </c>
      <c r="D26" s="22">
        <v>86</v>
      </c>
      <c r="E26" s="22">
        <v>335684.56999999902</v>
      </c>
      <c r="F26" s="26">
        <f t="shared" si="0"/>
        <v>249</v>
      </c>
      <c r="G26" s="26">
        <f t="shared" si="0"/>
        <v>703080.424999999</v>
      </c>
      <c r="H26" s="155"/>
      <c r="I26" s="164"/>
      <c r="J26" s="167"/>
      <c r="K26" s="54">
        <v>0.76669999999999949</v>
      </c>
      <c r="L26" s="55">
        <v>0.23200000000000001</v>
      </c>
    </row>
    <row r="27" spans="1:12" x14ac:dyDescent="0.35">
      <c r="A27" s="70" t="s">
        <v>22</v>
      </c>
      <c r="B27" s="71">
        <v>5849</v>
      </c>
      <c r="C27" s="71">
        <v>30490286.673999999</v>
      </c>
      <c r="D27" s="71">
        <v>5069</v>
      </c>
      <c r="E27" s="71">
        <v>57042457.523999996</v>
      </c>
      <c r="F27" s="73">
        <f>B27+D27</f>
        <v>10918</v>
      </c>
      <c r="G27" s="73">
        <f>C27+E27</f>
        <v>87532744.197999999</v>
      </c>
      <c r="H27" s="153">
        <f>G27/G2</f>
        <v>0.29336502811197784</v>
      </c>
      <c r="I27" s="169">
        <f>F27/F2</f>
        <v>6.3823431582134818E-3</v>
      </c>
      <c r="J27" s="172">
        <f>E27/G27</f>
        <v>0.65166993273933405</v>
      </c>
      <c r="K27" s="124"/>
      <c r="L27" s="125"/>
    </row>
    <row r="28" spans="1:12" x14ac:dyDescent="0.35">
      <c r="A28" s="18" t="s">
        <v>14</v>
      </c>
      <c r="B28" s="19">
        <v>20</v>
      </c>
      <c r="C28" s="19">
        <v>270178</v>
      </c>
      <c r="D28" s="19">
        <v>92</v>
      </c>
      <c r="E28" s="19">
        <v>4786195</v>
      </c>
      <c r="F28" s="25">
        <f>B28+D28</f>
        <v>112</v>
      </c>
      <c r="G28" s="25">
        <f>C28+E28</f>
        <v>5056373</v>
      </c>
      <c r="H28" s="154"/>
      <c r="I28" s="170"/>
      <c r="J28" s="173"/>
      <c r="K28" s="54">
        <v>0.84260000000000002</v>
      </c>
      <c r="L28" s="55">
        <v>8.3533333333333334E-2</v>
      </c>
    </row>
    <row r="29" spans="1:12" x14ac:dyDescent="0.35">
      <c r="A29" s="18" t="s">
        <v>30</v>
      </c>
      <c r="B29" s="19">
        <v>395</v>
      </c>
      <c r="C29" s="19">
        <v>8341456</v>
      </c>
      <c r="D29" s="19">
        <v>854</v>
      </c>
      <c r="E29" s="19">
        <v>10986050.699999999</v>
      </c>
      <c r="F29" s="25">
        <f t="shared" ref="F29:G32" si="1">B29+D29</f>
        <v>1249</v>
      </c>
      <c r="G29" s="25">
        <f t="shared" si="1"/>
        <v>19327506.699999999</v>
      </c>
      <c r="H29" s="154"/>
      <c r="I29" s="170"/>
      <c r="J29" s="173"/>
      <c r="K29" s="54">
        <v>0.74739999999999929</v>
      </c>
      <c r="L29" s="55">
        <v>0.1071333333333333</v>
      </c>
    </row>
    <row r="30" spans="1:12" x14ac:dyDescent="0.35">
      <c r="A30" s="18" t="s">
        <v>16</v>
      </c>
      <c r="B30" s="19">
        <v>7</v>
      </c>
      <c r="C30" s="19">
        <v>157134.38399999999</v>
      </c>
      <c r="D30" s="19">
        <v>13</v>
      </c>
      <c r="E30" s="19">
        <v>473354.66399999999</v>
      </c>
      <c r="F30" s="25">
        <f t="shared" si="1"/>
        <v>20</v>
      </c>
      <c r="G30" s="25">
        <f t="shared" si="1"/>
        <v>630489.04799999995</v>
      </c>
      <c r="H30" s="154"/>
      <c r="I30" s="170"/>
      <c r="J30" s="173"/>
      <c r="K30" s="54">
        <v>1.0727</v>
      </c>
      <c r="L30" s="55">
        <v>0.18010000000000001</v>
      </c>
    </row>
    <row r="31" spans="1:12" x14ac:dyDescent="0.35">
      <c r="A31" s="18" t="s">
        <v>31</v>
      </c>
      <c r="B31" s="19">
        <v>5418</v>
      </c>
      <c r="C31" s="19">
        <v>21556046</v>
      </c>
      <c r="D31" s="19">
        <v>4092</v>
      </c>
      <c r="E31" s="19">
        <v>39864911</v>
      </c>
      <c r="F31" s="25">
        <f t="shared" si="1"/>
        <v>9510</v>
      </c>
      <c r="G31" s="25">
        <f t="shared" si="1"/>
        <v>61420957</v>
      </c>
      <c r="H31" s="154"/>
      <c r="I31" s="170"/>
      <c r="J31" s="173"/>
      <c r="K31" s="54">
        <v>0.69337499999999974</v>
      </c>
      <c r="L31" s="55">
        <v>0.15899999999999925</v>
      </c>
    </row>
    <row r="32" spans="1:12" ht="15" thickBot="1" x14ac:dyDescent="0.4">
      <c r="A32" s="18" t="s">
        <v>18</v>
      </c>
      <c r="B32" s="19">
        <v>9</v>
      </c>
      <c r="C32" s="19">
        <v>165472.29</v>
      </c>
      <c r="D32" s="19">
        <v>18</v>
      </c>
      <c r="E32" s="19">
        <v>931946.15999999794</v>
      </c>
      <c r="F32" s="27">
        <f t="shared" si="1"/>
        <v>27</v>
      </c>
      <c r="G32" s="27">
        <f t="shared" si="1"/>
        <v>1097418.4499999979</v>
      </c>
      <c r="H32" s="168"/>
      <c r="I32" s="171"/>
      <c r="J32" s="174"/>
      <c r="K32" s="54">
        <v>0.76669999999999949</v>
      </c>
      <c r="L32" s="55">
        <v>0.1835</v>
      </c>
    </row>
    <row r="33" spans="1:12" x14ac:dyDescent="0.35">
      <c r="A33" s="70" t="s">
        <v>23</v>
      </c>
      <c r="B33" s="71">
        <v>0</v>
      </c>
      <c r="C33" s="71">
        <v>100</v>
      </c>
      <c r="D33" s="71">
        <v>0</v>
      </c>
      <c r="E33" s="71">
        <v>0</v>
      </c>
      <c r="F33" s="73">
        <f>B33+D33</f>
        <v>0</v>
      </c>
      <c r="G33" s="73">
        <f>C33+E33</f>
        <v>100</v>
      </c>
      <c r="H33" s="177">
        <f>G33/G2</f>
        <v>3.3514889862059283E-7</v>
      </c>
      <c r="I33" s="177">
        <f>F33/F2</f>
        <v>0</v>
      </c>
      <c r="J33" s="179">
        <f>F34/G33</f>
        <v>0</v>
      </c>
      <c r="K33" s="124"/>
      <c r="L33" s="125"/>
    </row>
    <row r="34" spans="1:12" ht="15" thickBot="1" x14ac:dyDescent="0.4">
      <c r="A34" s="21" t="s">
        <v>30</v>
      </c>
      <c r="B34" s="22">
        <v>0</v>
      </c>
      <c r="C34" s="22">
        <v>100</v>
      </c>
      <c r="D34" s="22">
        <v>0</v>
      </c>
      <c r="E34" s="22">
        <v>0</v>
      </c>
      <c r="F34" s="26">
        <f t="shared" ref="F34:G34" si="2">B34+D34</f>
        <v>0</v>
      </c>
      <c r="G34" s="26">
        <f t="shared" si="2"/>
        <v>100</v>
      </c>
      <c r="H34" s="178"/>
      <c r="I34" s="178"/>
      <c r="J34" s="180"/>
      <c r="K34" s="126"/>
      <c r="L34" s="127"/>
    </row>
  </sheetData>
  <mergeCells count="19">
    <mergeCell ref="H27:H32"/>
    <mergeCell ref="I27:I32"/>
    <mergeCell ref="J27:J32"/>
    <mergeCell ref="H33:H34"/>
    <mergeCell ref="I33:I34"/>
    <mergeCell ref="J33:J34"/>
    <mergeCell ref="H15:H20"/>
    <mergeCell ref="I15:I20"/>
    <mergeCell ref="J15:J20"/>
    <mergeCell ref="H21:H26"/>
    <mergeCell ref="I21:I26"/>
    <mergeCell ref="J21:J26"/>
    <mergeCell ref="K2:L2"/>
    <mergeCell ref="H3:H8"/>
    <mergeCell ref="I3:I8"/>
    <mergeCell ref="J3:J8"/>
    <mergeCell ref="H9:H14"/>
    <mergeCell ref="I9:I14"/>
    <mergeCell ref="J9:J14"/>
  </mergeCells>
  <pageMargins left="0.7" right="0.7" top="0.75" bottom="0.75" header="0.3" footer="0.3"/>
  <pageSetup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3E808-D5FD-4CFF-B528-69350F7AC0BD}">
  <sheetPr>
    <tabColor theme="4" tint="-0.249977111117893"/>
  </sheetPr>
  <dimension ref="A1:V46"/>
  <sheetViews>
    <sheetView tabSelected="1" zoomScaleNormal="100" workbookViewId="0">
      <selection activeCell="B13" sqref="B13"/>
    </sheetView>
  </sheetViews>
  <sheetFormatPr defaultRowHeight="14.5" x14ac:dyDescent="0.35"/>
  <cols>
    <col min="1" max="1" width="17.453125" customWidth="1"/>
    <col min="2" max="2" width="10.81640625" style="19" customWidth="1"/>
    <col min="3" max="3" width="13.54296875" style="19" customWidth="1"/>
    <col min="4" max="4" width="10.81640625" style="19" customWidth="1"/>
    <col min="5" max="5" width="11.54296875" style="19" customWidth="1"/>
    <col min="6" max="6" width="12.54296875" customWidth="1"/>
    <col min="7" max="7" width="17.54296875" customWidth="1"/>
    <col min="8" max="8" width="10.54296875" customWidth="1"/>
    <col min="9" max="9" width="10.453125" customWidth="1"/>
    <col min="10" max="10" width="13.81640625" customWidth="1"/>
    <col min="11" max="11" width="10.1796875" customWidth="1"/>
    <col min="12" max="12" width="11.453125" customWidth="1"/>
    <col min="13" max="13" width="10.1796875" bestFit="1" customWidth="1"/>
    <col min="14" max="14" width="10.453125" customWidth="1"/>
    <col min="15" max="15" width="9.81640625" customWidth="1"/>
    <col min="17" max="17" width="14.81640625" customWidth="1"/>
    <col min="18" max="18" width="12.1796875" customWidth="1"/>
    <col min="19" max="19" width="12" customWidth="1"/>
    <col min="20" max="20" width="10.7265625" bestFit="1" customWidth="1"/>
    <col min="21" max="21" width="10.54296875" customWidth="1"/>
    <col min="22" max="22" width="12.1796875" bestFit="1" customWidth="1"/>
  </cols>
  <sheetData>
    <row r="1" spans="1:22" ht="15" thickBot="1" x14ac:dyDescent="0.4"/>
    <row r="2" spans="1:22" x14ac:dyDescent="0.35">
      <c r="A2" s="106" t="s">
        <v>37</v>
      </c>
      <c r="B2" s="181" t="s">
        <v>14</v>
      </c>
      <c r="C2" s="182"/>
      <c r="D2" s="105"/>
      <c r="E2" s="181" t="s">
        <v>38</v>
      </c>
      <c r="F2" s="182"/>
      <c r="G2" s="105"/>
      <c r="H2" s="181" t="s">
        <v>16</v>
      </c>
      <c r="I2" s="182"/>
      <c r="J2" s="105"/>
      <c r="K2" s="181" t="s">
        <v>15</v>
      </c>
      <c r="L2" s="182"/>
      <c r="M2" s="105"/>
      <c r="N2" s="181" t="s">
        <v>18</v>
      </c>
      <c r="O2" s="182"/>
      <c r="P2" s="105"/>
      <c r="Q2" s="184" t="s">
        <v>45</v>
      </c>
      <c r="R2" s="185"/>
      <c r="S2" s="185"/>
      <c r="T2" s="185"/>
      <c r="U2" s="185"/>
      <c r="V2" s="185"/>
    </row>
    <row r="3" spans="1:22" ht="27" thickBot="1" x14ac:dyDescent="0.4">
      <c r="A3" s="104">
        <v>0.1</v>
      </c>
      <c r="B3" s="103" t="s">
        <v>39</v>
      </c>
      <c r="C3" s="102" t="s">
        <v>40</v>
      </c>
      <c r="D3" s="101" t="s">
        <v>41</v>
      </c>
      <c r="E3" s="103" t="s">
        <v>39</v>
      </c>
      <c r="F3" s="102" t="s">
        <v>40</v>
      </c>
      <c r="G3" s="101" t="s">
        <v>41</v>
      </c>
      <c r="H3" s="103" t="s">
        <v>42</v>
      </c>
      <c r="I3" s="102" t="s">
        <v>40</v>
      </c>
      <c r="J3" s="101" t="s">
        <v>41</v>
      </c>
      <c r="K3" s="103" t="s">
        <v>42</v>
      </c>
      <c r="L3" s="102" t="s">
        <v>40</v>
      </c>
      <c r="M3" s="101" t="s">
        <v>41</v>
      </c>
      <c r="N3" s="103" t="s">
        <v>39</v>
      </c>
      <c r="O3" s="102" t="s">
        <v>40</v>
      </c>
      <c r="P3" s="101" t="s">
        <v>41</v>
      </c>
      <c r="Q3" s="189" t="s">
        <v>71</v>
      </c>
      <c r="R3" s="201" t="s">
        <v>40</v>
      </c>
      <c r="S3" s="197" t="s">
        <v>72</v>
      </c>
      <c r="T3" s="201" t="s">
        <v>40</v>
      </c>
      <c r="U3" s="197" t="s">
        <v>70</v>
      </c>
      <c r="V3" s="190" t="s">
        <v>40</v>
      </c>
    </row>
    <row r="4" spans="1:22" x14ac:dyDescent="0.35">
      <c r="A4" s="100" t="s">
        <v>43</v>
      </c>
      <c r="B4" s="99">
        <f>B15+B21</f>
        <v>35277.333333333336</v>
      </c>
      <c r="C4" s="99">
        <f>C15+C21</f>
        <v>30607836</v>
      </c>
      <c r="D4" s="99">
        <f>C4*$A$3</f>
        <v>3060783.6</v>
      </c>
      <c r="E4" s="99">
        <f>B18+B24</f>
        <v>839702.58333333337</v>
      </c>
      <c r="F4" s="99">
        <f>C18+C24</f>
        <v>636083714</v>
      </c>
      <c r="G4" s="99">
        <f>F4*$A$3</f>
        <v>63608371.400000006</v>
      </c>
      <c r="H4" s="99">
        <f>B17+B23</f>
        <v>55483.208333333336</v>
      </c>
      <c r="I4" s="99">
        <f>C17+C23</f>
        <v>39697525.234295852</v>
      </c>
      <c r="J4" s="99">
        <f>I4*$A$3</f>
        <v>3969752.5234295856</v>
      </c>
      <c r="K4" s="99">
        <f>B16+B22</f>
        <v>571033.16666666663</v>
      </c>
      <c r="L4" s="99">
        <f>C16+C22</f>
        <v>458458502</v>
      </c>
      <c r="M4" s="99">
        <f>L4*$A$3</f>
        <v>45845850.200000003</v>
      </c>
      <c r="N4" s="99">
        <f>B19+B25</f>
        <v>14532.75</v>
      </c>
      <c r="O4" s="99">
        <f>C19+C25</f>
        <v>10080509.479999982</v>
      </c>
      <c r="P4" s="186">
        <f>$A$3*O4</f>
        <v>1008050.9479999982</v>
      </c>
      <c r="Q4" s="191">
        <f>B4+E4+H4+K4+N4</f>
        <v>1516029.0416666667</v>
      </c>
      <c r="R4" s="192">
        <f>C4+F4+I4+L4+O4</f>
        <v>1174928086.7142959</v>
      </c>
      <c r="S4" s="198">
        <f>D14+D20</f>
        <v>23617.75</v>
      </c>
      <c r="T4" s="192">
        <f>E14+E20</f>
        <v>20006932.508444741</v>
      </c>
      <c r="U4" s="198">
        <f>Q4+S4</f>
        <v>1539646.7916666667</v>
      </c>
      <c r="V4" s="192">
        <f>R4+T4</f>
        <v>1194935019.2227407</v>
      </c>
    </row>
    <row r="5" spans="1:22" ht="15" thickBot="1" x14ac:dyDescent="0.4">
      <c r="A5" s="98" t="s">
        <v>44</v>
      </c>
      <c r="B5" s="97">
        <f>B27+B33+B39</f>
        <v>4369.416666666667</v>
      </c>
      <c r="C5" s="97">
        <f>C27+C33+C39</f>
        <v>16136342</v>
      </c>
      <c r="D5" s="97">
        <f>C5*$A$3</f>
        <v>1613634.2000000002</v>
      </c>
      <c r="E5" s="97">
        <f>B30+B36+B42</f>
        <v>63949.333333333336</v>
      </c>
      <c r="F5" s="97">
        <f>C30+C36+C42</f>
        <v>371479690</v>
      </c>
      <c r="G5" s="97">
        <f>F5*$A$3</f>
        <v>37147969</v>
      </c>
      <c r="H5" s="97">
        <f>B29+B35+B41</f>
        <v>4125.666666666667</v>
      </c>
      <c r="I5" s="97">
        <f>C29+C35+C41</f>
        <v>13585616.28203343</v>
      </c>
      <c r="J5" s="97">
        <f>I5*$A$3</f>
        <v>1358561.6282033431</v>
      </c>
      <c r="K5" s="97">
        <f>B28+B34+B40</f>
        <v>50422.416666666664</v>
      </c>
      <c r="L5" s="97">
        <f>C28+C34+C40</f>
        <v>239706375</v>
      </c>
      <c r="M5" s="97">
        <f>L5*$A$3</f>
        <v>23970637.5</v>
      </c>
      <c r="N5" s="97">
        <f>B31+B37+B43</f>
        <v>1499.4999999999998</v>
      </c>
      <c r="O5" s="97">
        <f>C31+C37+C43</f>
        <v>5971481.2429999951</v>
      </c>
      <c r="P5" s="187">
        <f>$A$3*O5</f>
        <v>597148.12429999956</v>
      </c>
      <c r="Q5" s="193">
        <f>B5+E5+H5+K5+N5</f>
        <v>124366.33333333334</v>
      </c>
      <c r="R5" s="194">
        <f>C5+F5+I5+L5+O5+C44</f>
        <v>646880704.52503347</v>
      </c>
      <c r="S5" s="199">
        <f>D26+D32+D38+D44</f>
        <v>24355.333333333332</v>
      </c>
      <c r="T5" s="194">
        <f>E26+E32+E38</f>
        <v>712709417.42232716</v>
      </c>
      <c r="U5" s="199">
        <f>Q5+S5</f>
        <v>148721.66666666669</v>
      </c>
      <c r="V5" s="194">
        <f>R5+T5</f>
        <v>1359590121.9473605</v>
      </c>
    </row>
    <row r="6" spans="1:22" ht="15.5" thickTop="1" thickBot="1" x14ac:dyDescent="0.4">
      <c r="A6" s="96" t="s">
        <v>45</v>
      </c>
      <c r="B6" s="95">
        <f>SUM(B4:B5)</f>
        <v>39646.75</v>
      </c>
      <c r="C6" s="95">
        <f>SUM(C4:C5)</f>
        <v>46744178</v>
      </c>
      <c r="D6" s="95">
        <f>C6*A3</f>
        <v>4674417.8</v>
      </c>
      <c r="E6" s="95">
        <f t="shared" ref="E6:P6" si="0">SUM(E4:E5)</f>
        <v>903651.91666666674</v>
      </c>
      <c r="F6" s="95">
        <f t="shared" si="0"/>
        <v>1007563404</v>
      </c>
      <c r="G6" s="95">
        <f t="shared" si="0"/>
        <v>100756340.40000001</v>
      </c>
      <c r="H6" s="95">
        <f t="shared" si="0"/>
        <v>59608.875</v>
      </c>
      <c r="I6" s="95">
        <f t="shared" si="0"/>
        <v>53283141.516329281</v>
      </c>
      <c r="J6" s="95">
        <f t="shared" si="0"/>
        <v>5328314.1516329292</v>
      </c>
      <c r="K6" s="95">
        <f t="shared" si="0"/>
        <v>621455.58333333326</v>
      </c>
      <c r="L6" s="95">
        <f t="shared" si="0"/>
        <v>698164877</v>
      </c>
      <c r="M6" s="95">
        <f t="shared" si="0"/>
        <v>69816487.700000003</v>
      </c>
      <c r="N6" s="95">
        <f t="shared" si="0"/>
        <v>16032.25</v>
      </c>
      <c r="O6" s="95">
        <f t="shared" si="0"/>
        <v>16051990.722999977</v>
      </c>
      <c r="P6" s="188">
        <f t="shared" si="0"/>
        <v>1605199.0722999978</v>
      </c>
      <c r="Q6" s="195">
        <f>SUM(Q4:Q5)</f>
        <v>1640395.375</v>
      </c>
      <c r="R6" s="196">
        <f>SUM(R4:R5)</f>
        <v>1821808791.2393293</v>
      </c>
      <c r="S6" s="200">
        <f t="shared" ref="S6:T6" si="1">SUM(S4:S5)</f>
        <v>47973.083333333328</v>
      </c>
      <c r="T6" s="196">
        <f t="shared" si="1"/>
        <v>732716349.93077195</v>
      </c>
      <c r="U6" s="200">
        <f t="shared" ref="U6" si="2">SUM(U4:U5)</f>
        <v>1688368.4583333335</v>
      </c>
      <c r="V6" s="196">
        <f t="shared" ref="V6" si="3">SUM(V4:V5)</f>
        <v>2554525141.1701012</v>
      </c>
    </row>
    <row r="9" spans="1:22" x14ac:dyDescent="0.35">
      <c r="G9" s="19"/>
    </row>
    <row r="11" spans="1:22" ht="15" thickBot="1" x14ac:dyDescent="0.4"/>
    <row r="12" spans="1:22" ht="58.5" thickBot="1" x14ac:dyDescent="0.4">
      <c r="A12" s="145">
        <f>[1]JAN!A1</f>
        <v>2021</v>
      </c>
      <c r="B12" s="146" t="s">
        <v>0</v>
      </c>
      <c r="C12" s="94" t="s">
        <v>1</v>
      </c>
      <c r="D12" s="93" t="str">
        <f>JAN!D1</f>
        <v>CS  # Sales Customer</v>
      </c>
      <c r="E12" s="147" t="str">
        <f>JAN!E1</f>
        <v>CS THERMS (Volume)</v>
      </c>
      <c r="F12" s="92" t="s">
        <v>4</v>
      </c>
      <c r="G12" s="92" t="s">
        <v>5</v>
      </c>
      <c r="H12" s="91" t="s">
        <v>6</v>
      </c>
      <c r="I12" s="91" t="s">
        <v>7</v>
      </c>
      <c r="J12" s="90" t="str">
        <f>JAN!J1</f>
        <v>Competitive Supplier (CS) Rate Class Load ( in %) Therms</v>
      </c>
      <c r="K12" s="89" t="s">
        <v>46</v>
      </c>
      <c r="L12" s="89" t="s">
        <v>47</v>
      </c>
      <c r="M12" s="89" t="s">
        <v>48</v>
      </c>
      <c r="N12" s="61" t="s">
        <v>9</v>
      </c>
      <c r="O12" s="61" t="s">
        <v>10</v>
      </c>
    </row>
    <row r="13" spans="1:22" ht="15" thickBot="1" x14ac:dyDescent="0.4">
      <c r="A13" s="10" t="s">
        <v>45</v>
      </c>
      <c r="B13" s="11">
        <f>AVERAGE(JAN!B2,FEB!B2,MAR!B2,APR!B2,MAY!B2,JUNE!B2,JULY!B2,AUG!B2,SEP!B2,OCT!B2,NOV!B2,DEC!B2)</f>
        <v>1640395.375</v>
      </c>
      <c r="C13" s="11">
        <f>SUM(JAN!C2,FEB!C2,MAR!C2,APR!C2,MAY!C2,JUNE!C2,JULY!C2,AUG!C2,SEP!C2,OCT!C2,NOV!C2,DEC!C2)</f>
        <v>1821808791.2393291</v>
      </c>
      <c r="D13" s="11">
        <f>AVERAGE(JAN!D2,FEB!D2,MAR!D2,APR!D2,MAY!D2,JUNE!D2,JULY!D2,AUG!D2,SEP!D2,OCT!D2,NOV!D2,DEC!D2)</f>
        <v>47973.083333333336</v>
      </c>
      <c r="E13" s="11">
        <f>SUM(JAN!E2,FEB!E2,MAR!E2,APR!E2,MAY!E2,JUNE!E2,JULY!E2,AUG!E2,SEP!E2,OCT!E2,NOV!E2,DEC!E2)</f>
        <v>732716349.93077183</v>
      </c>
      <c r="F13" s="12">
        <f t="shared" ref="F13:F45" si="4">B13+D13</f>
        <v>1688368.4583333333</v>
      </c>
      <c r="G13" s="183">
        <f t="shared" ref="G13:G45" si="5">C13+E13</f>
        <v>2554525141.1701012</v>
      </c>
      <c r="H13" s="13">
        <f>SUM(H14:H45)</f>
        <v>1.0000000000000002</v>
      </c>
      <c r="I13" s="14">
        <f>SUM(I14:I45)</f>
        <v>1.0000000000000002</v>
      </c>
      <c r="J13" s="14">
        <f>E13/G13</f>
        <v>0.2868307452222415</v>
      </c>
      <c r="K13" s="88">
        <f t="shared" ref="K13:K43" si="6">C13/B13</f>
        <v>1110.5912751304418</v>
      </c>
      <c r="L13" s="87">
        <f t="shared" ref="L13:L20" si="7">E13/D13</f>
        <v>15273.488777855049</v>
      </c>
      <c r="M13" s="86">
        <f t="shared" ref="M13:M43" si="8">G13/F13</f>
        <v>1513.0140157272253</v>
      </c>
      <c r="N13" s="151" t="s">
        <v>49</v>
      </c>
      <c r="O13" s="152"/>
    </row>
    <row r="14" spans="1:22" ht="15" thickBot="1" x14ac:dyDescent="0.4">
      <c r="A14" s="109" t="s">
        <v>13</v>
      </c>
      <c r="B14" s="110">
        <f>AVERAGE(JAN!B3,FEB!B3,MAR!B3,APR!B3,MAY!B3,JUNE!B3,JULY!B3,AUG!B3,SEP!B3,OCT!B3,NOV!B3,DEC!B3)</f>
        <v>1340235.5416666667</v>
      </c>
      <c r="C14" s="110">
        <f>SUM(JAN!C3,FEB!C3,MAR!C3,APR!C3,MAY!C3,JUNE!C3,JULY!C3,AUG!C3,SEP!C3,OCT!C3,NOV!C3,DEC!C3)</f>
        <v>1037811004.1234622</v>
      </c>
      <c r="D14" s="110">
        <f>AVERAGE(JAN!D3,FEB!D3,MAR!D3,APR!D3,MAY!D3,JUNE!D3,JULY!D3,AUG!D3,SEP!D3,OCT!D3,NOV!D3,DEC!D3)</f>
        <v>19684.5</v>
      </c>
      <c r="E14" s="110">
        <f>SUM(JAN!E3,FEB!E3,MAR!E3,APR!E3,MAY!E3,JUNE!E3,JULY!E3,AUG!E3,SEP!E3,OCT!E3,NOV!E3,DEC!E3)</f>
        <v>16948020.508444741</v>
      </c>
      <c r="F14" s="111">
        <f t="shared" si="4"/>
        <v>1359920.0416666667</v>
      </c>
      <c r="G14" s="112">
        <f t="shared" si="5"/>
        <v>1054759024.631907</v>
      </c>
      <c r="H14" s="153">
        <f>G14/G$13</f>
        <v>0.41289827515605276</v>
      </c>
      <c r="I14" s="156">
        <f>F14/F13</f>
        <v>0.8054640176168103</v>
      </c>
      <c r="J14" s="159">
        <f>E14/G14</f>
        <v>1.6068144583412606E-2</v>
      </c>
      <c r="K14" s="79">
        <f t="shared" si="6"/>
        <v>774.34971082238224</v>
      </c>
      <c r="L14" s="78">
        <f t="shared" si="7"/>
        <v>860.98303276409058</v>
      </c>
      <c r="M14" s="77">
        <f t="shared" si="8"/>
        <v>775.60370633205321</v>
      </c>
      <c r="N14" s="132"/>
      <c r="O14" s="133"/>
      <c r="Q14" s="19"/>
    </row>
    <row r="15" spans="1:22" x14ac:dyDescent="0.35">
      <c r="A15" s="18" t="s">
        <v>14</v>
      </c>
      <c r="B15" s="113">
        <f>AVERAGE(JAN!B4,FEB!B4,MAR!B4,APR!B4,MAY!B4,JUNE!B4,JULY!B4,AUG!B4,SEP!B4,OCT!B4,NOV!B4,DEC!B4)</f>
        <v>29082.666666666668</v>
      </c>
      <c r="C15" s="113">
        <f>SUM(JAN!C4,FEB!C4,MAR!C4,APR!C4,MAY!C4,JUNE!C4,JULY!C4,AUG!C4,SEP!C4,OCT!C4,NOV!C4,DEC!C4)</f>
        <v>25683491</v>
      </c>
      <c r="D15" s="113">
        <f>AVERAGE(JAN!D4,FEB!D4,MAR!D4,APR!D4,MAY!D4,JUNE!D4,JULY!D4,AUG!D4,SEP!D4,OCT!D4,NOV!D4,DEC!D4)</f>
        <v>76.166666666666671</v>
      </c>
      <c r="E15" s="113">
        <f>SUM(JAN!E4,FEB!E4,MAR!E4,APR!E4,MAY!E4,JUNE!E4,JULY!E4,AUG!E4,SEP!E4,OCT!E4,NOV!E4,DEC!E4)</f>
        <v>117612</v>
      </c>
      <c r="F15" s="107">
        <f t="shared" si="4"/>
        <v>29158.833333333336</v>
      </c>
      <c r="G15" s="108">
        <f t="shared" si="5"/>
        <v>25801103</v>
      </c>
      <c r="H15" s="154"/>
      <c r="I15" s="157"/>
      <c r="J15" s="160"/>
      <c r="K15" s="83">
        <f t="shared" si="6"/>
        <v>883.1202205208142</v>
      </c>
      <c r="L15" s="82">
        <f t="shared" si="7"/>
        <v>1544.140043763676</v>
      </c>
      <c r="M15" s="81">
        <f t="shared" si="8"/>
        <v>884.84689030768254</v>
      </c>
      <c r="N15" s="54">
        <v>0.55643333333333345</v>
      </c>
      <c r="O15" s="55">
        <v>0.31847499999999912</v>
      </c>
    </row>
    <row r="16" spans="1:22" x14ac:dyDescent="0.35">
      <c r="A16" s="18" t="s">
        <v>30</v>
      </c>
      <c r="B16" s="113">
        <f>AVERAGE(JAN!B5,FEB!B5,MAR!B5,APR!B5,MAY!B5,JUNE!B5,JULY!B5,AUG!B5,SEP!B5,OCT!B5,NOV!B5,DEC!B5)</f>
        <v>494470.08333333331</v>
      </c>
      <c r="C16" s="113">
        <f>SUM(JAN!C5,FEB!C5,MAR!C5,APR!C5,MAY!C5,JUNE!C5,JULY!C5,AUG!C5,SEP!C5,OCT!C5,NOV!C5,DEC!C5)</f>
        <v>396838966</v>
      </c>
      <c r="D16" s="113">
        <f>AVERAGE(JAN!D5,FEB!D5,MAR!D5,APR!D5,MAY!D5,JUNE!D5,JULY!D5,AUG!D5,SEP!D5,OCT!D5,NOV!D5,DEC!D5)</f>
        <v>3267.1666666666665</v>
      </c>
      <c r="E16" s="113">
        <f>SUM(JAN!E5,FEB!E5,MAR!E5,APR!E5,MAY!E5,JUNE!E5,JULY!E5,AUG!E5,SEP!E5,OCT!E5,NOV!E5,DEC!E5)</f>
        <v>2808910.1000000006</v>
      </c>
      <c r="F16" s="85">
        <f t="shared" si="4"/>
        <v>497737.25</v>
      </c>
      <c r="G16" s="20">
        <f t="shared" si="5"/>
        <v>399647876.10000002</v>
      </c>
      <c r="H16" s="154"/>
      <c r="I16" s="157"/>
      <c r="J16" s="160"/>
      <c r="K16" s="83">
        <f t="shared" si="6"/>
        <v>802.55404598963776</v>
      </c>
      <c r="L16" s="82">
        <f t="shared" si="7"/>
        <v>859.73884609498566</v>
      </c>
      <c r="M16" s="81">
        <f t="shared" si="8"/>
        <v>802.92940924152254</v>
      </c>
      <c r="N16" s="54">
        <v>0.54618199999999961</v>
      </c>
      <c r="O16" s="55">
        <v>0.34115999999999963</v>
      </c>
    </row>
    <row r="17" spans="1:15" x14ac:dyDescent="0.35">
      <c r="A17" s="18" t="s">
        <v>16</v>
      </c>
      <c r="B17" s="113">
        <f>AVERAGE(JAN!B6,FEB!B6,MAR!B6,APR!B6,MAY!B6,JUNE!B6,JULY!B6,AUG!B6,SEP!B6,OCT!B6,NOV!B6,DEC!B6)</f>
        <v>45133.458333333336</v>
      </c>
      <c r="C17" s="113">
        <f>SUM(JAN!C6,FEB!C6,MAR!C6,APR!C6,MAY!C6,JUNE!C6,JULY!C6,AUG!C6,SEP!C6,OCT!C6,NOV!C6,DEC!C6)</f>
        <v>32412036.353462309</v>
      </c>
      <c r="D17" s="113">
        <f>AVERAGE(JAN!D6,FEB!D6,MAR!D6,APR!D6,MAY!D6,JUNE!D6,JULY!D6,AUG!D6,SEP!D6,OCT!D6,NOV!D6,DEC!D6)</f>
        <v>238.5</v>
      </c>
      <c r="E17" s="113">
        <f>SUM(JAN!E6,FEB!E6,MAR!E6,APR!E6,MAY!E6,JUNE!E6,JULY!E6,AUG!E6,SEP!E6,OCT!E6,NOV!E6,DEC!E6)</f>
        <v>197394.09844474087</v>
      </c>
      <c r="F17" s="85">
        <f t="shared" si="4"/>
        <v>45371.958333333336</v>
      </c>
      <c r="G17" s="20">
        <f t="shared" si="5"/>
        <v>32609430.45190705</v>
      </c>
      <c r="H17" s="154"/>
      <c r="I17" s="157"/>
      <c r="J17" s="160"/>
      <c r="K17" s="83">
        <f t="shared" si="6"/>
        <v>718.13766439263497</v>
      </c>
      <c r="L17" s="82">
        <f t="shared" si="7"/>
        <v>827.64821150834746</v>
      </c>
      <c r="M17" s="81">
        <f t="shared" si="8"/>
        <v>718.71331213733254</v>
      </c>
      <c r="N17" s="54">
        <v>0.44534999999999975</v>
      </c>
      <c r="O17" s="55">
        <v>0.41019999999999951</v>
      </c>
    </row>
    <row r="18" spans="1:15" x14ac:dyDescent="0.35">
      <c r="A18" s="18" t="s">
        <v>31</v>
      </c>
      <c r="B18" s="113">
        <f>AVERAGE(JAN!B7,FEB!B7,MAR!B7,APR!B7,MAY!B7,JUNE!B7,JULY!B7,AUG!B7,SEP!B7,OCT!B7,NOV!B7,DEC!B7)</f>
        <v>759998</v>
      </c>
      <c r="C18" s="113">
        <f>SUM(JAN!C7,FEB!C7,MAR!C7,APR!C7,MAY!C7,JUNE!C7,JULY!C7,AUG!C7,SEP!C7,OCT!C7,NOV!C7,DEC!C7)</f>
        <v>574943818</v>
      </c>
      <c r="D18" s="113">
        <f>AVERAGE(JAN!D7,FEB!D7,MAR!D7,APR!D7,MAY!D7,JUNE!D7,JULY!D7,AUG!D7,SEP!D7,OCT!D7,NOV!D7,DEC!D7)</f>
        <v>16094.666666666666</v>
      </c>
      <c r="E18" s="113">
        <f>SUM(JAN!E7,FEB!E7,MAR!E7,APR!E7,MAY!E7,JUNE!E7,JULY!E7,AUG!E7,SEP!E7,OCT!E7,NOV!E7,DEC!E7)</f>
        <v>13811545</v>
      </c>
      <c r="F18" s="85">
        <f t="shared" si="4"/>
        <v>776092.66666666663</v>
      </c>
      <c r="G18" s="20">
        <f t="shared" si="5"/>
        <v>588755363</v>
      </c>
      <c r="H18" s="154"/>
      <c r="I18" s="157"/>
      <c r="J18" s="160"/>
      <c r="K18" s="83">
        <f t="shared" si="6"/>
        <v>756.50701449214341</v>
      </c>
      <c r="L18" s="82">
        <f t="shared" si="7"/>
        <v>858.14420926186733</v>
      </c>
      <c r="M18" s="81">
        <f t="shared" si="8"/>
        <v>758.6147740948461</v>
      </c>
      <c r="N18" s="54">
        <v>0.53176111111111102</v>
      </c>
      <c r="O18" s="55">
        <v>0.30729444444444443</v>
      </c>
    </row>
    <row r="19" spans="1:15" ht="15" thickBot="1" x14ac:dyDescent="0.4">
      <c r="A19" s="18" t="s">
        <v>18</v>
      </c>
      <c r="B19" s="113">
        <f>AVERAGE(JAN!B8,FEB!B8,MAR!B8,APR!B8,MAY!B8,JUNE!B8,JULY!B8,AUG!B8,SEP!B8,OCT!B8,NOV!B8,DEC!B8)</f>
        <v>11551.333333333334</v>
      </c>
      <c r="C19" s="113">
        <f>SUM(JAN!C8,FEB!C8,MAR!C8,APR!C8,MAY!C8,JUNE!C8,JULY!C8,AUG!C8,SEP!C8,OCT!C8,NOV!C8,DEC!C8)</f>
        <v>7932692.7699999856</v>
      </c>
      <c r="D19" s="113">
        <f>AVERAGE(JAN!D8,FEB!D8,MAR!D8,APR!D8,MAY!D8,JUNE!D8,JULY!D8,AUG!D8,SEP!D8,OCT!D8,NOV!D8,DEC!D8)</f>
        <v>8</v>
      </c>
      <c r="E19" s="113">
        <f>SUM(JAN!E8,FEB!E8,MAR!E8,APR!E8,MAY!E8,JUNE!E8,JULY!E8,AUG!E8,SEP!E8,OCT!E8,NOV!E8,DEC!E8)</f>
        <v>12559.309999999981</v>
      </c>
      <c r="F19" s="114">
        <f t="shared" si="4"/>
        <v>11559.333333333334</v>
      </c>
      <c r="G19" s="115">
        <f t="shared" si="5"/>
        <v>7945252.0799999852</v>
      </c>
      <c r="H19" s="155"/>
      <c r="I19" s="158"/>
      <c r="J19" s="161"/>
      <c r="K19" s="76">
        <f t="shared" si="6"/>
        <v>686.73395019333861</v>
      </c>
      <c r="L19" s="75">
        <f t="shared" si="7"/>
        <v>1569.9137499999977</v>
      </c>
      <c r="M19" s="74">
        <f t="shared" si="8"/>
        <v>687.34518253647718</v>
      </c>
      <c r="N19" s="54">
        <v>0.55241666666666611</v>
      </c>
      <c r="O19" s="55">
        <v>0.50851666666666628</v>
      </c>
    </row>
    <row r="20" spans="1:15" ht="15" thickBot="1" x14ac:dyDescent="0.4">
      <c r="A20" s="109" t="s">
        <v>19</v>
      </c>
      <c r="B20" s="110">
        <f>AVERAGE(JAN!B9,FEB!B9,MAR!B9,APR!B9,MAY!B9,JUNE!B9,JULY!B9,AUG!B9,SEP!B9,OCT!B9,NOV!B9,DEC!B9)</f>
        <v>175793.5</v>
      </c>
      <c r="C20" s="110">
        <f>SUM(JAN!C9,FEB!C9,MAR!C9,APR!C9,MAY!C9,JUNE!C9,JULY!C9,AUG!C9,SEP!C9,OCT!C9,NOV!C9,DEC!C9)</f>
        <v>137117082.59083357</v>
      </c>
      <c r="D20" s="110">
        <f>AVERAGE(JAN!D9,FEB!D9,MAR!D9,APR!D9,MAY!D9,JUNE!D9,JULY!D9,AUG!D9,SEP!D9,OCT!D9,NOV!D9,DEC!D9)</f>
        <v>3933.25</v>
      </c>
      <c r="E20" s="110">
        <f>SUM(JAN!E9,FEB!E9,MAR!E9,APR!E9,MAY!E9,JUNE!E9,JULY!E9,AUG!E9,SEP!E9,OCT!E9,NOV!E9,DEC!E9)</f>
        <v>3058912</v>
      </c>
      <c r="F20" s="118">
        <f t="shared" si="4"/>
        <v>179726.75</v>
      </c>
      <c r="G20" s="119">
        <f t="shared" si="5"/>
        <v>140175994.59083357</v>
      </c>
      <c r="H20" s="153">
        <f>G20/G13</f>
        <v>5.4873601489248178E-2</v>
      </c>
      <c r="I20" s="162">
        <f>F20/F13</f>
        <v>0.10644995712453466</v>
      </c>
      <c r="J20" s="165">
        <f>E20/G20</f>
        <v>2.1821938976989638E-2</v>
      </c>
      <c r="K20" s="79">
        <f t="shared" si="6"/>
        <v>779.98949102687857</v>
      </c>
      <c r="L20" s="78">
        <f t="shared" si="7"/>
        <v>777.70596834678702</v>
      </c>
      <c r="M20" s="77">
        <f t="shared" si="8"/>
        <v>779.93951702144273</v>
      </c>
      <c r="N20" s="134"/>
      <c r="O20" s="135"/>
    </row>
    <row r="21" spans="1:15" x14ac:dyDescent="0.35">
      <c r="A21" s="18" t="s">
        <v>14</v>
      </c>
      <c r="B21" s="113">
        <f>AVERAGE(JAN!B10,FEB!B10,MAR!B10,APR!B10,MAY!B10,JUNE!B10,JULY!B10,AUG!B10,SEP!B10,OCT!B10,NOV!B10,DEC!B10)</f>
        <v>6194.666666666667</v>
      </c>
      <c r="C21" s="113">
        <f>SUM(JAN!C10,FEB!C10,MAR!C10,APR!C10,MAY!C10,JUNE!C10,JULY!C10,AUG!C10,SEP!C10,OCT!C10,NOV!C10,DEC!C10)</f>
        <v>4924345</v>
      </c>
      <c r="D21" s="113">
        <f>AVERAGE(JAN!D10,FEB!D10,MAR!D10,APR!D10,MAY!D10,JUNE!D10,JULY!D10,AUG!D10,SEP!D10,OCT!D10,NOV!D10,DEC!D10)</f>
        <v>0</v>
      </c>
      <c r="E21" s="113">
        <f>SUM(JAN!E10,FEB!E10,MAR!E10,APR!E10,MAY!E10,JUNE!E10,JULY!E10,AUG!E10,SEP!E10,OCT!E10,NOV!E10,DEC!E10)</f>
        <v>0</v>
      </c>
      <c r="F21" s="116">
        <f t="shared" si="4"/>
        <v>6194.666666666667</v>
      </c>
      <c r="G21" s="117">
        <f t="shared" si="5"/>
        <v>4924345</v>
      </c>
      <c r="H21" s="154"/>
      <c r="I21" s="163"/>
      <c r="J21" s="166"/>
      <c r="K21" s="83">
        <f t="shared" si="6"/>
        <v>794.93300688764521</v>
      </c>
      <c r="L21" s="82"/>
      <c r="M21" s="81">
        <f t="shared" si="8"/>
        <v>794.93300688764521</v>
      </c>
      <c r="N21" s="54">
        <v>0.55643333333333345</v>
      </c>
      <c r="O21" s="55">
        <v>0.31847499999999912</v>
      </c>
    </row>
    <row r="22" spans="1:15" x14ac:dyDescent="0.35">
      <c r="A22" s="18" t="s">
        <v>30</v>
      </c>
      <c r="B22" s="113">
        <f>AVERAGE(JAN!B11,FEB!B11,MAR!B11,APR!B11,MAY!B11,JUNE!B11,JULY!B11,AUG!B11,SEP!B11,OCT!B11,NOV!B11,DEC!B11)</f>
        <v>76563.083333333328</v>
      </c>
      <c r="C22" s="113">
        <f>SUM(JAN!C11,FEB!C11,MAR!C11,APR!C11,MAY!C11,JUNE!C11,JULY!C11,AUG!C11,SEP!C11,OCT!C11,NOV!C11,DEC!C11)</f>
        <v>61619536</v>
      </c>
      <c r="D22" s="113">
        <f>AVERAGE(JAN!D11,FEB!D11,MAR!D11,APR!D11,MAY!D11,JUNE!D11,JULY!D11,AUG!D11,SEP!D11,OCT!D11,NOV!D11,DEC!D11)</f>
        <v>915.33333333333337</v>
      </c>
      <c r="E22" s="113">
        <f>SUM(JAN!E11,FEB!E11,MAR!E11,APR!E11,MAY!E11,JUNE!E11,JULY!E11,AUG!E11,SEP!E11,OCT!E11,NOV!E11,DEC!E11)</f>
        <v>727099</v>
      </c>
      <c r="F22" s="84">
        <f t="shared" si="4"/>
        <v>77478.416666666657</v>
      </c>
      <c r="G22" s="25">
        <f t="shared" si="5"/>
        <v>62346635</v>
      </c>
      <c r="H22" s="154"/>
      <c r="I22" s="163"/>
      <c r="J22" s="166"/>
      <c r="K22" s="83">
        <f t="shared" si="6"/>
        <v>804.82046068764646</v>
      </c>
      <c r="L22" s="82">
        <f>E22/D22</f>
        <v>794.35433357611066</v>
      </c>
      <c r="M22" s="81">
        <f t="shared" si="8"/>
        <v>804.69681341362821</v>
      </c>
      <c r="N22" s="54">
        <v>0.54618199999999961</v>
      </c>
      <c r="O22" s="55">
        <v>0.34115999999999963</v>
      </c>
    </row>
    <row r="23" spans="1:15" x14ac:dyDescent="0.35">
      <c r="A23" s="18" t="s">
        <v>16</v>
      </c>
      <c r="B23" s="113">
        <f>AVERAGE(JAN!B12,FEB!B12,MAR!B12,APR!B12,MAY!B12,JUNE!B12,JULY!B12,AUG!B12,SEP!B12,OCT!B12,NOV!B12,DEC!B12)</f>
        <v>10349.75</v>
      </c>
      <c r="C23" s="113">
        <f>SUM(JAN!C12,FEB!C12,MAR!C12,APR!C12,MAY!C12,JUNE!C12,JULY!C12,AUG!C12,SEP!C12,OCT!C12,NOV!C12,DEC!C12)</f>
        <v>7285488.8808335457</v>
      </c>
      <c r="D23" s="113">
        <f>AVERAGE(JAN!D12,FEB!D12,MAR!D12,APR!D12,MAY!D12,JUNE!D12,JULY!D12,AUG!D12,SEP!D12,OCT!D12,NOV!D12,DEC!D12)</f>
        <v>0</v>
      </c>
      <c r="E23" s="113">
        <f>SUM(JAN!E12,FEB!E12,MAR!E12,APR!E12,MAY!E12,JUNE!E12,JULY!E12,AUG!E12,SEP!E12,OCT!E12,NOV!E12,DEC!E12)</f>
        <v>0</v>
      </c>
      <c r="F23" s="84">
        <f t="shared" si="4"/>
        <v>10349.75</v>
      </c>
      <c r="G23" s="25">
        <f t="shared" si="5"/>
        <v>7285488.8808335457</v>
      </c>
      <c r="H23" s="154"/>
      <c r="I23" s="163"/>
      <c r="J23" s="166"/>
      <c r="K23" s="83">
        <f t="shared" si="6"/>
        <v>703.92897227793378</v>
      </c>
      <c r="L23" s="82"/>
      <c r="M23" s="81">
        <f t="shared" si="8"/>
        <v>703.92897227793378</v>
      </c>
      <c r="N23" s="54">
        <v>0.44534999999999975</v>
      </c>
      <c r="O23" s="55">
        <v>0.41019999999999951</v>
      </c>
    </row>
    <row r="24" spans="1:15" x14ac:dyDescent="0.35">
      <c r="A24" s="18" t="s">
        <v>31</v>
      </c>
      <c r="B24" s="113">
        <f>AVERAGE(JAN!B13,FEB!B13,MAR!B13,APR!B13,MAY!B13,JUNE!B13,JULY!B13,AUG!B13,SEP!B13,OCT!B13,NOV!B13,DEC!B13)</f>
        <v>79704.583333333328</v>
      </c>
      <c r="C24" s="113">
        <f>SUM(JAN!C13,FEB!C13,MAR!C13,APR!C13,MAY!C13,JUNE!C13,JULY!C13,AUG!C13,SEP!C13,OCT!C13,NOV!C13,DEC!C13)</f>
        <v>61139896</v>
      </c>
      <c r="D24" s="113">
        <f>AVERAGE(JAN!D13,FEB!D13,MAR!D13,APR!D13,MAY!D13,JUNE!D13,JULY!D13,AUG!D13,SEP!D13,OCT!D13,NOV!D13,DEC!D13)</f>
        <v>3017.9166666666665</v>
      </c>
      <c r="E24" s="113">
        <f>SUM(JAN!E13,FEB!E13,MAR!E13,APR!E13,MAY!E13,JUNE!E13,JULY!E13,AUG!E13,SEP!E13,OCT!E13,NOV!E13,DEC!E13)</f>
        <v>2331813</v>
      </c>
      <c r="F24" s="84">
        <f t="shared" si="4"/>
        <v>82722.5</v>
      </c>
      <c r="G24" s="25">
        <f t="shared" si="5"/>
        <v>63471709</v>
      </c>
      <c r="H24" s="154"/>
      <c r="I24" s="163"/>
      <c r="J24" s="166"/>
      <c r="K24" s="83">
        <f t="shared" si="6"/>
        <v>767.08130753668502</v>
      </c>
      <c r="L24" s="82">
        <f>E24/D24</f>
        <v>772.65652353996961</v>
      </c>
      <c r="M24" s="81">
        <f t="shared" si="8"/>
        <v>767.28470488682035</v>
      </c>
      <c r="N24" s="54">
        <v>0.53176111111111102</v>
      </c>
      <c r="O24" s="55">
        <v>0.30729444444444443</v>
      </c>
    </row>
    <row r="25" spans="1:15" ht="15" thickBot="1" x14ac:dyDescent="0.4">
      <c r="A25" s="18" t="s">
        <v>18</v>
      </c>
      <c r="B25" s="113">
        <f>AVERAGE(JAN!B14,FEB!B14,MAR!B14,APR!B14,MAY!B14,JUNE!B14,JULY!B14,AUG!B14,SEP!B14,OCT!B14,NOV!B14,DEC!B14)</f>
        <v>2981.4166666666665</v>
      </c>
      <c r="C25" s="113">
        <f>SUM(JAN!C14,FEB!C14,MAR!C14,APR!C14,MAY!C14,JUNE!C14,JULY!C14,AUG!C14,SEP!C14,OCT!C14,NOV!C14,DEC!C14)</f>
        <v>2147816.7099999962</v>
      </c>
      <c r="D25" s="113">
        <f>AVERAGE(JAN!D14,FEB!D14,MAR!D14,APR!D14,MAY!D14,JUNE!D14,JULY!D14,AUG!D14,SEP!D14,OCT!D14,NOV!D14,DEC!D14)</f>
        <v>0</v>
      </c>
      <c r="E25" s="113">
        <f>SUM(JAN!E14,FEB!E14,MAR!E14,APR!E14,MAY!E14,JUNE!E14,JULY!E14,AUG!E14,SEP!E14,OCT!E14,NOV!E14,DEC!E14)</f>
        <v>0</v>
      </c>
      <c r="F25" s="80">
        <f t="shared" si="4"/>
        <v>2981.4166666666665</v>
      </c>
      <c r="G25" s="27">
        <f t="shared" si="5"/>
        <v>2147816.7099999962</v>
      </c>
      <c r="H25" s="155"/>
      <c r="I25" s="164"/>
      <c r="J25" s="167"/>
      <c r="K25" s="76">
        <f t="shared" si="6"/>
        <v>720.40138971965109</v>
      </c>
      <c r="L25" s="75"/>
      <c r="M25" s="74">
        <f t="shared" si="8"/>
        <v>720.40138971965109</v>
      </c>
      <c r="N25" s="54">
        <v>0.55241666666666611</v>
      </c>
      <c r="O25" s="55">
        <v>0.50851666666666628</v>
      </c>
    </row>
    <row r="26" spans="1:15" ht="15" thickBot="1" x14ac:dyDescent="0.4">
      <c r="A26" s="109" t="s">
        <v>50</v>
      </c>
      <c r="B26" s="110">
        <f>AVERAGE(JAN!B15,FEB!B15,MAR!B15,APR!B15,MAY!B15,JUNE!B15,JULY!B15,AUG!B15,SEP!B15,OCT!B15,NOV!B15,DEC!B15)</f>
        <v>101602.91666666667</v>
      </c>
      <c r="C26" s="110">
        <f>SUM(JAN!C15,FEB!C15,MAR!C15,APR!C15,MAY!C15,JUNE!C15,JULY!C15,AUG!C15,SEP!C15,OCT!C15,NOV!C15,DEC!C15)</f>
        <v>168427609.13477907</v>
      </c>
      <c r="D26" s="110">
        <f>AVERAGE(JAN!D15,FEB!D15,MAR!D15,APR!D15,MAY!D15,JUNE!D15,JULY!D15,AUG!D15,SEP!D15,OCT!D15,NOV!D15,DEC!D15)</f>
        <v>11617.166666666666</v>
      </c>
      <c r="E26" s="110">
        <f>SUM(JAN!E15,FEB!E15,MAR!E15,APR!E15,MAY!E15,JUNE!E15,JULY!E15,AUG!E15,SEP!E15,OCT!E15,NOV!E15,DEC!E15)</f>
        <v>37307340.515352994</v>
      </c>
      <c r="F26" s="118">
        <f t="shared" si="4"/>
        <v>113220.08333333334</v>
      </c>
      <c r="G26" s="119">
        <f t="shared" si="5"/>
        <v>205734949.65013206</v>
      </c>
      <c r="H26" s="153">
        <f>G26/G13</f>
        <v>8.0537453452462437E-2</v>
      </c>
      <c r="I26" s="162">
        <f>F26/F13</f>
        <v>6.705887140600704E-2</v>
      </c>
      <c r="J26" s="165">
        <f>E26/G26</f>
        <v>0.18133691226890214</v>
      </c>
      <c r="K26" s="79">
        <f t="shared" si="6"/>
        <v>1657.7044701122825</v>
      </c>
      <c r="L26" s="78">
        <f t="shared" ref="L26:L43" si="9">E26/D26</f>
        <v>3211.3975451862616</v>
      </c>
      <c r="M26" s="77">
        <f t="shared" si="8"/>
        <v>1817.1241673124721</v>
      </c>
      <c r="N26" s="134"/>
      <c r="O26" s="135"/>
    </row>
    <row r="27" spans="1:15" x14ac:dyDescent="0.35">
      <c r="A27" s="18" t="s">
        <v>14</v>
      </c>
      <c r="B27" s="113">
        <f>AVERAGE(JAN!B16,FEB!B16,MAR!B16,APR!B16,MAY!B16,JUNE!B16,JULY!B16,AUG!B16,SEP!B16,OCT!B16,NOV!B16,DEC!B16)</f>
        <v>4042.8333333333335</v>
      </c>
      <c r="C27" s="113">
        <f>SUM(JAN!C16,FEB!C16,MAR!C16,APR!C16,MAY!C16,JUNE!C16,JULY!C16,AUG!C16,SEP!C16,OCT!C16,NOV!C16,DEC!C16)</f>
        <v>7967793</v>
      </c>
      <c r="D27" s="113">
        <f>AVERAGE(JAN!D16,FEB!D16,MAR!D16,APR!D16,MAY!D16,JUNE!D16,JULY!D16,AUG!D16,SEP!D16,OCT!D16,NOV!D16,DEC!D16)</f>
        <v>588</v>
      </c>
      <c r="E27" s="113">
        <f>SUM(JAN!E16,FEB!E16,MAR!E16,APR!E16,MAY!E16,JUNE!E16,JULY!E16,AUG!E16,SEP!E16,OCT!E16,NOV!E16,DEC!E16)</f>
        <v>1898733</v>
      </c>
      <c r="F27" s="116">
        <f t="shared" si="4"/>
        <v>4630.8333333333339</v>
      </c>
      <c r="G27" s="117">
        <f t="shared" si="5"/>
        <v>9866526</v>
      </c>
      <c r="H27" s="154"/>
      <c r="I27" s="163"/>
      <c r="J27" s="166"/>
      <c r="K27" s="83">
        <f t="shared" si="6"/>
        <v>1970.8437976666528</v>
      </c>
      <c r="L27" s="82">
        <f t="shared" si="9"/>
        <v>3229.137755102041</v>
      </c>
      <c r="M27" s="81">
        <f t="shared" si="8"/>
        <v>2130.6156559294582</v>
      </c>
      <c r="N27" s="54">
        <v>0.55643333333333345</v>
      </c>
      <c r="O27" s="55">
        <v>0.15869166666666656</v>
      </c>
    </row>
    <row r="28" spans="1:15" x14ac:dyDescent="0.35">
      <c r="A28" s="18" t="s">
        <v>30</v>
      </c>
      <c r="B28" s="113">
        <f>AVERAGE(JAN!B17,FEB!B17,MAR!B17,APR!B17,MAY!B17,JUNE!B17,JULY!B17,AUG!B17,SEP!B17,OCT!B17,NOV!B17,DEC!B17)</f>
        <v>43408.916666666664</v>
      </c>
      <c r="C28" s="113">
        <f>SUM(JAN!C17,FEB!C17,MAR!C17,APR!C17,MAY!C17,JUNE!C17,JULY!C17,AUG!C17,SEP!C17,OCT!C17,NOV!C17,DEC!C17)</f>
        <v>72383688</v>
      </c>
      <c r="D28" s="113">
        <f>AVERAGE(JAN!D17,FEB!D17,MAR!D17,APR!D17,MAY!D17,JUNE!D17,JULY!D17,AUG!D17,SEP!D17,OCT!D17,NOV!D17,DEC!D17)</f>
        <v>4882.75</v>
      </c>
      <c r="E28" s="113">
        <f>SUM(JAN!E17,FEB!E17,MAR!E17,APR!E17,MAY!E17,JUNE!E17,JULY!E17,AUG!E17,SEP!E17,OCT!E17,NOV!E17,DEC!E17)</f>
        <v>9897024.5000000019</v>
      </c>
      <c r="F28" s="84">
        <f t="shared" si="4"/>
        <v>48291.666666666664</v>
      </c>
      <c r="G28" s="25">
        <f t="shared" si="5"/>
        <v>82280712.5</v>
      </c>
      <c r="H28" s="154"/>
      <c r="I28" s="163"/>
      <c r="J28" s="166"/>
      <c r="K28" s="83">
        <f t="shared" si="6"/>
        <v>1667.4843225374204</v>
      </c>
      <c r="L28" s="82">
        <f t="shared" si="9"/>
        <v>2026.9365623879989</v>
      </c>
      <c r="M28" s="81">
        <f t="shared" si="8"/>
        <v>1703.8283865401208</v>
      </c>
      <c r="N28" s="54">
        <v>0.54618199999999961</v>
      </c>
      <c r="O28" s="55">
        <v>0.18778799999999943</v>
      </c>
    </row>
    <row r="29" spans="1:15" x14ac:dyDescent="0.35">
      <c r="A29" s="18" t="s">
        <v>16</v>
      </c>
      <c r="B29" s="113">
        <f>AVERAGE(JAN!B18,FEB!B18,MAR!B18,APR!B18,MAY!B18,JUNE!B18,JULY!B18,AUG!B18,SEP!B18,OCT!B18,NOV!B18,DEC!B18)</f>
        <v>3773</v>
      </c>
      <c r="C29" s="113">
        <f>SUM(JAN!C18,FEB!C18,MAR!C18,APR!C18,MAY!C18,JUNE!C18,JULY!C18,AUG!C18,SEP!C18,OCT!C18,NOV!C18,DEC!C18)</f>
        <v>5829308.0747790653</v>
      </c>
      <c r="D29" s="113">
        <f>AVERAGE(JAN!D18,FEB!D18,MAR!D18,APR!D18,MAY!D18,JUNE!D18,JULY!D18,AUG!D18,SEP!D18,OCT!D18,NOV!D18,DEC!D18)</f>
        <v>219.66666666666666</v>
      </c>
      <c r="E29" s="113">
        <f>SUM(JAN!E18,FEB!E18,MAR!E18,APR!E18,MAY!E18,JUNE!E18,JULY!E18,AUG!E18,SEP!E18,OCT!E18,NOV!E18,DEC!E18)</f>
        <v>717226.01535300398</v>
      </c>
      <c r="F29" s="84">
        <f t="shared" si="4"/>
        <v>3992.6666666666665</v>
      </c>
      <c r="G29" s="25">
        <f t="shared" si="5"/>
        <v>6546534.0901320688</v>
      </c>
      <c r="H29" s="154"/>
      <c r="I29" s="163"/>
      <c r="J29" s="166"/>
      <c r="K29" s="83">
        <f t="shared" si="6"/>
        <v>1545.0061157643959</v>
      </c>
      <c r="L29" s="82">
        <f t="shared" si="9"/>
        <v>3265.0653202716421</v>
      </c>
      <c r="M29" s="81">
        <f t="shared" si="8"/>
        <v>1639.6395283349648</v>
      </c>
      <c r="N29" s="54">
        <v>0.44534999999999997</v>
      </c>
      <c r="O29" s="55">
        <v>0.23159166666666656</v>
      </c>
    </row>
    <row r="30" spans="1:15" x14ac:dyDescent="0.35">
      <c r="A30" s="18" t="s">
        <v>31</v>
      </c>
      <c r="B30" s="113">
        <f>AVERAGE(JAN!B19,FEB!B19,MAR!B19,APR!B19,MAY!B19,JUNE!B19,JULY!B19,AUG!B19,SEP!B19,OCT!B19,NOV!B19,DEC!B19)</f>
        <v>49053.583333333336</v>
      </c>
      <c r="C30" s="113">
        <f>SUM(JAN!C19,FEB!C19,MAR!C19,APR!C19,MAY!C19,JUNE!C19,JULY!C19,AUG!C19,SEP!C19,OCT!C19,NOV!C19,DEC!C19)</f>
        <v>80083189</v>
      </c>
      <c r="D30" s="113">
        <f>AVERAGE(JAN!D19,FEB!D19,MAR!D19,APR!D19,MAY!D19,JUNE!D19,JULY!D19,AUG!D19,SEP!D19,OCT!D19,NOV!D19,DEC!D19)</f>
        <v>5822.75</v>
      </c>
      <c r="E30" s="113">
        <f>SUM(JAN!E19,FEB!E19,MAR!E19,APR!E19,MAY!E19,JUNE!E19,JULY!E19,AUG!E19,SEP!E19,OCT!E19,NOV!E19,DEC!E19)</f>
        <v>24444613</v>
      </c>
      <c r="F30" s="84">
        <f t="shared" si="4"/>
        <v>54876.333333333336</v>
      </c>
      <c r="G30" s="25">
        <f t="shared" si="5"/>
        <v>104527802</v>
      </c>
      <c r="H30" s="154"/>
      <c r="I30" s="163"/>
      <c r="J30" s="166"/>
      <c r="K30" s="83">
        <f t="shared" si="6"/>
        <v>1632.5655244350139</v>
      </c>
      <c r="L30" s="82">
        <f t="shared" si="9"/>
        <v>4198.1216779013357</v>
      </c>
      <c r="M30" s="81">
        <f t="shared" si="8"/>
        <v>1904.7883787182088</v>
      </c>
      <c r="N30" s="54">
        <v>0.53176111111111102</v>
      </c>
      <c r="O30" s="55">
        <v>0.15369444444444383</v>
      </c>
    </row>
    <row r="31" spans="1:15" ht="15" thickBot="1" x14ac:dyDescent="0.4">
      <c r="A31" s="18" t="s">
        <v>18</v>
      </c>
      <c r="B31" s="113">
        <f>AVERAGE(JAN!B20,FEB!B20,MAR!B20,APR!B20,MAY!B20,JUNE!B20,JULY!B20,AUG!B20,SEP!B20,OCT!B20,NOV!B20,DEC!B20)</f>
        <v>1324.5833333333333</v>
      </c>
      <c r="C31" s="113">
        <f>SUM(JAN!C20,FEB!C20,MAR!C20,APR!C20,MAY!C20,JUNE!C20,JULY!C20,AUG!C20,SEP!C20,OCT!C20,NOV!C20,DEC!C20)</f>
        <v>2163631.0599999977</v>
      </c>
      <c r="D31" s="113">
        <f>AVERAGE(JAN!D20,FEB!D20,MAR!D20,APR!D20,MAY!D20,JUNE!D20,JULY!D20,AUG!D20,SEP!D20,OCT!D20,NOV!D20,DEC!D20)</f>
        <v>104</v>
      </c>
      <c r="E31" s="113">
        <f>SUM(JAN!E20,FEB!E20,MAR!E20,APR!E20,MAY!E20,JUNE!E20,JULY!E20,AUG!E20,SEP!E20,OCT!E20,NOV!E20,DEC!E20)</f>
        <v>349743.99999999965</v>
      </c>
      <c r="F31" s="80">
        <f t="shared" si="4"/>
        <v>1428.5833333333333</v>
      </c>
      <c r="G31" s="27">
        <f t="shared" si="5"/>
        <v>2513375.0599999973</v>
      </c>
      <c r="H31" s="155"/>
      <c r="I31" s="164"/>
      <c r="J31" s="167"/>
      <c r="K31" s="76">
        <f t="shared" si="6"/>
        <v>1633.4427631330591</v>
      </c>
      <c r="L31" s="75">
        <f t="shared" si="9"/>
        <v>3362.9230769230735</v>
      </c>
      <c r="M31" s="74">
        <f t="shared" si="8"/>
        <v>1759.3478807676584</v>
      </c>
      <c r="N31" s="54">
        <v>0.55241666666666622</v>
      </c>
      <c r="O31" s="55">
        <v>0.38831666666666659</v>
      </c>
    </row>
    <row r="32" spans="1:15" ht="15" thickBot="1" x14ac:dyDescent="0.4">
      <c r="A32" s="109" t="s">
        <v>51</v>
      </c>
      <c r="B32" s="110">
        <f>AVERAGE(JAN!B21,FEB!B21,MAR!B21,APR!B21,MAY!B21,JUNE!B21,JULY!B21,AUG!B21,SEP!B21,OCT!B21,NOV!B21,DEC!B21)</f>
        <v>17108.083333333332</v>
      </c>
      <c r="C32" s="110">
        <f>SUM(JAN!C21,FEB!C21,MAR!C21,APR!C21,MAY!C21,JUNE!C21,JULY!C21,AUG!C21,SEP!C21,OCT!C21,NOV!C21,DEC!C21)</f>
        <v>165498526.45742333</v>
      </c>
      <c r="D32" s="110">
        <f>AVERAGE(JAN!D21,FEB!D21,MAR!D21,APR!D21,MAY!D21,JUNE!D21,JULY!D21,AUG!D21,SEP!D21,OCT!D21,NOV!D21,DEC!D21)</f>
        <v>7715.833333333333</v>
      </c>
      <c r="E32" s="110">
        <f>SUM(JAN!E21,FEB!E21,MAR!E21,APR!E21,MAY!E21,JUNE!E21,JULY!E21,AUG!E21,SEP!E21,OCT!E21,NOV!E21,DEC!E21)</f>
        <v>113753230.87385964</v>
      </c>
      <c r="F32" s="118">
        <f t="shared" si="4"/>
        <v>24823.916666666664</v>
      </c>
      <c r="G32" s="119">
        <f t="shared" si="5"/>
        <v>279251757.33128297</v>
      </c>
      <c r="H32" s="153">
        <f>G32/G13</f>
        <v>0.10931650381149571</v>
      </c>
      <c r="I32" s="162">
        <f>F32/F13</f>
        <v>1.4702902405065955E-2</v>
      </c>
      <c r="J32" s="165">
        <f>E32/G32</f>
        <v>0.40735009856683368</v>
      </c>
      <c r="K32" s="79">
        <f t="shared" si="6"/>
        <v>9673.7035489514219</v>
      </c>
      <c r="L32" s="78">
        <f t="shared" si="9"/>
        <v>14742.831520534786</v>
      </c>
      <c r="M32" s="77">
        <f t="shared" si="8"/>
        <v>11249.302883225506</v>
      </c>
      <c r="N32" s="134"/>
      <c r="O32" s="135"/>
    </row>
    <row r="33" spans="1:15" x14ac:dyDescent="0.35">
      <c r="A33" s="18" t="s">
        <v>14</v>
      </c>
      <c r="B33" s="113">
        <f>AVERAGE(JAN!B22,FEB!B22,MAR!B22,APR!B22,MAY!B22,JUNE!B22,JULY!B22,AUG!B22,SEP!B22,OCT!B22,NOV!B22,DEC!B22)</f>
        <v>305.33333333333331</v>
      </c>
      <c r="C33" s="113">
        <f>SUM(JAN!C22,FEB!C22,MAR!C22,APR!C22,MAY!C22,JUNE!C22,JULY!C22,AUG!C22,SEP!C22,OCT!C22,NOV!C22,DEC!C22)</f>
        <v>5254516</v>
      </c>
      <c r="D33" s="113">
        <f>AVERAGE(JAN!D22,FEB!D22,MAR!D22,APR!D22,MAY!D22,JUNE!D22,JULY!D22,AUG!D22,SEP!D22,OCT!D22,NOV!D22,DEC!D22)</f>
        <v>278.5</v>
      </c>
      <c r="E33" s="113">
        <f>SUM(JAN!E22,FEB!E22,MAR!E22,APR!E22,MAY!E22,JUNE!E22,JULY!E22,AUG!E22,SEP!E22,OCT!E22,NOV!E22,DEC!E22)</f>
        <v>6725279</v>
      </c>
      <c r="F33" s="116">
        <f t="shared" si="4"/>
        <v>583.83333333333326</v>
      </c>
      <c r="G33" s="117">
        <f t="shared" si="5"/>
        <v>11979795</v>
      </c>
      <c r="H33" s="154"/>
      <c r="I33" s="163"/>
      <c r="J33" s="166"/>
      <c r="K33" s="83">
        <f t="shared" si="6"/>
        <v>17209.113537117904</v>
      </c>
      <c r="L33" s="82">
        <f t="shared" si="9"/>
        <v>24148.219030520646</v>
      </c>
      <c r="M33" s="81">
        <f t="shared" si="8"/>
        <v>20519.203539823011</v>
      </c>
      <c r="N33" s="54">
        <v>0.55643333333333345</v>
      </c>
      <c r="O33" s="55">
        <v>0.12389166666666662</v>
      </c>
    </row>
    <row r="34" spans="1:15" x14ac:dyDescent="0.35">
      <c r="A34" s="18" t="s">
        <v>30</v>
      </c>
      <c r="B34" s="113">
        <f>AVERAGE(JAN!B23,FEB!B23,MAR!B23,APR!B23,MAY!B23,JUNE!B23,JULY!B23,AUG!B23,SEP!B23,OCT!B23,NOV!B23,DEC!B23)</f>
        <v>6640.583333333333</v>
      </c>
      <c r="C34" s="113">
        <f>SUM(JAN!C23,FEB!C23,MAR!C23,APR!C23,MAY!C23,JUNE!C23,JULY!C23,AUG!C23,SEP!C23,OCT!C23,NOV!C23,DEC!C23)</f>
        <v>93439977</v>
      </c>
      <c r="D34" s="113">
        <f>AVERAGE(JAN!D23,FEB!D23,MAR!D23,APR!D23,MAY!D23,JUNE!D23,JULY!D23,AUG!D23,SEP!D23,OCT!D23,NOV!D23,DEC!D23)</f>
        <v>3758.5</v>
      </c>
      <c r="E34" s="113">
        <f>SUM(JAN!E23,FEB!E23,MAR!E23,APR!E23,MAY!E23,JUNE!E23,JULY!E23,AUG!E23,SEP!E23,OCT!E23,NOV!E23,DEC!E23)</f>
        <v>54585411.499999993</v>
      </c>
      <c r="F34" s="84">
        <f t="shared" si="4"/>
        <v>10399.083333333332</v>
      </c>
      <c r="G34" s="25">
        <f t="shared" si="5"/>
        <v>148025388.5</v>
      </c>
      <c r="H34" s="154"/>
      <c r="I34" s="163"/>
      <c r="J34" s="166"/>
      <c r="K34" s="83">
        <f t="shared" si="6"/>
        <v>14071.049531291177</v>
      </c>
      <c r="L34" s="82">
        <f t="shared" si="9"/>
        <v>14523.190501529863</v>
      </c>
      <c r="M34" s="81">
        <f t="shared" si="8"/>
        <v>14234.465073043299</v>
      </c>
      <c r="N34" s="54">
        <v>0.54618199999999961</v>
      </c>
      <c r="O34" s="55">
        <v>0.14091999999999952</v>
      </c>
    </row>
    <row r="35" spans="1:15" x14ac:dyDescent="0.35">
      <c r="A35" s="18" t="s">
        <v>16</v>
      </c>
      <c r="B35" s="113">
        <f>AVERAGE(JAN!B24,FEB!B24,MAR!B24,APR!B24,MAY!B24,JUNE!B24,JULY!B24,AUG!B24,SEP!B24,OCT!B24,NOV!B24,DEC!B24)</f>
        <v>346.91666666666669</v>
      </c>
      <c r="C35" s="113">
        <f>SUM(JAN!C24,FEB!C24,MAR!C24,APR!C24,MAY!C24,JUNE!C24,JULY!C24,AUG!C24,SEP!C24,OCT!C24,NOV!C24,DEC!C24)</f>
        <v>6022328.5444233455</v>
      </c>
      <c r="D35" s="113">
        <f>AVERAGE(JAN!D24,FEB!D24,MAR!D24,APR!D24,MAY!D24,JUNE!D24,JULY!D24,AUG!D24,SEP!D24,OCT!D24,NOV!D24,DEC!D24)</f>
        <v>210.16666666666666</v>
      </c>
      <c r="E35" s="113">
        <f>SUM(JAN!E24,FEB!E24,MAR!E24,APR!E24,MAY!E24,JUNE!E24,JULY!E24,AUG!E24,SEP!E24,OCT!E24,NOV!E24,DEC!E24)</f>
        <v>5631425.6438596491</v>
      </c>
      <c r="F35" s="84">
        <f t="shared" si="4"/>
        <v>557.08333333333337</v>
      </c>
      <c r="G35" s="25">
        <f t="shared" si="5"/>
        <v>11653754.188282995</v>
      </c>
      <c r="H35" s="154"/>
      <c r="I35" s="163"/>
      <c r="J35" s="166"/>
      <c r="K35" s="83">
        <f t="shared" si="6"/>
        <v>17359.582640663019</v>
      </c>
      <c r="L35" s="82">
        <f t="shared" si="9"/>
        <v>26795.046679744566</v>
      </c>
      <c r="M35" s="81">
        <f t="shared" si="8"/>
        <v>20919.229657351672</v>
      </c>
      <c r="N35" s="54">
        <v>0.44534999999999975</v>
      </c>
      <c r="O35" s="55">
        <v>0.2315916666666665</v>
      </c>
    </row>
    <row r="36" spans="1:15" x14ac:dyDescent="0.35">
      <c r="A36" s="18" t="s">
        <v>31</v>
      </c>
      <c r="B36" s="113">
        <f>AVERAGE(JAN!B25,FEB!B25,MAR!B25,APR!B25,MAY!B25,JUNE!B25,JULY!B25,AUG!B25,SEP!B25,OCT!B25,NOV!B25,DEC!B25)</f>
        <v>9648.4166666666661</v>
      </c>
      <c r="C36" s="113">
        <f>SUM(JAN!C25,FEB!C25,MAR!C25,APR!C25,MAY!C25,JUNE!C25,JULY!C25,AUG!C25,SEP!C25,OCT!C25,NOV!C25,DEC!C25)</f>
        <v>57921253</v>
      </c>
      <c r="D36" s="113">
        <f>AVERAGE(JAN!D25,FEB!D25,MAR!D25,APR!D25,MAY!D25,JUNE!D25,JULY!D25,AUG!D25,SEP!D25,OCT!D25,NOV!D25,DEC!D25)</f>
        <v>3379.6666666666665</v>
      </c>
      <c r="E36" s="113">
        <f>SUM(JAN!E25,FEB!E25,MAR!E25,APR!E25,MAY!E25,JUNE!E25,JULY!E25,AUG!E25,SEP!E25,OCT!E25,NOV!E25,DEC!E25)</f>
        <v>44333094</v>
      </c>
      <c r="F36" s="84">
        <f t="shared" si="4"/>
        <v>13028.083333333332</v>
      </c>
      <c r="G36" s="25">
        <f t="shared" si="5"/>
        <v>102254347</v>
      </c>
      <c r="H36" s="154"/>
      <c r="I36" s="163"/>
      <c r="J36" s="166"/>
      <c r="K36" s="83">
        <f t="shared" si="6"/>
        <v>6003.1873623478814</v>
      </c>
      <c r="L36" s="82">
        <f t="shared" si="9"/>
        <v>13117.593648288786</v>
      </c>
      <c r="M36" s="81">
        <f t="shared" si="8"/>
        <v>7848.7636579952286</v>
      </c>
      <c r="N36" s="54">
        <v>0.53176111111111113</v>
      </c>
      <c r="O36" s="55">
        <v>0.1470888888888883</v>
      </c>
    </row>
    <row r="37" spans="1:15" ht="15" thickBot="1" x14ac:dyDescent="0.4">
      <c r="A37" s="18" t="s">
        <v>18</v>
      </c>
      <c r="B37" s="113">
        <f>AVERAGE(JAN!B26,FEB!B26,MAR!B26,APR!B26,MAY!B26,JUNE!B26,JULY!B26,AUG!B26,SEP!B26,OCT!B26,NOV!B26,DEC!B26)</f>
        <v>166.83333333333334</v>
      </c>
      <c r="C37" s="113">
        <f>SUM(JAN!C26,FEB!C26,MAR!C26,APR!C26,MAY!C26,JUNE!C26,JULY!C26,AUG!C26,SEP!C26,OCT!C26,NOV!C26,DEC!C26)</f>
        <v>2860451.9129999974</v>
      </c>
      <c r="D37" s="113">
        <f>AVERAGE(JAN!D26,FEB!D26,MAR!D26,APR!D26,MAY!D26,JUNE!D26,JULY!D26,AUG!D26,SEP!D26,OCT!D26,NOV!D26,DEC!D26)</f>
        <v>89</v>
      </c>
      <c r="E37" s="113">
        <f>SUM(JAN!E26,FEB!E26,MAR!E26,APR!E26,MAY!E26,JUNE!E26,JULY!E26,AUG!E26,SEP!E26,OCT!E26,NOV!E26,DEC!E26)</f>
        <v>2478020.7299999986</v>
      </c>
      <c r="F37" s="80">
        <f t="shared" si="4"/>
        <v>255.83333333333334</v>
      </c>
      <c r="G37" s="27">
        <f t="shared" si="5"/>
        <v>5338472.6429999955</v>
      </c>
      <c r="H37" s="155"/>
      <c r="I37" s="164"/>
      <c r="J37" s="167"/>
      <c r="K37" s="76">
        <f t="shared" si="6"/>
        <v>17145.565912087895</v>
      </c>
      <c r="L37" s="75">
        <f t="shared" si="9"/>
        <v>27842.929550561781</v>
      </c>
      <c r="M37" s="74">
        <f t="shared" si="8"/>
        <v>20866.994044299656</v>
      </c>
      <c r="N37" s="54">
        <v>0.55241666666666622</v>
      </c>
      <c r="O37" s="55">
        <v>0.24483333333333257</v>
      </c>
    </row>
    <row r="38" spans="1:15" ht="15" thickBot="1" x14ac:dyDescent="0.4">
      <c r="A38" s="109" t="s">
        <v>22</v>
      </c>
      <c r="B38" s="110">
        <f>AVERAGE(JAN!B27,FEB!B27,MAR!B27,APR!B27,MAY!B27,JUNE!B27,JULY!B27,AUG!B27,SEP!B27,OCT!B27,NOV!B27,DEC!B27)</f>
        <v>5655.333333333333</v>
      </c>
      <c r="C38" s="110">
        <f>SUM(JAN!C27,FEB!C27,MAR!C27,APR!C27,MAY!C27,JUNE!C27,JULY!C27,AUG!C27,SEP!C27,OCT!C27,NOV!C27,DEC!C27)</f>
        <v>312953368.93283111</v>
      </c>
      <c r="D38" s="110">
        <f>AVERAGE(JAN!D27,FEB!D27,MAR!D27,APR!D27,MAY!D27,JUNE!D27,JULY!D27,AUG!D27,SEP!D27,OCT!D27,NOV!D27,DEC!D27)</f>
        <v>5022.333333333333</v>
      </c>
      <c r="E38" s="110">
        <f>SUM(JAN!E27,FEB!E27,MAR!E27,APR!E27,MAY!E27,JUNE!E27,JULY!E27,AUG!E27,SEP!E27,OCT!E27,NOV!E27,DEC!E27)</f>
        <v>561648846.03311455</v>
      </c>
      <c r="F38" s="118">
        <f t="shared" si="4"/>
        <v>10677.666666666666</v>
      </c>
      <c r="G38" s="119">
        <f t="shared" si="5"/>
        <v>874602214.96594572</v>
      </c>
      <c r="H38" s="153">
        <f>G38/G13</f>
        <v>0.34237369633611586</v>
      </c>
      <c r="I38" s="169">
        <f>F38/F13</f>
        <v>6.3242514475821739E-3</v>
      </c>
      <c r="J38" s="172">
        <f>E38/G38</f>
        <v>0.64217633619300107</v>
      </c>
      <c r="K38" s="79">
        <f t="shared" si="6"/>
        <v>55337.740586967666</v>
      </c>
      <c r="L38" s="78">
        <f t="shared" si="9"/>
        <v>111830.26070879032</v>
      </c>
      <c r="M38" s="77">
        <f t="shared" si="8"/>
        <v>81909.488493048964</v>
      </c>
      <c r="N38" s="134"/>
      <c r="O38" s="135"/>
    </row>
    <row r="39" spans="1:15" x14ac:dyDescent="0.35">
      <c r="A39" s="18" t="s">
        <v>14</v>
      </c>
      <c r="B39" s="113">
        <f>AVERAGE(JAN!B28,FEB!B28,MAR!B28,APR!B28,MAY!B28,JUNE!B28,JULY!B28,AUG!B28,SEP!B28,OCT!B28,NOV!B28,DEC!B28)</f>
        <v>21.25</v>
      </c>
      <c r="C39" s="113">
        <f>SUM(JAN!C28,FEB!C28,MAR!C28,APR!C28,MAY!C28,JUNE!C28,JULY!C28,AUG!C28,SEP!C28,OCT!C28,NOV!C28,DEC!C28)</f>
        <v>2914033</v>
      </c>
      <c r="D39" s="113">
        <f>AVERAGE(JAN!D28,FEB!D28,MAR!D28,APR!D28,MAY!D28,JUNE!D28,JULY!D28,AUG!D28,SEP!D28,OCT!D28,NOV!D28,DEC!D28)</f>
        <v>91.916666666666671</v>
      </c>
      <c r="E39" s="113">
        <f>SUM(JAN!E28,FEB!E28,MAR!E28,APR!E28,MAY!E28,JUNE!E28,JULY!E28,AUG!E28,SEP!E28,OCT!E28,NOV!E28,DEC!E28)</f>
        <v>45687791</v>
      </c>
      <c r="F39" s="116">
        <f t="shared" si="4"/>
        <v>113.16666666666667</v>
      </c>
      <c r="G39" s="117">
        <f t="shared" si="5"/>
        <v>48601824</v>
      </c>
      <c r="H39" s="154"/>
      <c r="I39" s="170"/>
      <c r="J39" s="173"/>
      <c r="K39" s="83">
        <f t="shared" si="6"/>
        <v>137130.96470588236</v>
      </c>
      <c r="L39" s="82">
        <f t="shared" si="9"/>
        <v>497056.65639165911</v>
      </c>
      <c r="M39" s="81">
        <f t="shared" si="8"/>
        <v>429471.19882179674</v>
      </c>
      <c r="N39" s="54">
        <v>0.55643333333333322</v>
      </c>
      <c r="O39" s="55">
        <v>7.1988888888888894E-2</v>
      </c>
    </row>
    <row r="40" spans="1:15" x14ac:dyDescent="0.35">
      <c r="A40" s="18" t="s">
        <v>30</v>
      </c>
      <c r="B40" s="113">
        <f>AVERAGE(JAN!B29,FEB!B29,MAR!B29,APR!B29,MAY!B29,JUNE!B29,JULY!B29,AUG!B29,SEP!B29,OCT!B29,NOV!B29,DEC!B29)</f>
        <v>372.91666666666669</v>
      </c>
      <c r="C40" s="113">
        <f>SUM(JAN!C29,FEB!C29,MAR!C29,APR!C29,MAY!C29,JUNE!C29,JULY!C29,AUG!C29,SEP!C29,OCT!C29,NOV!C29,DEC!C29)</f>
        <v>73882710</v>
      </c>
      <c r="D40" s="113">
        <f>AVERAGE(JAN!D29,FEB!D29,MAR!D29,APR!D29,MAY!D29,JUNE!D29,JULY!D29,AUG!D29,SEP!D29,OCT!D29,NOV!D29,DEC!D29)</f>
        <v>862.08333333333337</v>
      </c>
      <c r="E40" s="113">
        <f>SUM(JAN!E29,FEB!E29,MAR!E29,APR!E29,MAY!E29,JUNE!E29,JULY!E29,AUG!E29,SEP!E29,OCT!E29,NOV!E29,DEC!E29)</f>
        <v>104436444.8</v>
      </c>
      <c r="F40" s="84">
        <f t="shared" si="4"/>
        <v>1235</v>
      </c>
      <c r="G40" s="25">
        <f t="shared" si="5"/>
        <v>178319154.80000001</v>
      </c>
      <c r="H40" s="154"/>
      <c r="I40" s="170"/>
      <c r="J40" s="173"/>
      <c r="K40" s="83">
        <f t="shared" si="6"/>
        <v>198121.23351955306</v>
      </c>
      <c r="L40" s="82">
        <f t="shared" si="9"/>
        <v>121144.2568970517</v>
      </c>
      <c r="M40" s="81">
        <f t="shared" si="8"/>
        <v>144387.97959514172</v>
      </c>
      <c r="N40" s="54">
        <v>0.53758947368420984</v>
      </c>
      <c r="O40" s="55">
        <v>0.11489210526315789</v>
      </c>
    </row>
    <row r="41" spans="1:15" x14ac:dyDescent="0.35">
      <c r="A41" s="18" t="s">
        <v>16</v>
      </c>
      <c r="B41" s="113">
        <f>AVERAGE(JAN!B30,FEB!B30,MAR!B30,APR!B30,MAY!B30,JUNE!B30,JULY!B30,AUG!B30,SEP!B30,OCT!B30,NOV!B30,DEC!B30)</f>
        <v>5.75</v>
      </c>
      <c r="C41" s="113">
        <f>SUM(JAN!C30,FEB!C30,MAR!C30,APR!C30,MAY!C30,JUNE!C30,JULY!C30,AUG!C30,SEP!C30,OCT!C30,NOV!C30,DEC!C30)</f>
        <v>1733979.6628310191</v>
      </c>
      <c r="D41" s="113">
        <f>AVERAGE(JAN!D30,FEB!D30,MAR!D30,APR!D30,MAY!D30,JUNE!D30,JULY!D30,AUG!D30,SEP!D30,OCT!D30,NOV!D30,DEC!D30)</f>
        <v>13.416666666666666</v>
      </c>
      <c r="E41" s="113">
        <f>SUM(JAN!E30,FEB!E30,MAR!E30,APR!E30,MAY!E30,JUNE!E30,JULY!E30,AUG!E30,SEP!E30,OCT!E30,NOV!E30,DEC!E30)</f>
        <v>4957971.7431145227</v>
      </c>
      <c r="F41" s="84">
        <f t="shared" si="4"/>
        <v>19.166666666666664</v>
      </c>
      <c r="G41" s="25">
        <f t="shared" si="5"/>
        <v>6691951.4059455413</v>
      </c>
      <c r="H41" s="154"/>
      <c r="I41" s="170"/>
      <c r="J41" s="173"/>
      <c r="K41" s="83">
        <f t="shared" si="6"/>
        <v>301561.68049235118</v>
      </c>
      <c r="L41" s="82">
        <f t="shared" si="9"/>
        <v>369538.2665675421</v>
      </c>
      <c r="M41" s="81">
        <f t="shared" si="8"/>
        <v>349145.29074498481</v>
      </c>
      <c r="N41" s="54">
        <v>0.44534999999999975</v>
      </c>
      <c r="O41" s="55">
        <v>0.2315916666666665</v>
      </c>
    </row>
    <row r="42" spans="1:15" x14ac:dyDescent="0.35">
      <c r="A42" s="18" t="s">
        <v>31</v>
      </c>
      <c r="B42" s="113">
        <f>AVERAGE(JAN!B31,FEB!B31,MAR!B31,APR!B31,MAY!B31,JUNE!B31,JULY!B31,AUG!B31,SEP!B31,OCT!B31,NOV!B31,DEC!B31)</f>
        <v>5247.333333333333</v>
      </c>
      <c r="C42" s="113">
        <f>SUM(JAN!C31,FEB!C31,MAR!C31,APR!C31,MAY!C31,JUNE!C31,JULY!C31,AUG!C31,SEP!C31,OCT!C31,NOV!C31,DEC!C31)</f>
        <v>233475248</v>
      </c>
      <c r="D42" s="113">
        <f>AVERAGE(JAN!D31,FEB!D31,MAR!D31,APR!D31,MAY!D31,JUNE!D31,JULY!D31,AUG!D31,SEP!D31,OCT!D31,NOV!D31,DEC!D31)</f>
        <v>4036</v>
      </c>
      <c r="E42" s="113">
        <f>SUM(JAN!E31,FEB!E31,MAR!E31,APR!E31,MAY!E31,JUNE!E31,JULY!E31,AUG!E31,SEP!E31,OCT!E31,NOV!E31,DEC!E31)</f>
        <v>396631040</v>
      </c>
      <c r="F42" s="84">
        <f t="shared" si="4"/>
        <v>9283.3333333333321</v>
      </c>
      <c r="G42" s="25">
        <f t="shared" si="5"/>
        <v>630106288</v>
      </c>
      <c r="H42" s="154"/>
      <c r="I42" s="170"/>
      <c r="J42" s="173"/>
      <c r="K42" s="83">
        <f t="shared" si="6"/>
        <v>44494.075975098465</v>
      </c>
      <c r="L42" s="82">
        <f t="shared" si="9"/>
        <v>98273.30029732408</v>
      </c>
      <c r="M42" s="81">
        <f t="shared" si="8"/>
        <v>67875.004093357275</v>
      </c>
      <c r="N42" s="54">
        <v>0.46993333333333309</v>
      </c>
      <c r="O42" s="55">
        <v>0.13625833333333282</v>
      </c>
    </row>
    <row r="43" spans="1:15" ht="15" thickBot="1" x14ac:dyDescent="0.4">
      <c r="A43" s="18" t="s">
        <v>18</v>
      </c>
      <c r="B43" s="113">
        <f>AVERAGE(JAN!B32,FEB!B32,MAR!B32,APR!B32,MAY!B32,JUNE!B32,JULY!B32,AUG!B32,SEP!B32,OCT!B32,NOV!B32,DEC!B32)</f>
        <v>8.0833333333333339</v>
      </c>
      <c r="C43" s="113">
        <f>SUM(JAN!C32,FEB!C32,MAR!C32,APR!C32,MAY!C32,JUNE!C32,JULY!C32,AUG!C32,SEP!C32,OCT!C32,NOV!C32,DEC!C32)</f>
        <v>947398.26999999944</v>
      </c>
      <c r="D43" s="113">
        <f>AVERAGE(JAN!D32,FEB!D32,MAR!D32,APR!D32,MAY!D32,JUNE!D32,JULY!D32,AUG!D32,SEP!D32,OCT!D32,NOV!D32,DEC!D32)</f>
        <v>18.916666666666668</v>
      </c>
      <c r="E43" s="113">
        <f>SUM(JAN!E32,FEB!E32,MAR!E32,APR!E32,MAY!E32,JUNE!E32,JULY!E32,AUG!E32,SEP!E32,OCT!E32,NOV!E32,DEC!E32)</f>
        <v>9935598.4899999853</v>
      </c>
      <c r="F43" s="80">
        <f t="shared" si="4"/>
        <v>27</v>
      </c>
      <c r="G43" s="27">
        <f t="shared" si="5"/>
        <v>10882996.759999985</v>
      </c>
      <c r="H43" s="168"/>
      <c r="I43" s="171"/>
      <c r="J43" s="174"/>
      <c r="K43" s="76">
        <f t="shared" si="6"/>
        <v>117203.90969072157</v>
      </c>
      <c r="L43" s="75">
        <f t="shared" si="9"/>
        <v>525229.8761233472</v>
      </c>
      <c r="M43" s="74">
        <f t="shared" si="8"/>
        <v>403073.95407407352</v>
      </c>
      <c r="N43" s="54">
        <v>0.55241666666666622</v>
      </c>
      <c r="O43" s="55">
        <v>0.19499999999999995</v>
      </c>
    </row>
    <row r="44" spans="1:15" ht="15" thickBot="1" x14ac:dyDescent="0.4">
      <c r="A44" s="109" t="s">
        <v>23</v>
      </c>
      <c r="B44" s="110">
        <f>AVERAGE(JAN!B33,FEB!B33,MAR!B33,APR!B33,MAY!B33,JUNE!B33,JULY!B33,AUG!B33,SEP!B33,OCT!B33,NOV!B33,DEC!B33)</f>
        <v>0</v>
      </c>
      <c r="C44" s="110">
        <f>SUM(JAN!C33,FEB!C33,MAR!C33,APR!C33,MAY!C33,JUNE!C33,JULY!C33,AUG!C33,SEP!C33,OCT!C33,NOV!C33,DEC!C33)</f>
        <v>1200</v>
      </c>
      <c r="D44" s="110">
        <f>AVERAGE(JAN!D33,FEB!D33,MAR!D33,APR!D33,MAY!D33,JUNE!D33,JULY!D33,AUG!D33,SEP!D33,OCT!D33,NOV!D33,DEC!D33)</f>
        <v>0</v>
      </c>
      <c r="E44" s="110">
        <f>SUM(JAN!E33,FEB!E33,MAR!E33,APR!E33,MAY!E33,JUNE!E33,JULY!E33,AUG!E33,SEP!E33,OCT!E33,NOV!E33,DEC!E33)</f>
        <v>0</v>
      </c>
      <c r="F44" s="118">
        <f t="shared" si="4"/>
        <v>0</v>
      </c>
      <c r="G44" s="119">
        <f t="shared" si="5"/>
        <v>1200</v>
      </c>
      <c r="H44" s="177">
        <f>G44/G13</f>
        <v>4.6975462510043633E-7</v>
      </c>
      <c r="I44" s="177">
        <f>F44/F13</f>
        <v>0</v>
      </c>
      <c r="J44" s="179">
        <f>F45/G44</f>
        <v>0</v>
      </c>
      <c r="K44" s="79"/>
      <c r="L44" s="78"/>
      <c r="M44" s="77"/>
      <c r="N44" s="128"/>
      <c r="O44" s="129"/>
    </row>
    <row r="45" spans="1:15" ht="15" thickBot="1" x14ac:dyDescent="0.4">
      <c r="A45" s="120" t="s">
        <v>30</v>
      </c>
      <c r="B45" s="121">
        <f>AVERAGE(JAN!B34,FEB!B34,MAR!B34,APR!B34,MAY!B34,JUNE!B34,JULY!B34,AUG!B34,SEP!B34,OCT!B34,NOV!B34,DEC!B34)</f>
        <v>0</v>
      </c>
      <c r="C45" s="121">
        <f>SUM(JAN!C34,FEB!C34,MAR!C34,APR!C34,MAY!C34,JUNE!C34,JULY!C34,AUG!C34,SEP!C34,OCT!C34,NOV!C34,DEC!C34)</f>
        <v>1200</v>
      </c>
      <c r="D45" s="121">
        <f>AVERAGE(JAN!D34,FEB!D34,MAR!D34,APR!D34,MAY!D34,JUNE!D34,JULY!D34,AUG!D34,SEP!D34,OCT!D34,NOV!D34,DEC!D34)</f>
        <v>0</v>
      </c>
      <c r="E45" s="121">
        <f>SUM(JAN!E34,FEB!E34,MAR!E34,APR!E34,MAY!E34,JUNE!E34,JULY!E34,AUG!E34,SEP!E34,OCT!E34,NOV!E34,DEC!E34)</f>
        <v>0</v>
      </c>
      <c r="F45" s="122">
        <f t="shared" si="4"/>
        <v>0</v>
      </c>
      <c r="G45" s="123">
        <f t="shared" si="5"/>
        <v>1200</v>
      </c>
      <c r="H45" s="178"/>
      <c r="I45" s="178"/>
      <c r="J45" s="180"/>
      <c r="K45" s="76"/>
      <c r="L45" s="75"/>
      <c r="M45" s="74"/>
      <c r="N45" s="130"/>
      <c r="O45" s="131"/>
    </row>
    <row r="46" spans="1:15" x14ac:dyDescent="0.35">
      <c r="K46" s="19"/>
      <c r="L46" s="19"/>
      <c r="M46" s="19"/>
    </row>
  </sheetData>
  <mergeCells count="25">
    <mergeCell ref="Q2:V2"/>
    <mergeCell ref="N2:O2"/>
    <mergeCell ref="B2:C2"/>
    <mergeCell ref="E2:F2"/>
    <mergeCell ref="H2:I2"/>
    <mergeCell ref="K2:L2"/>
    <mergeCell ref="H44:H45"/>
    <mergeCell ref="I44:I45"/>
    <mergeCell ref="J44:J45"/>
    <mergeCell ref="H26:H31"/>
    <mergeCell ref="I26:I31"/>
    <mergeCell ref="J26:J31"/>
    <mergeCell ref="H32:H37"/>
    <mergeCell ref="I32:I37"/>
    <mergeCell ref="J32:J37"/>
    <mergeCell ref="H20:H25"/>
    <mergeCell ref="I20:I25"/>
    <mergeCell ref="J20:J25"/>
    <mergeCell ref="N13:O13"/>
    <mergeCell ref="H38:H43"/>
    <mergeCell ref="I38:I43"/>
    <mergeCell ref="J38:J43"/>
    <mergeCell ref="H14:H19"/>
    <mergeCell ref="I14:I19"/>
    <mergeCell ref="J14:J19"/>
  </mergeCells>
  <pageMargins left="0.7" right="0.7" top="0.75" bottom="0.75" header="0.3" footer="0.3"/>
  <pageSetup scale="9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8867B-870B-4822-BAD4-28E842ECACAF}">
  <dimension ref="B1:O6"/>
  <sheetViews>
    <sheetView zoomScale="95" zoomScaleNormal="95" workbookViewId="0">
      <selection activeCell="Q11" sqref="Q11"/>
    </sheetView>
  </sheetViews>
  <sheetFormatPr defaultRowHeight="14.5" x14ac:dyDescent="0.35"/>
  <cols>
    <col min="2" max="2" width="16.1796875" customWidth="1"/>
    <col min="4" max="4" width="10.453125" customWidth="1"/>
  </cols>
  <sheetData>
    <row r="1" spans="2:15" x14ac:dyDescent="0.35">
      <c r="B1" s="148" t="s">
        <v>52</v>
      </c>
      <c r="C1" s="148" t="s">
        <v>53</v>
      </c>
      <c r="D1" t="s">
        <v>54</v>
      </c>
      <c r="E1" t="s">
        <v>55</v>
      </c>
      <c r="F1" t="s">
        <v>56</v>
      </c>
      <c r="G1" t="s">
        <v>27</v>
      </c>
      <c r="H1" t="s">
        <v>57</v>
      </c>
      <c r="I1" t="s">
        <v>58</v>
      </c>
      <c r="J1" t="s">
        <v>59</v>
      </c>
      <c r="K1" t="s">
        <v>60</v>
      </c>
      <c r="L1" t="s">
        <v>61</v>
      </c>
      <c r="M1" t="s">
        <v>62</v>
      </c>
      <c r="N1" t="s">
        <v>63</v>
      </c>
      <c r="O1" t="s">
        <v>64</v>
      </c>
    </row>
    <row r="2" spans="2:15" x14ac:dyDescent="0.35">
      <c r="B2" t="s">
        <v>65</v>
      </c>
      <c r="C2" s="150">
        <f>SUM(JAN!E3+JAN!E9)/SUM(JAN!G3+JAN!G9)</f>
        <v>1.7260376417503526E-2</v>
      </c>
      <c r="D2" s="150">
        <f>SUM(FEB!E3+FEB!E9)/SUM(FEB!G3+FEB!G9)</f>
        <v>1.7340552129500239E-2</v>
      </c>
      <c r="E2" s="150">
        <f>SUM(MAR!E3+MAR!E9)/SUM(MAR!G3+MAR!G9)</f>
        <v>1.7298389675739888E-2</v>
      </c>
      <c r="F2" s="150">
        <f>SUM(APR!E3+APR!E9)/SUM(APR!G3+APR!G9)</f>
        <v>1.7562644377552335E-2</v>
      </c>
      <c r="G2" s="150">
        <f>SUM(MAY!E3+MAY!E9)/SUM(MAY!G3+MAY!G9)</f>
        <v>1.7368488402158284E-2</v>
      </c>
      <c r="H2" s="150">
        <f>SUM(JUNE!E3+JUNE!E9)/SUM(JUNE!G3+JUNE!G9)</f>
        <v>1.6947078998078784E-2</v>
      </c>
      <c r="I2" s="150">
        <f>SUM(JULY!E3+JULY!E9)/SUM(JULY!G3+JULY!G9)</f>
        <v>1.7343117316552061E-2</v>
      </c>
      <c r="J2" s="150">
        <f>SUM(AUG!E3+AUG!E9)/SUM(AUG!G3+AUG!G9)</f>
        <v>1.6440068526414622E-2</v>
      </c>
      <c r="K2" s="150">
        <f>SUM(SEP!E3+SEP!E9)/SUM(SEP!G3+SEP!G9)</f>
        <v>1.6342228074916695E-2</v>
      </c>
      <c r="L2" s="150">
        <f>SUM(OCT!E3+OCT!E9)/SUM(OCT!G3+OCT!G9)</f>
        <v>1.5805923485553694E-2</v>
      </c>
      <c r="M2" s="150">
        <f>SUM(NOV!E3+NOV!E9)/SUM(NOV!G3+NOV!G9)</f>
        <v>1.4202158277543292E-2</v>
      </c>
      <c r="N2" s="150">
        <f>SUM(DEC!E3+DEC!E9)/SUM(DEC!G3+DEC!G9)</f>
        <v>1.4766743858203433E-2</v>
      </c>
      <c r="O2" s="150">
        <f>SUM(Annual!E14+Annual!E20)/SUM(Annual!G14+Annual!G20  )</f>
        <v>1.6743113379887788E-2</v>
      </c>
    </row>
    <row r="3" spans="2:15" x14ac:dyDescent="0.35">
      <c r="B3" t="s">
        <v>66</v>
      </c>
      <c r="C3" s="149">
        <f>JAN!J15</f>
        <v>0.16643872631844736</v>
      </c>
      <c r="D3" s="149">
        <f>FEB!J15</f>
        <v>0.16208827808128498</v>
      </c>
      <c r="E3" s="149">
        <f>MAR!J15</f>
        <v>0.16376703055005551</v>
      </c>
      <c r="F3" s="149">
        <f>APR!J15</f>
        <v>0.18861537940788456</v>
      </c>
      <c r="G3" s="149">
        <f>MAY!J15</f>
        <v>0.20712389712791013</v>
      </c>
      <c r="H3" s="149">
        <f>JUNE!J15</f>
        <v>0.23110172155912839</v>
      </c>
      <c r="I3" s="149">
        <f>JULY!J15</f>
        <v>0.23078009360131316</v>
      </c>
      <c r="J3" s="149">
        <f>AUG!J15</f>
        <v>0.22838088140088589</v>
      </c>
      <c r="K3" s="149">
        <f>SEP!J15</f>
        <v>0.22981083713893552</v>
      </c>
      <c r="L3" s="149">
        <f>OCT!J15</f>
        <v>0.23015882579839955</v>
      </c>
      <c r="M3" s="149">
        <f>NOV!J15</f>
        <v>0.20108228608195633</v>
      </c>
      <c r="N3" s="149">
        <f>DEC!J15</f>
        <v>0.17582012889746068</v>
      </c>
      <c r="O3" s="149">
        <f>Annual!J26</f>
        <v>0.18133691226890214</v>
      </c>
    </row>
    <row r="4" spans="2:15" x14ac:dyDescent="0.35">
      <c r="B4" t="s">
        <v>67</v>
      </c>
      <c r="C4" s="149">
        <f>JAN!J21</f>
        <v>0.39855915676317705</v>
      </c>
      <c r="D4" s="149">
        <f>FEB!J21</f>
        <v>0.39579319305352034</v>
      </c>
      <c r="E4" s="149">
        <f>MAR!J21</f>
        <v>0.39010652657206329</v>
      </c>
      <c r="F4" s="149">
        <f>APR!J21</f>
        <v>0.41444618402105804</v>
      </c>
      <c r="G4" s="149">
        <f>MAY!J21</f>
        <v>0.43487750631894545</v>
      </c>
      <c r="H4" s="149">
        <f>JUNE!J21</f>
        <v>0.4385584301902466</v>
      </c>
      <c r="I4" s="149">
        <f>JULY!J21</f>
        <v>0.42342966824555278</v>
      </c>
      <c r="J4" s="149">
        <f>AUG!J21</f>
        <v>0.42496728350572022</v>
      </c>
      <c r="K4" s="149">
        <f>SEP!J21</f>
        <v>0.40831515849319677</v>
      </c>
      <c r="L4" s="149">
        <f>OCT!J21</f>
        <v>0.43423521773779</v>
      </c>
      <c r="M4" s="149">
        <f>NOV!J21</f>
        <v>0.41938115463468811</v>
      </c>
      <c r="N4" s="149">
        <f>DEC!J21</f>
        <v>0.40304100225204803</v>
      </c>
      <c r="O4" s="149">
        <f>Annual!J32</f>
        <v>0.40735009856683368</v>
      </c>
    </row>
    <row r="5" spans="2:15" x14ac:dyDescent="0.35">
      <c r="B5" t="s">
        <v>68</v>
      </c>
      <c r="C5" s="149">
        <f>JAN!J27</f>
        <v>0.63766396226082633</v>
      </c>
      <c r="D5" s="149">
        <f>FEB!J27</f>
        <v>0.53567655986928842</v>
      </c>
      <c r="E5" s="149">
        <f>MAR!J27</f>
        <v>0.57026193548083626</v>
      </c>
      <c r="F5" s="149">
        <f>APR!J27</f>
        <v>0.66370959625842019</v>
      </c>
      <c r="G5" s="149">
        <f>MAY!J27</f>
        <v>0.71512709922661311</v>
      </c>
      <c r="H5" s="149">
        <f>JUNE!J27</f>
        <v>0.74905030181044818</v>
      </c>
      <c r="I5" s="149">
        <f>JULY!J27</f>
        <v>0.61591946197682856</v>
      </c>
      <c r="J5" s="149">
        <f>AUG!J27</f>
        <v>0.72496523293175297</v>
      </c>
      <c r="K5" s="149">
        <f>SEP!J27</f>
        <v>0.69296311100498176</v>
      </c>
      <c r="L5" s="149">
        <f>OCT!J27</f>
        <v>0.72961973238314792</v>
      </c>
      <c r="M5" s="149">
        <f>NOV!J27</f>
        <v>0.70277184560505723</v>
      </c>
      <c r="N5" s="149">
        <f>DEC!J27</f>
        <v>0.65166993273933405</v>
      </c>
      <c r="O5" s="149">
        <f>Annual!J38</f>
        <v>0.64217633619300107</v>
      </c>
    </row>
    <row r="6" spans="2:15" x14ac:dyDescent="0.35">
      <c r="B6" t="s">
        <v>69</v>
      </c>
      <c r="C6" s="149">
        <f>JAN!J2</f>
        <v>0.24038127272893736</v>
      </c>
      <c r="D6" s="149">
        <f>FEB!J2</f>
        <v>0.23891468672250621</v>
      </c>
      <c r="E6" s="149">
        <f>MAR!J2</f>
        <v>0.22043212227377929</v>
      </c>
      <c r="F6" s="149">
        <f>APR!J2</f>
        <v>0.28527913876909616</v>
      </c>
      <c r="G6" s="149">
        <f>MAY!J2</f>
        <v>0.33400744277458444</v>
      </c>
      <c r="H6" s="149">
        <f>JUNE!J2</f>
        <v>0.40027310754256812</v>
      </c>
      <c r="I6" s="149">
        <f>JULY!J2</f>
        <v>0.40033384799233435</v>
      </c>
      <c r="J6" s="149">
        <f>AUG!J2</f>
        <v>0.45016222375982251</v>
      </c>
      <c r="K6" s="149">
        <f>SEP!J2</f>
        <v>0.44566180153687807</v>
      </c>
      <c r="L6" s="149">
        <f>OCT!J2</f>
        <v>0.42912549784069021</v>
      </c>
      <c r="M6" s="149">
        <f>NOV!J2</f>
        <v>0.31509894432944718</v>
      </c>
      <c r="N6" s="149">
        <f>DEC!J2</f>
        <v>0.26007349174492156</v>
      </c>
      <c r="O6" s="149">
        <f>Annual!J13</f>
        <v>0.2868307452222415</v>
      </c>
    </row>
  </sheetData>
  <pageMargins left="0.7" right="0.7" top="0.75" bottom="0.75" header="0.3" footer="0.3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EF6AA-C8DB-4BA2-8BE0-491E4BF386B0}">
  <sheetPr>
    <tabColor rgb="FF00B050"/>
  </sheetPr>
  <dimension ref="A1:L34"/>
  <sheetViews>
    <sheetView zoomScaleNormal="100" workbookViewId="0">
      <selection activeCell="D7" sqref="D7"/>
    </sheetView>
  </sheetViews>
  <sheetFormatPr defaultRowHeight="14.5" x14ac:dyDescent="0.35"/>
  <cols>
    <col min="1" max="1" width="17.453125" customWidth="1"/>
    <col min="2" max="2" width="13.1796875" style="19" customWidth="1"/>
    <col min="3" max="3" width="14.453125" style="19" customWidth="1"/>
    <col min="4" max="4" width="13.1796875" style="19" customWidth="1"/>
    <col min="5" max="5" width="14.1796875" style="19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1">
        <f>JAN!A1</f>
        <v>2021</v>
      </c>
      <c r="B1" s="2" t="s">
        <v>0</v>
      </c>
      <c r="C1" s="3" t="s">
        <v>1</v>
      </c>
      <c r="D1" s="4" t="str">
        <f>JAN!D1</f>
        <v>CS  # Sales Customer</v>
      </c>
      <c r="E1" s="5" t="str">
        <f>JAN!E1</f>
        <v>CS THERMS (Volume)</v>
      </c>
      <c r="F1" s="6" t="s">
        <v>4</v>
      </c>
      <c r="G1" s="7" t="s">
        <v>5</v>
      </c>
      <c r="H1" s="8" t="s">
        <v>6</v>
      </c>
      <c r="I1" s="8" t="s">
        <v>7</v>
      </c>
      <c r="J1" s="9" t="str">
        <f>JAN!J1</f>
        <v>Competitive Supplier (CS) Rate Class Load ( in %) Therms</v>
      </c>
      <c r="K1" s="61" t="s">
        <v>9</v>
      </c>
      <c r="L1" s="61" t="s">
        <v>10</v>
      </c>
    </row>
    <row r="2" spans="1:12" ht="15" thickBot="1" x14ac:dyDescent="0.4">
      <c r="A2" s="10" t="s">
        <v>24</v>
      </c>
      <c r="B2" s="11">
        <v>1637662.5</v>
      </c>
      <c r="C2" s="11">
        <v>349534960.08199298</v>
      </c>
      <c r="D2" s="11">
        <v>49720</v>
      </c>
      <c r="E2" s="11">
        <v>109723619.71739356</v>
      </c>
      <c r="F2" s="12">
        <f>B2+D2</f>
        <v>1687382.5</v>
      </c>
      <c r="G2" s="12">
        <f>C2+E2</f>
        <v>459258579.79938656</v>
      </c>
      <c r="H2" s="13">
        <f>SUM(H3:H34)</f>
        <v>1</v>
      </c>
      <c r="I2" s="14">
        <f>SUM(I3:I34)</f>
        <v>0.99999999999999989</v>
      </c>
      <c r="J2" s="14">
        <f>E2/G2</f>
        <v>0.23891468672250621</v>
      </c>
      <c r="K2" s="151" t="s">
        <v>12</v>
      </c>
      <c r="L2" s="152"/>
    </row>
    <row r="3" spans="1:12" x14ac:dyDescent="0.35">
      <c r="A3" s="15" t="s">
        <v>13</v>
      </c>
      <c r="B3" s="16">
        <v>1342218</v>
      </c>
      <c r="C3" s="16">
        <v>194261806.51160878</v>
      </c>
      <c r="D3" s="16">
        <v>21027</v>
      </c>
      <c r="E3" s="16">
        <v>3274840.0462448979</v>
      </c>
      <c r="F3" s="17">
        <f>B3+D3</f>
        <v>1363245</v>
      </c>
      <c r="G3" s="17">
        <f>C3+E3</f>
        <v>197536646.55785367</v>
      </c>
      <c r="H3" s="153">
        <f>G3/G$2</f>
        <v>0.43012075385535892</v>
      </c>
      <c r="I3" s="156">
        <f>F3/F2</f>
        <v>0.80790514302477356</v>
      </c>
      <c r="J3" s="159">
        <f>E3/G3</f>
        <v>1.6578392431531822E-2</v>
      </c>
      <c r="K3" s="52"/>
      <c r="L3" s="53"/>
    </row>
    <row r="4" spans="1:12" x14ac:dyDescent="0.35">
      <c r="A4" s="18" t="s">
        <v>14</v>
      </c>
      <c r="B4" s="19">
        <v>29119</v>
      </c>
      <c r="C4" s="19">
        <v>4744328</v>
      </c>
      <c r="D4" s="19">
        <v>77</v>
      </c>
      <c r="E4" s="19">
        <v>20870</v>
      </c>
      <c r="F4" s="20">
        <f>B4+D4</f>
        <v>29196</v>
      </c>
      <c r="G4" s="20">
        <f t="shared" ref="F4:G26" si="0">C4+E4</f>
        <v>4765198</v>
      </c>
      <c r="H4" s="154"/>
      <c r="I4" s="157"/>
      <c r="J4" s="160"/>
      <c r="K4" s="54">
        <v>0.60780000000000001</v>
      </c>
      <c r="L4" s="55">
        <v>0.27779999999999999</v>
      </c>
    </row>
    <row r="5" spans="1:12" x14ac:dyDescent="0.35">
      <c r="A5" s="18" t="s">
        <v>15</v>
      </c>
      <c r="B5" s="19">
        <v>494622</v>
      </c>
      <c r="C5" s="19">
        <v>73639465</v>
      </c>
      <c r="D5" s="19">
        <v>3559</v>
      </c>
      <c r="E5" s="19">
        <v>565477</v>
      </c>
      <c r="F5" s="20">
        <f t="shared" si="0"/>
        <v>498181</v>
      </c>
      <c r="G5" s="20">
        <f t="shared" si="0"/>
        <v>74204942</v>
      </c>
      <c r="H5" s="154"/>
      <c r="I5" s="157"/>
      <c r="J5" s="160"/>
      <c r="K5" s="54">
        <v>0.57572499999999993</v>
      </c>
      <c r="L5" s="55">
        <v>0.33179999999999998</v>
      </c>
    </row>
    <row r="6" spans="1:12" x14ac:dyDescent="0.35">
      <c r="A6" s="18" t="s">
        <v>16</v>
      </c>
      <c r="B6" s="19">
        <v>44765</v>
      </c>
      <c r="C6" s="19">
        <v>5749721.0916087879</v>
      </c>
      <c r="D6" s="19">
        <v>238</v>
      </c>
      <c r="E6" s="19">
        <v>31561.3962448979</v>
      </c>
      <c r="F6" s="20">
        <f t="shared" si="0"/>
        <v>45003</v>
      </c>
      <c r="G6" s="20">
        <f t="shared" si="0"/>
        <v>5781282.4878536854</v>
      </c>
      <c r="H6" s="154"/>
      <c r="I6" s="157"/>
      <c r="J6" s="160"/>
      <c r="K6" s="54">
        <v>0.45470000000000005</v>
      </c>
      <c r="L6" s="55">
        <v>0.38240000000000002</v>
      </c>
    </row>
    <row r="7" spans="1:12" x14ac:dyDescent="0.35">
      <c r="A7" s="18" t="s">
        <v>17</v>
      </c>
      <c r="B7" s="19">
        <v>762058</v>
      </c>
      <c r="C7" s="19">
        <v>108615938</v>
      </c>
      <c r="D7" s="19">
        <v>17145</v>
      </c>
      <c r="E7" s="19">
        <v>2654792</v>
      </c>
      <c r="F7" s="20">
        <f t="shared" si="0"/>
        <v>779203</v>
      </c>
      <c r="G7" s="20">
        <f t="shared" si="0"/>
        <v>111270730</v>
      </c>
      <c r="H7" s="154"/>
      <c r="I7" s="157"/>
      <c r="J7" s="160"/>
      <c r="K7" s="54">
        <v>0.58533333333333337</v>
      </c>
      <c r="L7" s="55">
        <v>0.28946666666666659</v>
      </c>
    </row>
    <row r="8" spans="1:12" ht="15" thickBot="1" x14ac:dyDescent="0.4">
      <c r="A8" s="21" t="s">
        <v>18</v>
      </c>
      <c r="B8" s="22">
        <v>11654</v>
      </c>
      <c r="C8" s="22">
        <v>1512354.42</v>
      </c>
      <c r="D8" s="22">
        <v>8</v>
      </c>
      <c r="E8" s="22">
        <v>2139.65</v>
      </c>
      <c r="F8" s="23">
        <f t="shared" si="0"/>
        <v>11662</v>
      </c>
      <c r="G8" s="23">
        <f t="shared" si="0"/>
        <v>1514494.0699999998</v>
      </c>
      <c r="H8" s="155"/>
      <c r="I8" s="158"/>
      <c r="J8" s="161"/>
      <c r="K8" s="56">
        <v>0.505</v>
      </c>
      <c r="L8" s="57">
        <v>0.44679999999999997</v>
      </c>
    </row>
    <row r="9" spans="1:12" x14ac:dyDescent="0.35">
      <c r="A9" s="15" t="s">
        <v>19</v>
      </c>
      <c r="B9" s="16">
        <v>170481</v>
      </c>
      <c r="C9" s="16">
        <v>24190093.054028053</v>
      </c>
      <c r="D9" s="16">
        <v>4211</v>
      </c>
      <c r="E9" s="16">
        <v>580083</v>
      </c>
      <c r="F9" s="24">
        <f t="shared" si="0"/>
        <v>174692</v>
      </c>
      <c r="G9" s="24">
        <f t="shared" si="0"/>
        <v>24770176.054028053</v>
      </c>
      <c r="H9" s="153">
        <f>G9/G2</f>
        <v>5.3935140558175672E-2</v>
      </c>
      <c r="I9" s="162">
        <f>F9/F2</f>
        <v>0.10352839382890364</v>
      </c>
      <c r="J9" s="165">
        <f>E9/G9</f>
        <v>2.34186062599934E-2</v>
      </c>
      <c r="K9" s="58"/>
      <c r="L9" s="59"/>
    </row>
    <row r="10" spans="1:12" x14ac:dyDescent="0.35">
      <c r="A10" s="18" t="s">
        <v>14</v>
      </c>
      <c r="B10" s="19">
        <v>6210</v>
      </c>
      <c r="C10" s="19">
        <v>893308</v>
      </c>
      <c r="D10" s="19">
        <v>0</v>
      </c>
      <c r="E10" s="19">
        <v>0</v>
      </c>
      <c r="F10" s="25">
        <f t="shared" si="0"/>
        <v>6210</v>
      </c>
      <c r="G10" s="25">
        <f t="shared" si="0"/>
        <v>893308</v>
      </c>
      <c r="H10" s="154"/>
      <c r="I10" s="163"/>
      <c r="J10" s="166"/>
      <c r="K10" s="54">
        <v>0.60780000000000001</v>
      </c>
      <c r="L10" s="55">
        <v>0.27779999999999999</v>
      </c>
    </row>
    <row r="11" spans="1:12" x14ac:dyDescent="0.35">
      <c r="A11" s="18" t="s">
        <v>15</v>
      </c>
      <c r="B11" s="19">
        <v>75543</v>
      </c>
      <c r="C11" s="19">
        <v>10919012</v>
      </c>
      <c r="D11" s="19">
        <v>1082</v>
      </c>
      <c r="E11" s="19">
        <v>148432</v>
      </c>
      <c r="F11" s="25">
        <f t="shared" si="0"/>
        <v>76625</v>
      </c>
      <c r="G11" s="25">
        <f t="shared" si="0"/>
        <v>11067444</v>
      </c>
      <c r="H11" s="154"/>
      <c r="I11" s="163"/>
      <c r="J11" s="166"/>
      <c r="K11" s="54">
        <v>0.57572499999999993</v>
      </c>
      <c r="L11" s="55">
        <v>0.33179999999999998</v>
      </c>
    </row>
    <row r="12" spans="1:12" x14ac:dyDescent="0.35">
      <c r="A12" s="18" t="s">
        <v>16</v>
      </c>
      <c r="B12" s="19">
        <v>10392</v>
      </c>
      <c r="C12" s="19">
        <v>1319610.2140280541</v>
      </c>
      <c r="D12" s="19">
        <v>0</v>
      </c>
      <c r="E12" s="19">
        <v>0</v>
      </c>
      <c r="F12" s="25">
        <f t="shared" si="0"/>
        <v>10392</v>
      </c>
      <c r="G12" s="25">
        <f t="shared" si="0"/>
        <v>1319610.2140280541</v>
      </c>
      <c r="H12" s="154"/>
      <c r="I12" s="163"/>
      <c r="J12" s="166"/>
      <c r="K12" s="54">
        <v>0.45469999999999999</v>
      </c>
      <c r="L12" s="55">
        <v>0.38240000000000002</v>
      </c>
    </row>
    <row r="13" spans="1:12" x14ac:dyDescent="0.35">
      <c r="A13" s="18" t="s">
        <v>17</v>
      </c>
      <c r="B13" s="19">
        <v>75441</v>
      </c>
      <c r="C13" s="19">
        <v>10697075</v>
      </c>
      <c r="D13" s="19">
        <v>3129</v>
      </c>
      <c r="E13" s="19">
        <v>431651</v>
      </c>
      <c r="F13" s="25">
        <f t="shared" si="0"/>
        <v>78570</v>
      </c>
      <c r="G13" s="25">
        <f t="shared" si="0"/>
        <v>11128726</v>
      </c>
      <c r="H13" s="154"/>
      <c r="I13" s="163"/>
      <c r="J13" s="166"/>
      <c r="K13" s="54">
        <v>0.58533333333333337</v>
      </c>
      <c r="L13" s="55">
        <v>0.28946666666666659</v>
      </c>
    </row>
    <row r="14" spans="1:12" ht="15" thickBot="1" x14ac:dyDescent="0.4">
      <c r="A14" s="21" t="s">
        <v>18</v>
      </c>
      <c r="B14" s="22">
        <v>2895</v>
      </c>
      <c r="C14" s="22">
        <v>361087.83999999898</v>
      </c>
      <c r="D14" s="22">
        <v>0</v>
      </c>
      <c r="E14" s="22">
        <v>0</v>
      </c>
      <c r="F14" s="26">
        <f t="shared" si="0"/>
        <v>2895</v>
      </c>
      <c r="G14" s="26">
        <f t="shared" si="0"/>
        <v>361087.83999999898</v>
      </c>
      <c r="H14" s="155"/>
      <c r="I14" s="164"/>
      <c r="J14" s="167"/>
      <c r="K14" s="56">
        <v>0.505</v>
      </c>
      <c r="L14" s="57">
        <v>0.44679999999999997</v>
      </c>
    </row>
    <row r="15" spans="1:12" x14ac:dyDescent="0.35">
      <c r="A15" s="15" t="s">
        <v>20</v>
      </c>
      <c r="B15" s="16">
        <v>102033.5</v>
      </c>
      <c r="C15" s="16">
        <v>32572955.868932769</v>
      </c>
      <c r="D15" s="16">
        <v>11626</v>
      </c>
      <c r="E15" s="16">
        <v>6301015.0003906693</v>
      </c>
      <c r="F15" s="24">
        <f t="shared" si="0"/>
        <v>113659.5</v>
      </c>
      <c r="G15" s="24">
        <f t="shared" si="0"/>
        <v>38873970.86932344</v>
      </c>
      <c r="H15" s="153">
        <f>G15/G2</f>
        <v>8.4645061800052546E-2</v>
      </c>
      <c r="I15" s="162">
        <f>F15/F2</f>
        <v>6.7358467922951679E-2</v>
      </c>
      <c r="J15" s="165">
        <f>E15/G15</f>
        <v>0.16208827808128498</v>
      </c>
      <c r="K15" s="58"/>
      <c r="L15" s="59"/>
    </row>
    <row r="16" spans="1:12" x14ac:dyDescent="0.35">
      <c r="A16" s="18" t="s">
        <v>14</v>
      </c>
      <c r="B16" s="19">
        <v>4062</v>
      </c>
      <c r="C16" s="19">
        <v>1504674</v>
      </c>
      <c r="D16" s="19">
        <v>584</v>
      </c>
      <c r="E16" s="19">
        <v>332847</v>
      </c>
      <c r="F16" s="25">
        <f t="shared" si="0"/>
        <v>4646</v>
      </c>
      <c r="G16" s="25">
        <f t="shared" si="0"/>
        <v>1837521</v>
      </c>
      <c r="H16" s="154"/>
      <c r="I16" s="163"/>
      <c r="J16" s="166"/>
      <c r="K16" s="54">
        <v>0.60780000000000001</v>
      </c>
      <c r="L16" s="55">
        <v>0.12720000000000001</v>
      </c>
    </row>
    <row r="17" spans="1:12" x14ac:dyDescent="0.35">
      <c r="A17" s="18" t="s">
        <v>15</v>
      </c>
      <c r="B17" s="19">
        <v>43774</v>
      </c>
      <c r="C17" s="19">
        <v>14739531</v>
      </c>
      <c r="D17" s="19">
        <v>4886</v>
      </c>
      <c r="E17" s="19">
        <v>1767575.4</v>
      </c>
      <c r="F17" s="25">
        <f t="shared" si="0"/>
        <v>48660</v>
      </c>
      <c r="G17" s="25">
        <f t="shared" si="0"/>
        <v>16507106.4</v>
      </c>
      <c r="H17" s="154"/>
      <c r="I17" s="163"/>
      <c r="J17" s="166"/>
      <c r="K17" s="54">
        <v>0.57572499999999993</v>
      </c>
      <c r="L17" s="55">
        <v>0.17519999999999999</v>
      </c>
    </row>
    <row r="18" spans="1:12" x14ac:dyDescent="0.35">
      <c r="A18" s="18" t="s">
        <v>16</v>
      </c>
      <c r="B18" s="19">
        <v>3772.5</v>
      </c>
      <c r="C18" s="19">
        <v>1130477.73893277</v>
      </c>
      <c r="D18" s="19">
        <v>222</v>
      </c>
      <c r="E18" s="19">
        <v>123507.83039066959</v>
      </c>
      <c r="F18" s="25">
        <f t="shared" si="0"/>
        <v>3994.5</v>
      </c>
      <c r="G18" s="25">
        <f t="shared" si="0"/>
        <v>1253985.5693234396</v>
      </c>
      <c r="H18" s="154"/>
      <c r="I18" s="163"/>
      <c r="J18" s="166"/>
      <c r="K18" s="54">
        <v>0.45469999999999999</v>
      </c>
      <c r="L18" s="55">
        <v>0.2253</v>
      </c>
    </row>
    <row r="19" spans="1:12" x14ac:dyDescent="0.35">
      <c r="A19" s="18" t="s">
        <v>17</v>
      </c>
      <c r="B19" s="19">
        <v>49095</v>
      </c>
      <c r="C19" s="19">
        <v>14751253</v>
      </c>
      <c r="D19" s="19">
        <v>5830</v>
      </c>
      <c r="E19" s="19">
        <v>4014361</v>
      </c>
      <c r="F19" s="25">
        <f t="shared" si="0"/>
        <v>54925</v>
      </c>
      <c r="G19" s="25">
        <f t="shared" si="0"/>
        <v>18765614</v>
      </c>
      <c r="H19" s="154"/>
      <c r="I19" s="163"/>
      <c r="J19" s="166"/>
      <c r="K19" s="54">
        <v>0.58533333333333337</v>
      </c>
      <c r="L19" s="55">
        <v>0.14336666666666664</v>
      </c>
    </row>
    <row r="20" spans="1:12" ht="15" thickBot="1" x14ac:dyDescent="0.4">
      <c r="A20" s="21" t="s">
        <v>18</v>
      </c>
      <c r="B20" s="22">
        <v>1330</v>
      </c>
      <c r="C20" s="22">
        <v>447020.13</v>
      </c>
      <c r="D20" s="22">
        <v>104</v>
      </c>
      <c r="E20" s="22">
        <v>62723.76999999999</v>
      </c>
      <c r="F20" s="26">
        <f t="shared" si="0"/>
        <v>1434</v>
      </c>
      <c r="G20" s="26">
        <f t="shared" si="0"/>
        <v>509743.9</v>
      </c>
      <c r="H20" s="155"/>
      <c r="I20" s="164"/>
      <c r="J20" s="167"/>
      <c r="K20" s="56">
        <v>0.505</v>
      </c>
      <c r="L20" s="57">
        <v>0.32390000000000002</v>
      </c>
    </row>
    <row r="21" spans="1:12" x14ac:dyDescent="0.35">
      <c r="A21" s="15" t="s">
        <v>21</v>
      </c>
      <c r="B21" s="16">
        <v>17236</v>
      </c>
      <c r="C21" s="16">
        <v>28239517.627423439</v>
      </c>
      <c r="D21" s="16">
        <v>7802</v>
      </c>
      <c r="E21" s="16">
        <v>18498647.687428568</v>
      </c>
      <c r="F21" s="24">
        <f t="shared" si="0"/>
        <v>25038</v>
      </c>
      <c r="G21" s="24">
        <f t="shared" si="0"/>
        <v>46738165.314852007</v>
      </c>
      <c r="H21" s="153">
        <f>G21/G2</f>
        <v>0.10176873632990849</v>
      </c>
      <c r="I21" s="162">
        <f>F21/F2</f>
        <v>1.483836652329866E-2</v>
      </c>
      <c r="J21" s="165">
        <f>E21/G21</f>
        <v>0.39579319305352034</v>
      </c>
      <c r="K21" s="58"/>
      <c r="L21" s="59"/>
    </row>
    <row r="22" spans="1:12" x14ac:dyDescent="0.35">
      <c r="A22" s="18" t="s">
        <v>14</v>
      </c>
      <c r="B22" s="19">
        <v>314</v>
      </c>
      <c r="C22" s="19">
        <v>886383</v>
      </c>
      <c r="D22" s="19">
        <v>282</v>
      </c>
      <c r="E22" s="19">
        <v>1119361</v>
      </c>
      <c r="F22" s="25">
        <f t="shared" si="0"/>
        <v>596</v>
      </c>
      <c r="G22" s="25">
        <f t="shared" si="0"/>
        <v>2005744</v>
      </c>
      <c r="H22" s="154"/>
      <c r="I22" s="163"/>
      <c r="J22" s="166"/>
      <c r="K22" s="54">
        <v>0.60780000000000001</v>
      </c>
      <c r="L22" s="55">
        <v>0.1016</v>
      </c>
    </row>
    <row r="23" spans="1:12" x14ac:dyDescent="0.35">
      <c r="A23" s="18" t="s">
        <v>15</v>
      </c>
      <c r="B23" s="19">
        <v>6680</v>
      </c>
      <c r="C23" s="19">
        <v>16185282</v>
      </c>
      <c r="D23" s="19">
        <v>3799</v>
      </c>
      <c r="E23" s="19">
        <v>8755893.4000000004</v>
      </c>
      <c r="F23" s="25">
        <f t="shared" si="0"/>
        <v>10479</v>
      </c>
      <c r="G23" s="25">
        <f t="shared" si="0"/>
        <v>24941175.399999999</v>
      </c>
      <c r="H23" s="154"/>
      <c r="I23" s="163"/>
      <c r="J23" s="166"/>
      <c r="K23" s="54">
        <v>0.57572499999999993</v>
      </c>
      <c r="L23" s="55">
        <v>0.13595000000000002</v>
      </c>
    </row>
    <row r="24" spans="1:12" x14ac:dyDescent="0.35">
      <c r="A24" s="18" t="s">
        <v>16</v>
      </c>
      <c r="B24" s="19">
        <v>346</v>
      </c>
      <c r="C24" s="19">
        <v>959943.54742344189</v>
      </c>
      <c r="D24" s="19">
        <v>207</v>
      </c>
      <c r="E24" s="19">
        <v>863519.26742856996</v>
      </c>
      <c r="F24" s="25">
        <f t="shared" si="0"/>
        <v>553</v>
      </c>
      <c r="G24" s="25">
        <f t="shared" si="0"/>
        <v>1823462.8148520119</v>
      </c>
      <c r="H24" s="154"/>
      <c r="I24" s="163"/>
      <c r="J24" s="166"/>
      <c r="K24" s="54">
        <v>0.45469999999999999</v>
      </c>
      <c r="L24" s="55">
        <v>0.2253</v>
      </c>
    </row>
    <row r="25" spans="1:12" x14ac:dyDescent="0.35">
      <c r="A25" s="18" t="s">
        <v>17</v>
      </c>
      <c r="B25" s="19">
        <v>9726</v>
      </c>
      <c r="C25" s="19">
        <v>9673769</v>
      </c>
      <c r="D25" s="19">
        <v>3419</v>
      </c>
      <c r="E25" s="19">
        <v>7318857</v>
      </c>
      <c r="F25" s="25">
        <f t="shared" si="0"/>
        <v>13145</v>
      </c>
      <c r="G25" s="25">
        <f t="shared" si="0"/>
        <v>16992626</v>
      </c>
      <c r="H25" s="154"/>
      <c r="I25" s="163"/>
      <c r="J25" s="166"/>
      <c r="K25" s="54">
        <v>0.58533333333333337</v>
      </c>
      <c r="L25" s="55">
        <v>0.13689999999999999</v>
      </c>
    </row>
    <row r="26" spans="1:12" ht="15" thickBot="1" x14ac:dyDescent="0.4">
      <c r="A26" s="21" t="s">
        <v>18</v>
      </c>
      <c r="B26" s="22">
        <v>170</v>
      </c>
      <c r="C26" s="22">
        <v>534140.07999999891</v>
      </c>
      <c r="D26" s="22">
        <v>95</v>
      </c>
      <c r="E26" s="22">
        <v>441017.02</v>
      </c>
      <c r="F26" s="26">
        <f t="shared" si="0"/>
        <v>265</v>
      </c>
      <c r="G26" s="26">
        <f t="shared" si="0"/>
        <v>975157.09999999893</v>
      </c>
      <c r="H26" s="155"/>
      <c r="I26" s="164"/>
      <c r="J26" s="167"/>
      <c r="K26" s="56">
        <v>0.505</v>
      </c>
      <c r="L26" s="57">
        <v>0.2109</v>
      </c>
    </row>
    <row r="27" spans="1:12" x14ac:dyDescent="0.35">
      <c r="A27" s="15" t="s">
        <v>22</v>
      </c>
      <c r="B27" s="16">
        <v>5694</v>
      </c>
      <c r="C27" s="16">
        <v>70270487.019999996</v>
      </c>
      <c r="D27" s="16">
        <v>5054</v>
      </c>
      <c r="E27" s="16">
        <v>81069033.98332943</v>
      </c>
      <c r="F27" s="24">
        <f>B27+D27</f>
        <v>10748</v>
      </c>
      <c r="G27" s="24">
        <f>C27+E27</f>
        <v>151339521.00332943</v>
      </c>
      <c r="H27" s="153">
        <f>G27/G2</f>
        <v>0.3295300897142468</v>
      </c>
      <c r="I27" s="169">
        <f>F27/F2</f>
        <v>6.3696287000724492E-3</v>
      </c>
      <c r="J27" s="172">
        <f>E27/G27</f>
        <v>0.53567655986928842</v>
      </c>
      <c r="K27" s="58"/>
      <c r="L27" s="59"/>
    </row>
    <row r="28" spans="1:12" x14ac:dyDescent="0.35">
      <c r="A28" s="18" t="s">
        <v>14</v>
      </c>
      <c r="B28" s="19">
        <v>23</v>
      </c>
      <c r="C28" s="19">
        <v>399081</v>
      </c>
      <c r="D28" s="19">
        <v>91</v>
      </c>
      <c r="E28" s="19">
        <v>4590593</v>
      </c>
      <c r="F28" s="25">
        <f>B28+D28</f>
        <v>114</v>
      </c>
      <c r="G28" s="25">
        <f>C28+E28</f>
        <v>4989674</v>
      </c>
      <c r="H28" s="154"/>
      <c r="I28" s="170"/>
      <c r="J28" s="173"/>
      <c r="K28" s="54">
        <v>0.60780000000000001</v>
      </c>
      <c r="L28" s="55">
        <v>6.1766666666666664E-2</v>
      </c>
    </row>
    <row r="29" spans="1:12" x14ac:dyDescent="0.35">
      <c r="A29" s="18" t="s">
        <v>15</v>
      </c>
      <c r="B29" s="19">
        <v>363</v>
      </c>
      <c r="C29" s="19">
        <v>11552066</v>
      </c>
      <c r="D29" s="19">
        <v>869</v>
      </c>
      <c r="E29" s="19">
        <v>22071855.999999996</v>
      </c>
      <c r="F29" s="25">
        <f t="shared" ref="F29:G32" si="1">B29+D29</f>
        <v>1232</v>
      </c>
      <c r="G29" s="25">
        <f t="shared" si="1"/>
        <v>33623922</v>
      </c>
      <c r="H29" s="154"/>
      <c r="I29" s="170"/>
      <c r="J29" s="173"/>
      <c r="K29" s="54">
        <v>0.53609999999999991</v>
      </c>
      <c r="L29" s="55">
        <v>0.10973333333333335</v>
      </c>
    </row>
    <row r="30" spans="1:12" x14ac:dyDescent="0.35">
      <c r="A30" s="18" t="s">
        <v>16</v>
      </c>
      <c r="B30" s="19">
        <v>5</v>
      </c>
      <c r="C30" s="19">
        <v>140981.5199999999</v>
      </c>
      <c r="D30" s="19">
        <v>14</v>
      </c>
      <c r="E30" s="19">
        <v>527954.11332944548</v>
      </c>
      <c r="F30" s="25">
        <f t="shared" si="1"/>
        <v>19</v>
      </c>
      <c r="G30" s="25">
        <f t="shared" si="1"/>
        <v>668935.63332944538</v>
      </c>
      <c r="H30" s="154"/>
      <c r="I30" s="170"/>
      <c r="J30" s="173"/>
      <c r="K30" s="54">
        <v>0.45469999999999999</v>
      </c>
      <c r="L30" s="55">
        <v>0.2253</v>
      </c>
    </row>
    <row r="31" spans="1:12" x14ac:dyDescent="0.35">
      <c r="A31" s="18" t="s">
        <v>17</v>
      </c>
      <c r="B31" s="19">
        <v>5297</v>
      </c>
      <c r="C31" s="19">
        <v>58069792</v>
      </c>
      <c r="D31" s="19">
        <v>4059</v>
      </c>
      <c r="E31" s="19">
        <v>52663056</v>
      </c>
      <c r="F31" s="25">
        <f t="shared" si="1"/>
        <v>9356</v>
      </c>
      <c r="G31" s="25">
        <f t="shared" si="1"/>
        <v>110732848</v>
      </c>
      <c r="H31" s="154"/>
      <c r="I31" s="170"/>
      <c r="J31" s="173"/>
      <c r="K31" s="54">
        <v>0.50792499999999996</v>
      </c>
      <c r="L31" s="55">
        <v>0.12610000000000002</v>
      </c>
    </row>
    <row r="32" spans="1:12" ht="15" thickBot="1" x14ac:dyDescent="0.4">
      <c r="A32" s="18" t="s">
        <v>18</v>
      </c>
      <c r="B32" s="19">
        <v>6</v>
      </c>
      <c r="C32" s="19">
        <v>108566.5</v>
      </c>
      <c r="D32" s="19">
        <v>21</v>
      </c>
      <c r="E32" s="19">
        <v>1215574.8699999971</v>
      </c>
      <c r="F32" s="27">
        <f t="shared" si="1"/>
        <v>27</v>
      </c>
      <c r="G32" s="27">
        <f t="shared" si="1"/>
        <v>1324141.3699999971</v>
      </c>
      <c r="H32" s="168"/>
      <c r="I32" s="171"/>
      <c r="J32" s="174"/>
      <c r="K32" s="56">
        <v>0.505</v>
      </c>
      <c r="L32" s="57">
        <v>0.1701</v>
      </c>
    </row>
    <row r="33" spans="1:10" x14ac:dyDescent="0.35">
      <c r="A33" s="15" t="s">
        <v>23</v>
      </c>
      <c r="B33" s="16">
        <v>0</v>
      </c>
      <c r="C33" s="16">
        <v>100</v>
      </c>
      <c r="D33" s="16">
        <v>0</v>
      </c>
      <c r="E33" s="16">
        <v>0</v>
      </c>
      <c r="F33" s="24">
        <f>B33+D33</f>
        <v>0</v>
      </c>
      <c r="G33" s="24">
        <f>C33+E33</f>
        <v>100</v>
      </c>
      <c r="H33" s="177">
        <f>G33/G2</f>
        <v>2.1774225762680803E-7</v>
      </c>
      <c r="I33" s="177">
        <f>F33/F2</f>
        <v>0</v>
      </c>
      <c r="J33" s="179">
        <f>F34/G33</f>
        <v>0</v>
      </c>
    </row>
    <row r="34" spans="1:10" ht="15" thickBot="1" x14ac:dyDescent="0.4">
      <c r="A34" s="21" t="s">
        <v>15</v>
      </c>
      <c r="B34" s="22">
        <v>0</v>
      </c>
      <c r="C34" s="22">
        <v>100</v>
      </c>
      <c r="D34" s="22">
        <v>0</v>
      </c>
      <c r="E34" s="22">
        <v>0</v>
      </c>
      <c r="F34" s="26">
        <f t="shared" ref="F34:G34" si="2">B34+D34</f>
        <v>0</v>
      </c>
      <c r="G34" s="26">
        <f t="shared" si="2"/>
        <v>100</v>
      </c>
      <c r="H34" s="178"/>
      <c r="I34" s="178"/>
      <c r="J34" s="180"/>
    </row>
  </sheetData>
  <mergeCells count="19">
    <mergeCell ref="H27:H32"/>
    <mergeCell ref="I27:I32"/>
    <mergeCell ref="J27:J32"/>
    <mergeCell ref="H33:H34"/>
    <mergeCell ref="I33:I34"/>
    <mergeCell ref="J33:J34"/>
    <mergeCell ref="H15:H20"/>
    <mergeCell ref="I15:I20"/>
    <mergeCell ref="J15:J20"/>
    <mergeCell ref="H21:H26"/>
    <mergeCell ref="I21:I26"/>
    <mergeCell ref="J21:J26"/>
    <mergeCell ref="K2:L2"/>
    <mergeCell ref="H3:H8"/>
    <mergeCell ref="I3:I8"/>
    <mergeCell ref="J3:J8"/>
    <mergeCell ref="H9:H14"/>
    <mergeCell ref="I9:I14"/>
    <mergeCell ref="J9:J14"/>
  </mergeCells>
  <pageMargins left="0.7" right="0.7" top="0.75" bottom="0.75" header="0.3" footer="0.3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6F0A6-C2E5-4DD9-ACEA-3909BA6E1259}">
  <sheetPr>
    <tabColor rgb="FF00B050"/>
  </sheetPr>
  <dimension ref="A1:L34"/>
  <sheetViews>
    <sheetView zoomScaleNormal="100" workbookViewId="0">
      <selection activeCell="J2" sqref="J2"/>
    </sheetView>
  </sheetViews>
  <sheetFormatPr defaultRowHeight="14.5" x14ac:dyDescent="0.35"/>
  <cols>
    <col min="1" max="1" width="17.453125" customWidth="1"/>
    <col min="2" max="2" width="13.1796875" style="19" customWidth="1"/>
    <col min="3" max="3" width="14.453125" style="19" customWidth="1"/>
    <col min="4" max="4" width="13.1796875" style="19" customWidth="1"/>
    <col min="5" max="5" width="14.1796875" style="19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136">
        <f>JAN!A1</f>
        <v>2021</v>
      </c>
      <c r="B1" s="138" t="s">
        <v>0</v>
      </c>
      <c r="C1" s="137" t="s">
        <v>1</v>
      </c>
      <c r="D1" s="138" t="str">
        <f>JAN!D1</f>
        <v>CS  # Sales Customer</v>
      </c>
      <c r="E1" s="5" t="str">
        <f>JAN!E1</f>
        <v>CS THERMS (Volume)</v>
      </c>
      <c r="F1" s="6" t="s">
        <v>4</v>
      </c>
      <c r="G1" s="7" t="s">
        <v>5</v>
      </c>
      <c r="H1" s="8" t="s">
        <v>6</v>
      </c>
      <c r="I1" s="8" t="s">
        <v>7</v>
      </c>
      <c r="J1" s="9" t="str">
        <f>JAN!J1</f>
        <v>Competitive Supplier (CS) Rate Class Load ( in %) Therms</v>
      </c>
      <c r="K1" s="61" t="s">
        <v>9</v>
      </c>
      <c r="L1" s="61" t="s">
        <v>10</v>
      </c>
    </row>
    <row r="2" spans="1:12" ht="15" thickBot="1" x14ac:dyDescent="0.4">
      <c r="A2" s="10" t="s">
        <v>25</v>
      </c>
      <c r="B2" s="11">
        <v>1648799</v>
      </c>
      <c r="C2" s="11">
        <v>293755395.96369743</v>
      </c>
      <c r="D2" s="11">
        <v>49948</v>
      </c>
      <c r="E2" s="11">
        <v>83062844.444692597</v>
      </c>
      <c r="F2" s="12">
        <f>B2+D2</f>
        <v>1698747</v>
      </c>
      <c r="G2" s="12">
        <f>C2+E2</f>
        <v>376818240.40839005</v>
      </c>
      <c r="H2" s="13">
        <f>SUM(H3:H34)</f>
        <v>0.99999999999999989</v>
      </c>
      <c r="I2" s="14">
        <f>SUM(I3:I34)</f>
        <v>1.0000000000000002</v>
      </c>
      <c r="J2" s="14">
        <f>E2/G2</f>
        <v>0.22043212227377929</v>
      </c>
      <c r="K2" s="151" t="s">
        <v>12</v>
      </c>
      <c r="L2" s="152"/>
    </row>
    <row r="3" spans="1:12" x14ac:dyDescent="0.35">
      <c r="A3" s="15" t="s">
        <v>13</v>
      </c>
      <c r="B3" s="16">
        <v>1346857</v>
      </c>
      <c r="C3" s="16">
        <v>172780681.14586908</v>
      </c>
      <c r="D3" s="16">
        <v>20959</v>
      </c>
      <c r="E3" s="16">
        <v>2900242.8870428014</v>
      </c>
      <c r="F3" s="17">
        <f>B3+D3</f>
        <v>1367816</v>
      </c>
      <c r="G3" s="17">
        <f>C3+E3</f>
        <v>175680924.03291187</v>
      </c>
      <c r="H3" s="153">
        <f>G3/G$2</f>
        <v>0.46622192132342499</v>
      </c>
      <c r="I3" s="156">
        <f>F3/F2</f>
        <v>0.80519112027865247</v>
      </c>
      <c r="J3" s="159">
        <f>E3/G3</f>
        <v>1.6508581697233519E-2</v>
      </c>
      <c r="K3" s="52"/>
      <c r="L3" s="53"/>
    </row>
    <row r="4" spans="1:12" x14ac:dyDescent="0.35">
      <c r="A4" s="18" t="s">
        <v>14</v>
      </c>
      <c r="B4" s="19">
        <v>29049</v>
      </c>
      <c r="C4" s="19">
        <v>3951304</v>
      </c>
      <c r="D4" s="19">
        <v>76</v>
      </c>
      <c r="E4" s="19">
        <v>18875</v>
      </c>
      <c r="F4" s="20">
        <f>B4+D4</f>
        <v>29125</v>
      </c>
      <c r="G4" s="20">
        <f t="shared" ref="F4:G26" si="0">C4+E4</f>
        <v>3970179</v>
      </c>
      <c r="H4" s="154"/>
      <c r="I4" s="157"/>
      <c r="J4" s="160"/>
      <c r="K4" s="54">
        <v>0.60780000000000001</v>
      </c>
      <c r="L4" s="55">
        <v>0.27779999999999999</v>
      </c>
    </row>
    <row r="5" spans="1:12" x14ac:dyDescent="0.35">
      <c r="A5" s="18" t="s">
        <v>15</v>
      </c>
      <c r="B5" s="19">
        <v>494006</v>
      </c>
      <c r="C5" s="19">
        <v>63199493</v>
      </c>
      <c r="D5" s="19">
        <v>3506</v>
      </c>
      <c r="E5" s="19">
        <v>462629.2</v>
      </c>
      <c r="F5" s="20">
        <f t="shared" si="0"/>
        <v>497512</v>
      </c>
      <c r="G5" s="20">
        <f t="shared" si="0"/>
        <v>63662122.200000003</v>
      </c>
      <c r="H5" s="154"/>
      <c r="I5" s="157"/>
      <c r="J5" s="160"/>
      <c r="K5" s="54">
        <v>0.57572499999999993</v>
      </c>
      <c r="L5" s="55">
        <v>0.33179999999999998</v>
      </c>
    </row>
    <row r="6" spans="1:12" x14ac:dyDescent="0.35">
      <c r="A6" s="18" t="s">
        <v>16</v>
      </c>
      <c r="B6" s="19">
        <v>44770</v>
      </c>
      <c r="C6" s="19">
        <v>5351242.0758690974</v>
      </c>
      <c r="D6" s="19">
        <v>238</v>
      </c>
      <c r="E6" s="19">
        <v>21780.8870428015</v>
      </c>
      <c r="F6" s="20">
        <f t="shared" si="0"/>
        <v>45008</v>
      </c>
      <c r="G6" s="20">
        <f t="shared" si="0"/>
        <v>5373022.9629118992</v>
      </c>
      <c r="H6" s="154"/>
      <c r="I6" s="157"/>
      <c r="J6" s="160"/>
      <c r="K6" s="54">
        <v>0.45470000000000005</v>
      </c>
      <c r="L6" s="55">
        <v>0.38240000000000002</v>
      </c>
    </row>
    <row r="7" spans="1:12" x14ac:dyDescent="0.35">
      <c r="A7" s="18" t="s">
        <v>17</v>
      </c>
      <c r="B7" s="19">
        <v>767425</v>
      </c>
      <c r="C7" s="19">
        <v>98865672</v>
      </c>
      <c r="D7" s="19">
        <v>17131</v>
      </c>
      <c r="E7" s="19">
        <v>2394827</v>
      </c>
      <c r="F7" s="20">
        <f t="shared" si="0"/>
        <v>784556</v>
      </c>
      <c r="G7" s="20">
        <f t="shared" si="0"/>
        <v>101260499</v>
      </c>
      <c r="H7" s="154"/>
      <c r="I7" s="157"/>
      <c r="J7" s="160"/>
      <c r="K7" s="54">
        <v>0.58533333333333337</v>
      </c>
      <c r="L7" s="55">
        <v>0.28946666666666659</v>
      </c>
    </row>
    <row r="8" spans="1:12" ht="15" thickBot="1" x14ac:dyDescent="0.4">
      <c r="A8" s="21" t="s">
        <v>18</v>
      </c>
      <c r="B8" s="22">
        <v>11607</v>
      </c>
      <c r="C8" s="22">
        <v>1412970.07</v>
      </c>
      <c r="D8" s="22">
        <v>8</v>
      </c>
      <c r="E8" s="22">
        <v>2130.8000000000002</v>
      </c>
      <c r="F8" s="23">
        <f t="shared" si="0"/>
        <v>11615</v>
      </c>
      <c r="G8" s="23">
        <f t="shared" si="0"/>
        <v>1415100.87</v>
      </c>
      <c r="H8" s="155"/>
      <c r="I8" s="158"/>
      <c r="J8" s="161"/>
      <c r="K8" s="56">
        <v>0.505</v>
      </c>
      <c r="L8" s="57">
        <v>0.50429999999999997</v>
      </c>
    </row>
    <row r="9" spans="1:12" x14ac:dyDescent="0.35">
      <c r="A9" s="15" t="s">
        <v>19</v>
      </c>
      <c r="B9" s="16">
        <v>175922</v>
      </c>
      <c r="C9" s="16">
        <v>22528079.144586604</v>
      </c>
      <c r="D9" s="16">
        <v>4298</v>
      </c>
      <c r="E9" s="16">
        <v>537756</v>
      </c>
      <c r="F9" s="24">
        <f t="shared" si="0"/>
        <v>180220</v>
      </c>
      <c r="G9" s="24">
        <f t="shared" si="0"/>
        <v>23065835.144586604</v>
      </c>
      <c r="H9" s="153">
        <f>G9/G2</f>
        <v>6.1212098224300904E-2</v>
      </c>
      <c r="I9" s="162">
        <f>F9/F2</f>
        <v>0.10608995924643282</v>
      </c>
      <c r="J9" s="165">
        <f>E9/G9</f>
        <v>2.331396182401866E-2</v>
      </c>
      <c r="K9" s="58"/>
      <c r="L9" s="59"/>
    </row>
    <row r="10" spans="1:12" x14ac:dyDescent="0.35">
      <c r="A10" s="18" t="s">
        <v>14</v>
      </c>
      <c r="B10" s="19">
        <v>6300</v>
      </c>
      <c r="C10" s="19">
        <v>795900</v>
      </c>
      <c r="D10" s="19">
        <v>0</v>
      </c>
      <c r="E10" s="19">
        <v>0</v>
      </c>
      <c r="F10" s="25">
        <f t="shared" si="0"/>
        <v>6300</v>
      </c>
      <c r="G10" s="25">
        <f t="shared" si="0"/>
        <v>795900</v>
      </c>
      <c r="H10" s="154"/>
      <c r="I10" s="163"/>
      <c r="J10" s="166"/>
      <c r="K10" s="54">
        <v>0.60780000000000001</v>
      </c>
      <c r="L10" s="55">
        <v>0.27779999999999999</v>
      </c>
    </row>
    <row r="11" spans="1:12" x14ac:dyDescent="0.35">
      <c r="A11" s="18" t="s">
        <v>15</v>
      </c>
      <c r="B11" s="19">
        <v>76604</v>
      </c>
      <c r="C11" s="19">
        <v>9842012</v>
      </c>
      <c r="D11" s="19">
        <v>1067</v>
      </c>
      <c r="E11" s="19">
        <v>127574</v>
      </c>
      <c r="F11" s="25">
        <f t="shared" si="0"/>
        <v>77671</v>
      </c>
      <c r="G11" s="25">
        <f t="shared" si="0"/>
        <v>9969586</v>
      </c>
      <c r="H11" s="154"/>
      <c r="I11" s="163"/>
      <c r="J11" s="166"/>
      <c r="K11" s="54">
        <v>0.57572499999999993</v>
      </c>
      <c r="L11" s="55">
        <v>0.33179999999999998</v>
      </c>
    </row>
    <row r="12" spans="1:12" x14ac:dyDescent="0.35">
      <c r="A12" s="18" t="s">
        <v>16</v>
      </c>
      <c r="B12" s="19">
        <v>10417</v>
      </c>
      <c r="C12" s="19">
        <v>1181481.5345866038</v>
      </c>
      <c r="D12" s="19">
        <v>0</v>
      </c>
      <c r="E12" s="19">
        <v>0</v>
      </c>
      <c r="F12" s="25">
        <f t="shared" si="0"/>
        <v>10417</v>
      </c>
      <c r="G12" s="25">
        <f t="shared" si="0"/>
        <v>1181481.5345866038</v>
      </c>
      <c r="H12" s="154"/>
      <c r="I12" s="163"/>
      <c r="J12" s="166"/>
      <c r="K12" s="54">
        <v>0.45469999999999999</v>
      </c>
      <c r="L12" s="55">
        <v>0.38240000000000002</v>
      </c>
    </row>
    <row r="13" spans="1:12" x14ac:dyDescent="0.35">
      <c r="A13" s="18" t="s">
        <v>17</v>
      </c>
      <c r="B13" s="19">
        <v>79657</v>
      </c>
      <c r="C13" s="19">
        <v>10339177</v>
      </c>
      <c r="D13" s="19">
        <v>3231</v>
      </c>
      <c r="E13" s="19">
        <v>410182</v>
      </c>
      <c r="F13" s="25">
        <f t="shared" si="0"/>
        <v>82888</v>
      </c>
      <c r="G13" s="25">
        <f t="shared" si="0"/>
        <v>10749359</v>
      </c>
      <c r="H13" s="154"/>
      <c r="I13" s="163"/>
      <c r="J13" s="166"/>
      <c r="K13" s="54">
        <v>0.58533333333333337</v>
      </c>
      <c r="L13" s="55">
        <v>0.28946666666666659</v>
      </c>
    </row>
    <row r="14" spans="1:12" ht="15" thickBot="1" x14ac:dyDescent="0.4">
      <c r="A14" s="21" t="s">
        <v>18</v>
      </c>
      <c r="B14" s="22">
        <v>2944</v>
      </c>
      <c r="C14" s="22">
        <v>369508.61</v>
      </c>
      <c r="D14" s="22">
        <v>0</v>
      </c>
      <c r="E14" s="22">
        <v>0</v>
      </c>
      <c r="F14" s="26">
        <f t="shared" si="0"/>
        <v>2944</v>
      </c>
      <c r="G14" s="26">
        <f t="shared" si="0"/>
        <v>369508.61</v>
      </c>
      <c r="H14" s="155"/>
      <c r="I14" s="164"/>
      <c r="J14" s="167"/>
      <c r="K14" s="56">
        <v>0.505</v>
      </c>
      <c r="L14" s="57">
        <v>0.50429999999999997</v>
      </c>
    </row>
    <row r="15" spans="1:12" x14ac:dyDescent="0.35">
      <c r="A15" s="15" t="s">
        <v>20</v>
      </c>
      <c r="B15" s="16">
        <v>103029</v>
      </c>
      <c r="C15" s="16">
        <v>29186284.480130065</v>
      </c>
      <c r="D15" s="16">
        <v>11768</v>
      </c>
      <c r="E15" s="16">
        <v>5715812.8377120616</v>
      </c>
      <c r="F15" s="24">
        <f t="shared" si="0"/>
        <v>114797</v>
      </c>
      <c r="G15" s="24">
        <f t="shared" si="0"/>
        <v>34902097.317842126</v>
      </c>
      <c r="H15" s="153">
        <f>G15/G2</f>
        <v>9.262316304013242E-2</v>
      </c>
      <c r="I15" s="162">
        <f>F15/F2</f>
        <v>6.7577455618758997E-2</v>
      </c>
      <c r="J15" s="165">
        <f>E15/G15</f>
        <v>0.16376703055005551</v>
      </c>
      <c r="K15" s="58"/>
      <c r="L15" s="59"/>
    </row>
    <row r="16" spans="1:12" x14ac:dyDescent="0.35">
      <c r="A16" s="18" t="s">
        <v>14</v>
      </c>
      <c r="B16" s="19">
        <v>4058</v>
      </c>
      <c r="C16" s="19">
        <v>1258046</v>
      </c>
      <c r="D16" s="19">
        <v>582</v>
      </c>
      <c r="E16" s="19">
        <v>287181</v>
      </c>
      <c r="F16" s="25">
        <f t="shared" si="0"/>
        <v>4640</v>
      </c>
      <c r="G16" s="25">
        <f t="shared" si="0"/>
        <v>1545227</v>
      </c>
      <c r="H16" s="154"/>
      <c r="I16" s="163"/>
      <c r="J16" s="166"/>
      <c r="K16" s="54">
        <v>0.60780000000000001</v>
      </c>
      <c r="L16" s="55">
        <v>0.12720000000000001</v>
      </c>
    </row>
    <row r="17" spans="1:12" x14ac:dyDescent="0.35">
      <c r="A17" s="18" t="s">
        <v>15</v>
      </c>
      <c r="B17" s="19">
        <v>43778</v>
      </c>
      <c r="C17" s="19">
        <v>12262215</v>
      </c>
      <c r="D17" s="19">
        <v>4896</v>
      </c>
      <c r="E17" s="19">
        <v>1472227.2</v>
      </c>
      <c r="F17" s="25">
        <f t="shared" si="0"/>
        <v>48674</v>
      </c>
      <c r="G17" s="25">
        <f t="shared" si="0"/>
        <v>13734442.199999999</v>
      </c>
      <c r="H17" s="154"/>
      <c r="I17" s="163"/>
      <c r="J17" s="166"/>
      <c r="K17" s="54">
        <v>0.57572499999999993</v>
      </c>
      <c r="L17" s="55">
        <v>0.17519999999999999</v>
      </c>
    </row>
    <row r="18" spans="1:12" x14ac:dyDescent="0.35">
      <c r="A18" s="18" t="s">
        <v>16</v>
      </c>
      <c r="B18" s="19">
        <v>3768</v>
      </c>
      <c r="C18" s="19">
        <v>1015628.6801300661</v>
      </c>
      <c r="D18" s="19">
        <v>222</v>
      </c>
      <c r="E18" s="19">
        <v>111425.99771206209</v>
      </c>
      <c r="F18" s="25">
        <f t="shared" si="0"/>
        <v>3990</v>
      </c>
      <c r="G18" s="25">
        <f t="shared" si="0"/>
        <v>1127054.6778421281</v>
      </c>
      <c r="H18" s="154"/>
      <c r="I18" s="163"/>
      <c r="J18" s="166"/>
      <c r="K18" s="54">
        <v>0.45469999999999999</v>
      </c>
      <c r="L18" s="55">
        <v>0.2253</v>
      </c>
    </row>
    <row r="19" spans="1:12" x14ac:dyDescent="0.35">
      <c r="A19" s="18" t="s">
        <v>17</v>
      </c>
      <c r="B19" s="19">
        <v>50099</v>
      </c>
      <c r="C19" s="19">
        <v>14247362</v>
      </c>
      <c r="D19" s="19">
        <v>5963</v>
      </c>
      <c r="E19" s="19">
        <v>3785489</v>
      </c>
      <c r="F19" s="25">
        <f t="shared" si="0"/>
        <v>56062</v>
      </c>
      <c r="G19" s="25">
        <f t="shared" si="0"/>
        <v>18032851</v>
      </c>
      <c r="H19" s="154"/>
      <c r="I19" s="163"/>
      <c r="J19" s="166"/>
      <c r="K19" s="54">
        <v>0.58533333333333337</v>
      </c>
      <c r="L19" s="55">
        <v>0.14336666666666664</v>
      </c>
    </row>
    <row r="20" spans="1:12" ht="15" thickBot="1" x14ac:dyDescent="0.4">
      <c r="A20" s="21" t="s">
        <v>18</v>
      </c>
      <c r="B20" s="22">
        <v>1326</v>
      </c>
      <c r="C20" s="22">
        <v>403032.799999999</v>
      </c>
      <c r="D20" s="22">
        <v>105</v>
      </c>
      <c r="E20" s="22">
        <v>59489.63999999989</v>
      </c>
      <c r="F20" s="26">
        <f t="shared" si="0"/>
        <v>1431</v>
      </c>
      <c r="G20" s="26">
        <f t="shared" si="0"/>
        <v>462522.4399999989</v>
      </c>
      <c r="H20" s="155"/>
      <c r="I20" s="164"/>
      <c r="J20" s="167"/>
      <c r="K20" s="56">
        <v>0.505</v>
      </c>
      <c r="L20" s="57">
        <v>0.37980000000000003</v>
      </c>
    </row>
    <row r="21" spans="1:12" x14ac:dyDescent="0.35">
      <c r="A21" s="15" t="s">
        <v>21</v>
      </c>
      <c r="B21" s="16">
        <v>17317</v>
      </c>
      <c r="C21" s="16">
        <v>26185734.791243974</v>
      </c>
      <c r="D21" s="16">
        <v>7833</v>
      </c>
      <c r="E21" s="16">
        <v>16749197.179852135</v>
      </c>
      <c r="F21" s="24">
        <f t="shared" si="0"/>
        <v>25150</v>
      </c>
      <c r="G21" s="24">
        <f t="shared" si="0"/>
        <v>42934931.971096113</v>
      </c>
      <c r="H21" s="153">
        <f>G21/G2</f>
        <v>0.11394069439038797</v>
      </c>
      <c r="I21" s="162">
        <f>F21/F2</f>
        <v>1.4805029824923899E-2</v>
      </c>
      <c r="J21" s="165">
        <f>E21/G21</f>
        <v>0.39010652657206329</v>
      </c>
      <c r="K21" s="58"/>
      <c r="L21" s="59"/>
    </row>
    <row r="22" spans="1:12" x14ac:dyDescent="0.35">
      <c r="A22" s="18" t="s">
        <v>14</v>
      </c>
      <c r="B22" s="19">
        <v>312</v>
      </c>
      <c r="C22" s="19">
        <v>743722</v>
      </c>
      <c r="D22" s="19">
        <v>281</v>
      </c>
      <c r="E22" s="19">
        <v>961433</v>
      </c>
      <c r="F22" s="25">
        <f t="shared" si="0"/>
        <v>593</v>
      </c>
      <c r="G22" s="25">
        <f t="shared" si="0"/>
        <v>1705155</v>
      </c>
      <c r="H22" s="154"/>
      <c r="I22" s="163"/>
      <c r="J22" s="166"/>
      <c r="K22" s="54">
        <v>0.60780000000000001</v>
      </c>
      <c r="L22" s="55">
        <v>0.1016</v>
      </c>
    </row>
    <row r="23" spans="1:12" x14ac:dyDescent="0.35">
      <c r="A23" s="18" t="s">
        <v>15</v>
      </c>
      <c r="B23" s="19">
        <v>6693</v>
      </c>
      <c r="C23" s="19">
        <v>14626754</v>
      </c>
      <c r="D23" s="19">
        <v>3802</v>
      </c>
      <c r="E23" s="19">
        <v>7670716.3999999985</v>
      </c>
      <c r="F23" s="25">
        <f t="shared" si="0"/>
        <v>10495</v>
      </c>
      <c r="G23" s="25">
        <f t="shared" si="0"/>
        <v>22297470.399999999</v>
      </c>
      <c r="H23" s="154"/>
      <c r="I23" s="163"/>
      <c r="J23" s="166"/>
      <c r="K23" s="54">
        <v>0.57572499999999993</v>
      </c>
      <c r="L23" s="55">
        <v>0.13595000000000002</v>
      </c>
    </row>
    <row r="24" spans="1:12" x14ac:dyDescent="0.35">
      <c r="A24" s="18" t="s">
        <v>16</v>
      </c>
      <c r="B24" s="19">
        <v>347</v>
      </c>
      <c r="C24" s="19">
        <v>943634.382243976</v>
      </c>
      <c r="D24" s="19">
        <v>207</v>
      </c>
      <c r="E24" s="19">
        <v>836296.89985213894</v>
      </c>
      <c r="F24" s="25">
        <f t="shared" si="0"/>
        <v>554</v>
      </c>
      <c r="G24" s="25">
        <f t="shared" si="0"/>
        <v>1779931.2820961149</v>
      </c>
      <c r="H24" s="154"/>
      <c r="I24" s="163"/>
      <c r="J24" s="166"/>
      <c r="K24" s="54">
        <v>0.45469999999999999</v>
      </c>
      <c r="L24" s="55">
        <v>0.2253</v>
      </c>
    </row>
    <row r="25" spans="1:12" x14ac:dyDescent="0.35">
      <c r="A25" s="18" t="s">
        <v>17</v>
      </c>
      <c r="B25" s="19">
        <v>9793</v>
      </c>
      <c r="C25" s="19">
        <v>9396186</v>
      </c>
      <c r="D25" s="19">
        <v>3450</v>
      </c>
      <c r="E25" s="19">
        <v>6894506</v>
      </c>
      <c r="F25" s="25">
        <f t="shared" si="0"/>
        <v>13243</v>
      </c>
      <c r="G25" s="25">
        <f t="shared" si="0"/>
        <v>16290692</v>
      </c>
      <c r="H25" s="154"/>
      <c r="I25" s="163"/>
      <c r="J25" s="166"/>
      <c r="K25" s="54">
        <v>0.58533333333333337</v>
      </c>
      <c r="L25" s="55">
        <v>0.13689999999999999</v>
      </c>
    </row>
    <row r="26" spans="1:12" ht="15" thickBot="1" x14ac:dyDescent="0.4">
      <c r="A26" s="21" t="s">
        <v>18</v>
      </c>
      <c r="B26" s="22">
        <v>172</v>
      </c>
      <c r="C26" s="22">
        <v>475438.40899999993</v>
      </c>
      <c r="D26" s="22">
        <v>93</v>
      </c>
      <c r="E26" s="22">
        <v>386244.87999999989</v>
      </c>
      <c r="F26" s="26">
        <f t="shared" si="0"/>
        <v>265</v>
      </c>
      <c r="G26" s="26">
        <f t="shared" si="0"/>
        <v>861683.28899999987</v>
      </c>
      <c r="H26" s="155"/>
      <c r="I26" s="164"/>
      <c r="J26" s="167"/>
      <c r="K26" s="56">
        <v>0.505</v>
      </c>
      <c r="L26" s="57">
        <v>0.24249999999999999</v>
      </c>
    </row>
    <row r="27" spans="1:12" x14ac:dyDescent="0.35">
      <c r="A27" s="15" t="s">
        <v>22</v>
      </c>
      <c r="B27" s="16">
        <v>5674</v>
      </c>
      <c r="C27" s="16">
        <v>43074516.401867703</v>
      </c>
      <c r="D27" s="16">
        <v>5090</v>
      </c>
      <c r="E27" s="16">
        <v>57159835.540085606</v>
      </c>
      <c r="F27" s="24">
        <f>B27+D27</f>
        <v>10764</v>
      </c>
      <c r="G27" s="24">
        <f>C27+E27</f>
        <v>100234351.9419533</v>
      </c>
      <c r="H27" s="153">
        <f>G27/G2</f>
        <v>0.266001857641819</v>
      </c>
      <c r="I27" s="169">
        <f>F27/F2</f>
        <v>6.3364350312318431E-3</v>
      </c>
      <c r="J27" s="172">
        <f>E27/G27</f>
        <v>0.57026193548083626</v>
      </c>
      <c r="K27" s="58"/>
      <c r="L27" s="59"/>
    </row>
    <row r="28" spans="1:12" x14ac:dyDescent="0.35">
      <c r="A28" s="18" t="s">
        <v>14</v>
      </c>
      <c r="B28" s="19">
        <v>21</v>
      </c>
      <c r="C28" s="19">
        <v>350169</v>
      </c>
      <c r="D28" s="19">
        <v>89</v>
      </c>
      <c r="E28" s="19">
        <v>4793549</v>
      </c>
      <c r="F28" s="25">
        <f>B28+D28</f>
        <v>110</v>
      </c>
      <c r="G28" s="25">
        <f>C28+E28</f>
        <v>5143718</v>
      </c>
      <c r="H28" s="154"/>
      <c r="I28" s="170"/>
      <c r="J28" s="173"/>
      <c r="K28" s="54">
        <v>0.60780000000000001</v>
      </c>
      <c r="L28" s="55">
        <v>6.1766666666666664E-2</v>
      </c>
    </row>
    <row r="29" spans="1:12" x14ac:dyDescent="0.35">
      <c r="A29" s="18" t="s">
        <v>15</v>
      </c>
      <c r="B29" s="19">
        <v>365</v>
      </c>
      <c r="C29" s="19">
        <v>7379400</v>
      </c>
      <c r="D29" s="19">
        <v>870</v>
      </c>
      <c r="E29" s="19">
        <v>3090533.7</v>
      </c>
      <c r="F29" s="25">
        <f t="shared" ref="F29:G32" si="1">B29+D29</f>
        <v>1235</v>
      </c>
      <c r="G29" s="25">
        <f t="shared" si="1"/>
        <v>10469933.699999999</v>
      </c>
      <c r="H29" s="154"/>
      <c r="I29" s="170"/>
      <c r="J29" s="173"/>
      <c r="K29" s="54">
        <v>0.53609999999999991</v>
      </c>
      <c r="L29" s="55">
        <v>0.10973333333333335</v>
      </c>
    </row>
    <row r="30" spans="1:12" x14ac:dyDescent="0.35">
      <c r="A30" s="18" t="s">
        <v>16</v>
      </c>
      <c r="B30" s="19">
        <v>6</v>
      </c>
      <c r="C30" s="19">
        <v>167749.50186770421</v>
      </c>
      <c r="D30" s="19">
        <v>14</v>
      </c>
      <c r="E30" s="19">
        <v>496583.20008560305</v>
      </c>
      <c r="F30" s="25">
        <f t="shared" si="1"/>
        <v>20</v>
      </c>
      <c r="G30" s="25">
        <f t="shared" si="1"/>
        <v>664332.70195330726</v>
      </c>
      <c r="H30" s="154"/>
      <c r="I30" s="170"/>
      <c r="J30" s="173"/>
      <c r="K30" s="54">
        <v>0.45469999999999999</v>
      </c>
      <c r="L30" s="55">
        <v>0.2253</v>
      </c>
    </row>
    <row r="31" spans="1:12" x14ac:dyDescent="0.35">
      <c r="A31" s="18" t="s">
        <v>17</v>
      </c>
      <c r="B31" s="19">
        <v>5276</v>
      </c>
      <c r="C31" s="19">
        <v>35085913</v>
      </c>
      <c r="D31" s="19">
        <v>4096</v>
      </c>
      <c r="E31" s="19">
        <v>47693515</v>
      </c>
      <c r="F31" s="25">
        <f t="shared" si="1"/>
        <v>9372</v>
      </c>
      <c r="G31" s="25">
        <f t="shared" si="1"/>
        <v>82779428</v>
      </c>
      <c r="H31" s="154"/>
      <c r="I31" s="170"/>
      <c r="J31" s="173"/>
      <c r="K31" s="54">
        <v>0.50792499999999996</v>
      </c>
      <c r="L31" s="55">
        <v>0.12610000000000002</v>
      </c>
    </row>
    <row r="32" spans="1:12" ht="15" thickBot="1" x14ac:dyDescent="0.4">
      <c r="A32" s="18" t="s">
        <v>18</v>
      </c>
      <c r="B32" s="19">
        <v>6</v>
      </c>
      <c r="C32" s="19">
        <v>91284.9</v>
      </c>
      <c r="D32" s="19">
        <v>21</v>
      </c>
      <c r="E32" s="19">
        <v>1085654.639999999</v>
      </c>
      <c r="F32" s="27">
        <f t="shared" si="1"/>
        <v>27</v>
      </c>
      <c r="G32" s="27">
        <f t="shared" si="1"/>
        <v>1176939.5399999989</v>
      </c>
      <c r="H32" s="168"/>
      <c r="I32" s="171"/>
      <c r="J32" s="174"/>
      <c r="K32" s="56">
        <v>0.505</v>
      </c>
      <c r="L32" s="57">
        <v>0.19420000000000001</v>
      </c>
    </row>
    <row r="33" spans="1:10" x14ac:dyDescent="0.35">
      <c r="A33" s="15" t="s">
        <v>23</v>
      </c>
      <c r="B33" s="16">
        <v>0</v>
      </c>
      <c r="C33" s="16">
        <v>100</v>
      </c>
      <c r="D33" s="16">
        <v>0</v>
      </c>
      <c r="E33" s="16">
        <v>0</v>
      </c>
      <c r="F33" s="24">
        <f>B33+D33</f>
        <v>0</v>
      </c>
      <c r="G33" s="24">
        <f>C33+E33</f>
        <v>100</v>
      </c>
      <c r="H33" s="177">
        <f>G33/G2</f>
        <v>2.6537993461150256E-7</v>
      </c>
      <c r="I33" s="177">
        <f>F33/F2</f>
        <v>0</v>
      </c>
      <c r="J33" s="179">
        <f>F34/G33</f>
        <v>0</v>
      </c>
    </row>
    <row r="34" spans="1:10" ht="15" thickBot="1" x14ac:dyDescent="0.4">
      <c r="A34" s="21" t="s">
        <v>15</v>
      </c>
      <c r="B34" s="22">
        <v>0</v>
      </c>
      <c r="C34" s="22">
        <v>100</v>
      </c>
      <c r="D34" s="22">
        <v>0</v>
      </c>
      <c r="E34" s="22">
        <v>0</v>
      </c>
      <c r="F34" s="26">
        <f t="shared" ref="F34:G34" si="2">B34+D34</f>
        <v>0</v>
      </c>
      <c r="G34" s="26">
        <f t="shared" si="2"/>
        <v>100</v>
      </c>
      <c r="H34" s="178"/>
      <c r="I34" s="178"/>
      <c r="J34" s="180"/>
    </row>
  </sheetData>
  <mergeCells count="19">
    <mergeCell ref="H27:H32"/>
    <mergeCell ref="I27:I32"/>
    <mergeCell ref="J27:J32"/>
    <mergeCell ref="H33:H34"/>
    <mergeCell ref="I33:I34"/>
    <mergeCell ref="J33:J34"/>
    <mergeCell ref="H15:H20"/>
    <mergeCell ref="I15:I20"/>
    <mergeCell ref="J15:J20"/>
    <mergeCell ref="H21:H26"/>
    <mergeCell ref="I21:I26"/>
    <mergeCell ref="J21:J26"/>
    <mergeCell ref="K2:L2"/>
    <mergeCell ref="H3:H8"/>
    <mergeCell ref="I3:I8"/>
    <mergeCell ref="J3:J8"/>
    <mergeCell ref="H9:H14"/>
    <mergeCell ref="I9:I14"/>
    <mergeCell ref="J9:J14"/>
  </mergeCells>
  <pageMargins left="0.7" right="0.7" top="0.75" bottom="0.75" header="0.3" footer="0.3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CFC2A-AC51-4DA4-902A-5A576CFFF24D}">
  <sheetPr>
    <tabColor rgb="FFFFFF00"/>
  </sheetPr>
  <dimension ref="A1:L34"/>
  <sheetViews>
    <sheetView zoomScaleNormal="100" workbookViewId="0">
      <selection activeCell="K4" sqref="K4"/>
    </sheetView>
  </sheetViews>
  <sheetFormatPr defaultRowHeight="14.5" x14ac:dyDescent="0.35"/>
  <cols>
    <col min="1" max="1" width="17.453125" customWidth="1"/>
    <col min="2" max="2" width="13.1796875" style="19" customWidth="1"/>
    <col min="3" max="3" width="14.453125" style="19" customWidth="1"/>
    <col min="4" max="4" width="13.1796875" style="19" customWidth="1"/>
    <col min="5" max="5" width="14.1796875" style="19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139">
        <f>JAN!A1</f>
        <v>2021</v>
      </c>
      <c r="B1" s="140" t="s">
        <v>0</v>
      </c>
      <c r="C1" s="28" t="s">
        <v>1</v>
      </c>
      <c r="D1" s="29" t="str">
        <f>JAN!D1</f>
        <v>CS  # Sales Customer</v>
      </c>
      <c r="E1" s="30" t="str">
        <f>JAN!E1</f>
        <v>CS THERMS (Volume)</v>
      </c>
      <c r="F1" s="31" t="s">
        <v>4</v>
      </c>
      <c r="G1" s="32" t="s">
        <v>5</v>
      </c>
      <c r="H1" s="33" t="s">
        <v>6</v>
      </c>
      <c r="I1" s="33" t="s">
        <v>7</v>
      </c>
      <c r="J1" s="34" t="str">
        <f>JAN!J1</f>
        <v>Competitive Supplier (CS) Rate Class Load ( in %) Therms</v>
      </c>
      <c r="K1" s="61" t="s">
        <v>9</v>
      </c>
      <c r="L1" s="61" t="s">
        <v>10</v>
      </c>
    </row>
    <row r="2" spans="1:12" ht="15" thickBot="1" x14ac:dyDescent="0.4">
      <c r="A2" s="10" t="s">
        <v>26</v>
      </c>
      <c r="B2" s="11">
        <v>1636849</v>
      </c>
      <c r="C2" s="11">
        <v>186750935.21137062</v>
      </c>
      <c r="D2" s="11">
        <v>49203</v>
      </c>
      <c r="E2" s="11">
        <v>74541193.424339175</v>
      </c>
      <c r="F2" s="12">
        <f>B2+D2</f>
        <v>1686052</v>
      </c>
      <c r="G2" s="12">
        <f>C2+E2</f>
        <v>261292128.63570979</v>
      </c>
      <c r="H2" s="13">
        <f>SUM(H3:H34)</f>
        <v>1.0000000000000002</v>
      </c>
      <c r="I2" s="14">
        <f>SUM(I3:I34)</f>
        <v>1</v>
      </c>
      <c r="J2" s="14">
        <f>E2/G2</f>
        <v>0.28527913876909616</v>
      </c>
      <c r="K2" s="151" t="s">
        <v>12</v>
      </c>
      <c r="L2" s="152"/>
    </row>
    <row r="3" spans="1:12" x14ac:dyDescent="0.35">
      <c r="A3" s="35" t="s">
        <v>13</v>
      </c>
      <c r="B3" s="36">
        <v>1337449</v>
      </c>
      <c r="C3" s="36">
        <v>109712059.56053327</v>
      </c>
      <c r="D3" s="36">
        <v>20456</v>
      </c>
      <c r="E3" s="36">
        <v>1876553.818116959</v>
      </c>
      <c r="F3" s="37">
        <f>B3+D3</f>
        <v>1357905</v>
      </c>
      <c r="G3" s="37">
        <f>C3+E3</f>
        <v>111588613.37865023</v>
      </c>
      <c r="H3" s="153">
        <f>G3/G$2</f>
        <v>0.42706458078660947</v>
      </c>
      <c r="I3" s="156">
        <f>F3/F2</f>
        <v>0.80537551629487114</v>
      </c>
      <c r="J3" s="159">
        <f>E3/G3</f>
        <v>1.6816714190625401E-2</v>
      </c>
      <c r="K3" s="52"/>
      <c r="L3" s="53"/>
    </row>
    <row r="4" spans="1:12" x14ac:dyDescent="0.35">
      <c r="A4" s="18" t="s">
        <v>14</v>
      </c>
      <c r="B4" s="19">
        <v>29090</v>
      </c>
      <c r="C4" s="19">
        <v>2765153</v>
      </c>
      <c r="D4" s="19">
        <v>77</v>
      </c>
      <c r="E4" s="19">
        <v>13744</v>
      </c>
      <c r="F4" s="20">
        <f>B4+D4</f>
        <v>29167</v>
      </c>
      <c r="G4" s="20">
        <f t="shared" ref="F4:G26" si="0">C4+E4</f>
        <v>2778897</v>
      </c>
      <c r="H4" s="154"/>
      <c r="I4" s="157"/>
      <c r="J4" s="160"/>
      <c r="K4" s="54">
        <v>0.60780000000000001</v>
      </c>
      <c r="L4" s="55">
        <v>0.27779999999999999</v>
      </c>
    </row>
    <row r="5" spans="1:12" x14ac:dyDescent="0.35">
      <c r="A5" s="18" t="s">
        <v>15</v>
      </c>
      <c r="B5" s="19">
        <v>496837</v>
      </c>
      <c r="C5" s="19">
        <v>40364273</v>
      </c>
      <c r="D5" s="19">
        <v>3432</v>
      </c>
      <c r="E5" s="19">
        <v>288714.3</v>
      </c>
      <c r="F5" s="20">
        <f t="shared" si="0"/>
        <v>500269</v>
      </c>
      <c r="G5" s="20">
        <f t="shared" si="0"/>
        <v>40652987.299999997</v>
      </c>
      <c r="H5" s="154"/>
      <c r="I5" s="157"/>
      <c r="J5" s="160"/>
      <c r="K5" s="54">
        <v>0.57572499999999993</v>
      </c>
      <c r="L5" s="55">
        <v>0.33179999999999998</v>
      </c>
    </row>
    <row r="6" spans="1:12" x14ac:dyDescent="0.35">
      <c r="A6" s="18" t="s">
        <v>16</v>
      </c>
      <c r="B6" s="19">
        <v>44335</v>
      </c>
      <c r="C6" s="19">
        <v>3679835.5205332693</v>
      </c>
      <c r="D6" s="19">
        <v>238</v>
      </c>
      <c r="E6" s="19">
        <v>21450.828116959001</v>
      </c>
      <c r="F6" s="20">
        <f t="shared" si="0"/>
        <v>44573</v>
      </c>
      <c r="G6" s="20">
        <f t="shared" si="0"/>
        <v>3701286.3486502282</v>
      </c>
      <c r="H6" s="154"/>
      <c r="I6" s="157"/>
      <c r="J6" s="160"/>
      <c r="K6" s="54">
        <v>0.45470000000000005</v>
      </c>
      <c r="L6" s="55">
        <v>0.38240000000000002</v>
      </c>
    </row>
    <row r="7" spans="1:12" x14ac:dyDescent="0.35">
      <c r="A7" s="18" t="s">
        <v>17</v>
      </c>
      <c r="B7" s="19">
        <v>755605</v>
      </c>
      <c r="C7" s="19">
        <v>62221949</v>
      </c>
      <c r="D7" s="19">
        <v>16701</v>
      </c>
      <c r="E7" s="19">
        <v>1551467</v>
      </c>
      <c r="F7" s="20">
        <f t="shared" si="0"/>
        <v>772306</v>
      </c>
      <c r="G7" s="20">
        <f t="shared" si="0"/>
        <v>63773416</v>
      </c>
      <c r="H7" s="154"/>
      <c r="I7" s="157"/>
      <c r="J7" s="160"/>
      <c r="K7" s="54">
        <v>0.58533333333333337</v>
      </c>
      <c r="L7" s="55">
        <v>0.28946666666666659</v>
      </c>
    </row>
    <row r="8" spans="1:12" ht="15" thickBot="1" x14ac:dyDescent="0.4">
      <c r="A8" s="21" t="s">
        <v>18</v>
      </c>
      <c r="B8" s="22">
        <v>11582</v>
      </c>
      <c r="C8" s="22">
        <v>680849.03999999992</v>
      </c>
      <c r="D8" s="22">
        <v>8</v>
      </c>
      <c r="E8" s="22">
        <v>1177.69</v>
      </c>
      <c r="F8" s="23">
        <f t="shared" si="0"/>
        <v>11590</v>
      </c>
      <c r="G8" s="23">
        <f t="shared" si="0"/>
        <v>682026.72999999986</v>
      </c>
      <c r="H8" s="155"/>
      <c r="I8" s="158"/>
      <c r="J8" s="161"/>
      <c r="K8" s="56">
        <v>0.71889999999999998</v>
      </c>
      <c r="L8" s="57">
        <v>0.50429999999999997</v>
      </c>
    </row>
    <row r="9" spans="1:12" x14ac:dyDescent="0.35">
      <c r="A9" s="35" t="s">
        <v>19</v>
      </c>
      <c r="B9" s="36">
        <v>174617</v>
      </c>
      <c r="C9" s="36">
        <v>14834566.556724662</v>
      </c>
      <c r="D9" s="36">
        <v>4247</v>
      </c>
      <c r="E9" s="36">
        <v>349917</v>
      </c>
      <c r="F9" s="38">
        <f t="shared" si="0"/>
        <v>178864</v>
      </c>
      <c r="G9" s="38">
        <f t="shared" si="0"/>
        <v>15184483.556724662</v>
      </c>
      <c r="H9" s="153">
        <f>G9/G2</f>
        <v>5.8113053906398683E-2</v>
      </c>
      <c r="I9" s="162">
        <f>F9/F2</f>
        <v>0.1060845098490438</v>
      </c>
      <c r="J9" s="165">
        <f>E9/G9</f>
        <v>2.3044379395111819E-2</v>
      </c>
      <c r="K9" s="58"/>
      <c r="L9" s="59"/>
    </row>
    <row r="10" spans="1:12" x14ac:dyDescent="0.35">
      <c r="A10" s="18" t="s">
        <v>14</v>
      </c>
      <c r="B10" s="19">
        <v>6274</v>
      </c>
      <c r="C10" s="19">
        <v>563186</v>
      </c>
      <c r="D10" s="19">
        <v>0</v>
      </c>
      <c r="E10" s="19">
        <v>0</v>
      </c>
      <c r="F10" s="25">
        <f t="shared" si="0"/>
        <v>6274</v>
      </c>
      <c r="G10" s="25">
        <f t="shared" si="0"/>
        <v>563186</v>
      </c>
      <c r="H10" s="154"/>
      <c r="I10" s="163"/>
      <c r="J10" s="166"/>
      <c r="K10" s="54">
        <v>0.60780000000000001</v>
      </c>
      <c r="L10" s="55">
        <v>0.27779999999999999</v>
      </c>
    </row>
    <row r="11" spans="1:12" x14ac:dyDescent="0.35">
      <c r="A11" s="18" t="s">
        <v>15</v>
      </c>
      <c r="B11" s="19">
        <v>74024</v>
      </c>
      <c r="C11" s="19">
        <v>6246275</v>
      </c>
      <c r="D11" s="19">
        <v>1040</v>
      </c>
      <c r="E11" s="19">
        <v>79889</v>
      </c>
      <c r="F11" s="25">
        <f t="shared" si="0"/>
        <v>75064</v>
      </c>
      <c r="G11" s="25">
        <f t="shared" si="0"/>
        <v>6326164</v>
      </c>
      <c r="H11" s="154"/>
      <c r="I11" s="163"/>
      <c r="J11" s="166"/>
      <c r="K11" s="54">
        <v>0.57572499999999993</v>
      </c>
      <c r="L11" s="55">
        <v>0.33179999999999998</v>
      </c>
    </row>
    <row r="12" spans="1:12" x14ac:dyDescent="0.35">
      <c r="A12" s="18" t="s">
        <v>16</v>
      </c>
      <c r="B12" s="19">
        <v>10861</v>
      </c>
      <c r="C12" s="19">
        <v>765965.74672466074</v>
      </c>
      <c r="D12" s="19">
        <v>0</v>
      </c>
      <c r="E12" s="19">
        <v>0</v>
      </c>
      <c r="F12" s="25">
        <f t="shared" si="0"/>
        <v>10861</v>
      </c>
      <c r="G12" s="25">
        <f t="shared" si="0"/>
        <v>765965.74672466074</v>
      </c>
      <c r="H12" s="154"/>
      <c r="I12" s="163"/>
      <c r="J12" s="166"/>
      <c r="K12" s="54">
        <v>0.45469999999999999</v>
      </c>
      <c r="L12" s="55">
        <v>0.38240000000000002</v>
      </c>
    </row>
    <row r="13" spans="1:12" x14ac:dyDescent="0.35">
      <c r="A13" s="18" t="s">
        <v>17</v>
      </c>
      <c r="B13" s="19">
        <v>80490</v>
      </c>
      <c r="C13" s="19">
        <v>7053503</v>
      </c>
      <c r="D13" s="19">
        <v>3207</v>
      </c>
      <c r="E13" s="19">
        <v>270028</v>
      </c>
      <c r="F13" s="25">
        <f t="shared" si="0"/>
        <v>83697</v>
      </c>
      <c r="G13" s="25">
        <f t="shared" si="0"/>
        <v>7323531</v>
      </c>
      <c r="H13" s="154"/>
      <c r="I13" s="163"/>
      <c r="J13" s="166"/>
      <c r="K13" s="54">
        <v>0.58533333333333337</v>
      </c>
      <c r="L13" s="55">
        <v>0.28946666666666659</v>
      </c>
    </row>
    <row r="14" spans="1:12" ht="15" thickBot="1" x14ac:dyDescent="0.4">
      <c r="A14" s="21" t="s">
        <v>18</v>
      </c>
      <c r="B14" s="22">
        <v>2968</v>
      </c>
      <c r="C14" s="22">
        <v>205636.80999999991</v>
      </c>
      <c r="D14" s="22">
        <v>0</v>
      </c>
      <c r="E14" s="22">
        <v>0</v>
      </c>
      <c r="F14" s="26">
        <f t="shared" si="0"/>
        <v>2968</v>
      </c>
      <c r="G14" s="26">
        <f t="shared" si="0"/>
        <v>205636.80999999991</v>
      </c>
      <c r="H14" s="155"/>
      <c r="I14" s="164"/>
      <c r="J14" s="167"/>
      <c r="K14" s="56">
        <v>0.71889999999999998</v>
      </c>
      <c r="L14" s="57">
        <v>0.50429999999999997</v>
      </c>
    </row>
    <row r="15" spans="1:12" x14ac:dyDescent="0.35">
      <c r="A15" s="35" t="s">
        <v>20</v>
      </c>
      <c r="B15" s="36">
        <v>102057</v>
      </c>
      <c r="C15" s="36">
        <v>17062955.876563851</v>
      </c>
      <c r="D15" s="36">
        <v>11656</v>
      </c>
      <c r="E15" s="36">
        <v>3966473.870467836</v>
      </c>
      <c r="F15" s="38">
        <f t="shared" si="0"/>
        <v>113713</v>
      </c>
      <c r="G15" s="38">
        <f t="shared" si="0"/>
        <v>21029429.747031689</v>
      </c>
      <c r="H15" s="153">
        <f>G15/G2</f>
        <v>8.048244643584597E-2</v>
      </c>
      <c r="I15" s="162">
        <f>F15/F2</f>
        <v>6.7443352874051329E-2</v>
      </c>
      <c r="J15" s="165">
        <f>E15/G15</f>
        <v>0.18861537940788456</v>
      </c>
      <c r="K15" s="58"/>
      <c r="L15" s="59"/>
    </row>
    <row r="16" spans="1:12" x14ac:dyDescent="0.35">
      <c r="A16" s="18" t="s">
        <v>14</v>
      </c>
      <c r="B16" s="19">
        <v>4071</v>
      </c>
      <c r="C16" s="19">
        <v>838236</v>
      </c>
      <c r="D16" s="19">
        <v>578</v>
      </c>
      <c r="E16" s="19">
        <v>205780</v>
      </c>
      <c r="F16" s="25">
        <f t="shared" si="0"/>
        <v>4649</v>
      </c>
      <c r="G16" s="25">
        <f t="shared" si="0"/>
        <v>1044016</v>
      </c>
      <c r="H16" s="154"/>
      <c r="I16" s="163"/>
      <c r="J16" s="166"/>
      <c r="K16" s="54">
        <v>0.60780000000000001</v>
      </c>
      <c r="L16" s="55">
        <v>0.12720000000000001</v>
      </c>
    </row>
    <row r="17" spans="1:12" x14ac:dyDescent="0.35">
      <c r="A17" s="18" t="s">
        <v>15</v>
      </c>
      <c r="B17" s="19">
        <v>43679</v>
      </c>
      <c r="C17" s="19">
        <v>6998177</v>
      </c>
      <c r="D17" s="19">
        <v>4896</v>
      </c>
      <c r="E17" s="19">
        <v>1004245.0999999999</v>
      </c>
      <c r="F17" s="25">
        <f t="shared" si="0"/>
        <v>48575</v>
      </c>
      <c r="G17" s="25">
        <f t="shared" si="0"/>
        <v>8002422.0999999996</v>
      </c>
      <c r="H17" s="154"/>
      <c r="I17" s="163"/>
      <c r="J17" s="166"/>
      <c r="K17" s="54">
        <v>0.57572499999999993</v>
      </c>
      <c r="L17" s="55">
        <v>0.17519999999999999</v>
      </c>
    </row>
    <row r="18" spans="1:12" x14ac:dyDescent="0.35">
      <c r="A18" s="18" t="s">
        <v>16</v>
      </c>
      <c r="B18" s="19">
        <v>3763</v>
      </c>
      <c r="C18" s="19">
        <v>633391.14656384976</v>
      </c>
      <c r="D18" s="19">
        <v>224</v>
      </c>
      <c r="E18" s="19">
        <v>79428.820467836194</v>
      </c>
      <c r="F18" s="25">
        <f t="shared" si="0"/>
        <v>3987</v>
      </c>
      <c r="G18" s="25">
        <f t="shared" si="0"/>
        <v>712819.96703168598</v>
      </c>
      <c r="H18" s="154"/>
      <c r="I18" s="163"/>
      <c r="J18" s="166"/>
      <c r="K18" s="54">
        <v>0.45469999999999999</v>
      </c>
      <c r="L18" s="55">
        <v>0.2253</v>
      </c>
    </row>
    <row r="19" spans="1:12" x14ac:dyDescent="0.35">
      <c r="A19" s="18" t="s">
        <v>17</v>
      </c>
      <c r="B19" s="19">
        <v>49224</v>
      </c>
      <c r="C19" s="19">
        <v>8425854</v>
      </c>
      <c r="D19" s="19">
        <v>5854</v>
      </c>
      <c r="E19" s="19">
        <v>2647002</v>
      </c>
      <c r="F19" s="25">
        <f t="shared" si="0"/>
        <v>55078</v>
      </c>
      <c r="G19" s="25">
        <f t="shared" si="0"/>
        <v>11072856</v>
      </c>
      <c r="H19" s="154"/>
      <c r="I19" s="163"/>
      <c r="J19" s="166"/>
      <c r="K19" s="54">
        <v>0.58533333333333337</v>
      </c>
      <c r="L19" s="55">
        <v>0.14336666666666664</v>
      </c>
    </row>
    <row r="20" spans="1:12" ht="15" thickBot="1" x14ac:dyDescent="0.4">
      <c r="A20" s="21" t="s">
        <v>18</v>
      </c>
      <c r="B20" s="22">
        <v>1320</v>
      </c>
      <c r="C20" s="22">
        <v>167297.73000000001</v>
      </c>
      <c r="D20" s="22">
        <v>104</v>
      </c>
      <c r="E20" s="22">
        <v>30017.95</v>
      </c>
      <c r="F20" s="26">
        <f t="shared" si="0"/>
        <v>1424</v>
      </c>
      <c r="G20" s="26">
        <f t="shared" si="0"/>
        <v>197315.68000000002</v>
      </c>
      <c r="H20" s="155"/>
      <c r="I20" s="164"/>
      <c r="J20" s="167"/>
      <c r="K20" s="56">
        <v>0.71889999999999998</v>
      </c>
      <c r="L20" s="57">
        <v>0.37980000000000003</v>
      </c>
    </row>
    <row r="21" spans="1:12" x14ac:dyDescent="0.35">
      <c r="A21" s="35" t="s">
        <v>21</v>
      </c>
      <c r="B21" s="36">
        <v>17121</v>
      </c>
      <c r="C21" s="36">
        <v>16387160.934800312</v>
      </c>
      <c r="D21" s="36">
        <v>7777</v>
      </c>
      <c r="E21" s="36">
        <v>11598586.041169591</v>
      </c>
      <c r="F21" s="38">
        <f t="shared" si="0"/>
        <v>24898</v>
      </c>
      <c r="G21" s="38">
        <f t="shared" si="0"/>
        <v>27985746.975969903</v>
      </c>
      <c r="H21" s="153">
        <f>G21/G2</f>
        <v>0.10710520489879463</v>
      </c>
      <c r="I21" s="162">
        <f>F21/F2</f>
        <v>1.4767041585906009E-2</v>
      </c>
      <c r="J21" s="165">
        <f>E21/G21</f>
        <v>0.41444618402105804</v>
      </c>
      <c r="K21" s="58"/>
      <c r="L21" s="59"/>
    </row>
    <row r="22" spans="1:12" x14ac:dyDescent="0.35">
      <c r="A22" s="18" t="s">
        <v>14</v>
      </c>
      <c r="B22" s="19">
        <v>310</v>
      </c>
      <c r="C22" s="19">
        <v>535965</v>
      </c>
      <c r="D22" s="19">
        <v>277</v>
      </c>
      <c r="E22" s="19">
        <v>632728</v>
      </c>
      <c r="F22" s="25">
        <f t="shared" si="0"/>
        <v>587</v>
      </c>
      <c r="G22" s="25">
        <f t="shared" si="0"/>
        <v>1168693</v>
      </c>
      <c r="H22" s="154"/>
      <c r="I22" s="163"/>
      <c r="J22" s="166"/>
      <c r="K22" s="54">
        <v>0.60780000000000001</v>
      </c>
      <c r="L22" s="55">
        <v>0.1016</v>
      </c>
    </row>
    <row r="23" spans="1:12" x14ac:dyDescent="0.35">
      <c r="A23" s="18" t="s">
        <v>15</v>
      </c>
      <c r="B23" s="19">
        <v>6674</v>
      </c>
      <c r="C23" s="19">
        <v>8756691</v>
      </c>
      <c r="D23" s="19">
        <v>3808</v>
      </c>
      <c r="E23" s="19">
        <v>5340021.9000000004</v>
      </c>
      <c r="F23" s="25">
        <f t="shared" si="0"/>
        <v>10482</v>
      </c>
      <c r="G23" s="25">
        <f t="shared" si="0"/>
        <v>14096712.9</v>
      </c>
      <c r="H23" s="154"/>
      <c r="I23" s="163"/>
      <c r="J23" s="166"/>
      <c r="K23" s="54">
        <v>0.57572499999999993</v>
      </c>
      <c r="L23" s="55">
        <v>0.13595000000000002</v>
      </c>
    </row>
    <row r="24" spans="1:12" x14ac:dyDescent="0.35">
      <c r="A24" s="18" t="s">
        <v>16</v>
      </c>
      <c r="B24" s="19">
        <v>343</v>
      </c>
      <c r="C24" s="19">
        <v>662189.82180031203</v>
      </c>
      <c r="D24" s="19">
        <v>213</v>
      </c>
      <c r="E24" s="19">
        <v>673991.66116958996</v>
      </c>
      <c r="F24" s="25">
        <f t="shared" si="0"/>
        <v>556</v>
      </c>
      <c r="G24" s="25">
        <f t="shared" si="0"/>
        <v>1336181.482969902</v>
      </c>
      <c r="H24" s="154"/>
      <c r="I24" s="163"/>
      <c r="J24" s="166"/>
      <c r="K24" s="54">
        <v>0.45469999999999999</v>
      </c>
      <c r="L24" s="55">
        <v>0.2253</v>
      </c>
    </row>
    <row r="25" spans="1:12" x14ac:dyDescent="0.35">
      <c r="A25" s="18" t="s">
        <v>17</v>
      </c>
      <c r="B25" s="19">
        <v>9621</v>
      </c>
      <c r="C25" s="19">
        <v>6192467</v>
      </c>
      <c r="D25" s="19">
        <v>3388</v>
      </c>
      <c r="E25" s="19">
        <v>4745837</v>
      </c>
      <c r="F25" s="25">
        <f t="shared" si="0"/>
        <v>13009</v>
      </c>
      <c r="G25" s="25">
        <f t="shared" si="0"/>
        <v>10938304</v>
      </c>
      <c r="H25" s="154"/>
      <c r="I25" s="163"/>
      <c r="J25" s="166"/>
      <c r="K25" s="54">
        <v>0.58533333333333337</v>
      </c>
      <c r="L25" s="55">
        <v>0.13689999999999999</v>
      </c>
    </row>
    <row r="26" spans="1:12" ht="15" thickBot="1" x14ac:dyDescent="0.4">
      <c r="A26" s="21" t="s">
        <v>18</v>
      </c>
      <c r="B26" s="22">
        <v>173</v>
      </c>
      <c r="C26" s="22">
        <v>239848.11300000001</v>
      </c>
      <c r="D26" s="22">
        <v>91</v>
      </c>
      <c r="E26" s="22">
        <v>206007.48</v>
      </c>
      <c r="F26" s="26">
        <f t="shared" si="0"/>
        <v>264</v>
      </c>
      <c r="G26" s="26">
        <f t="shared" si="0"/>
        <v>445855.59299999999</v>
      </c>
      <c r="H26" s="155"/>
      <c r="I26" s="164"/>
      <c r="J26" s="167"/>
      <c r="K26" s="56">
        <v>0.71889999999999998</v>
      </c>
      <c r="L26" s="57">
        <v>0.24249999999999999</v>
      </c>
    </row>
    <row r="27" spans="1:12" x14ac:dyDescent="0.35">
      <c r="A27" s="35" t="s">
        <v>22</v>
      </c>
      <c r="B27" s="36">
        <v>5605</v>
      </c>
      <c r="C27" s="36">
        <v>28754092.282748539</v>
      </c>
      <c r="D27" s="36">
        <v>5067</v>
      </c>
      <c r="E27" s="36">
        <v>56749662.694584794</v>
      </c>
      <c r="F27" s="38">
        <f>B27+D27</f>
        <v>10672</v>
      </c>
      <c r="G27" s="38">
        <f>C27+E27</f>
        <v>85503754.977333337</v>
      </c>
      <c r="H27" s="153">
        <f>G27/G2</f>
        <v>0.32723433125894735</v>
      </c>
      <c r="I27" s="169">
        <f>F27/F2</f>
        <v>6.3295793961277592E-3</v>
      </c>
      <c r="J27" s="172">
        <f>E27/G27</f>
        <v>0.66370959625842019</v>
      </c>
      <c r="K27" s="58"/>
      <c r="L27" s="59"/>
    </row>
    <row r="28" spans="1:12" x14ac:dyDescent="0.35">
      <c r="A28" s="18" t="s">
        <v>14</v>
      </c>
      <c r="B28" s="19">
        <v>21</v>
      </c>
      <c r="C28" s="19">
        <v>398350</v>
      </c>
      <c r="D28" s="19">
        <v>95</v>
      </c>
      <c r="E28" s="19">
        <v>3833756</v>
      </c>
      <c r="F28" s="25">
        <f>B28+D28</f>
        <v>116</v>
      </c>
      <c r="G28" s="25">
        <f>C28+E28</f>
        <v>4232106</v>
      </c>
      <c r="H28" s="154"/>
      <c r="I28" s="170"/>
      <c r="J28" s="173"/>
      <c r="K28" s="54">
        <v>0.60780000000000001</v>
      </c>
      <c r="L28" s="55">
        <v>6.1766666666666664E-2</v>
      </c>
    </row>
    <row r="29" spans="1:12" x14ac:dyDescent="0.35">
      <c r="A29" s="18" t="s">
        <v>15</v>
      </c>
      <c r="B29" s="19">
        <v>370</v>
      </c>
      <c r="C29" s="19">
        <v>7146058</v>
      </c>
      <c r="D29" s="19">
        <v>863</v>
      </c>
      <c r="E29" s="19">
        <v>10735037.1</v>
      </c>
      <c r="F29" s="25">
        <f t="shared" ref="F29:G32" si="1">B29+D29</f>
        <v>1233</v>
      </c>
      <c r="G29" s="25">
        <f t="shared" si="1"/>
        <v>17881095.100000001</v>
      </c>
      <c r="H29" s="154"/>
      <c r="I29" s="170"/>
      <c r="J29" s="173"/>
      <c r="K29" s="54">
        <v>0.53609999999999991</v>
      </c>
      <c r="L29" s="55">
        <v>0.10973333333333335</v>
      </c>
    </row>
    <row r="30" spans="1:12" x14ac:dyDescent="0.35">
      <c r="A30" s="18" t="s">
        <v>16</v>
      </c>
      <c r="B30" s="19">
        <v>5</v>
      </c>
      <c r="C30" s="19">
        <v>151307.15274853772</v>
      </c>
      <c r="D30" s="19">
        <v>14</v>
      </c>
      <c r="E30" s="19">
        <v>404287.30458479479</v>
      </c>
      <c r="F30" s="25">
        <f t="shared" si="1"/>
        <v>19</v>
      </c>
      <c r="G30" s="25">
        <f t="shared" si="1"/>
        <v>555594.45733333251</v>
      </c>
      <c r="H30" s="154"/>
      <c r="I30" s="170"/>
      <c r="J30" s="173"/>
      <c r="K30" s="54">
        <v>0.45469999999999999</v>
      </c>
      <c r="L30" s="55">
        <v>0.2253</v>
      </c>
    </row>
    <row r="31" spans="1:12" x14ac:dyDescent="0.35">
      <c r="A31" s="18" t="s">
        <v>17</v>
      </c>
      <c r="B31" s="19">
        <v>5202</v>
      </c>
      <c r="C31" s="19">
        <v>21021419</v>
      </c>
      <c r="D31" s="19">
        <v>4075</v>
      </c>
      <c r="E31" s="19">
        <v>40956074</v>
      </c>
      <c r="F31" s="25">
        <f t="shared" si="1"/>
        <v>9277</v>
      </c>
      <c r="G31" s="25">
        <f t="shared" si="1"/>
        <v>61977493</v>
      </c>
      <c r="H31" s="154"/>
      <c r="I31" s="170"/>
      <c r="J31" s="173"/>
      <c r="K31" s="54">
        <v>0.50792499999999996</v>
      </c>
      <c r="L31" s="55">
        <v>0.12610000000000002</v>
      </c>
    </row>
    <row r="32" spans="1:12" ht="15" thickBot="1" x14ac:dyDescent="0.4">
      <c r="A32" s="18" t="s">
        <v>18</v>
      </c>
      <c r="B32" s="19">
        <v>7</v>
      </c>
      <c r="C32" s="19">
        <v>36958.129999999903</v>
      </c>
      <c r="D32" s="19">
        <v>20</v>
      </c>
      <c r="E32" s="19">
        <v>820508.28999999806</v>
      </c>
      <c r="F32" s="27">
        <f t="shared" si="1"/>
        <v>27</v>
      </c>
      <c r="G32" s="27">
        <f t="shared" si="1"/>
        <v>857466.41999999795</v>
      </c>
      <c r="H32" s="168"/>
      <c r="I32" s="171"/>
      <c r="J32" s="174"/>
      <c r="K32" s="56">
        <v>0.71889999999999998</v>
      </c>
      <c r="L32" s="57">
        <v>0.19420000000000001</v>
      </c>
    </row>
    <row r="33" spans="1:10" x14ac:dyDescent="0.35">
      <c r="A33" s="35" t="s">
        <v>23</v>
      </c>
      <c r="B33" s="36">
        <v>0</v>
      </c>
      <c r="C33" s="36">
        <v>100</v>
      </c>
      <c r="D33" s="36">
        <v>0</v>
      </c>
      <c r="E33" s="36">
        <v>0</v>
      </c>
      <c r="F33" s="38">
        <f>B33+D33</f>
        <v>0</v>
      </c>
      <c r="G33" s="38">
        <f>C33+E33</f>
        <v>100</v>
      </c>
      <c r="H33" s="177">
        <f>G33/G2</f>
        <v>3.8271340404371212E-7</v>
      </c>
      <c r="I33" s="177">
        <f>F33/F2</f>
        <v>0</v>
      </c>
      <c r="J33" s="179">
        <f>F34/G33</f>
        <v>0</v>
      </c>
    </row>
    <row r="34" spans="1:10" ht="15" thickBot="1" x14ac:dyDescent="0.4">
      <c r="A34" s="21" t="s">
        <v>15</v>
      </c>
      <c r="B34" s="22">
        <v>0</v>
      </c>
      <c r="C34" s="22">
        <v>100</v>
      </c>
      <c r="D34" s="22">
        <v>0</v>
      </c>
      <c r="E34" s="22">
        <v>0</v>
      </c>
      <c r="F34" s="26">
        <f t="shared" ref="F34:G34" si="2">B34+D34</f>
        <v>0</v>
      </c>
      <c r="G34" s="26">
        <f t="shared" si="2"/>
        <v>100</v>
      </c>
      <c r="H34" s="178"/>
      <c r="I34" s="178"/>
      <c r="J34" s="180"/>
    </row>
  </sheetData>
  <mergeCells count="19">
    <mergeCell ref="H27:H32"/>
    <mergeCell ref="I27:I32"/>
    <mergeCell ref="J27:J32"/>
    <mergeCell ref="H33:H34"/>
    <mergeCell ref="I33:I34"/>
    <mergeCell ref="J33:J34"/>
    <mergeCell ref="H15:H20"/>
    <mergeCell ref="I15:I20"/>
    <mergeCell ref="J15:J20"/>
    <mergeCell ref="H21:H26"/>
    <mergeCell ref="I21:I26"/>
    <mergeCell ref="J21:J26"/>
    <mergeCell ref="K2:L2"/>
    <mergeCell ref="H3:H8"/>
    <mergeCell ref="I3:I8"/>
    <mergeCell ref="J3:J8"/>
    <mergeCell ref="H9:H14"/>
    <mergeCell ref="I9:I14"/>
    <mergeCell ref="J9:J14"/>
  </mergeCells>
  <pageMargins left="0.7" right="0.7" top="0.75" bottom="0.75" header="0.3" footer="0.3"/>
  <pageSetup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5456B-41EF-46A8-BD58-FE523B3E9FAC}">
  <sheetPr>
    <tabColor rgb="FFFFFF00"/>
  </sheetPr>
  <dimension ref="A1:L34"/>
  <sheetViews>
    <sheetView zoomScaleNormal="100" workbookViewId="0">
      <selection activeCell="J2" sqref="J2"/>
    </sheetView>
  </sheetViews>
  <sheetFormatPr defaultRowHeight="14.5" x14ac:dyDescent="0.35"/>
  <cols>
    <col min="1" max="1" width="17.453125" customWidth="1"/>
    <col min="2" max="2" width="13.1796875" style="19" customWidth="1"/>
    <col min="3" max="3" width="14.453125" style="19" customWidth="1"/>
    <col min="4" max="4" width="13.1796875" style="19" customWidth="1"/>
    <col min="5" max="5" width="14.1796875" style="19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139">
        <f>JAN!A1</f>
        <v>2021</v>
      </c>
      <c r="B1" s="140" t="s">
        <v>0</v>
      </c>
      <c r="C1" s="28" t="s">
        <v>1</v>
      </c>
      <c r="D1" s="29" t="str">
        <f>JAN!D1</f>
        <v>CS  # Sales Customer</v>
      </c>
      <c r="E1" s="30" t="str">
        <f>JAN!E1</f>
        <v>CS THERMS (Volume)</v>
      </c>
      <c r="F1" s="31" t="s">
        <v>4</v>
      </c>
      <c r="G1" s="32" t="s">
        <v>5</v>
      </c>
      <c r="H1" s="33" t="s">
        <v>6</v>
      </c>
      <c r="I1" s="33" t="s">
        <v>7</v>
      </c>
      <c r="J1" s="34" t="str">
        <f>JAN!J1</f>
        <v>Competitive Supplier (CS) Rate Class Load ( in %) Therms</v>
      </c>
      <c r="K1" s="61" t="s">
        <v>9</v>
      </c>
      <c r="L1" s="61" t="s">
        <v>10</v>
      </c>
    </row>
    <row r="2" spans="1:12" ht="15" thickBot="1" x14ac:dyDescent="0.4">
      <c r="A2" s="10" t="s">
        <v>27</v>
      </c>
      <c r="B2" s="11">
        <v>1629439</v>
      </c>
      <c r="C2" s="11">
        <v>112661062.12888403</v>
      </c>
      <c r="D2" s="11">
        <v>48140</v>
      </c>
      <c r="E2" s="11">
        <v>56501582.267984413</v>
      </c>
      <c r="F2" s="12">
        <f>B2+D2</f>
        <v>1677579</v>
      </c>
      <c r="G2" s="12">
        <f>C2+E2</f>
        <v>169162644.39686844</v>
      </c>
      <c r="H2" s="13">
        <f>SUM(H3:H34)</f>
        <v>1</v>
      </c>
      <c r="I2" s="14">
        <f>SUM(I3:I34)</f>
        <v>1</v>
      </c>
      <c r="J2" s="14">
        <f>E2/G2</f>
        <v>0.33400744277458444</v>
      </c>
      <c r="K2" s="151" t="s">
        <v>12</v>
      </c>
      <c r="L2" s="152"/>
    </row>
    <row r="3" spans="1:12" x14ac:dyDescent="0.35">
      <c r="A3" s="35" t="s">
        <v>13</v>
      </c>
      <c r="B3" s="36">
        <v>1329352</v>
      </c>
      <c r="C3" s="36">
        <v>65107800.359802224</v>
      </c>
      <c r="D3" s="36">
        <v>19786</v>
      </c>
      <c r="E3" s="36">
        <v>1107525.2257740994</v>
      </c>
      <c r="F3" s="37">
        <f>B3+D3</f>
        <v>1349138</v>
      </c>
      <c r="G3" s="37">
        <f>C3+E3</f>
        <v>66215325.585576326</v>
      </c>
      <c r="H3" s="153">
        <f>G3/G$2</f>
        <v>0.39142995087160104</v>
      </c>
      <c r="I3" s="156">
        <f>F3/F2</f>
        <v>0.8042172678604107</v>
      </c>
      <c r="J3" s="159">
        <f>E3/G3</f>
        <v>1.6726116136705237E-2</v>
      </c>
      <c r="K3" s="52"/>
      <c r="L3" s="53"/>
    </row>
    <row r="4" spans="1:12" x14ac:dyDescent="0.35">
      <c r="A4" s="18" t="s">
        <v>14</v>
      </c>
      <c r="B4" s="19">
        <v>28887</v>
      </c>
      <c r="C4" s="19">
        <v>1672977</v>
      </c>
      <c r="D4" s="19">
        <v>77</v>
      </c>
      <c r="E4" s="19">
        <v>7928</v>
      </c>
      <c r="F4" s="20">
        <f>B4+D4</f>
        <v>28964</v>
      </c>
      <c r="G4" s="20">
        <f t="shared" ref="F4:G26" si="0">C4+E4</f>
        <v>1680905</v>
      </c>
      <c r="H4" s="154"/>
      <c r="I4" s="157"/>
      <c r="J4" s="160"/>
      <c r="K4" s="54">
        <v>0.36470000000000002</v>
      </c>
      <c r="L4" s="55">
        <v>0.29420000000000002</v>
      </c>
    </row>
    <row r="5" spans="1:12" x14ac:dyDescent="0.35">
      <c r="A5" s="18" t="s">
        <v>15</v>
      </c>
      <c r="B5" s="19">
        <v>495591</v>
      </c>
      <c r="C5" s="19">
        <v>23998228</v>
      </c>
      <c r="D5" s="19">
        <v>3344</v>
      </c>
      <c r="E5" s="19">
        <v>188791.8</v>
      </c>
      <c r="F5" s="20">
        <f t="shared" si="0"/>
        <v>498935</v>
      </c>
      <c r="G5" s="20">
        <f t="shared" si="0"/>
        <v>24187019.800000001</v>
      </c>
      <c r="H5" s="154"/>
      <c r="I5" s="157"/>
      <c r="J5" s="160"/>
      <c r="K5" s="54">
        <v>0.38547499999999996</v>
      </c>
      <c r="L5" s="55">
        <v>0.34120000000000006</v>
      </c>
    </row>
    <row r="6" spans="1:12" x14ac:dyDescent="0.35">
      <c r="A6" s="18" t="s">
        <v>16</v>
      </c>
      <c r="B6" s="19">
        <v>44718</v>
      </c>
      <c r="C6" s="19">
        <v>2146100.8798022284</v>
      </c>
      <c r="D6" s="19">
        <v>238</v>
      </c>
      <c r="E6" s="19">
        <v>15359.4157740993</v>
      </c>
      <c r="F6" s="20">
        <f t="shared" si="0"/>
        <v>44956</v>
      </c>
      <c r="G6" s="20">
        <f t="shared" si="0"/>
        <v>2161460.2955763279</v>
      </c>
      <c r="H6" s="154"/>
      <c r="I6" s="157"/>
      <c r="J6" s="160"/>
      <c r="K6" s="54">
        <v>0.23</v>
      </c>
      <c r="L6" s="55">
        <v>0.42959999999999998</v>
      </c>
    </row>
    <row r="7" spans="1:12" x14ac:dyDescent="0.35">
      <c r="A7" s="18" t="s">
        <v>17</v>
      </c>
      <c r="B7" s="19">
        <v>748708</v>
      </c>
      <c r="C7" s="19">
        <v>36817719</v>
      </c>
      <c r="D7" s="19">
        <v>16119</v>
      </c>
      <c r="E7" s="19">
        <v>894552</v>
      </c>
      <c r="F7" s="20">
        <f t="shared" si="0"/>
        <v>764827</v>
      </c>
      <c r="G7" s="20">
        <f t="shared" si="0"/>
        <v>37712271</v>
      </c>
      <c r="H7" s="154"/>
      <c r="I7" s="157"/>
      <c r="J7" s="160"/>
      <c r="K7" s="54">
        <v>0.3879333333333333</v>
      </c>
      <c r="L7" s="55">
        <v>0.3056666666666667</v>
      </c>
    </row>
    <row r="8" spans="1:12" ht="15" thickBot="1" x14ac:dyDescent="0.4">
      <c r="A8" s="21" t="s">
        <v>18</v>
      </c>
      <c r="B8" s="22">
        <v>11448</v>
      </c>
      <c r="C8" s="22">
        <v>472775.47999999992</v>
      </c>
      <c r="D8" s="22">
        <v>8</v>
      </c>
      <c r="E8" s="22">
        <v>894.00999999999897</v>
      </c>
      <c r="F8" s="23">
        <f t="shared" si="0"/>
        <v>11456</v>
      </c>
      <c r="G8" s="23">
        <f t="shared" si="0"/>
        <v>473669.48999999993</v>
      </c>
      <c r="H8" s="155"/>
      <c r="I8" s="158"/>
      <c r="J8" s="161"/>
      <c r="K8" s="56">
        <v>0.3856</v>
      </c>
      <c r="L8" s="57">
        <v>0.53200000000000003</v>
      </c>
    </row>
    <row r="9" spans="1:12" x14ac:dyDescent="0.35">
      <c r="A9" s="35" t="s">
        <v>19</v>
      </c>
      <c r="B9" s="36">
        <v>176169</v>
      </c>
      <c r="C9" s="36">
        <v>9357213.5567033105</v>
      </c>
      <c r="D9" s="36">
        <v>4057</v>
      </c>
      <c r="E9" s="36">
        <v>208680</v>
      </c>
      <c r="F9" s="38">
        <f t="shared" si="0"/>
        <v>180226</v>
      </c>
      <c r="G9" s="38">
        <f t="shared" si="0"/>
        <v>9565893.5567033105</v>
      </c>
      <c r="H9" s="153">
        <f>G9/G2</f>
        <v>5.6548498581406641E-2</v>
      </c>
      <c r="I9" s="162">
        <f>F9/F2</f>
        <v>0.10743219842403845</v>
      </c>
      <c r="J9" s="165">
        <f>E9/G9</f>
        <v>2.1815003351544432E-2</v>
      </c>
      <c r="K9" s="58"/>
      <c r="L9" s="59"/>
    </row>
    <row r="10" spans="1:12" x14ac:dyDescent="0.35">
      <c r="A10" s="18" t="s">
        <v>14</v>
      </c>
      <c r="B10" s="19">
        <v>6459</v>
      </c>
      <c r="C10" s="19">
        <v>351581</v>
      </c>
      <c r="D10" s="19">
        <v>0</v>
      </c>
      <c r="E10" s="19">
        <v>0</v>
      </c>
      <c r="F10" s="25">
        <f t="shared" si="0"/>
        <v>6459</v>
      </c>
      <c r="G10" s="25">
        <f t="shared" si="0"/>
        <v>351581</v>
      </c>
      <c r="H10" s="154"/>
      <c r="I10" s="163"/>
      <c r="J10" s="166"/>
      <c r="K10" s="54">
        <v>0.36470000000000002</v>
      </c>
      <c r="L10" s="55">
        <v>0.29420000000000002</v>
      </c>
    </row>
    <row r="11" spans="1:12" x14ac:dyDescent="0.35">
      <c r="A11" s="18" t="s">
        <v>15</v>
      </c>
      <c r="B11" s="19">
        <v>75356</v>
      </c>
      <c r="C11" s="19">
        <v>4026157</v>
      </c>
      <c r="D11" s="19">
        <v>947</v>
      </c>
      <c r="E11" s="19">
        <v>49550</v>
      </c>
      <c r="F11" s="25">
        <f t="shared" si="0"/>
        <v>76303</v>
      </c>
      <c r="G11" s="25">
        <f t="shared" si="0"/>
        <v>4075707</v>
      </c>
      <c r="H11" s="154"/>
      <c r="I11" s="163"/>
      <c r="J11" s="166"/>
      <c r="K11" s="54">
        <v>0.38547499999999996</v>
      </c>
      <c r="L11" s="55">
        <v>0.34120000000000006</v>
      </c>
    </row>
    <row r="12" spans="1:12" x14ac:dyDescent="0.35">
      <c r="A12" s="18" t="s">
        <v>16</v>
      </c>
      <c r="B12" s="19">
        <v>10837</v>
      </c>
      <c r="C12" s="19">
        <v>514335.70670331101</v>
      </c>
      <c r="D12" s="19">
        <v>0</v>
      </c>
      <c r="E12" s="19">
        <v>0</v>
      </c>
      <c r="F12" s="25">
        <f t="shared" si="0"/>
        <v>10837</v>
      </c>
      <c r="G12" s="25">
        <f t="shared" si="0"/>
        <v>514335.70670331101</v>
      </c>
      <c r="H12" s="154"/>
      <c r="I12" s="163"/>
      <c r="J12" s="166"/>
      <c r="K12" s="54">
        <v>0.23</v>
      </c>
      <c r="L12" s="55">
        <v>0.42959999999999998</v>
      </c>
    </row>
    <row r="13" spans="1:12" x14ac:dyDescent="0.35">
      <c r="A13" s="18" t="s">
        <v>17</v>
      </c>
      <c r="B13" s="19">
        <v>80432</v>
      </c>
      <c r="C13" s="19">
        <v>4312868</v>
      </c>
      <c r="D13" s="19">
        <v>3110</v>
      </c>
      <c r="E13" s="19">
        <v>159130</v>
      </c>
      <c r="F13" s="25">
        <f t="shared" si="0"/>
        <v>83542</v>
      </c>
      <c r="G13" s="25">
        <f t="shared" si="0"/>
        <v>4471998</v>
      </c>
      <c r="H13" s="154"/>
      <c r="I13" s="163"/>
      <c r="J13" s="166"/>
      <c r="K13" s="54">
        <v>0.3879333333333333</v>
      </c>
      <c r="L13" s="55">
        <v>0.3056666666666667</v>
      </c>
    </row>
    <row r="14" spans="1:12" ht="15" thickBot="1" x14ac:dyDescent="0.4">
      <c r="A14" s="21" t="s">
        <v>18</v>
      </c>
      <c r="B14" s="22">
        <v>3085</v>
      </c>
      <c r="C14" s="22">
        <v>152271.84999999899</v>
      </c>
      <c r="D14" s="22">
        <v>0</v>
      </c>
      <c r="E14" s="22">
        <v>0</v>
      </c>
      <c r="F14" s="26">
        <f t="shared" si="0"/>
        <v>3085</v>
      </c>
      <c r="G14" s="26">
        <f t="shared" si="0"/>
        <v>152271.84999999899</v>
      </c>
      <c r="H14" s="155"/>
      <c r="I14" s="164"/>
      <c r="J14" s="167"/>
      <c r="K14" s="56">
        <v>0.3856</v>
      </c>
      <c r="L14" s="57">
        <v>0.53200000000000003</v>
      </c>
    </row>
    <row r="15" spans="1:12" x14ac:dyDescent="0.35">
      <c r="A15" s="35" t="s">
        <v>20</v>
      </c>
      <c r="B15" s="36">
        <v>101227</v>
      </c>
      <c r="C15" s="36">
        <v>9918248.7336644493</v>
      </c>
      <c r="D15" s="36">
        <v>11587</v>
      </c>
      <c r="E15" s="36">
        <v>2590955.0344109056</v>
      </c>
      <c r="F15" s="38">
        <f t="shared" si="0"/>
        <v>112814</v>
      </c>
      <c r="G15" s="38">
        <f t="shared" si="0"/>
        <v>12509203.768075354</v>
      </c>
      <c r="H15" s="153">
        <f>G15/G2</f>
        <v>7.3947790380527567E-2</v>
      </c>
      <c r="I15" s="162">
        <f>F15/F2</f>
        <v>6.7248099791425625E-2</v>
      </c>
      <c r="J15" s="165">
        <f>E15/G15</f>
        <v>0.20712389712791013</v>
      </c>
      <c r="K15" s="58"/>
      <c r="L15" s="59"/>
    </row>
    <row r="16" spans="1:12" x14ac:dyDescent="0.35">
      <c r="A16" s="18" t="s">
        <v>14</v>
      </c>
      <c r="B16" s="19">
        <v>4046</v>
      </c>
      <c r="C16" s="19">
        <v>466475</v>
      </c>
      <c r="D16" s="19">
        <v>593</v>
      </c>
      <c r="E16" s="19">
        <v>125798</v>
      </c>
      <c r="F16" s="25">
        <f t="shared" si="0"/>
        <v>4639</v>
      </c>
      <c r="G16" s="25">
        <f t="shared" si="0"/>
        <v>592273</v>
      </c>
      <c r="H16" s="154"/>
      <c r="I16" s="163"/>
      <c r="J16" s="166"/>
      <c r="K16" s="54">
        <v>0.36470000000000002</v>
      </c>
      <c r="L16" s="55">
        <v>0.14149999999999999</v>
      </c>
    </row>
    <row r="17" spans="1:12" x14ac:dyDescent="0.35">
      <c r="A17" s="18" t="s">
        <v>15</v>
      </c>
      <c r="B17" s="19">
        <v>43551</v>
      </c>
      <c r="C17" s="19">
        <v>4022491</v>
      </c>
      <c r="D17" s="19">
        <v>4870</v>
      </c>
      <c r="E17" s="19">
        <v>652399.89999999991</v>
      </c>
      <c r="F17" s="25">
        <f t="shared" si="0"/>
        <v>48421</v>
      </c>
      <c r="G17" s="25">
        <f t="shared" si="0"/>
        <v>4674890.9000000004</v>
      </c>
      <c r="H17" s="154"/>
      <c r="I17" s="163"/>
      <c r="J17" s="166"/>
      <c r="K17" s="54">
        <v>0.38547499999999996</v>
      </c>
      <c r="L17" s="55">
        <v>0.19585</v>
      </c>
    </row>
    <row r="18" spans="1:12" x14ac:dyDescent="0.35">
      <c r="A18" s="18" t="s">
        <v>16</v>
      </c>
      <c r="B18" s="19">
        <v>3771</v>
      </c>
      <c r="C18" s="19">
        <v>347760.62366445008</v>
      </c>
      <c r="D18" s="19">
        <v>224</v>
      </c>
      <c r="E18" s="19">
        <v>52139.614410905502</v>
      </c>
      <c r="F18" s="25">
        <f t="shared" si="0"/>
        <v>3995</v>
      </c>
      <c r="G18" s="25">
        <f t="shared" si="0"/>
        <v>399900.23807535559</v>
      </c>
      <c r="H18" s="154"/>
      <c r="I18" s="163"/>
      <c r="J18" s="166"/>
      <c r="K18" s="54">
        <v>0.23</v>
      </c>
      <c r="L18" s="55">
        <v>0.25295000000000001</v>
      </c>
    </row>
    <row r="19" spans="1:12" x14ac:dyDescent="0.35">
      <c r="A19" s="18" t="s">
        <v>17</v>
      </c>
      <c r="B19" s="19">
        <v>48542</v>
      </c>
      <c r="C19" s="19">
        <v>4973731</v>
      </c>
      <c r="D19" s="19">
        <v>5799</v>
      </c>
      <c r="E19" s="19">
        <v>1738290</v>
      </c>
      <c r="F19" s="25">
        <f t="shared" si="0"/>
        <v>54341</v>
      </c>
      <c r="G19" s="25">
        <f t="shared" si="0"/>
        <v>6712021</v>
      </c>
      <c r="H19" s="154"/>
      <c r="I19" s="163"/>
      <c r="J19" s="166"/>
      <c r="K19" s="54">
        <v>0.3879333333333333</v>
      </c>
      <c r="L19" s="55">
        <v>0.15129999999999999</v>
      </c>
    </row>
    <row r="20" spans="1:12" ht="15" thickBot="1" x14ac:dyDescent="0.4">
      <c r="A20" s="21" t="s">
        <v>18</v>
      </c>
      <c r="B20" s="22">
        <v>1317</v>
      </c>
      <c r="C20" s="22">
        <v>107791.11</v>
      </c>
      <c r="D20" s="22">
        <v>101</v>
      </c>
      <c r="E20" s="22">
        <v>22327.519999999891</v>
      </c>
      <c r="F20" s="26">
        <f t="shared" si="0"/>
        <v>1418</v>
      </c>
      <c r="G20" s="26">
        <f t="shared" si="0"/>
        <v>130118.62999999989</v>
      </c>
      <c r="H20" s="155"/>
      <c r="I20" s="164"/>
      <c r="J20" s="167"/>
      <c r="K20" s="56">
        <v>0.3856</v>
      </c>
      <c r="L20" s="57">
        <v>0.41670000000000001</v>
      </c>
    </row>
    <row r="21" spans="1:12" x14ac:dyDescent="0.35">
      <c r="A21" s="35" t="s">
        <v>21</v>
      </c>
      <c r="B21" s="36">
        <v>17087</v>
      </c>
      <c r="C21" s="36">
        <v>10565282.617146384</v>
      </c>
      <c r="D21" s="36">
        <v>7723</v>
      </c>
      <c r="E21" s="36">
        <v>8130279.380973707</v>
      </c>
      <c r="F21" s="38">
        <f t="shared" si="0"/>
        <v>24810</v>
      </c>
      <c r="G21" s="38">
        <f t="shared" si="0"/>
        <v>18695561.998120092</v>
      </c>
      <c r="H21" s="153">
        <f>G21/G2</f>
        <v>0.11051826521616014</v>
      </c>
      <c r="I21" s="162">
        <f>F21/F2</f>
        <v>1.4789169392320719E-2</v>
      </c>
      <c r="J21" s="165">
        <f>E21/G21</f>
        <v>0.43487750631894545</v>
      </c>
      <c r="K21" s="58"/>
      <c r="L21" s="59"/>
    </row>
    <row r="22" spans="1:12" x14ac:dyDescent="0.35">
      <c r="A22" s="18" t="s">
        <v>14</v>
      </c>
      <c r="B22" s="19">
        <v>306</v>
      </c>
      <c r="C22" s="19">
        <v>321538</v>
      </c>
      <c r="D22" s="19">
        <v>282</v>
      </c>
      <c r="E22" s="19">
        <v>392267</v>
      </c>
      <c r="F22" s="25">
        <f t="shared" si="0"/>
        <v>588</v>
      </c>
      <c r="G22" s="25">
        <f t="shared" si="0"/>
        <v>713805</v>
      </c>
      <c r="H22" s="154"/>
      <c r="I22" s="163"/>
      <c r="J22" s="166"/>
      <c r="K22" s="54">
        <v>0.36470000000000002</v>
      </c>
      <c r="L22" s="55">
        <v>0.1128</v>
      </c>
    </row>
    <row r="23" spans="1:12" x14ac:dyDescent="0.35">
      <c r="A23" s="18" t="s">
        <v>15</v>
      </c>
      <c r="B23" s="19">
        <v>6684</v>
      </c>
      <c r="C23" s="19">
        <v>5709196</v>
      </c>
      <c r="D23" s="19">
        <v>3794</v>
      </c>
      <c r="E23" s="19">
        <v>3817818.899999999</v>
      </c>
      <c r="F23" s="25">
        <f t="shared" si="0"/>
        <v>10478</v>
      </c>
      <c r="G23" s="25">
        <f t="shared" si="0"/>
        <v>9527014.8999999985</v>
      </c>
      <c r="H23" s="154"/>
      <c r="I23" s="163"/>
      <c r="J23" s="166"/>
      <c r="K23" s="54">
        <v>0.38547499999999996</v>
      </c>
      <c r="L23" s="55">
        <v>0.14479999999999998</v>
      </c>
    </row>
    <row r="24" spans="1:12" x14ac:dyDescent="0.35">
      <c r="A24" s="18" t="s">
        <v>16</v>
      </c>
      <c r="B24" s="19">
        <v>346</v>
      </c>
      <c r="C24" s="19">
        <v>401311.82014638401</v>
      </c>
      <c r="D24" s="19">
        <v>211</v>
      </c>
      <c r="E24" s="19">
        <v>423533.00097370904</v>
      </c>
      <c r="F24" s="25">
        <f t="shared" si="0"/>
        <v>557</v>
      </c>
      <c r="G24" s="25">
        <f t="shared" si="0"/>
        <v>824844.82112009311</v>
      </c>
      <c r="H24" s="154"/>
      <c r="I24" s="163"/>
      <c r="J24" s="166"/>
      <c r="K24" s="54">
        <v>0.23</v>
      </c>
      <c r="L24" s="55">
        <v>0.25295000000000001</v>
      </c>
    </row>
    <row r="25" spans="1:12" x14ac:dyDescent="0.35">
      <c r="A25" s="18" t="s">
        <v>17</v>
      </c>
      <c r="B25" s="19">
        <v>9580</v>
      </c>
      <c r="C25" s="19">
        <v>3963497</v>
      </c>
      <c r="D25" s="19">
        <v>3345</v>
      </c>
      <c r="E25" s="19">
        <v>3349255</v>
      </c>
      <c r="F25" s="25">
        <f t="shared" si="0"/>
        <v>12925</v>
      </c>
      <c r="G25" s="25">
        <f t="shared" si="0"/>
        <v>7312752</v>
      </c>
      <c r="H25" s="154"/>
      <c r="I25" s="163"/>
      <c r="J25" s="166"/>
      <c r="K25" s="54">
        <v>0.3879333333333333</v>
      </c>
      <c r="L25" s="55">
        <v>0.1459</v>
      </c>
    </row>
    <row r="26" spans="1:12" ht="15" thickBot="1" x14ac:dyDescent="0.4">
      <c r="A26" s="21" t="s">
        <v>18</v>
      </c>
      <c r="B26" s="22">
        <v>171</v>
      </c>
      <c r="C26" s="22">
        <v>169739.79700000002</v>
      </c>
      <c r="D26" s="22">
        <v>91</v>
      </c>
      <c r="E26" s="22">
        <v>147405.47999999989</v>
      </c>
      <c r="F26" s="26">
        <f t="shared" si="0"/>
        <v>262</v>
      </c>
      <c r="G26" s="26">
        <f t="shared" si="0"/>
        <v>317145.27699999989</v>
      </c>
      <c r="H26" s="155"/>
      <c r="I26" s="164"/>
      <c r="J26" s="167"/>
      <c r="K26" s="56">
        <v>0.3856</v>
      </c>
      <c r="L26" s="57">
        <v>0.26119999999999999</v>
      </c>
    </row>
    <row r="27" spans="1:12" x14ac:dyDescent="0.35">
      <c r="A27" s="35" t="s">
        <v>22</v>
      </c>
      <c r="B27" s="36">
        <v>5604</v>
      </c>
      <c r="C27" s="36">
        <v>17712416.861567672</v>
      </c>
      <c r="D27" s="36">
        <v>4987</v>
      </c>
      <c r="E27" s="36">
        <v>44464142.626825698</v>
      </c>
      <c r="F27" s="38">
        <f>B27+D27</f>
        <v>10591</v>
      </c>
      <c r="G27" s="38">
        <f>C27+E27</f>
        <v>62176559.488393366</v>
      </c>
      <c r="H27" s="153">
        <f>G27/G2</f>
        <v>0.36755490380324407</v>
      </c>
      <c r="I27" s="169">
        <f>F27/F2</f>
        <v>6.3132645318044632E-3</v>
      </c>
      <c r="J27" s="172">
        <f>E27/G27</f>
        <v>0.71512709922661311</v>
      </c>
      <c r="K27" s="58"/>
      <c r="L27" s="59"/>
    </row>
    <row r="28" spans="1:12" x14ac:dyDescent="0.35">
      <c r="A28" s="18" t="s">
        <v>14</v>
      </c>
      <c r="B28" s="19">
        <v>22</v>
      </c>
      <c r="C28" s="19">
        <v>201189</v>
      </c>
      <c r="D28" s="19">
        <v>95</v>
      </c>
      <c r="E28" s="19">
        <v>3425331</v>
      </c>
      <c r="F28" s="25">
        <f>B28+D28</f>
        <v>117</v>
      </c>
      <c r="G28" s="25">
        <f>C28+E28</f>
        <v>3626520</v>
      </c>
      <c r="H28" s="154"/>
      <c r="I28" s="170"/>
      <c r="J28" s="173"/>
      <c r="K28" s="54">
        <v>0.36470000000000002</v>
      </c>
      <c r="L28" s="55">
        <v>6.8566666666666665E-2</v>
      </c>
    </row>
    <row r="29" spans="1:12" x14ac:dyDescent="0.35">
      <c r="A29" s="18" t="s">
        <v>15</v>
      </c>
      <c r="B29" s="19">
        <v>372</v>
      </c>
      <c r="C29" s="19">
        <v>5369077</v>
      </c>
      <c r="D29" s="19">
        <v>862</v>
      </c>
      <c r="E29" s="19">
        <v>8504333.3000000007</v>
      </c>
      <c r="F29" s="25">
        <f t="shared" ref="F29:G32" si="1">B29+D29</f>
        <v>1234</v>
      </c>
      <c r="G29" s="25">
        <f t="shared" si="1"/>
        <v>13873410.300000001</v>
      </c>
      <c r="H29" s="154"/>
      <c r="I29" s="170"/>
      <c r="J29" s="173"/>
      <c r="K29" s="54">
        <v>0.3934333333333333</v>
      </c>
      <c r="L29" s="55">
        <v>0.1193</v>
      </c>
    </row>
    <row r="30" spans="1:12" x14ac:dyDescent="0.35">
      <c r="A30" s="18" t="s">
        <v>16</v>
      </c>
      <c r="B30" s="19">
        <v>6</v>
      </c>
      <c r="C30" s="19">
        <v>203215.57156767271</v>
      </c>
      <c r="D30" s="19">
        <v>14</v>
      </c>
      <c r="E30" s="19">
        <v>733623.37682570517</v>
      </c>
      <c r="F30" s="25">
        <f t="shared" si="1"/>
        <v>20</v>
      </c>
      <c r="G30" s="25">
        <f t="shared" si="1"/>
        <v>936838.94839337794</v>
      </c>
      <c r="H30" s="154"/>
      <c r="I30" s="170"/>
      <c r="J30" s="173"/>
      <c r="K30" s="54">
        <v>0.23</v>
      </c>
      <c r="L30" s="55">
        <v>0.25295000000000001</v>
      </c>
    </row>
    <row r="31" spans="1:12" x14ac:dyDescent="0.35">
      <c r="A31" s="18" t="s">
        <v>17</v>
      </c>
      <c r="B31" s="19">
        <v>5196</v>
      </c>
      <c r="C31" s="19">
        <v>11898378</v>
      </c>
      <c r="D31" s="19">
        <v>3997</v>
      </c>
      <c r="E31" s="19">
        <v>31015687</v>
      </c>
      <c r="F31" s="25">
        <f t="shared" si="1"/>
        <v>9193</v>
      </c>
      <c r="G31" s="25">
        <f t="shared" si="1"/>
        <v>42914065</v>
      </c>
      <c r="H31" s="154"/>
      <c r="I31" s="170"/>
      <c r="J31" s="173"/>
      <c r="K31" s="54">
        <v>0.35894999999999999</v>
      </c>
      <c r="L31" s="55">
        <v>0.13545000000000001</v>
      </c>
    </row>
    <row r="32" spans="1:12" ht="15" thickBot="1" x14ac:dyDescent="0.4">
      <c r="A32" s="18" t="s">
        <v>18</v>
      </c>
      <c r="B32" s="19">
        <v>8</v>
      </c>
      <c r="C32" s="19">
        <v>40557.289999999994</v>
      </c>
      <c r="D32" s="19">
        <v>19</v>
      </c>
      <c r="E32" s="19">
        <v>785167.94999999797</v>
      </c>
      <c r="F32" s="27">
        <f t="shared" si="1"/>
        <v>27</v>
      </c>
      <c r="G32" s="27">
        <f t="shared" si="1"/>
        <v>825725.23999999801</v>
      </c>
      <c r="H32" s="168"/>
      <c r="I32" s="171"/>
      <c r="J32" s="174"/>
      <c r="K32" s="56">
        <v>0.3856</v>
      </c>
      <c r="L32" s="57">
        <v>0.2074</v>
      </c>
    </row>
    <row r="33" spans="1:10" x14ac:dyDescent="0.35">
      <c r="A33" s="35" t="s">
        <v>23</v>
      </c>
      <c r="B33" s="36">
        <v>0</v>
      </c>
      <c r="C33" s="36">
        <v>100</v>
      </c>
      <c r="D33" s="36">
        <v>0</v>
      </c>
      <c r="E33" s="36">
        <v>0</v>
      </c>
      <c r="F33" s="38">
        <f>B33+D33</f>
        <v>0</v>
      </c>
      <c r="G33" s="38">
        <f>C33+E33</f>
        <v>100</v>
      </c>
      <c r="H33" s="177">
        <f>G33/G2</f>
        <v>5.9114706060867901E-7</v>
      </c>
      <c r="I33" s="177">
        <f>F33/F2</f>
        <v>0</v>
      </c>
      <c r="J33" s="179">
        <f>F34/G33</f>
        <v>0</v>
      </c>
    </row>
    <row r="34" spans="1:10" ht="15" thickBot="1" x14ac:dyDescent="0.4">
      <c r="A34" s="21" t="s">
        <v>15</v>
      </c>
      <c r="B34" s="22">
        <v>0</v>
      </c>
      <c r="C34" s="22">
        <v>100</v>
      </c>
      <c r="D34" s="22">
        <v>0</v>
      </c>
      <c r="E34" s="22">
        <v>0</v>
      </c>
      <c r="F34" s="26">
        <f t="shared" ref="F34:G34" si="2">B34+D34</f>
        <v>0</v>
      </c>
      <c r="G34" s="26">
        <f t="shared" si="2"/>
        <v>100</v>
      </c>
      <c r="H34" s="178"/>
      <c r="I34" s="178"/>
      <c r="J34" s="180"/>
    </row>
  </sheetData>
  <mergeCells count="19">
    <mergeCell ref="H27:H32"/>
    <mergeCell ref="I27:I32"/>
    <mergeCell ref="J27:J32"/>
    <mergeCell ref="H33:H34"/>
    <mergeCell ref="I33:I34"/>
    <mergeCell ref="J33:J34"/>
    <mergeCell ref="H15:H20"/>
    <mergeCell ref="I15:I20"/>
    <mergeCell ref="J15:J20"/>
    <mergeCell ref="H21:H26"/>
    <mergeCell ref="I21:I26"/>
    <mergeCell ref="J21:J26"/>
    <mergeCell ref="K2:L2"/>
    <mergeCell ref="H3:H8"/>
    <mergeCell ref="I3:I8"/>
    <mergeCell ref="J3:J8"/>
    <mergeCell ref="H9:H14"/>
    <mergeCell ref="I9:I14"/>
    <mergeCell ref="J9:J14"/>
  </mergeCells>
  <pageMargins left="0.7" right="0.7" top="0.75" bottom="0.75" header="0.3" footer="0.3"/>
  <pageSetup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BEC8A-6588-459B-ADCC-ADCCEEAC3993}">
  <sheetPr>
    <tabColor rgb="FFFFFF00"/>
  </sheetPr>
  <dimension ref="A1:L34"/>
  <sheetViews>
    <sheetView zoomScaleNormal="100" workbookViewId="0">
      <selection activeCell="J2" sqref="J2"/>
    </sheetView>
  </sheetViews>
  <sheetFormatPr defaultRowHeight="14.5" x14ac:dyDescent="0.35"/>
  <cols>
    <col min="1" max="1" width="17.453125" customWidth="1"/>
    <col min="2" max="2" width="13.1796875" style="19" customWidth="1"/>
    <col min="3" max="3" width="14.453125" style="19" customWidth="1"/>
    <col min="4" max="4" width="13.1796875" style="19" customWidth="1"/>
    <col min="5" max="5" width="14.1796875" style="19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139">
        <f>JAN!A1</f>
        <v>2021</v>
      </c>
      <c r="B1" s="140" t="s">
        <v>0</v>
      </c>
      <c r="C1" s="28" t="s">
        <v>1</v>
      </c>
      <c r="D1" s="29" t="str">
        <f>JAN!D1</f>
        <v>CS  # Sales Customer</v>
      </c>
      <c r="E1" s="30" t="str">
        <f>JAN!E1</f>
        <v>CS THERMS (Volume)</v>
      </c>
      <c r="F1" s="31" t="s">
        <v>4</v>
      </c>
      <c r="G1" s="32" t="s">
        <v>5</v>
      </c>
      <c r="H1" s="33" t="s">
        <v>6</v>
      </c>
      <c r="I1" s="33" t="s">
        <v>7</v>
      </c>
      <c r="J1" s="34" t="str">
        <f>JAN!J1</f>
        <v>Competitive Supplier (CS) Rate Class Load ( in %) Therms</v>
      </c>
      <c r="K1" s="61" t="s">
        <v>9</v>
      </c>
      <c r="L1" s="61" t="s">
        <v>10</v>
      </c>
    </row>
    <row r="2" spans="1:12" ht="15" thickBot="1" x14ac:dyDescent="0.4">
      <c r="A2" s="10" t="s">
        <v>28</v>
      </c>
      <c r="B2" s="11">
        <v>1657084</v>
      </c>
      <c r="C2" s="11">
        <v>62155172.443856187</v>
      </c>
      <c r="D2" s="11">
        <v>48203</v>
      </c>
      <c r="E2" s="11">
        <v>41483956.008713439</v>
      </c>
      <c r="F2" s="12">
        <f>B2+D2</f>
        <v>1705287</v>
      </c>
      <c r="G2" s="12">
        <f>C2+E2</f>
        <v>103639128.45256963</v>
      </c>
      <c r="H2" s="13">
        <f>SUM(H3:H34)</f>
        <v>1</v>
      </c>
      <c r="I2" s="14">
        <f>SUM(I3:I34)</f>
        <v>1</v>
      </c>
      <c r="J2" s="14">
        <f>E2/G2</f>
        <v>0.40027310754256812</v>
      </c>
      <c r="K2" s="151" t="s">
        <v>12</v>
      </c>
      <c r="L2" s="152"/>
    </row>
    <row r="3" spans="1:12" x14ac:dyDescent="0.35">
      <c r="A3" s="35" t="s">
        <v>13</v>
      </c>
      <c r="B3" s="36">
        <v>1355420</v>
      </c>
      <c r="C3" s="36">
        <v>34413565.605335847</v>
      </c>
      <c r="D3" s="36">
        <v>19645</v>
      </c>
      <c r="E3" s="36">
        <v>571866.33497076028</v>
      </c>
      <c r="F3" s="37">
        <f>B3+D3</f>
        <v>1375065</v>
      </c>
      <c r="G3" s="37">
        <f>C3+E3</f>
        <v>34985431.940306604</v>
      </c>
      <c r="H3" s="153">
        <f>G3/G$2</f>
        <v>0.33756972354623438</v>
      </c>
      <c r="I3" s="156">
        <f>F3/F2</f>
        <v>0.80635400375420674</v>
      </c>
      <c r="J3" s="159">
        <f>E3/G3</f>
        <v>1.6345841776271307E-2</v>
      </c>
      <c r="K3" s="52"/>
      <c r="L3" s="53"/>
    </row>
    <row r="4" spans="1:12" x14ac:dyDescent="0.35">
      <c r="A4" s="18" t="s">
        <v>14</v>
      </c>
      <c r="B4" s="19">
        <v>28860</v>
      </c>
      <c r="C4" s="19">
        <v>754160</v>
      </c>
      <c r="D4" s="19">
        <v>77</v>
      </c>
      <c r="E4" s="19">
        <v>3566</v>
      </c>
      <c r="F4" s="20">
        <f>B4+D4</f>
        <v>28937</v>
      </c>
      <c r="G4" s="20">
        <f t="shared" ref="F4:G26" si="0">C4+E4</f>
        <v>757726</v>
      </c>
      <c r="H4" s="154"/>
      <c r="I4" s="157"/>
      <c r="J4" s="160"/>
      <c r="K4" s="54">
        <v>0.36470000000000002</v>
      </c>
      <c r="L4" s="55">
        <v>0.35149999999999998</v>
      </c>
    </row>
    <row r="5" spans="1:12" x14ac:dyDescent="0.35">
      <c r="A5" s="18" t="s">
        <v>15</v>
      </c>
      <c r="B5" s="19">
        <v>494940</v>
      </c>
      <c r="C5" s="19">
        <v>12379070</v>
      </c>
      <c r="D5" s="19">
        <v>3253</v>
      </c>
      <c r="E5" s="19">
        <v>98061.4</v>
      </c>
      <c r="F5" s="20">
        <f t="shared" si="0"/>
        <v>498193</v>
      </c>
      <c r="G5" s="20">
        <f t="shared" si="0"/>
        <v>12477131.4</v>
      </c>
      <c r="H5" s="154"/>
      <c r="I5" s="157"/>
      <c r="J5" s="160"/>
      <c r="K5" s="54">
        <v>0.38547499999999996</v>
      </c>
      <c r="L5" s="55">
        <v>0.34120000000000006</v>
      </c>
    </row>
    <row r="6" spans="1:12" x14ac:dyDescent="0.35">
      <c r="A6" s="18" t="s">
        <v>16</v>
      </c>
      <c r="B6" s="19">
        <v>46524</v>
      </c>
      <c r="C6" s="19">
        <v>1143942.1153358438</v>
      </c>
      <c r="D6" s="19">
        <v>238</v>
      </c>
      <c r="E6" s="19">
        <v>8712.6549707602298</v>
      </c>
      <c r="F6" s="20">
        <f t="shared" si="0"/>
        <v>46762</v>
      </c>
      <c r="G6" s="20">
        <f t="shared" si="0"/>
        <v>1152654.770306604</v>
      </c>
      <c r="H6" s="154"/>
      <c r="I6" s="157"/>
      <c r="J6" s="160"/>
      <c r="K6" s="54">
        <v>0.23</v>
      </c>
      <c r="L6" s="55">
        <v>0.42959999999999998</v>
      </c>
    </row>
    <row r="7" spans="1:12" x14ac:dyDescent="0.35">
      <c r="A7" s="18" t="s">
        <v>17</v>
      </c>
      <c r="B7" s="19">
        <v>773197</v>
      </c>
      <c r="C7" s="19">
        <v>19881726</v>
      </c>
      <c r="D7" s="19">
        <v>16069</v>
      </c>
      <c r="E7" s="19">
        <v>461128</v>
      </c>
      <c r="F7" s="20">
        <f t="shared" si="0"/>
        <v>789266</v>
      </c>
      <c r="G7" s="20">
        <f t="shared" si="0"/>
        <v>20342854</v>
      </c>
      <c r="H7" s="154"/>
      <c r="I7" s="157"/>
      <c r="J7" s="160"/>
      <c r="K7" s="54">
        <v>0.3879333333333333</v>
      </c>
      <c r="L7" s="55">
        <v>0.3056666666666667</v>
      </c>
    </row>
    <row r="8" spans="1:12" ht="15" thickBot="1" x14ac:dyDescent="0.4">
      <c r="A8" s="21" t="s">
        <v>18</v>
      </c>
      <c r="B8" s="22">
        <v>11899</v>
      </c>
      <c r="C8" s="22">
        <v>254667.48999999888</v>
      </c>
      <c r="D8" s="22">
        <v>8</v>
      </c>
      <c r="E8" s="22">
        <v>398.27999999999901</v>
      </c>
      <c r="F8" s="23">
        <f t="shared" si="0"/>
        <v>11907</v>
      </c>
      <c r="G8" s="23">
        <f t="shared" si="0"/>
        <v>255065.76999999888</v>
      </c>
      <c r="H8" s="155"/>
      <c r="I8" s="158"/>
      <c r="J8" s="161"/>
      <c r="K8" s="56">
        <v>0.3856</v>
      </c>
      <c r="L8" s="57">
        <v>0.53200000000000003</v>
      </c>
    </row>
    <row r="9" spans="1:12" x14ac:dyDescent="0.35">
      <c r="A9" s="35" t="s">
        <v>19</v>
      </c>
      <c r="B9" s="36">
        <v>175965</v>
      </c>
      <c r="C9" s="36">
        <v>5054623.5659331055</v>
      </c>
      <c r="D9" s="36">
        <v>3999</v>
      </c>
      <c r="E9" s="36">
        <v>108535</v>
      </c>
      <c r="F9" s="38">
        <f t="shared" si="0"/>
        <v>179964</v>
      </c>
      <c r="G9" s="38">
        <f t="shared" si="0"/>
        <v>5163158.5659331055</v>
      </c>
      <c r="H9" s="153">
        <f>G9/G2</f>
        <v>4.9818622011048856E-2</v>
      </c>
      <c r="I9" s="162">
        <f>F9/F2</f>
        <v>0.10553296893719356</v>
      </c>
      <c r="J9" s="165">
        <f>E9/G9</f>
        <v>2.102104721635353E-2</v>
      </c>
      <c r="K9" s="58"/>
      <c r="L9" s="59"/>
    </row>
    <row r="10" spans="1:12" x14ac:dyDescent="0.35">
      <c r="A10" s="18" t="s">
        <v>14</v>
      </c>
      <c r="B10" s="19">
        <v>6426</v>
      </c>
      <c r="C10" s="19">
        <v>153541</v>
      </c>
      <c r="D10" s="19">
        <v>0</v>
      </c>
      <c r="E10" s="19">
        <v>0</v>
      </c>
      <c r="F10" s="25">
        <f t="shared" si="0"/>
        <v>6426</v>
      </c>
      <c r="G10" s="25">
        <f t="shared" si="0"/>
        <v>153541</v>
      </c>
      <c r="H10" s="154"/>
      <c r="I10" s="163"/>
      <c r="J10" s="166"/>
      <c r="K10" s="54">
        <v>0.36470000000000002</v>
      </c>
      <c r="L10" s="55">
        <v>0.35149999999999998</v>
      </c>
    </row>
    <row r="11" spans="1:12" x14ac:dyDescent="0.35">
      <c r="A11" s="18" t="s">
        <v>15</v>
      </c>
      <c r="B11" s="19">
        <v>76075</v>
      </c>
      <c r="C11" s="19">
        <v>2124506</v>
      </c>
      <c r="D11" s="19">
        <v>910</v>
      </c>
      <c r="E11" s="19">
        <v>23643</v>
      </c>
      <c r="F11" s="25">
        <f t="shared" si="0"/>
        <v>76985</v>
      </c>
      <c r="G11" s="25">
        <f t="shared" si="0"/>
        <v>2148149</v>
      </c>
      <c r="H11" s="154"/>
      <c r="I11" s="163"/>
      <c r="J11" s="166"/>
      <c r="K11" s="54">
        <v>0.38547499999999996</v>
      </c>
      <c r="L11" s="55">
        <v>0.34120000000000006</v>
      </c>
    </row>
    <row r="12" spans="1:12" x14ac:dyDescent="0.35">
      <c r="A12" s="18" t="s">
        <v>16</v>
      </c>
      <c r="B12" s="19">
        <v>9110</v>
      </c>
      <c r="C12" s="19">
        <v>204162.86593310582</v>
      </c>
      <c r="D12" s="19">
        <v>0</v>
      </c>
      <c r="E12" s="19">
        <v>0</v>
      </c>
      <c r="F12" s="25">
        <f t="shared" si="0"/>
        <v>9110</v>
      </c>
      <c r="G12" s="25">
        <f t="shared" si="0"/>
        <v>204162.86593310582</v>
      </c>
      <c r="H12" s="154"/>
      <c r="I12" s="163"/>
      <c r="J12" s="166"/>
      <c r="K12" s="54">
        <v>0.23</v>
      </c>
      <c r="L12" s="55">
        <v>0.42959999999999998</v>
      </c>
    </row>
    <row r="13" spans="1:12" x14ac:dyDescent="0.35">
      <c r="A13" s="18" t="s">
        <v>17</v>
      </c>
      <c r="B13" s="19">
        <v>81739</v>
      </c>
      <c r="C13" s="19">
        <v>2510093</v>
      </c>
      <c r="D13" s="19">
        <v>3089</v>
      </c>
      <c r="E13" s="19">
        <v>84892</v>
      </c>
      <c r="F13" s="25">
        <f t="shared" si="0"/>
        <v>84828</v>
      </c>
      <c r="G13" s="25">
        <f t="shared" si="0"/>
        <v>2594985</v>
      </c>
      <c r="H13" s="154"/>
      <c r="I13" s="163"/>
      <c r="J13" s="166"/>
      <c r="K13" s="54">
        <v>0.3879333333333333</v>
      </c>
      <c r="L13" s="55">
        <v>0.3056666666666667</v>
      </c>
    </row>
    <row r="14" spans="1:12" ht="15" thickBot="1" x14ac:dyDescent="0.4">
      <c r="A14" s="21" t="s">
        <v>18</v>
      </c>
      <c r="B14" s="22">
        <v>2615</v>
      </c>
      <c r="C14" s="22">
        <v>62320.699999999895</v>
      </c>
      <c r="D14" s="22">
        <v>0</v>
      </c>
      <c r="E14" s="22">
        <v>0</v>
      </c>
      <c r="F14" s="26">
        <f t="shared" si="0"/>
        <v>2615</v>
      </c>
      <c r="G14" s="26">
        <f t="shared" si="0"/>
        <v>62320.699999999895</v>
      </c>
      <c r="H14" s="155"/>
      <c r="I14" s="164"/>
      <c r="J14" s="167"/>
      <c r="K14" s="56">
        <v>0.3856</v>
      </c>
      <c r="L14" s="57">
        <v>0.53200000000000003</v>
      </c>
    </row>
    <row r="15" spans="1:12" x14ac:dyDescent="0.35">
      <c r="A15" s="35" t="s">
        <v>20</v>
      </c>
      <c r="B15" s="36">
        <v>102684</v>
      </c>
      <c r="C15" s="36">
        <v>5187112.2902530469</v>
      </c>
      <c r="D15" s="36">
        <v>11664</v>
      </c>
      <c r="E15" s="36">
        <v>1559049.6347953216</v>
      </c>
      <c r="F15" s="38">
        <f t="shared" si="0"/>
        <v>114348</v>
      </c>
      <c r="G15" s="38">
        <f t="shared" si="0"/>
        <v>6746161.9250483681</v>
      </c>
      <c r="H15" s="153">
        <f>G15/G2</f>
        <v>6.5092808341549721E-2</v>
      </c>
      <c r="I15" s="162">
        <f>F15/F2</f>
        <v>6.7054988397847404E-2</v>
      </c>
      <c r="J15" s="165">
        <f>E15/G15</f>
        <v>0.23110172155912839</v>
      </c>
      <c r="K15" s="58"/>
      <c r="L15" s="59"/>
    </row>
    <row r="16" spans="1:12" x14ac:dyDescent="0.35">
      <c r="A16" s="18" t="s">
        <v>14</v>
      </c>
      <c r="B16" s="19">
        <v>4048</v>
      </c>
      <c r="C16" s="19">
        <v>228880</v>
      </c>
      <c r="D16" s="19">
        <v>590</v>
      </c>
      <c r="E16" s="19">
        <v>62174</v>
      </c>
      <c r="F16" s="25">
        <f t="shared" si="0"/>
        <v>4638</v>
      </c>
      <c r="G16" s="25">
        <f t="shared" si="0"/>
        <v>291054</v>
      </c>
      <c r="H16" s="154"/>
      <c r="I16" s="163"/>
      <c r="J16" s="166"/>
      <c r="K16" s="54">
        <v>0.36470000000000002</v>
      </c>
      <c r="L16" s="55">
        <v>0.18640000000000001</v>
      </c>
    </row>
    <row r="17" spans="1:12" x14ac:dyDescent="0.35">
      <c r="A17" s="18" t="s">
        <v>15</v>
      </c>
      <c r="B17" s="19">
        <v>43408</v>
      </c>
      <c r="C17" s="19">
        <v>1945872</v>
      </c>
      <c r="D17" s="19">
        <v>4872</v>
      </c>
      <c r="E17" s="19">
        <v>359402.4</v>
      </c>
      <c r="F17" s="25">
        <f t="shared" si="0"/>
        <v>48280</v>
      </c>
      <c r="G17" s="25">
        <f t="shared" si="0"/>
        <v>2305274.4</v>
      </c>
      <c r="H17" s="154"/>
      <c r="I17" s="163"/>
      <c r="J17" s="166"/>
      <c r="K17" s="54">
        <v>0.38547499999999996</v>
      </c>
      <c r="L17" s="55">
        <v>0.19585</v>
      </c>
    </row>
    <row r="18" spans="1:12" x14ac:dyDescent="0.35">
      <c r="A18" s="18" t="s">
        <v>16</v>
      </c>
      <c r="B18" s="19">
        <v>3763</v>
      </c>
      <c r="C18" s="19">
        <v>171070.68025304651</v>
      </c>
      <c r="D18" s="19">
        <v>218</v>
      </c>
      <c r="E18" s="19">
        <v>26760.584795321589</v>
      </c>
      <c r="F18" s="25">
        <f t="shared" si="0"/>
        <v>3981</v>
      </c>
      <c r="G18" s="25">
        <f t="shared" si="0"/>
        <v>197831.26504836811</v>
      </c>
      <c r="H18" s="154"/>
      <c r="I18" s="163"/>
      <c r="J18" s="166"/>
      <c r="K18" s="54">
        <v>0.23</v>
      </c>
      <c r="L18" s="55">
        <v>0.25295000000000001</v>
      </c>
    </row>
    <row r="19" spans="1:12" x14ac:dyDescent="0.35">
      <c r="A19" s="18" t="s">
        <v>17</v>
      </c>
      <c r="B19" s="19">
        <v>50159</v>
      </c>
      <c r="C19" s="19">
        <v>2789212</v>
      </c>
      <c r="D19" s="19">
        <v>5879</v>
      </c>
      <c r="E19" s="19">
        <v>1101085</v>
      </c>
      <c r="F19" s="25">
        <f t="shared" si="0"/>
        <v>56038</v>
      </c>
      <c r="G19" s="25">
        <f t="shared" si="0"/>
        <v>3890297</v>
      </c>
      <c r="H19" s="154"/>
      <c r="I19" s="163"/>
      <c r="J19" s="166"/>
      <c r="K19" s="54">
        <v>0.3879333333333333</v>
      </c>
      <c r="L19" s="55">
        <v>0.15129999999999999</v>
      </c>
    </row>
    <row r="20" spans="1:12" ht="15" thickBot="1" x14ac:dyDescent="0.4">
      <c r="A20" s="21" t="s">
        <v>18</v>
      </c>
      <c r="B20" s="22">
        <v>1306</v>
      </c>
      <c r="C20" s="22">
        <v>52077.61</v>
      </c>
      <c r="D20" s="22">
        <v>105</v>
      </c>
      <c r="E20" s="22">
        <v>9627.6500000000015</v>
      </c>
      <c r="F20" s="26">
        <f t="shared" si="0"/>
        <v>1411</v>
      </c>
      <c r="G20" s="26">
        <f t="shared" si="0"/>
        <v>61705.26</v>
      </c>
      <c r="H20" s="155"/>
      <c r="I20" s="164"/>
      <c r="J20" s="167"/>
      <c r="K20" s="56">
        <v>0.3856</v>
      </c>
      <c r="L20" s="57">
        <v>0.41670000000000001</v>
      </c>
    </row>
    <row r="21" spans="1:12" x14ac:dyDescent="0.35">
      <c r="A21" s="35" t="s">
        <v>21</v>
      </c>
      <c r="B21" s="36">
        <v>17276</v>
      </c>
      <c r="C21" s="36">
        <v>5894498.8798780497</v>
      </c>
      <c r="D21" s="36">
        <v>7796</v>
      </c>
      <c r="E21" s="36">
        <v>4604365.4665497066</v>
      </c>
      <c r="F21" s="38">
        <f t="shared" si="0"/>
        <v>25072</v>
      </c>
      <c r="G21" s="38">
        <f t="shared" si="0"/>
        <v>10498864.346427757</v>
      </c>
      <c r="H21" s="153">
        <f>G21/G2</f>
        <v>0.10130212886952783</v>
      </c>
      <c r="I21" s="162">
        <f>F21/F2</f>
        <v>1.4702510486504618E-2</v>
      </c>
      <c r="J21" s="165">
        <f>E21/G21</f>
        <v>0.4385584301902466</v>
      </c>
      <c r="K21" s="58"/>
      <c r="L21" s="59"/>
    </row>
    <row r="22" spans="1:12" x14ac:dyDescent="0.35">
      <c r="A22" s="18" t="s">
        <v>14</v>
      </c>
      <c r="B22" s="19">
        <v>308</v>
      </c>
      <c r="C22" s="19">
        <v>180523</v>
      </c>
      <c r="D22" s="19">
        <v>279</v>
      </c>
      <c r="E22" s="19">
        <v>226013</v>
      </c>
      <c r="F22" s="25">
        <f t="shared" si="0"/>
        <v>587</v>
      </c>
      <c r="G22" s="25">
        <f t="shared" si="0"/>
        <v>406536</v>
      </c>
      <c r="H22" s="154"/>
      <c r="I22" s="163"/>
      <c r="J22" s="166"/>
      <c r="K22" s="54">
        <v>0.36470000000000002</v>
      </c>
      <c r="L22" s="55">
        <v>0.1399</v>
      </c>
    </row>
    <row r="23" spans="1:12" x14ac:dyDescent="0.35">
      <c r="A23" s="18" t="s">
        <v>15</v>
      </c>
      <c r="B23" s="19">
        <v>6684</v>
      </c>
      <c r="C23" s="19">
        <v>3098488</v>
      </c>
      <c r="D23" s="19">
        <v>3771</v>
      </c>
      <c r="E23" s="19">
        <v>2240868.4</v>
      </c>
      <c r="F23" s="25">
        <f t="shared" si="0"/>
        <v>10455</v>
      </c>
      <c r="G23" s="25">
        <f t="shared" si="0"/>
        <v>5339356.4000000004</v>
      </c>
      <c r="H23" s="154"/>
      <c r="I23" s="163"/>
      <c r="J23" s="166"/>
      <c r="K23" s="54">
        <v>0.38547499999999996</v>
      </c>
      <c r="L23" s="55">
        <v>0.14479999999999998</v>
      </c>
    </row>
    <row r="24" spans="1:12" x14ac:dyDescent="0.35">
      <c r="A24" s="18" t="s">
        <v>16</v>
      </c>
      <c r="B24" s="19">
        <v>352</v>
      </c>
      <c r="C24" s="19">
        <v>215281.7108780494</v>
      </c>
      <c r="D24" s="19">
        <v>207</v>
      </c>
      <c r="E24" s="19">
        <v>244461.28654970601</v>
      </c>
      <c r="F24" s="25">
        <f t="shared" si="0"/>
        <v>559</v>
      </c>
      <c r="G24" s="25">
        <f t="shared" si="0"/>
        <v>459742.99742775538</v>
      </c>
      <c r="H24" s="154"/>
      <c r="I24" s="163"/>
      <c r="J24" s="166"/>
      <c r="K24" s="54">
        <v>0.23</v>
      </c>
      <c r="L24" s="55">
        <v>0.25295000000000001</v>
      </c>
    </row>
    <row r="25" spans="1:12" x14ac:dyDescent="0.35">
      <c r="A25" s="18" t="s">
        <v>17</v>
      </c>
      <c r="B25" s="19">
        <v>9764</v>
      </c>
      <c r="C25" s="19">
        <v>2309353</v>
      </c>
      <c r="D25" s="19">
        <v>3453</v>
      </c>
      <c r="E25" s="19">
        <v>1816597</v>
      </c>
      <c r="F25" s="25">
        <f t="shared" si="0"/>
        <v>13217</v>
      </c>
      <c r="G25" s="25">
        <f t="shared" si="0"/>
        <v>4125950</v>
      </c>
      <c r="H25" s="154"/>
      <c r="I25" s="163"/>
      <c r="J25" s="166"/>
      <c r="K25" s="54">
        <v>0.3879333333333333</v>
      </c>
      <c r="L25" s="55">
        <v>0.1459</v>
      </c>
    </row>
    <row r="26" spans="1:12" ht="15" thickBot="1" x14ac:dyDescent="0.4">
      <c r="A26" s="21" t="s">
        <v>18</v>
      </c>
      <c r="B26" s="22">
        <v>168</v>
      </c>
      <c r="C26" s="22">
        <v>90853.168999999994</v>
      </c>
      <c r="D26" s="22">
        <v>86</v>
      </c>
      <c r="E26" s="22">
        <v>76425.78</v>
      </c>
      <c r="F26" s="26">
        <f t="shared" si="0"/>
        <v>254</v>
      </c>
      <c r="G26" s="26">
        <f t="shared" si="0"/>
        <v>167278.94899999999</v>
      </c>
      <c r="H26" s="155"/>
      <c r="I26" s="164"/>
      <c r="J26" s="167"/>
      <c r="K26" s="56">
        <v>0.3856</v>
      </c>
      <c r="L26" s="57">
        <v>0.26119999999999999</v>
      </c>
    </row>
    <row r="27" spans="1:12" x14ac:dyDescent="0.35">
      <c r="A27" s="35" t="s">
        <v>22</v>
      </c>
      <c r="B27" s="36">
        <v>5739</v>
      </c>
      <c r="C27" s="36">
        <v>11605272.102456139</v>
      </c>
      <c r="D27" s="36">
        <v>5099</v>
      </c>
      <c r="E27" s="36">
        <v>34640139.572397664</v>
      </c>
      <c r="F27" s="38">
        <f>B27+D27</f>
        <v>10838</v>
      </c>
      <c r="G27" s="38">
        <f>C27+E27</f>
        <v>46245411.674853802</v>
      </c>
      <c r="H27" s="153">
        <f>G27/G2</f>
        <v>0.44621575234509986</v>
      </c>
      <c r="I27" s="169">
        <f>F27/F2</f>
        <v>6.3555284242476483E-3</v>
      </c>
      <c r="J27" s="172">
        <f>E27/G27</f>
        <v>0.74905030181044818</v>
      </c>
      <c r="K27" s="58"/>
      <c r="L27" s="59"/>
    </row>
    <row r="28" spans="1:12" x14ac:dyDescent="0.35">
      <c r="A28" s="18" t="s">
        <v>14</v>
      </c>
      <c r="B28" s="19">
        <v>22</v>
      </c>
      <c r="C28" s="19">
        <v>154617</v>
      </c>
      <c r="D28" s="19">
        <v>93</v>
      </c>
      <c r="E28" s="19">
        <v>2903804</v>
      </c>
      <c r="F28" s="25">
        <f>B28+D28</f>
        <v>115</v>
      </c>
      <c r="G28" s="25">
        <f>C28+E28</f>
        <v>3058421</v>
      </c>
      <c r="H28" s="154"/>
      <c r="I28" s="170"/>
      <c r="J28" s="173"/>
      <c r="K28" s="54">
        <v>0.36470000000000002</v>
      </c>
      <c r="L28" s="55">
        <v>7.6233333333333334E-2</v>
      </c>
    </row>
    <row r="29" spans="1:12" x14ac:dyDescent="0.35">
      <c r="A29" s="18" t="s">
        <v>15</v>
      </c>
      <c r="B29" s="19">
        <v>374</v>
      </c>
      <c r="C29" s="19">
        <v>4307957</v>
      </c>
      <c r="D29" s="19">
        <v>859</v>
      </c>
      <c r="E29" s="19">
        <v>6897605.3999999985</v>
      </c>
      <c r="F29" s="25">
        <f t="shared" ref="F29:G32" si="1">B29+D29</f>
        <v>1233</v>
      </c>
      <c r="G29" s="25">
        <f t="shared" si="1"/>
        <v>11205562.399999999</v>
      </c>
      <c r="H29" s="154"/>
      <c r="I29" s="170"/>
      <c r="J29" s="173"/>
      <c r="K29" s="54">
        <v>0.3934333333333333</v>
      </c>
      <c r="L29" s="55">
        <v>0.1193</v>
      </c>
    </row>
    <row r="30" spans="1:12" x14ac:dyDescent="0.35">
      <c r="A30" s="18" t="s">
        <v>16</v>
      </c>
      <c r="B30" s="19">
        <v>6</v>
      </c>
      <c r="C30" s="19">
        <v>106120.98245614029</v>
      </c>
      <c r="D30" s="19">
        <v>13</v>
      </c>
      <c r="E30" s="19">
        <v>18970.292397660774</v>
      </c>
      <c r="F30" s="25">
        <f t="shared" si="1"/>
        <v>19</v>
      </c>
      <c r="G30" s="25">
        <f t="shared" si="1"/>
        <v>125091.27485380106</v>
      </c>
      <c r="H30" s="154"/>
      <c r="I30" s="170"/>
      <c r="J30" s="173"/>
      <c r="K30" s="54">
        <v>0.23</v>
      </c>
      <c r="L30" s="55">
        <v>0.25295000000000001</v>
      </c>
    </row>
    <row r="31" spans="1:12" x14ac:dyDescent="0.35">
      <c r="A31" s="18" t="s">
        <v>17</v>
      </c>
      <c r="B31" s="19">
        <v>5328</v>
      </c>
      <c r="C31" s="19">
        <v>7000568</v>
      </c>
      <c r="D31" s="19">
        <v>4116</v>
      </c>
      <c r="E31" s="19">
        <v>24168471</v>
      </c>
      <c r="F31" s="25">
        <f t="shared" si="1"/>
        <v>9444</v>
      </c>
      <c r="G31" s="25">
        <f t="shared" si="1"/>
        <v>31169039</v>
      </c>
      <c r="H31" s="154"/>
      <c r="I31" s="170"/>
      <c r="J31" s="173"/>
      <c r="K31" s="54">
        <v>0.35894999999999999</v>
      </c>
      <c r="L31" s="55">
        <v>0.13545000000000001</v>
      </c>
    </row>
    <row r="32" spans="1:12" ht="15" thickBot="1" x14ac:dyDescent="0.4">
      <c r="A32" s="18" t="s">
        <v>18</v>
      </c>
      <c r="B32" s="19">
        <v>9</v>
      </c>
      <c r="C32" s="19">
        <v>36009.120000000003</v>
      </c>
      <c r="D32" s="19">
        <v>18</v>
      </c>
      <c r="E32" s="19">
        <v>651288.87999999896</v>
      </c>
      <c r="F32" s="27">
        <f t="shared" si="1"/>
        <v>27</v>
      </c>
      <c r="G32" s="27">
        <f t="shared" si="1"/>
        <v>687297.99999999895</v>
      </c>
      <c r="H32" s="168"/>
      <c r="I32" s="171"/>
      <c r="J32" s="174"/>
      <c r="K32" s="56">
        <v>0.3856</v>
      </c>
      <c r="L32" s="57">
        <v>0.2074</v>
      </c>
    </row>
    <row r="33" spans="1:10" x14ac:dyDescent="0.35">
      <c r="A33" s="35" t="s">
        <v>23</v>
      </c>
      <c r="B33" s="36">
        <v>0</v>
      </c>
      <c r="C33" s="36">
        <v>100</v>
      </c>
      <c r="D33" s="36">
        <v>0</v>
      </c>
      <c r="E33" s="36">
        <v>0</v>
      </c>
      <c r="F33" s="38">
        <f>B33+D33</f>
        <v>0</v>
      </c>
      <c r="G33" s="38">
        <f>C33+E33</f>
        <v>100</v>
      </c>
      <c r="H33" s="177">
        <f>G33/G2</f>
        <v>9.6488653940934016E-7</v>
      </c>
      <c r="I33" s="177">
        <f>F33/F2</f>
        <v>0</v>
      </c>
      <c r="J33" s="179">
        <f>F34/G33</f>
        <v>0</v>
      </c>
    </row>
    <row r="34" spans="1:10" ht="15" thickBot="1" x14ac:dyDescent="0.4">
      <c r="A34" s="21" t="s">
        <v>15</v>
      </c>
      <c r="B34" s="22">
        <v>0</v>
      </c>
      <c r="C34" s="22">
        <v>100</v>
      </c>
      <c r="D34" s="22">
        <v>0</v>
      </c>
      <c r="E34" s="22">
        <v>0</v>
      </c>
      <c r="F34" s="26">
        <f t="shared" ref="F34:G34" si="2">B34+D34</f>
        <v>0</v>
      </c>
      <c r="G34" s="26">
        <f t="shared" si="2"/>
        <v>100</v>
      </c>
      <c r="H34" s="178"/>
      <c r="I34" s="178"/>
      <c r="J34" s="180"/>
    </row>
  </sheetData>
  <mergeCells count="19">
    <mergeCell ref="H27:H32"/>
    <mergeCell ref="I27:I32"/>
    <mergeCell ref="J27:J32"/>
    <mergeCell ref="H33:H34"/>
    <mergeCell ref="I33:I34"/>
    <mergeCell ref="J33:J34"/>
    <mergeCell ref="H15:H20"/>
    <mergeCell ref="I15:I20"/>
    <mergeCell ref="J15:J20"/>
    <mergeCell ref="H21:H26"/>
    <mergeCell ref="I21:I26"/>
    <mergeCell ref="J21:J26"/>
    <mergeCell ref="K2:L2"/>
    <mergeCell ref="H3:H8"/>
    <mergeCell ref="I3:I8"/>
    <mergeCell ref="J3:J8"/>
    <mergeCell ref="H9:H14"/>
    <mergeCell ref="I9:I14"/>
    <mergeCell ref="J9:J14"/>
  </mergeCells>
  <pageMargins left="0.7" right="0.7" top="0.75" bottom="0.75" header="0.3" footer="0.3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00972-567D-4F47-B55D-9643DE408CA2}">
  <sheetPr>
    <tabColor rgb="FFFF0000"/>
  </sheetPr>
  <dimension ref="A1:L34"/>
  <sheetViews>
    <sheetView zoomScaleNormal="100" workbookViewId="0">
      <selection activeCell="G17" sqref="F17:G21"/>
    </sheetView>
  </sheetViews>
  <sheetFormatPr defaultRowHeight="14.5" x14ac:dyDescent="0.35"/>
  <cols>
    <col min="1" max="1" width="17.453125" customWidth="1"/>
    <col min="2" max="2" width="13.1796875" style="19" customWidth="1"/>
    <col min="3" max="3" width="14.453125" style="19" customWidth="1"/>
    <col min="4" max="4" width="13.1796875" style="19" customWidth="1"/>
    <col min="5" max="5" width="14.1796875" style="19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141">
        <f>JAN!A1</f>
        <v>2021</v>
      </c>
      <c r="B1" s="142" t="s">
        <v>0</v>
      </c>
      <c r="C1" s="41" t="s">
        <v>1</v>
      </c>
      <c r="D1" s="42" t="str">
        <f>JAN!D1</f>
        <v>CS  # Sales Customer</v>
      </c>
      <c r="E1" s="43" t="str">
        <f>JAN!E1</f>
        <v>CS THERMS (Volume)</v>
      </c>
      <c r="F1" s="44" t="s">
        <v>4</v>
      </c>
      <c r="G1" s="45" t="s">
        <v>5</v>
      </c>
      <c r="H1" s="46" t="s">
        <v>6</v>
      </c>
      <c r="I1" s="46" t="s">
        <v>7</v>
      </c>
      <c r="J1" s="47" t="str">
        <f>JAN!J1</f>
        <v>Competitive Supplier (CS) Rate Class Load ( in %) Therms</v>
      </c>
      <c r="K1" s="61" t="s">
        <v>9</v>
      </c>
      <c r="L1" s="61" t="s">
        <v>10</v>
      </c>
    </row>
    <row r="2" spans="1:12" ht="15" thickBot="1" x14ac:dyDescent="0.4">
      <c r="A2" s="10" t="s">
        <v>29</v>
      </c>
      <c r="B2" s="11">
        <v>1628096</v>
      </c>
      <c r="C2" s="11">
        <v>54736832.730296262</v>
      </c>
      <c r="D2" s="11">
        <v>47642</v>
      </c>
      <c r="E2" s="11">
        <v>36542010.584502921</v>
      </c>
      <c r="F2" s="12">
        <f>B2+D2</f>
        <v>1675738</v>
      </c>
      <c r="G2" s="12">
        <f>C2+E2</f>
        <v>91278843.31479919</v>
      </c>
      <c r="H2" s="13">
        <f>SUM(H3:H34)</f>
        <v>0.99999999999999989</v>
      </c>
      <c r="I2" s="14">
        <f>SUM(I3:I34)</f>
        <v>1</v>
      </c>
      <c r="J2" s="14">
        <f>E2/G2</f>
        <v>0.40033384799233435</v>
      </c>
      <c r="K2" s="151" t="s">
        <v>12</v>
      </c>
      <c r="L2" s="152"/>
    </row>
    <row r="3" spans="1:12" x14ac:dyDescent="0.35">
      <c r="A3" s="48" t="s">
        <v>13</v>
      </c>
      <c r="B3" s="49">
        <v>1328134</v>
      </c>
      <c r="C3" s="49">
        <v>22702425.94279163</v>
      </c>
      <c r="D3" s="49">
        <v>19566</v>
      </c>
      <c r="E3" s="49">
        <v>380472.43853801169</v>
      </c>
      <c r="F3" s="50">
        <f>B3+D3</f>
        <v>1347700</v>
      </c>
      <c r="G3" s="50">
        <f>C3+E3</f>
        <v>23082898.381329641</v>
      </c>
      <c r="H3" s="153">
        <f>G3/G$2</f>
        <v>0.25288333575527649</v>
      </c>
      <c r="I3" s="156">
        <f>F3/F2</f>
        <v>0.80424266800657385</v>
      </c>
      <c r="J3" s="159">
        <f>E3/G3</f>
        <v>1.6482871095847861E-2</v>
      </c>
      <c r="K3" s="52"/>
      <c r="L3" s="53"/>
    </row>
    <row r="4" spans="1:12" x14ac:dyDescent="0.35">
      <c r="A4" s="18" t="s">
        <v>14</v>
      </c>
      <c r="B4" s="19">
        <v>28922</v>
      </c>
      <c r="C4" s="19">
        <v>510082</v>
      </c>
      <c r="D4" s="19">
        <v>77</v>
      </c>
      <c r="E4" s="19">
        <v>2136</v>
      </c>
      <c r="F4" s="20">
        <f>B4+D4</f>
        <v>28999</v>
      </c>
      <c r="G4" s="20">
        <f t="shared" ref="F4:G26" si="0">C4+E4</f>
        <v>512218</v>
      </c>
      <c r="H4" s="154"/>
      <c r="I4" s="157"/>
      <c r="J4" s="160"/>
      <c r="K4" s="54">
        <v>0.36470000000000002</v>
      </c>
      <c r="L4" s="55">
        <v>0.35149999999999998</v>
      </c>
    </row>
    <row r="5" spans="1:12" x14ac:dyDescent="0.35">
      <c r="A5" s="18" t="s">
        <v>30</v>
      </c>
      <c r="B5" s="19">
        <v>493646</v>
      </c>
      <c r="C5" s="19">
        <v>8289254</v>
      </c>
      <c r="D5" s="19">
        <v>3195</v>
      </c>
      <c r="E5" s="19">
        <v>56284.800000000003</v>
      </c>
      <c r="F5" s="20">
        <f t="shared" si="0"/>
        <v>496841</v>
      </c>
      <c r="G5" s="20">
        <f t="shared" si="0"/>
        <v>8345538.7999999998</v>
      </c>
      <c r="H5" s="154"/>
      <c r="I5" s="157"/>
      <c r="J5" s="160"/>
      <c r="K5" s="54">
        <v>0.38547500000000001</v>
      </c>
      <c r="L5" s="55">
        <v>0.3412</v>
      </c>
    </row>
    <row r="6" spans="1:12" x14ac:dyDescent="0.35">
      <c r="A6" s="18" t="s">
        <v>16</v>
      </c>
      <c r="B6" s="19">
        <v>45269</v>
      </c>
      <c r="C6" s="19">
        <v>734292.8427916324</v>
      </c>
      <c r="D6" s="19">
        <v>239</v>
      </c>
      <c r="E6" s="19">
        <v>5460.7485380116896</v>
      </c>
      <c r="F6" s="20">
        <f t="shared" si="0"/>
        <v>45508</v>
      </c>
      <c r="G6" s="20">
        <f t="shared" si="0"/>
        <v>739753.59132964408</v>
      </c>
      <c r="H6" s="154"/>
      <c r="I6" s="157"/>
      <c r="J6" s="160"/>
      <c r="K6" s="54">
        <v>0.23</v>
      </c>
      <c r="L6" s="55">
        <v>0.42959999999999998</v>
      </c>
    </row>
    <row r="7" spans="1:12" x14ac:dyDescent="0.35">
      <c r="A7" s="18" t="s">
        <v>31</v>
      </c>
      <c r="B7" s="19">
        <v>748588</v>
      </c>
      <c r="C7" s="19">
        <v>13032352</v>
      </c>
      <c r="D7" s="19">
        <v>16047</v>
      </c>
      <c r="E7" s="19">
        <v>316277</v>
      </c>
      <c r="F7" s="20">
        <f t="shared" si="0"/>
        <v>764635</v>
      </c>
      <c r="G7" s="20">
        <f t="shared" si="0"/>
        <v>13348629</v>
      </c>
      <c r="H7" s="154"/>
      <c r="I7" s="157"/>
      <c r="J7" s="160"/>
      <c r="K7" s="54">
        <v>0.3879333333333333</v>
      </c>
      <c r="L7" s="55">
        <v>0.3056666666666667</v>
      </c>
    </row>
    <row r="8" spans="1:12" ht="15" thickBot="1" x14ac:dyDescent="0.4">
      <c r="A8" s="21" t="s">
        <v>18</v>
      </c>
      <c r="B8" s="22">
        <v>11709</v>
      </c>
      <c r="C8" s="22">
        <v>136445.0999999989</v>
      </c>
      <c r="D8" s="22">
        <v>8</v>
      </c>
      <c r="E8" s="22">
        <v>313.88999999999902</v>
      </c>
      <c r="F8" s="23">
        <f t="shared" si="0"/>
        <v>11717</v>
      </c>
      <c r="G8" s="23">
        <f t="shared" si="0"/>
        <v>136758.98999999888</v>
      </c>
      <c r="H8" s="155"/>
      <c r="I8" s="158"/>
      <c r="J8" s="161"/>
      <c r="K8" s="56">
        <v>0.3856</v>
      </c>
      <c r="L8" s="57">
        <v>0.53200000000000003</v>
      </c>
    </row>
    <row r="9" spans="1:12" x14ac:dyDescent="0.35">
      <c r="A9" s="48" t="s">
        <v>19</v>
      </c>
      <c r="B9" s="49">
        <v>177447</v>
      </c>
      <c r="C9" s="49">
        <v>3780597.8494663639</v>
      </c>
      <c r="D9" s="49">
        <v>3935</v>
      </c>
      <c r="E9" s="49">
        <v>86932</v>
      </c>
      <c r="F9" s="51">
        <f t="shared" si="0"/>
        <v>181382</v>
      </c>
      <c r="G9" s="51">
        <f t="shared" si="0"/>
        <v>3867529.8494663639</v>
      </c>
      <c r="H9" s="153">
        <f>G9/G2</f>
        <v>4.2370495823749278E-2</v>
      </c>
      <c r="I9" s="162">
        <f>F9/F2</f>
        <v>0.10824007094187754</v>
      </c>
      <c r="J9" s="165">
        <f>E9/G9</f>
        <v>2.2477396008202689E-2</v>
      </c>
      <c r="K9" s="58"/>
      <c r="L9" s="59"/>
    </row>
    <row r="10" spans="1:12" x14ac:dyDescent="0.35">
      <c r="A10" s="18" t="s">
        <v>14</v>
      </c>
      <c r="B10" s="19">
        <v>6323</v>
      </c>
      <c r="C10" s="19">
        <v>100621</v>
      </c>
      <c r="D10" s="19">
        <v>0</v>
      </c>
      <c r="E10" s="19">
        <v>0</v>
      </c>
      <c r="F10" s="25">
        <f t="shared" si="0"/>
        <v>6323</v>
      </c>
      <c r="G10" s="25">
        <f t="shared" si="0"/>
        <v>100621</v>
      </c>
      <c r="H10" s="154"/>
      <c r="I10" s="163"/>
      <c r="J10" s="166"/>
      <c r="K10" s="54">
        <v>0.36470000000000002</v>
      </c>
      <c r="L10" s="55">
        <v>0.35149999999999998</v>
      </c>
    </row>
    <row r="11" spans="1:12" x14ac:dyDescent="0.35">
      <c r="A11" s="18" t="s">
        <v>30</v>
      </c>
      <c r="B11" s="19">
        <v>77154</v>
      </c>
      <c r="C11" s="19">
        <v>1602948</v>
      </c>
      <c r="D11" s="19">
        <v>893</v>
      </c>
      <c r="E11" s="19">
        <v>16245</v>
      </c>
      <c r="F11" s="25">
        <f t="shared" si="0"/>
        <v>78047</v>
      </c>
      <c r="G11" s="25">
        <f t="shared" si="0"/>
        <v>1619193</v>
      </c>
      <c r="H11" s="154"/>
      <c r="I11" s="163"/>
      <c r="J11" s="166"/>
      <c r="K11" s="54">
        <v>0.38547500000000001</v>
      </c>
      <c r="L11" s="55">
        <v>0.3412</v>
      </c>
    </row>
    <row r="12" spans="1:12" x14ac:dyDescent="0.35">
      <c r="A12" s="18" t="s">
        <v>16</v>
      </c>
      <c r="B12" s="19">
        <v>10318</v>
      </c>
      <c r="C12" s="19">
        <v>119783.33946636385</v>
      </c>
      <c r="D12" s="19">
        <v>0</v>
      </c>
      <c r="E12" s="19">
        <v>0</v>
      </c>
      <c r="F12" s="25">
        <f t="shared" si="0"/>
        <v>10318</v>
      </c>
      <c r="G12" s="25">
        <f t="shared" si="0"/>
        <v>119783.33946636385</v>
      </c>
      <c r="H12" s="154"/>
      <c r="I12" s="163"/>
      <c r="J12" s="166"/>
      <c r="K12" s="54">
        <v>0.23</v>
      </c>
      <c r="L12" s="55">
        <v>0.42959999999999998</v>
      </c>
    </row>
    <row r="13" spans="1:12" x14ac:dyDescent="0.35">
      <c r="A13" s="18" t="s">
        <v>31</v>
      </c>
      <c r="B13" s="19">
        <v>80834</v>
      </c>
      <c r="C13" s="19">
        <v>1868385</v>
      </c>
      <c r="D13" s="19">
        <v>3042</v>
      </c>
      <c r="E13" s="19">
        <v>70687</v>
      </c>
      <c r="F13" s="25">
        <f t="shared" si="0"/>
        <v>83876</v>
      </c>
      <c r="G13" s="25">
        <f t="shared" si="0"/>
        <v>1939072</v>
      </c>
      <c r="H13" s="154"/>
      <c r="I13" s="163"/>
      <c r="J13" s="166"/>
      <c r="K13" s="54">
        <v>0.3879333333333333</v>
      </c>
      <c r="L13" s="55">
        <v>0.3056666666666667</v>
      </c>
    </row>
    <row r="14" spans="1:12" ht="15" thickBot="1" x14ac:dyDescent="0.4">
      <c r="A14" s="21" t="s">
        <v>18</v>
      </c>
      <c r="B14" s="22">
        <v>2818</v>
      </c>
      <c r="C14" s="22">
        <v>88860.509999999893</v>
      </c>
      <c r="D14" s="22">
        <v>0</v>
      </c>
      <c r="E14" s="22">
        <v>0</v>
      </c>
      <c r="F14" s="26">
        <f t="shared" si="0"/>
        <v>2818</v>
      </c>
      <c r="G14" s="26">
        <f t="shared" si="0"/>
        <v>88860.509999999893</v>
      </c>
      <c r="H14" s="155"/>
      <c r="I14" s="164"/>
      <c r="J14" s="167"/>
      <c r="K14" s="56">
        <v>0.3856</v>
      </c>
      <c r="L14" s="57">
        <v>0.53200000000000003</v>
      </c>
    </row>
    <row r="15" spans="1:12" x14ac:dyDescent="0.35">
      <c r="A15" s="48" t="s">
        <v>20</v>
      </c>
      <c r="B15" s="49">
        <v>100183</v>
      </c>
      <c r="C15" s="49">
        <v>3865839.9473912152</v>
      </c>
      <c r="D15" s="49">
        <v>11551</v>
      </c>
      <c r="E15" s="49">
        <v>1159822.9550292399</v>
      </c>
      <c r="F15" s="51">
        <f t="shared" si="0"/>
        <v>111734</v>
      </c>
      <c r="G15" s="51">
        <f t="shared" si="0"/>
        <v>5025662.9024204556</v>
      </c>
      <c r="H15" s="153">
        <f>G15/G2</f>
        <v>5.5058354377784238E-2</v>
      </c>
      <c r="I15" s="162">
        <f>F15/F2</f>
        <v>6.6677487769567792E-2</v>
      </c>
      <c r="J15" s="165">
        <f>E15/G15</f>
        <v>0.23078009360131316</v>
      </c>
      <c r="K15" s="58"/>
      <c r="L15" s="59"/>
    </row>
    <row r="16" spans="1:12" x14ac:dyDescent="0.35">
      <c r="A16" s="18" t="s">
        <v>14</v>
      </c>
      <c r="B16" s="19">
        <v>4039</v>
      </c>
      <c r="C16" s="19">
        <v>182688</v>
      </c>
      <c r="D16" s="19">
        <v>589</v>
      </c>
      <c r="E16" s="19">
        <v>43139</v>
      </c>
      <c r="F16" s="25">
        <f t="shared" si="0"/>
        <v>4628</v>
      </c>
      <c r="G16" s="25">
        <f t="shared" si="0"/>
        <v>225827</v>
      </c>
      <c r="H16" s="154"/>
      <c r="I16" s="163"/>
      <c r="J16" s="166"/>
      <c r="K16" s="54">
        <v>0.36470000000000002</v>
      </c>
      <c r="L16" s="55">
        <v>0.18640000000000001</v>
      </c>
    </row>
    <row r="17" spans="1:12" x14ac:dyDescent="0.35">
      <c r="A17" s="18" t="s">
        <v>30</v>
      </c>
      <c r="B17" s="19">
        <v>43171</v>
      </c>
      <c r="C17" s="19">
        <v>1370039</v>
      </c>
      <c r="D17" s="19">
        <v>4878</v>
      </c>
      <c r="E17" s="19">
        <v>262388.5</v>
      </c>
      <c r="F17" s="25">
        <f t="shared" si="0"/>
        <v>48049</v>
      </c>
      <c r="G17" s="25">
        <f t="shared" si="0"/>
        <v>1632427.5</v>
      </c>
      <c r="H17" s="154"/>
      <c r="I17" s="163"/>
      <c r="J17" s="166"/>
      <c r="K17" s="54">
        <v>0.38547500000000001</v>
      </c>
      <c r="L17" s="55">
        <v>0.19585</v>
      </c>
    </row>
    <row r="18" spans="1:12" x14ac:dyDescent="0.35">
      <c r="A18" s="18" t="s">
        <v>16</v>
      </c>
      <c r="B18" s="19">
        <v>3759</v>
      </c>
      <c r="C18" s="19">
        <v>113409.03739121502</v>
      </c>
      <c r="D18" s="19">
        <v>219</v>
      </c>
      <c r="E18" s="19">
        <v>19839.345029239717</v>
      </c>
      <c r="F18" s="25">
        <f t="shared" si="0"/>
        <v>3978</v>
      </c>
      <c r="G18" s="25">
        <f t="shared" si="0"/>
        <v>133248.38242045476</v>
      </c>
      <c r="H18" s="154"/>
      <c r="I18" s="163"/>
      <c r="J18" s="166"/>
      <c r="K18" s="54">
        <v>0.23</v>
      </c>
      <c r="L18" s="55">
        <v>0.25295000000000001</v>
      </c>
    </row>
    <row r="19" spans="1:12" x14ac:dyDescent="0.35">
      <c r="A19" s="18" t="s">
        <v>31</v>
      </c>
      <c r="B19" s="19">
        <v>47900</v>
      </c>
      <c r="C19" s="19">
        <v>2159218</v>
      </c>
      <c r="D19" s="19">
        <v>5760</v>
      </c>
      <c r="E19" s="19">
        <v>827039</v>
      </c>
      <c r="F19" s="25">
        <f t="shared" si="0"/>
        <v>53660</v>
      </c>
      <c r="G19" s="25">
        <f t="shared" si="0"/>
        <v>2986257</v>
      </c>
      <c r="H19" s="154"/>
      <c r="I19" s="163"/>
      <c r="J19" s="166"/>
      <c r="K19" s="54">
        <v>0.3879333333333333</v>
      </c>
      <c r="L19" s="55">
        <v>0.15129999999999999</v>
      </c>
    </row>
    <row r="20" spans="1:12" ht="15" thickBot="1" x14ac:dyDescent="0.4">
      <c r="A20" s="21" t="s">
        <v>18</v>
      </c>
      <c r="B20" s="22">
        <v>1314</v>
      </c>
      <c r="C20" s="22">
        <v>40485.910000000003</v>
      </c>
      <c r="D20" s="22">
        <v>105</v>
      </c>
      <c r="E20" s="22">
        <v>7417.1100000000006</v>
      </c>
      <c r="F20" s="26">
        <f t="shared" si="0"/>
        <v>1419</v>
      </c>
      <c r="G20" s="26">
        <f t="shared" si="0"/>
        <v>47903.020000000004</v>
      </c>
      <c r="H20" s="155"/>
      <c r="I20" s="164"/>
      <c r="J20" s="167"/>
      <c r="K20" s="56">
        <v>0.3856</v>
      </c>
      <c r="L20" s="57">
        <v>0.41670000000000001</v>
      </c>
    </row>
    <row r="21" spans="1:12" x14ac:dyDescent="0.35">
      <c r="A21" s="48" t="s">
        <v>21</v>
      </c>
      <c r="B21" s="49">
        <v>16813</v>
      </c>
      <c r="C21" s="49">
        <v>4825099.4981909068</v>
      </c>
      <c r="D21" s="49">
        <v>7666</v>
      </c>
      <c r="E21" s="49">
        <v>3543523.0833918122</v>
      </c>
      <c r="F21" s="51">
        <f t="shared" si="0"/>
        <v>24479</v>
      </c>
      <c r="G21" s="51">
        <f t="shared" si="0"/>
        <v>8368622.5815827195</v>
      </c>
      <c r="H21" s="153">
        <f>G21/G2</f>
        <v>9.1681952549741624E-2</v>
      </c>
      <c r="I21" s="162">
        <f>F21/F2</f>
        <v>1.4607892164526914E-2</v>
      </c>
      <c r="J21" s="165">
        <f>E21/G21</f>
        <v>0.42342966824555278</v>
      </c>
      <c r="K21" s="58"/>
      <c r="L21" s="59"/>
    </row>
    <row r="22" spans="1:12" x14ac:dyDescent="0.35">
      <c r="A22" s="18" t="s">
        <v>14</v>
      </c>
      <c r="B22" s="19">
        <v>307</v>
      </c>
      <c r="C22" s="19">
        <v>148040</v>
      </c>
      <c r="D22" s="19">
        <v>280</v>
      </c>
      <c r="E22" s="19">
        <v>168892</v>
      </c>
      <c r="F22" s="25">
        <f t="shared" si="0"/>
        <v>587</v>
      </c>
      <c r="G22" s="25">
        <f t="shared" si="0"/>
        <v>316932</v>
      </c>
      <c r="H22" s="154"/>
      <c r="I22" s="163"/>
      <c r="J22" s="166"/>
      <c r="K22" s="54">
        <v>0.36470000000000002</v>
      </c>
      <c r="L22" s="55">
        <v>0.1399</v>
      </c>
    </row>
    <row r="23" spans="1:12" x14ac:dyDescent="0.35">
      <c r="A23" s="18" t="s">
        <v>30</v>
      </c>
      <c r="B23" s="19">
        <v>6675</v>
      </c>
      <c r="C23" s="19">
        <v>2634028</v>
      </c>
      <c r="D23" s="19">
        <v>3770</v>
      </c>
      <c r="E23" s="19">
        <v>1749520.4</v>
      </c>
      <c r="F23" s="25">
        <f t="shared" si="0"/>
        <v>10445</v>
      </c>
      <c r="G23" s="25">
        <f t="shared" si="0"/>
        <v>4383548.4000000004</v>
      </c>
      <c r="H23" s="154"/>
      <c r="I23" s="163"/>
      <c r="J23" s="166"/>
      <c r="K23" s="54">
        <v>0.38547500000000001</v>
      </c>
      <c r="L23" s="55">
        <v>0.14479999999999998</v>
      </c>
    </row>
    <row r="24" spans="1:12" x14ac:dyDescent="0.35">
      <c r="A24" s="18" t="s">
        <v>16</v>
      </c>
      <c r="B24" s="19">
        <v>347</v>
      </c>
      <c r="C24" s="19">
        <v>160083.765190907</v>
      </c>
      <c r="D24" s="19">
        <v>211</v>
      </c>
      <c r="E24" s="19">
        <v>139668.02339181289</v>
      </c>
      <c r="F24" s="25">
        <f t="shared" si="0"/>
        <v>558</v>
      </c>
      <c r="G24" s="25">
        <f t="shared" si="0"/>
        <v>299751.78858271986</v>
      </c>
      <c r="H24" s="154"/>
      <c r="I24" s="163"/>
      <c r="J24" s="166"/>
      <c r="K24" s="54">
        <v>0.23</v>
      </c>
      <c r="L24" s="55">
        <v>0.25295000000000001</v>
      </c>
    </row>
    <row r="25" spans="1:12" x14ac:dyDescent="0.35">
      <c r="A25" s="18" t="s">
        <v>31</v>
      </c>
      <c r="B25" s="19">
        <v>9323</v>
      </c>
      <c r="C25" s="19">
        <v>1820256</v>
      </c>
      <c r="D25" s="19">
        <v>3319</v>
      </c>
      <c r="E25" s="19">
        <v>1428016</v>
      </c>
      <c r="F25" s="25">
        <f t="shared" si="0"/>
        <v>12642</v>
      </c>
      <c r="G25" s="25">
        <f t="shared" si="0"/>
        <v>3248272</v>
      </c>
      <c r="H25" s="154"/>
      <c r="I25" s="163"/>
      <c r="J25" s="166"/>
      <c r="K25" s="54">
        <v>0.3879333333333333</v>
      </c>
      <c r="L25" s="55">
        <v>0.1459</v>
      </c>
    </row>
    <row r="26" spans="1:12" ht="15" thickBot="1" x14ac:dyDescent="0.4">
      <c r="A26" s="21" t="s">
        <v>18</v>
      </c>
      <c r="B26" s="22">
        <v>161</v>
      </c>
      <c r="C26" s="22">
        <v>62691.732999999906</v>
      </c>
      <c r="D26" s="22">
        <v>86</v>
      </c>
      <c r="E26" s="22">
        <v>57426.659999999902</v>
      </c>
      <c r="F26" s="26">
        <f t="shared" si="0"/>
        <v>247</v>
      </c>
      <c r="G26" s="26">
        <f t="shared" si="0"/>
        <v>120118.39299999981</v>
      </c>
      <c r="H26" s="155"/>
      <c r="I26" s="164"/>
      <c r="J26" s="167"/>
      <c r="K26" s="56">
        <v>0.3856</v>
      </c>
      <c r="L26" s="57">
        <v>0.26119999999999999</v>
      </c>
    </row>
    <row r="27" spans="1:12" x14ac:dyDescent="0.35">
      <c r="A27" s="48" t="s">
        <v>22</v>
      </c>
      <c r="B27" s="49">
        <v>5519</v>
      </c>
      <c r="C27" s="49">
        <v>19562769.492456142</v>
      </c>
      <c r="D27" s="49">
        <v>4924</v>
      </c>
      <c r="E27" s="49">
        <v>31371260.10754386</v>
      </c>
      <c r="F27" s="51">
        <f>B27+D27</f>
        <v>10443</v>
      </c>
      <c r="G27" s="51">
        <f>C27+E27</f>
        <v>50934029.600000001</v>
      </c>
      <c r="H27" s="153">
        <f>G27/G2</f>
        <v>0.55800476594932902</v>
      </c>
      <c r="I27" s="169">
        <f>F27/F2</f>
        <v>6.2318811174539215E-3</v>
      </c>
      <c r="J27" s="172">
        <f>E27/G27</f>
        <v>0.61591946197682856</v>
      </c>
      <c r="K27" s="58"/>
      <c r="L27" s="59"/>
    </row>
    <row r="28" spans="1:12" x14ac:dyDescent="0.35">
      <c r="A28" s="18" t="s">
        <v>14</v>
      </c>
      <c r="B28" s="19">
        <v>22</v>
      </c>
      <c r="C28" s="19">
        <v>164886</v>
      </c>
      <c r="D28" s="19">
        <v>93</v>
      </c>
      <c r="E28" s="19">
        <v>2766276</v>
      </c>
      <c r="F28" s="25">
        <f>B28+D28</f>
        <v>115</v>
      </c>
      <c r="G28" s="25">
        <f>C28+E28</f>
        <v>2931162</v>
      </c>
      <c r="H28" s="154"/>
      <c r="I28" s="170"/>
      <c r="J28" s="173"/>
      <c r="K28" s="54">
        <v>0.36470000000000002</v>
      </c>
      <c r="L28" s="55">
        <v>7.6233333333333334E-2</v>
      </c>
    </row>
    <row r="29" spans="1:12" x14ac:dyDescent="0.35">
      <c r="A29" s="18" t="s">
        <v>30</v>
      </c>
      <c r="B29" s="19">
        <v>375</v>
      </c>
      <c r="C29" s="19">
        <v>3686130</v>
      </c>
      <c r="D29" s="19">
        <v>857</v>
      </c>
      <c r="E29" s="19">
        <v>6044107.1999999993</v>
      </c>
      <c r="F29" s="25">
        <f t="shared" ref="F29:G32" si="1">B29+D29</f>
        <v>1232</v>
      </c>
      <c r="G29" s="25">
        <f t="shared" si="1"/>
        <v>9730237.1999999993</v>
      </c>
      <c r="H29" s="154"/>
      <c r="I29" s="170"/>
      <c r="J29" s="173"/>
      <c r="K29" s="54">
        <v>0.3934333333333333</v>
      </c>
      <c r="L29" s="55">
        <v>0.1193</v>
      </c>
    </row>
    <row r="30" spans="1:12" x14ac:dyDescent="0.35">
      <c r="A30" s="18" t="s">
        <v>16</v>
      </c>
      <c r="B30" s="19">
        <v>6</v>
      </c>
      <c r="C30" s="19">
        <v>39040.98245614022</v>
      </c>
      <c r="D30" s="19">
        <v>13</v>
      </c>
      <c r="E30" s="19">
        <v>327491.01754385937</v>
      </c>
      <c r="F30" s="25">
        <f t="shared" si="1"/>
        <v>19</v>
      </c>
      <c r="G30" s="25">
        <f t="shared" si="1"/>
        <v>366531.99999999959</v>
      </c>
      <c r="H30" s="154"/>
      <c r="I30" s="170"/>
      <c r="J30" s="173"/>
      <c r="K30" s="54">
        <v>0.23</v>
      </c>
      <c r="L30" s="55">
        <v>0.25295000000000001</v>
      </c>
    </row>
    <row r="31" spans="1:12" x14ac:dyDescent="0.35">
      <c r="A31" s="18" t="s">
        <v>31</v>
      </c>
      <c r="B31" s="19">
        <v>5106</v>
      </c>
      <c r="C31" s="19">
        <v>15604634</v>
      </c>
      <c r="D31" s="19">
        <v>3944</v>
      </c>
      <c r="E31" s="19">
        <v>21553361</v>
      </c>
      <c r="F31" s="25">
        <f t="shared" si="1"/>
        <v>9050</v>
      </c>
      <c r="G31" s="25">
        <f t="shared" si="1"/>
        <v>37157995</v>
      </c>
      <c r="H31" s="154"/>
      <c r="I31" s="170"/>
      <c r="J31" s="173"/>
      <c r="K31" s="54">
        <v>0.35894999999999994</v>
      </c>
      <c r="L31" s="55">
        <v>0.13545000000000001</v>
      </c>
    </row>
    <row r="32" spans="1:12" ht="15" thickBot="1" x14ac:dyDescent="0.4">
      <c r="A32" s="18" t="s">
        <v>18</v>
      </c>
      <c r="B32" s="19">
        <v>10</v>
      </c>
      <c r="C32" s="19">
        <v>68078.509999999995</v>
      </c>
      <c r="D32" s="19">
        <v>17</v>
      </c>
      <c r="E32" s="19">
        <v>680024.89</v>
      </c>
      <c r="F32" s="27">
        <f t="shared" si="1"/>
        <v>27</v>
      </c>
      <c r="G32" s="27">
        <f t="shared" si="1"/>
        <v>748103.4</v>
      </c>
      <c r="H32" s="168"/>
      <c r="I32" s="171"/>
      <c r="J32" s="174"/>
      <c r="K32" s="56">
        <v>0.3856</v>
      </c>
      <c r="L32" s="57">
        <v>0.2074</v>
      </c>
    </row>
    <row r="33" spans="1:10" x14ac:dyDescent="0.35">
      <c r="A33" s="48" t="s">
        <v>23</v>
      </c>
      <c r="B33" s="49">
        <v>0</v>
      </c>
      <c r="C33" s="49">
        <v>100</v>
      </c>
      <c r="D33" s="49">
        <v>0</v>
      </c>
      <c r="E33" s="49">
        <v>0</v>
      </c>
      <c r="F33" s="51">
        <f>B33+D33</f>
        <v>0</v>
      </c>
      <c r="G33" s="51">
        <f>C33+E33</f>
        <v>100</v>
      </c>
      <c r="H33" s="177">
        <f>G33/G2</f>
        <v>1.0955441191900691E-6</v>
      </c>
      <c r="I33" s="177">
        <f>F33/F2</f>
        <v>0</v>
      </c>
      <c r="J33" s="179">
        <f>F34/G33</f>
        <v>0</v>
      </c>
    </row>
    <row r="34" spans="1:10" ht="15" thickBot="1" x14ac:dyDescent="0.4">
      <c r="A34" s="21" t="s">
        <v>30</v>
      </c>
      <c r="B34" s="22">
        <v>0</v>
      </c>
      <c r="C34" s="22">
        <v>100</v>
      </c>
      <c r="D34" s="22">
        <v>0</v>
      </c>
      <c r="E34" s="22">
        <v>0</v>
      </c>
      <c r="F34" s="26">
        <f t="shared" ref="F34:G34" si="2">B34+D34</f>
        <v>0</v>
      </c>
      <c r="G34" s="26">
        <f t="shared" si="2"/>
        <v>100</v>
      </c>
      <c r="H34" s="178"/>
      <c r="I34" s="178"/>
      <c r="J34" s="180"/>
    </row>
  </sheetData>
  <mergeCells count="19">
    <mergeCell ref="H27:H32"/>
    <mergeCell ref="I27:I32"/>
    <mergeCell ref="J27:J32"/>
    <mergeCell ref="H33:H34"/>
    <mergeCell ref="I33:I34"/>
    <mergeCell ref="J33:J34"/>
    <mergeCell ref="H15:H20"/>
    <mergeCell ref="I15:I20"/>
    <mergeCell ref="J15:J20"/>
    <mergeCell ref="H21:H26"/>
    <mergeCell ref="I21:I26"/>
    <mergeCell ref="J21:J26"/>
    <mergeCell ref="K2:L2"/>
    <mergeCell ref="H3:H8"/>
    <mergeCell ref="I3:I8"/>
    <mergeCell ref="J3:J8"/>
    <mergeCell ref="H9:H14"/>
    <mergeCell ref="I9:I14"/>
    <mergeCell ref="J9:J14"/>
  </mergeCells>
  <pageMargins left="0.7" right="0.7" top="0.75" bottom="0.75" header="0.3" footer="0.3"/>
  <pageSetup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DC72A-E21C-42E1-8489-F7B3E9AD177D}">
  <sheetPr>
    <tabColor rgb="FFFF0000"/>
  </sheetPr>
  <dimension ref="A1:L34"/>
  <sheetViews>
    <sheetView zoomScaleNormal="100" workbookViewId="0">
      <selection activeCell="J2" sqref="J2"/>
    </sheetView>
  </sheetViews>
  <sheetFormatPr defaultRowHeight="14.5" x14ac:dyDescent="0.35"/>
  <cols>
    <col min="1" max="1" width="17.453125" customWidth="1"/>
    <col min="2" max="2" width="13.1796875" style="19" customWidth="1"/>
    <col min="3" max="3" width="14.453125" style="19" customWidth="1"/>
    <col min="4" max="4" width="13.1796875" style="19" customWidth="1"/>
    <col min="5" max="5" width="14.1796875" style="19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141">
        <f>JAN!A1</f>
        <v>2021</v>
      </c>
      <c r="B1" s="142" t="s">
        <v>0</v>
      </c>
      <c r="C1" s="41" t="s">
        <v>1</v>
      </c>
      <c r="D1" s="42" t="str">
        <f>JAN!D1</f>
        <v>CS  # Sales Customer</v>
      </c>
      <c r="E1" s="43" t="str">
        <f>JAN!E1</f>
        <v>CS THERMS (Volume)</v>
      </c>
      <c r="F1" s="44" t="s">
        <v>4</v>
      </c>
      <c r="G1" s="45" t="s">
        <v>5</v>
      </c>
      <c r="H1" s="46" t="s">
        <v>6</v>
      </c>
      <c r="I1" s="46" t="s">
        <v>7</v>
      </c>
      <c r="J1" s="47" t="str">
        <f>JAN!J1</f>
        <v>Competitive Supplier (CS) Rate Class Load ( in %) Therms</v>
      </c>
      <c r="K1" s="61" t="s">
        <v>9</v>
      </c>
      <c r="L1" s="61" t="s">
        <v>10</v>
      </c>
    </row>
    <row r="2" spans="1:12" ht="15" thickBot="1" x14ac:dyDescent="0.4">
      <c r="A2" s="10" t="s">
        <v>32</v>
      </c>
      <c r="B2" s="11">
        <v>1646128.5</v>
      </c>
      <c r="C2" s="11">
        <v>43995842.322905853</v>
      </c>
      <c r="D2" s="11">
        <v>47516</v>
      </c>
      <c r="E2" s="11">
        <v>36020199.178920314</v>
      </c>
      <c r="F2" s="12">
        <f>B2+D2</f>
        <v>1693644.5</v>
      </c>
      <c r="G2" s="12">
        <f>C2+E2</f>
        <v>80016041.501826167</v>
      </c>
      <c r="H2" s="13">
        <f>SUM(H3:H34)</f>
        <v>0.99999999999999978</v>
      </c>
      <c r="I2" s="14">
        <f>SUM(I3:I34)</f>
        <v>0.99999999999999989</v>
      </c>
      <c r="J2" s="14">
        <f>E2/G2</f>
        <v>0.45016222375982251</v>
      </c>
      <c r="K2" s="151" t="s">
        <v>12</v>
      </c>
      <c r="L2" s="152"/>
    </row>
    <row r="3" spans="1:12" x14ac:dyDescent="0.35">
      <c r="A3" s="48" t="s">
        <v>13</v>
      </c>
      <c r="B3" s="49">
        <v>1341673</v>
      </c>
      <c r="C3" s="49">
        <v>20953559.284922037</v>
      </c>
      <c r="D3" s="49">
        <v>19162</v>
      </c>
      <c r="E3" s="49">
        <v>334496.07039766083</v>
      </c>
      <c r="F3" s="50">
        <f>B3+D3</f>
        <v>1360835</v>
      </c>
      <c r="G3" s="50">
        <f>C3+E3</f>
        <v>21288055.355319697</v>
      </c>
      <c r="H3" s="153">
        <f>G3/G$2</f>
        <v>0.26604734445447231</v>
      </c>
      <c r="I3" s="156">
        <f>F3/F2</f>
        <v>0.8034950664085645</v>
      </c>
      <c r="J3" s="159">
        <f>E3/G3</f>
        <v>1.571285233970764E-2</v>
      </c>
      <c r="K3" s="52"/>
      <c r="L3" s="53"/>
    </row>
    <row r="4" spans="1:12" x14ac:dyDescent="0.35">
      <c r="A4" s="18" t="s">
        <v>14</v>
      </c>
      <c r="B4" s="19">
        <v>28873</v>
      </c>
      <c r="C4" s="19">
        <v>436351</v>
      </c>
      <c r="D4" s="19">
        <v>77</v>
      </c>
      <c r="E4" s="19">
        <v>1852</v>
      </c>
      <c r="F4" s="20">
        <f>B4+D4</f>
        <v>28950</v>
      </c>
      <c r="G4" s="20">
        <f t="shared" ref="F4:G26" si="0">C4+E4</f>
        <v>438203</v>
      </c>
      <c r="H4" s="154"/>
      <c r="I4" s="157"/>
      <c r="J4" s="160"/>
      <c r="K4" s="54">
        <v>0.36470000000000002</v>
      </c>
      <c r="L4" s="55">
        <v>0.35149999999999998</v>
      </c>
    </row>
    <row r="5" spans="1:12" x14ac:dyDescent="0.35">
      <c r="A5" s="18" t="s">
        <v>30</v>
      </c>
      <c r="B5" s="19">
        <v>493343</v>
      </c>
      <c r="C5" s="19">
        <v>7395928</v>
      </c>
      <c r="D5" s="19">
        <v>3120</v>
      </c>
      <c r="E5" s="19">
        <v>48572.2</v>
      </c>
      <c r="F5" s="20">
        <f t="shared" si="0"/>
        <v>496463</v>
      </c>
      <c r="G5" s="20">
        <f t="shared" si="0"/>
        <v>7444500.2000000002</v>
      </c>
      <c r="H5" s="154"/>
      <c r="I5" s="157"/>
      <c r="J5" s="160"/>
      <c r="K5" s="54">
        <v>0.38547500000000001</v>
      </c>
      <c r="L5" s="55">
        <v>0.3412</v>
      </c>
    </row>
    <row r="6" spans="1:12" x14ac:dyDescent="0.35">
      <c r="A6" s="18" t="s">
        <v>16</v>
      </c>
      <c r="B6" s="19">
        <v>45221</v>
      </c>
      <c r="C6" s="19">
        <v>790761.21492203663</v>
      </c>
      <c r="D6" s="19">
        <v>239</v>
      </c>
      <c r="E6" s="19">
        <v>6959.3603976608201</v>
      </c>
      <c r="F6" s="20">
        <f t="shared" si="0"/>
        <v>45460</v>
      </c>
      <c r="G6" s="20">
        <f t="shared" si="0"/>
        <v>797720.5753196975</v>
      </c>
      <c r="H6" s="154"/>
      <c r="I6" s="157"/>
      <c r="J6" s="160"/>
      <c r="K6" s="54">
        <v>0.23</v>
      </c>
      <c r="L6" s="55">
        <v>0.42959999999999998</v>
      </c>
    </row>
    <row r="7" spans="1:12" x14ac:dyDescent="0.35">
      <c r="A7" s="18" t="s">
        <v>31</v>
      </c>
      <c r="B7" s="19">
        <v>762832</v>
      </c>
      <c r="C7" s="19">
        <v>12176998</v>
      </c>
      <c r="D7" s="19">
        <v>15718</v>
      </c>
      <c r="E7" s="19">
        <v>276815</v>
      </c>
      <c r="F7" s="20">
        <f t="shared" si="0"/>
        <v>778550</v>
      </c>
      <c r="G7" s="20">
        <f t="shared" si="0"/>
        <v>12453813</v>
      </c>
      <c r="H7" s="154"/>
      <c r="I7" s="157"/>
      <c r="J7" s="160"/>
      <c r="K7" s="54">
        <v>0.3879333333333333</v>
      </c>
      <c r="L7" s="55">
        <v>0.3056666666666667</v>
      </c>
    </row>
    <row r="8" spans="1:12" ht="15" thickBot="1" x14ac:dyDescent="0.4">
      <c r="A8" s="21" t="s">
        <v>18</v>
      </c>
      <c r="B8" s="22">
        <v>11404</v>
      </c>
      <c r="C8" s="22">
        <v>153521.06999999902</v>
      </c>
      <c r="D8" s="22">
        <v>8</v>
      </c>
      <c r="E8" s="22">
        <v>297.50999999999902</v>
      </c>
      <c r="F8" s="23">
        <f t="shared" si="0"/>
        <v>11412</v>
      </c>
      <c r="G8" s="23">
        <f t="shared" si="0"/>
        <v>153818.57999999903</v>
      </c>
      <c r="H8" s="155"/>
      <c r="I8" s="158"/>
      <c r="J8" s="161"/>
      <c r="K8" s="56">
        <v>0.3856</v>
      </c>
      <c r="L8" s="57">
        <v>0.53200000000000003</v>
      </c>
    </row>
    <row r="9" spans="1:12" x14ac:dyDescent="0.35">
      <c r="A9" s="48" t="s">
        <v>19</v>
      </c>
      <c r="B9" s="49">
        <v>180673</v>
      </c>
      <c r="C9" s="49">
        <v>3022831.9244094915</v>
      </c>
      <c r="D9" s="49">
        <v>3894</v>
      </c>
      <c r="E9" s="49">
        <v>66266</v>
      </c>
      <c r="F9" s="51">
        <f t="shared" si="0"/>
        <v>184567</v>
      </c>
      <c r="G9" s="51">
        <f t="shared" si="0"/>
        <v>3089097.9244094915</v>
      </c>
      <c r="H9" s="153">
        <f>G9/G2</f>
        <v>3.8605982830817627E-2</v>
      </c>
      <c r="I9" s="162">
        <f>F9/F2</f>
        <v>0.10897623438685036</v>
      </c>
      <c r="J9" s="165">
        <f>E9/G9</f>
        <v>2.1451569882708504E-2</v>
      </c>
      <c r="K9" s="58"/>
      <c r="L9" s="59"/>
    </row>
    <row r="10" spans="1:12" x14ac:dyDescent="0.35">
      <c r="A10" s="18" t="s">
        <v>14</v>
      </c>
      <c r="B10" s="19">
        <v>6358</v>
      </c>
      <c r="C10" s="19">
        <v>85900</v>
      </c>
      <c r="D10" s="19">
        <v>0</v>
      </c>
      <c r="E10" s="19">
        <v>0</v>
      </c>
      <c r="F10" s="25">
        <f t="shared" si="0"/>
        <v>6358</v>
      </c>
      <c r="G10" s="25">
        <f t="shared" si="0"/>
        <v>85900</v>
      </c>
      <c r="H10" s="154"/>
      <c r="I10" s="163"/>
      <c r="J10" s="166"/>
      <c r="K10" s="54">
        <v>0.36470000000000002</v>
      </c>
      <c r="L10" s="55">
        <v>0.35149999999999998</v>
      </c>
    </row>
    <row r="11" spans="1:12" x14ac:dyDescent="0.35">
      <c r="A11" s="18" t="s">
        <v>30</v>
      </c>
      <c r="B11" s="19">
        <v>77438</v>
      </c>
      <c r="C11" s="19">
        <v>1259352</v>
      </c>
      <c r="D11" s="19">
        <v>859</v>
      </c>
      <c r="E11" s="19">
        <v>13473</v>
      </c>
      <c r="F11" s="25">
        <f t="shared" si="0"/>
        <v>78297</v>
      </c>
      <c r="G11" s="25">
        <f t="shared" si="0"/>
        <v>1272825</v>
      </c>
      <c r="H11" s="154"/>
      <c r="I11" s="163"/>
      <c r="J11" s="166"/>
      <c r="K11" s="54">
        <v>0.38547500000000001</v>
      </c>
      <c r="L11" s="55">
        <v>0.3412</v>
      </c>
    </row>
    <row r="12" spans="1:12" x14ac:dyDescent="0.35">
      <c r="A12" s="18" t="s">
        <v>16</v>
      </c>
      <c r="B12" s="19">
        <v>10335</v>
      </c>
      <c r="C12" s="19">
        <v>184762.23440949142</v>
      </c>
      <c r="D12" s="19">
        <v>0</v>
      </c>
      <c r="E12" s="19">
        <v>0</v>
      </c>
      <c r="F12" s="25">
        <f t="shared" si="0"/>
        <v>10335</v>
      </c>
      <c r="G12" s="25">
        <f t="shared" si="0"/>
        <v>184762.23440949142</v>
      </c>
      <c r="H12" s="154"/>
      <c r="I12" s="163"/>
      <c r="J12" s="166"/>
      <c r="K12" s="54">
        <v>0.23</v>
      </c>
      <c r="L12" s="55">
        <v>0.42959999999999998</v>
      </c>
    </row>
    <row r="13" spans="1:12" x14ac:dyDescent="0.35">
      <c r="A13" s="18" t="s">
        <v>31</v>
      </c>
      <c r="B13" s="19">
        <v>83434</v>
      </c>
      <c r="C13" s="19">
        <v>1435362</v>
      </c>
      <c r="D13" s="19">
        <v>3035</v>
      </c>
      <c r="E13" s="19">
        <v>52793</v>
      </c>
      <c r="F13" s="25">
        <f t="shared" si="0"/>
        <v>86469</v>
      </c>
      <c r="G13" s="25">
        <f t="shared" si="0"/>
        <v>1488155</v>
      </c>
      <c r="H13" s="154"/>
      <c r="I13" s="163"/>
      <c r="J13" s="166"/>
      <c r="K13" s="54">
        <v>0.3879333333333333</v>
      </c>
      <c r="L13" s="55">
        <v>0.3056666666666667</v>
      </c>
    </row>
    <row r="14" spans="1:12" ht="15" thickBot="1" x14ac:dyDescent="0.4">
      <c r="A14" s="21" t="s">
        <v>18</v>
      </c>
      <c r="B14" s="22">
        <v>3108</v>
      </c>
      <c r="C14" s="22">
        <v>57455.689999999893</v>
      </c>
      <c r="D14" s="22">
        <v>0</v>
      </c>
      <c r="E14" s="22">
        <v>0</v>
      </c>
      <c r="F14" s="26">
        <f t="shared" si="0"/>
        <v>3108</v>
      </c>
      <c r="G14" s="26">
        <f t="shared" si="0"/>
        <v>57455.689999999893</v>
      </c>
      <c r="H14" s="155"/>
      <c r="I14" s="164"/>
      <c r="J14" s="167"/>
      <c r="K14" s="56">
        <v>0.3856</v>
      </c>
      <c r="L14" s="57">
        <v>0.53200000000000003</v>
      </c>
    </row>
    <row r="15" spans="1:12" x14ac:dyDescent="0.35">
      <c r="A15" s="48" t="s">
        <v>20</v>
      </c>
      <c r="B15" s="49">
        <v>101059.5</v>
      </c>
      <c r="C15" s="49">
        <v>3626095.7651595334</v>
      </c>
      <c r="D15" s="49">
        <v>11658</v>
      </c>
      <c r="E15" s="49">
        <v>1073237.9835204678</v>
      </c>
      <c r="F15" s="51">
        <f t="shared" si="0"/>
        <v>112717.5</v>
      </c>
      <c r="G15" s="51">
        <f t="shared" si="0"/>
        <v>4699333.7486800011</v>
      </c>
      <c r="H15" s="153">
        <f>G15/G2</f>
        <v>5.8729895411943747E-2</v>
      </c>
      <c r="I15" s="162">
        <f>F15/F2</f>
        <v>6.6553222946137747E-2</v>
      </c>
      <c r="J15" s="165">
        <f>E15/G15</f>
        <v>0.22838088140088589</v>
      </c>
      <c r="K15" s="58"/>
      <c r="L15" s="59"/>
    </row>
    <row r="16" spans="1:12" x14ac:dyDescent="0.35">
      <c r="A16" s="18" t="s">
        <v>14</v>
      </c>
      <c r="B16" s="19">
        <v>4032</v>
      </c>
      <c r="C16" s="19">
        <v>162923</v>
      </c>
      <c r="D16" s="19">
        <v>590</v>
      </c>
      <c r="E16" s="19">
        <v>36860</v>
      </c>
      <c r="F16" s="25">
        <f t="shared" si="0"/>
        <v>4622</v>
      </c>
      <c r="G16" s="25">
        <f t="shared" si="0"/>
        <v>199783</v>
      </c>
      <c r="H16" s="154"/>
      <c r="I16" s="163"/>
      <c r="J16" s="166"/>
      <c r="K16" s="54">
        <v>0.36470000000000002</v>
      </c>
      <c r="L16" s="55">
        <v>0.18640000000000001</v>
      </c>
    </row>
    <row r="17" spans="1:12" x14ac:dyDescent="0.35">
      <c r="A17" s="18" t="s">
        <v>30</v>
      </c>
      <c r="B17" s="19">
        <v>42887</v>
      </c>
      <c r="C17" s="19">
        <v>1276591</v>
      </c>
      <c r="D17" s="19">
        <v>4879</v>
      </c>
      <c r="E17" s="19">
        <v>238982</v>
      </c>
      <c r="F17" s="25">
        <f t="shared" si="0"/>
        <v>47766</v>
      </c>
      <c r="G17" s="25">
        <f t="shared" si="0"/>
        <v>1515573</v>
      </c>
      <c r="H17" s="154"/>
      <c r="I17" s="163"/>
      <c r="J17" s="166"/>
      <c r="K17" s="54">
        <v>0.38547500000000001</v>
      </c>
      <c r="L17" s="55">
        <v>0.19585</v>
      </c>
    </row>
    <row r="18" spans="1:12" x14ac:dyDescent="0.35">
      <c r="A18" s="18" t="s">
        <v>16</v>
      </c>
      <c r="B18" s="19">
        <v>3759.5</v>
      </c>
      <c r="C18" s="19">
        <v>129737.84515953348</v>
      </c>
      <c r="D18" s="19">
        <v>218</v>
      </c>
      <c r="E18" s="19">
        <v>17579.69352046779</v>
      </c>
      <c r="F18" s="25">
        <f t="shared" si="0"/>
        <v>3977.5</v>
      </c>
      <c r="G18" s="25">
        <f t="shared" si="0"/>
        <v>147317.53868000128</v>
      </c>
      <c r="H18" s="154"/>
      <c r="I18" s="163"/>
      <c r="J18" s="166"/>
      <c r="K18" s="54">
        <v>0.23</v>
      </c>
      <c r="L18" s="55">
        <v>0.25295000000000001</v>
      </c>
    </row>
    <row r="19" spans="1:12" x14ac:dyDescent="0.35">
      <c r="A19" s="18" t="s">
        <v>31</v>
      </c>
      <c r="B19" s="19">
        <v>49065</v>
      </c>
      <c r="C19" s="19">
        <v>2015049</v>
      </c>
      <c r="D19" s="19">
        <v>5868</v>
      </c>
      <c r="E19" s="19">
        <v>769986</v>
      </c>
      <c r="F19" s="25">
        <f t="shared" si="0"/>
        <v>54933</v>
      </c>
      <c r="G19" s="25">
        <f t="shared" si="0"/>
        <v>2785035</v>
      </c>
      <c r="H19" s="154"/>
      <c r="I19" s="163"/>
      <c r="J19" s="166"/>
      <c r="K19" s="54">
        <v>0.3879333333333333</v>
      </c>
      <c r="L19" s="55">
        <v>0.15129999999999999</v>
      </c>
    </row>
    <row r="20" spans="1:12" ht="15" thickBot="1" x14ac:dyDescent="0.4">
      <c r="A20" s="21" t="s">
        <v>18</v>
      </c>
      <c r="B20" s="22">
        <v>1316</v>
      </c>
      <c r="C20" s="22">
        <v>41794.919999999896</v>
      </c>
      <c r="D20" s="22">
        <v>103</v>
      </c>
      <c r="E20" s="22">
        <v>9830.289999999979</v>
      </c>
      <c r="F20" s="26">
        <f t="shared" si="0"/>
        <v>1419</v>
      </c>
      <c r="G20" s="26">
        <f t="shared" si="0"/>
        <v>51625.209999999875</v>
      </c>
      <c r="H20" s="155"/>
      <c r="I20" s="164"/>
      <c r="J20" s="167"/>
      <c r="K20" s="56">
        <v>0.3856</v>
      </c>
      <c r="L20" s="57">
        <v>0.41670000000000001</v>
      </c>
    </row>
    <row r="21" spans="1:12" x14ac:dyDescent="0.35">
      <c r="A21" s="48" t="s">
        <v>21</v>
      </c>
      <c r="B21" s="49">
        <v>17078</v>
      </c>
      <c r="C21" s="49">
        <v>4567965.2919157967</v>
      </c>
      <c r="D21" s="49">
        <v>7786</v>
      </c>
      <c r="E21" s="49">
        <v>3375870.18194152</v>
      </c>
      <c r="F21" s="51">
        <f t="shared" si="0"/>
        <v>24864</v>
      </c>
      <c r="G21" s="51">
        <f t="shared" si="0"/>
        <v>7943835.4738573171</v>
      </c>
      <c r="H21" s="153">
        <f>G21/G2</f>
        <v>9.9278036313206253E-2</v>
      </c>
      <c r="I21" s="162">
        <f>F21/F2</f>
        <v>1.4680766831528105E-2</v>
      </c>
      <c r="J21" s="165">
        <f>E21/G21</f>
        <v>0.42496728350572022</v>
      </c>
      <c r="K21" s="58"/>
      <c r="L21" s="59"/>
    </row>
    <row r="22" spans="1:12" x14ac:dyDescent="0.35">
      <c r="A22" s="18" t="s">
        <v>14</v>
      </c>
      <c r="B22" s="19">
        <v>307</v>
      </c>
      <c r="C22" s="19">
        <v>134823</v>
      </c>
      <c r="D22" s="19">
        <v>281</v>
      </c>
      <c r="E22" s="19">
        <v>158022</v>
      </c>
      <c r="F22" s="25">
        <f t="shared" si="0"/>
        <v>588</v>
      </c>
      <c r="G22" s="25">
        <f t="shared" si="0"/>
        <v>292845</v>
      </c>
      <c r="H22" s="154"/>
      <c r="I22" s="163"/>
      <c r="J22" s="166"/>
      <c r="K22" s="54">
        <v>0.36470000000000002</v>
      </c>
      <c r="L22" s="55">
        <v>0.1399</v>
      </c>
    </row>
    <row r="23" spans="1:12" x14ac:dyDescent="0.35">
      <c r="A23" s="18" t="s">
        <v>30</v>
      </c>
      <c r="B23" s="19">
        <v>6633</v>
      </c>
      <c r="C23" s="19">
        <v>2427584</v>
      </c>
      <c r="D23" s="19">
        <v>3780</v>
      </c>
      <c r="E23" s="19">
        <v>1598941.4999999998</v>
      </c>
      <c r="F23" s="25">
        <f t="shared" si="0"/>
        <v>10413</v>
      </c>
      <c r="G23" s="25">
        <f t="shared" si="0"/>
        <v>4026525.5</v>
      </c>
      <c r="H23" s="154"/>
      <c r="I23" s="163"/>
      <c r="J23" s="166"/>
      <c r="K23" s="54">
        <v>0.38547500000000001</v>
      </c>
      <c r="L23" s="55">
        <v>0.14479999999999998</v>
      </c>
    </row>
    <row r="24" spans="1:12" x14ac:dyDescent="0.35">
      <c r="A24" s="18" t="s">
        <v>16</v>
      </c>
      <c r="B24" s="19">
        <v>346</v>
      </c>
      <c r="C24" s="19">
        <v>176847.339915797</v>
      </c>
      <c r="D24" s="19">
        <v>212</v>
      </c>
      <c r="E24" s="19">
        <v>150870.82194152041</v>
      </c>
      <c r="F24" s="25">
        <f t="shared" si="0"/>
        <v>558</v>
      </c>
      <c r="G24" s="25">
        <f t="shared" si="0"/>
        <v>327718.16185731743</v>
      </c>
      <c r="H24" s="154"/>
      <c r="I24" s="163"/>
      <c r="J24" s="166"/>
      <c r="K24" s="54">
        <v>0.23</v>
      </c>
      <c r="L24" s="55">
        <v>0.25295000000000001</v>
      </c>
    </row>
    <row r="25" spans="1:12" x14ac:dyDescent="0.35">
      <c r="A25" s="18" t="s">
        <v>31</v>
      </c>
      <c r="B25" s="19">
        <v>9631</v>
      </c>
      <c r="C25" s="19">
        <v>1767359</v>
      </c>
      <c r="D25" s="19">
        <v>3427</v>
      </c>
      <c r="E25" s="19">
        <v>1413667</v>
      </c>
      <c r="F25" s="25">
        <f t="shared" si="0"/>
        <v>13058</v>
      </c>
      <c r="G25" s="25">
        <f t="shared" si="0"/>
        <v>3181026</v>
      </c>
      <c r="H25" s="154"/>
      <c r="I25" s="163"/>
      <c r="J25" s="166"/>
      <c r="K25" s="54">
        <v>0.3879333333333333</v>
      </c>
      <c r="L25" s="55">
        <v>0.1459</v>
      </c>
    </row>
    <row r="26" spans="1:12" ht="15" thickBot="1" x14ac:dyDescent="0.4">
      <c r="A26" s="21" t="s">
        <v>18</v>
      </c>
      <c r="B26" s="22">
        <v>161</v>
      </c>
      <c r="C26" s="22">
        <v>61351.951999999903</v>
      </c>
      <c r="D26" s="22">
        <v>86</v>
      </c>
      <c r="E26" s="22">
        <v>54368.859999999797</v>
      </c>
      <c r="F26" s="26">
        <f t="shared" si="0"/>
        <v>247</v>
      </c>
      <c r="G26" s="26">
        <f t="shared" si="0"/>
        <v>115720.8119999997</v>
      </c>
      <c r="H26" s="155"/>
      <c r="I26" s="164"/>
      <c r="J26" s="167"/>
      <c r="K26" s="56">
        <v>0.3856</v>
      </c>
      <c r="L26" s="57">
        <v>0.26119999999999999</v>
      </c>
    </row>
    <row r="27" spans="1:12" x14ac:dyDescent="0.35">
      <c r="A27" s="48" t="s">
        <v>22</v>
      </c>
      <c r="B27" s="49">
        <v>5645</v>
      </c>
      <c r="C27" s="49">
        <v>11825290.056498986</v>
      </c>
      <c r="D27" s="49">
        <v>5016</v>
      </c>
      <c r="E27" s="49">
        <v>31170328.943060663</v>
      </c>
      <c r="F27" s="51">
        <f>B27+D27</f>
        <v>10661</v>
      </c>
      <c r="G27" s="51">
        <f>C27+E27</f>
        <v>42995618.999559648</v>
      </c>
      <c r="H27" s="153">
        <f>G27/G2</f>
        <v>0.53733749124015817</v>
      </c>
      <c r="I27" s="169">
        <f>F27/F2</f>
        <v>6.2947094269192854E-3</v>
      </c>
      <c r="J27" s="172">
        <f>E27/G27</f>
        <v>0.72496523293175297</v>
      </c>
      <c r="K27" s="58"/>
      <c r="L27" s="59"/>
    </row>
    <row r="28" spans="1:12" x14ac:dyDescent="0.35">
      <c r="A28" s="18" t="s">
        <v>14</v>
      </c>
      <c r="B28" s="19">
        <v>21</v>
      </c>
      <c r="C28" s="19">
        <v>111379</v>
      </c>
      <c r="D28" s="19">
        <v>92</v>
      </c>
      <c r="E28" s="19">
        <v>2968947</v>
      </c>
      <c r="F28" s="25">
        <f>B28+D28</f>
        <v>113</v>
      </c>
      <c r="G28" s="25">
        <f>C28+E28</f>
        <v>3080326</v>
      </c>
      <c r="H28" s="154"/>
      <c r="I28" s="170"/>
      <c r="J28" s="173"/>
      <c r="K28" s="54">
        <v>0.36470000000000002</v>
      </c>
      <c r="L28" s="55">
        <v>7.6233333333333334E-2</v>
      </c>
    </row>
    <row r="29" spans="1:12" x14ac:dyDescent="0.35">
      <c r="A29" s="18" t="s">
        <v>30</v>
      </c>
      <c r="B29" s="19">
        <v>379</v>
      </c>
      <c r="C29" s="19">
        <v>4332227</v>
      </c>
      <c r="D29" s="19">
        <v>856</v>
      </c>
      <c r="E29" s="19">
        <v>6121875.5</v>
      </c>
      <c r="F29" s="25">
        <f t="shared" ref="F29:G32" si="1">B29+D29</f>
        <v>1235</v>
      </c>
      <c r="G29" s="25">
        <f t="shared" si="1"/>
        <v>10454102.5</v>
      </c>
      <c r="H29" s="154"/>
      <c r="I29" s="170"/>
      <c r="J29" s="173"/>
      <c r="K29" s="54">
        <v>0.3934333333333333</v>
      </c>
      <c r="L29" s="55">
        <v>0.1193</v>
      </c>
    </row>
    <row r="30" spans="1:12" x14ac:dyDescent="0.35">
      <c r="A30" s="18" t="s">
        <v>16</v>
      </c>
      <c r="B30" s="19">
        <v>6</v>
      </c>
      <c r="C30" s="19">
        <v>154487.34649898708</v>
      </c>
      <c r="D30" s="19">
        <v>13</v>
      </c>
      <c r="E30" s="19">
        <v>279016.47306066379</v>
      </c>
      <c r="F30" s="25">
        <f t="shared" si="1"/>
        <v>19</v>
      </c>
      <c r="G30" s="25">
        <f t="shared" si="1"/>
        <v>433503.81955965084</v>
      </c>
      <c r="H30" s="154"/>
      <c r="I30" s="170"/>
      <c r="J30" s="173"/>
      <c r="K30" s="54">
        <v>0.23</v>
      </c>
      <c r="L30" s="55">
        <v>0.25295000000000001</v>
      </c>
    </row>
    <row r="31" spans="1:12" x14ac:dyDescent="0.35">
      <c r="A31" s="18" t="s">
        <v>31</v>
      </c>
      <c r="B31" s="19">
        <v>5230</v>
      </c>
      <c r="C31" s="19">
        <v>7177696</v>
      </c>
      <c r="D31" s="19">
        <v>4037</v>
      </c>
      <c r="E31" s="19">
        <v>21267196</v>
      </c>
      <c r="F31" s="25">
        <f t="shared" si="1"/>
        <v>9267</v>
      </c>
      <c r="G31" s="25">
        <f t="shared" si="1"/>
        <v>28444892</v>
      </c>
      <c r="H31" s="154"/>
      <c r="I31" s="170"/>
      <c r="J31" s="173"/>
      <c r="K31" s="54">
        <v>0.35894999999999994</v>
      </c>
      <c r="L31" s="55">
        <v>0.13545000000000001</v>
      </c>
    </row>
    <row r="32" spans="1:12" ht="15" thickBot="1" x14ac:dyDescent="0.4">
      <c r="A32" s="18" t="s">
        <v>18</v>
      </c>
      <c r="B32" s="19">
        <v>9</v>
      </c>
      <c r="C32" s="19">
        <v>49500.709999999897</v>
      </c>
      <c r="D32" s="19">
        <v>18</v>
      </c>
      <c r="E32" s="19">
        <v>533293.97</v>
      </c>
      <c r="F32" s="27">
        <f t="shared" si="1"/>
        <v>27</v>
      </c>
      <c r="G32" s="27">
        <f t="shared" si="1"/>
        <v>582794.67999999982</v>
      </c>
      <c r="H32" s="168"/>
      <c r="I32" s="171"/>
      <c r="J32" s="174"/>
      <c r="K32" s="56">
        <v>0.3856</v>
      </c>
      <c r="L32" s="57">
        <v>0.2074</v>
      </c>
    </row>
    <row r="33" spans="1:10" x14ac:dyDescent="0.35">
      <c r="A33" s="48" t="s">
        <v>23</v>
      </c>
      <c r="B33" s="49">
        <v>0</v>
      </c>
      <c r="C33" s="49">
        <v>100</v>
      </c>
      <c r="D33" s="49">
        <v>0</v>
      </c>
      <c r="E33" s="49">
        <v>0</v>
      </c>
      <c r="F33" s="51">
        <f>B33+D33</f>
        <v>0</v>
      </c>
      <c r="G33" s="51">
        <f>C33+E33</f>
        <v>100</v>
      </c>
      <c r="H33" s="177">
        <f>G33/G2</f>
        <v>1.2497494017836129E-6</v>
      </c>
      <c r="I33" s="177">
        <f>F33/F2</f>
        <v>0</v>
      </c>
      <c r="J33" s="179">
        <f>F34/G33</f>
        <v>0</v>
      </c>
    </row>
    <row r="34" spans="1:10" ht="15" thickBot="1" x14ac:dyDescent="0.4">
      <c r="A34" s="21" t="s">
        <v>30</v>
      </c>
      <c r="B34" s="22">
        <v>0</v>
      </c>
      <c r="C34" s="22">
        <v>100</v>
      </c>
      <c r="D34" s="22">
        <v>0</v>
      </c>
      <c r="E34" s="22">
        <v>0</v>
      </c>
      <c r="F34" s="26">
        <f t="shared" ref="F34:G34" si="2">B34+D34</f>
        <v>0</v>
      </c>
      <c r="G34" s="26">
        <f t="shared" si="2"/>
        <v>100</v>
      </c>
      <c r="H34" s="178"/>
      <c r="I34" s="178"/>
      <c r="J34" s="180"/>
    </row>
  </sheetData>
  <mergeCells count="19">
    <mergeCell ref="H27:H32"/>
    <mergeCell ref="I27:I32"/>
    <mergeCell ref="J27:J32"/>
    <mergeCell ref="H33:H34"/>
    <mergeCell ref="I33:I34"/>
    <mergeCell ref="J33:J34"/>
    <mergeCell ref="H15:H20"/>
    <mergeCell ref="I15:I20"/>
    <mergeCell ref="J15:J20"/>
    <mergeCell ref="H21:H26"/>
    <mergeCell ref="I21:I26"/>
    <mergeCell ref="J21:J26"/>
    <mergeCell ref="K2:L2"/>
    <mergeCell ref="H3:H8"/>
    <mergeCell ref="I3:I8"/>
    <mergeCell ref="J3:J8"/>
    <mergeCell ref="H9:H14"/>
    <mergeCell ref="I9:I14"/>
    <mergeCell ref="J9:J14"/>
  </mergeCells>
  <pageMargins left="0.7" right="0.7" top="0.75" bottom="0.75" header="0.3" footer="0.3"/>
  <pageSetup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70B9F-4AEC-4F81-AA2E-31020EB08D19}">
  <sheetPr>
    <tabColor rgb="FFFF0000"/>
  </sheetPr>
  <dimension ref="A1:L34"/>
  <sheetViews>
    <sheetView zoomScaleNormal="100" workbookViewId="0">
      <selection activeCell="G2" sqref="G2"/>
    </sheetView>
  </sheetViews>
  <sheetFormatPr defaultRowHeight="14.5" x14ac:dyDescent="0.35"/>
  <cols>
    <col min="1" max="1" width="17.453125" customWidth="1"/>
    <col min="2" max="2" width="13.1796875" style="19" customWidth="1"/>
    <col min="3" max="3" width="14.453125" style="19" customWidth="1"/>
    <col min="4" max="4" width="13.1796875" style="19" customWidth="1"/>
    <col min="5" max="5" width="14.1796875" style="19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39">
        <f>JAN!A1</f>
        <v>2021</v>
      </c>
      <c r="B1" s="40" t="s">
        <v>0</v>
      </c>
      <c r="C1" s="41" t="s">
        <v>1</v>
      </c>
      <c r="D1" s="42" t="str">
        <f>JAN!D1</f>
        <v>CS  # Sales Customer</v>
      </c>
      <c r="E1" s="43" t="str">
        <f>JAN!E1</f>
        <v>CS THERMS (Volume)</v>
      </c>
      <c r="F1" s="44" t="s">
        <v>4</v>
      </c>
      <c r="G1" s="45" t="s">
        <v>5</v>
      </c>
      <c r="H1" s="46" t="s">
        <v>6</v>
      </c>
      <c r="I1" s="46" t="s">
        <v>7</v>
      </c>
      <c r="J1" s="47" t="str">
        <f>JAN!J1</f>
        <v>Competitive Supplier (CS) Rate Class Load ( in %) Therms</v>
      </c>
      <c r="K1" s="61" t="s">
        <v>9</v>
      </c>
      <c r="L1" s="61" t="s">
        <v>10</v>
      </c>
    </row>
    <row r="2" spans="1:12" ht="15" thickBot="1" x14ac:dyDescent="0.4">
      <c r="A2" s="10" t="s">
        <v>33</v>
      </c>
      <c r="B2" s="11">
        <v>1634776.5</v>
      </c>
      <c r="C2" s="11">
        <v>46899012.174527921</v>
      </c>
      <c r="D2" s="11">
        <v>46588</v>
      </c>
      <c r="E2" s="11">
        <v>37704596.785766266</v>
      </c>
      <c r="F2" s="12">
        <f>B2+D2</f>
        <v>1681364.5</v>
      </c>
      <c r="G2" s="12">
        <f>C2+E2</f>
        <v>84603608.960294187</v>
      </c>
      <c r="H2" s="13">
        <f>SUM(H3:H34)</f>
        <v>1</v>
      </c>
      <c r="I2" s="14">
        <f>SUM(I3:I34)</f>
        <v>0.99999999999999989</v>
      </c>
      <c r="J2" s="14">
        <f>E2/G2</f>
        <v>0.44566180153687807</v>
      </c>
      <c r="K2" s="151" t="s">
        <v>12</v>
      </c>
      <c r="L2" s="152"/>
    </row>
    <row r="3" spans="1:12" x14ac:dyDescent="0.35">
      <c r="A3" s="48" t="s">
        <v>13</v>
      </c>
      <c r="B3" s="49">
        <v>1331867</v>
      </c>
      <c r="C3" s="49">
        <v>20931702.438906077</v>
      </c>
      <c r="D3" s="49">
        <v>18578</v>
      </c>
      <c r="E3" s="49">
        <v>330486.72932799999</v>
      </c>
      <c r="F3" s="50">
        <f>B3+D3</f>
        <v>1350445</v>
      </c>
      <c r="G3" s="50">
        <f>C3+E3</f>
        <v>21262189.168234076</v>
      </c>
      <c r="H3" s="153">
        <f>G3/G$2</f>
        <v>0.25131539220995597</v>
      </c>
      <c r="I3" s="156">
        <f>F3/F2</f>
        <v>0.80318396159785699</v>
      </c>
      <c r="J3" s="159">
        <f>E3/G3</f>
        <v>1.5543400856472036E-2</v>
      </c>
      <c r="K3" s="52"/>
      <c r="L3" s="53"/>
    </row>
    <row r="4" spans="1:12" x14ac:dyDescent="0.35">
      <c r="A4" s="18" t="s">
        <v>14</v>
      </c>
      <c r="B4" s="19">
        <v>28901</v>
      </c>
      <c r="C4" s="19">
        <v>464248</v>
      </c>
      <c r="D4" s="19">
        <v>77</v>
      </c>
      <c r="E4" s="19">
        <v>2013</v>
      </c>
      <c r="F4" s="20">
        <f>B4+D4</f>
        <v>28978</v>
      </c>
      <c r="G4" s="20">
        <f t="shared" ref="F4:G26" si="0">C4+E4</f>
        <v>466261</v>
      </c>
      <c r="H4" s="154"/>
      <c r="I4" s="157"/>
      <c r="J4" s="160"/>
      <c r="K4" s="54">
        <v>0.36470000000000002</v>
      </c>
      <c r="L4" s="55">
        <v>0.35149999999999998</v>
      </c>
    </row>
    <row r="5" spans="1:12" x14ac:dyDescent="0.35">
      <c r="A5" s="18" t="s">
        <v>30</v>
      </c>
      <c r="B5" s="19">
        <v>493134</v>
      </c>
      <c r="C5" s="19">
        <v>7776715</v>
      </c>
      <c r="D5" s="19">
        <v>3081</v>
      </c>
      <c r="E5" s="19">
        <v>49563.6</v>
      </c>
      <c r="F5" s="20">
        <f t="shared" si="0"/>
        <v>496215</v>
      </c>
      <c r="G5" s="20">
        <f t="shared" si="0"/>
        <v>7826278.5999999996</v>
      </c>
      <c r="H5" s="154"/>
      <c r="I5" s="157"/>
      <c r="J5" s="160"/>
      <c r="K5" s="54">
        <v>0.38547500000000001</v>
      </c>
      <c r="L5" s="55">
        <v>0.3412</v>
      </c>
    </row>
    <row r="6" spans="1:12" x14ac:dyDescent="0.35">
      <c r="A6" s="18" t="s">
        <v>16</v>
      </c>
      <c r="B6" s="19">
        <v>45237</v>
      </c>
      <c r="C6" s="19">
        <v>735369.01890607458</v>
      </c>
      <c r="D6" s="19">
        <v>239</v>
      </c>
      <c r="E6" s="19">
        <v>6785.2493279999999</v>
      </c>
      <c r="F6" s="20">
        <f t="shared" si="0"/>
        <v>45476</v>
      </c>
      <c r="G6" s="20">
        <f t="shared" si="0"/>
        <v>742154.26823407458</v>
      </c>
      <c r="H6" s="154"/>
      <c r="I6" s="157"/>
      <c r="J6" s="160"/>
      <c r="K6" s="54">
        <v>0.23</v>
      </c>
      <c r="L6" s="55">
        <v>0.42959999999999998</v>
      </c>
    </row>
    <row r="7" spans="1:12" x14ac:dyDescent="0.35">
      <c r="A7" s="18" t="s">
        <v>31</v>
      </c>
      <c r="B7" s="19">
        <v>753239</v>
      </c>
      <c r="C7" s="19">
        <v>11796617</v>
      </c>
      <c r="D7" s="19">
        <v>15173</v>
      </c>
      <c r="E7" s="19">
        <v>271814</v>
      </c>
      <c r="F7" s="20">
        <f t="shared" si="0"/>
        <v>768412</v>
      </c>
      <c r="G7" s="20">
        <f t="shared" si="0"/>
        <v>12068431</v>
      </c>
      <c r="H7" s="154"/>
      <c r="I7" s="157"/>
      <c r="J7" s="160"/>
      <c r="K7" s="54">
        <v>0.3879333333333333</v>
      </c>
      <c r="L7" s="55">
        <v>0.3056666666666667</v>
      </c>
    </row>
    <row r="8" spans="1:12" ht="15" thickBot="1" x14ac:dyDescent="0.4">
      <c r="A8" s="21" t="s">
        <v>18</v>
      </c>
      <c r="B8" s="22">
        <v>11356</v>
      </c>
      <c r="C8" s="22">
        <v>158753.42000000001</v>
      </c>
      <c r="D8" s="22">
        <v>8</v>
      </c>
      <c r="E8" s="22">
        <v>310.88</v>
      </c>
      <c r="F8" s="23">
        <f t="shared" si="0"/>
        <v>11364</v>
      </c>
      <c r="G8" s="23">
        <f t="shared" si="0"/>
        <v>159064.30000000002</v>
      </c>
      <c r="H8" s="155"/>
      <c r="I8" s="158"/>
      <c r="J8" s="161"/>
      <c r="K8" s="56">
        <v>0.3856</v>
      </c>
      <c r="L8" s="57">
        <v>0.53200000000000003</v>
      </c>
    </row>
    <row r="9" spans="1:12" x14ac:dyDescent="0.35">
      <c r="A9" s="48" t="s">
        <v>19</v>
      </c>
      <c r="B9" s="49">
        <v>179965</v>
      </c>
      <c r="C9" s="49">
        <v>2924508.4123141207</v>
      </c>
      <c r="D9" s="49">
        <v>3769</v>
      </c>
      <c r="E9" s="49">
        <v>65854</v>
      </c>
      <c r="F9" s="51">
        <f t="shared" si="0"/>
        <v>183734</v>
      </c>
      <c r="G9" s="51">
        <f t="shared" si="0"/>
        <v>2990362.4123141207</v>
      </c>
      <c r="H9" s="153">
        <f>G9/G2</f>
        <v>3.534556562140919E-2</v>
      </c>
      <c r="I9" s="162">
        <f>F9/F2</f>
        <v>0.10927672137719097</v>
      </c>
      <c r="J9" s="165">
        <f>E9/G9</f>
        <v>2.2022079908715228E-2</v>
      </c>
      <c r="K9" s="58"/>
      <c r="L9" s="59"/>
    </row>
    <row r="10" spans="1:12" x14ac:dyDescent="0.35">
      <c r="A10" s="18" t="s">
        <v>14</v>
      </c>
      <c r="B10" s="19">
        <v>6252</v>
      </c>
      <c r="C10" s="19">
        <v>89472</v>
      </c>
      <c r="D10" s="19">
        <v>0</v>
      </c>
      <c r="E10" s="19">
        <v>0</v>
      </c>
      <c r="F10" s="25">
        <f t="shared" si="0"/>
        <v>6252</v>
      </c>
      <c r="G10" s="25">
        <f t="shared" si="0"/>
        <v>89472</v>
      </c>
      <c r="H10" s="154"/>
      <c r="I10" s="163"/>
      <c r="J10" s="166"/>
      <c r="K10" s="54">
        <v>0.36470000000000002</v>
      </c>
      <c r="L10" s="55">
        <v>0.35149999999999998</v>
      </c>
    </row>
    <row r="11" spans="1:12" x14ac:dyDescent="0.35">
      <c r="A11" s="18" t="s">
        <v>30</v>
      </c>
      <c r="B11" s="19">
        <v>77701</v>
      </c>
      <c r="C11" s="19">
        <v>1284992</v>
      </c>
      <c r="D11" s="19">
        <v>840</v>
      </c>
      <c r="E11" s="19">
        <v>13748</v>
      </c>
      <c r="F11" s="25">
        <f t="shared" si="0"/>
        <v>78541</v>
      </c>
      <c r="G11" s="25">
        <f t="shared" si="0"/>
        <v>1298740</v>
      </c>
      <c r="H11" s="154"/>
      <c r="I11" s="163"/>
      <c r="J11" s="166"/>
      <c r="K11" s="54">
        <v>0.38547500000000001</v>
      </c>
      <c r="L11" s="55">
        <v>0.3412</v>
      </c>
    </row>
    <row r="12" spans="1:12" x14ac:dyDescent="0.35">
      <c r="A12" s="18" t="s">
        <v>16</v>
      </c>
      <c r="B12" s="19">
        <v>10335</v>
      </c>
      <c r="C12" s="19">
        <v>159664.162314121</v>
      </c>
      <c r="D12" s="19">
        <v>0</v>
      </c>
      <c r="E12" s="19">
        <v>0</v>
      </c>
      <c r="F12" s="25">
        <f t="shared" si="0"/>
        <v>10335</v>
      </c>
      <c r="G12" s="25">
        <f t="shared" si="0"/>
        <v>159664.162314121</v>
      </c>
      <c r="H12" s="154"/>
      <c r="I12" s="163"/>
      <c r="J12" s="166"/>
      <c r="K12" s="54">
        <v>0.23</v>
      </c>
      <c r="L12" s="55">
        <v>0.42959999999999998</v>
      </c>
    </row>
    <row r="13" spans="1:12" x14ac:dyDescent="0.35">
      <c r="A13" s="18" t="s">
        <v>31</v>
      </c>
      <c r="B13" s="19">
        <v>82541</v>
      </c>
      <c r="C13" s="19">
        <v>1341088</v>
      </c>
      <c r="D13" s="19">
        <v>2929</v>
      </c>
      <c r="E13" s="19">
        <v>52106</v>
      </c>
      <c r="F13" s="25">
        <f t="shared" si="0"/>
        <v>85470</v>
      </c>
      <c r="G13" s="25">
        <f t="shared" si="0"/>
        <v>1393194</v>
      </c>
      <c r="H13" s="154"/>
      <c r="I13" s="163"/>
      <c r="J13" s="166"/>
      <c r="K13" s="54">
        <v>0.3879333333333333</v>
      </c>
      <c r="L13" s="55">
        <v>0.3056666666666667</v>
      </c>
    </row>
    <row r="14" spans="1:12" ht="15" thickBot="1" x14ac:dyDescent="0.4">
      <c r="A14" s="21" t="s">
        <v>18</v>
      </c>
      <c r="B14" s="22">
        <v>3136</v>
      </c>
      <c r="C14" s="22">
        <v>49292.249999999891</v>
      </c>
      <c r="D14" s="22">
        <v>0</v>
      </c>
      <c r="E14" s="22">
        <v>0</v>
      </c>
      <c r="F14" s="26">
        <f t="shared" si="0"/>
        <v>3136</v>
      </c>
      <c r="G14" s="26">
        <f t="shared" si="0"/>
        <v>49292.249999999891</v>
      </c>
      <c r="H14" s="155"/>
      <c r="I14" s="164"/>
      <c r="J14" s="167"/>
      <c r="K14" s="56">
        <v>0.3856</v>
      </c>
      <c r="L14" s="57">
        <v>0.53200000000000003</v>
      </c>
    </row>
    <row r="15" spans="1:12" x14ac:dyDescent="0.35">
      <c r="A15" s="48" t="s">
        <v>20</v>
      </c>
      <c r="B15" s="49">
        <v>100400.5</v>
      </c>
      <c r="C15" s="49">
        <v>3725628.4990045545</v>
      </c>
      <c r="D15" s="49">
        <v>11564</v>
      </c>
      <c r="E15" s="49">
        <v>1111661.7131359999</v>
      </c>
      <c r="F15" s="51">
        <f t="shared" si="0"/>
        <v>111964.5</v>
      </c>
      <c r="G15" s="51">
        <f t="shared" si="0"/>
        <v>4837290.2121405546</v>
      </c>
      <c r="H15" s="153">
        <f>G15/G2</f>
        <v>5.7175932227793866E-2</v>
      </c>
      <c r="I15" s="162">
        <f>F15/F2</f>
        <v>6.6591449980060835E-2</v>
      </c>
      <c r="J15" s="165">
        <f>E15/G15</f>
        <v>0.22981083713893552</v>
      </c>
      <c r="K15" s="58"/>
      <c r="L15" s="59"/>
    </row>
    <row r="16" spans="1:12" x14ac:dyDescent="0.35">
      <c r="A16" s="18" t="s">
        <v>14</v>
      </c>
      <c r="B16" s="19">
        <v>4020</v>
      </c>
      <c r="C16" s="19">
        <v>174801</v>
      </c>
      <c r="D16" s="19">
        <v>594</v>
      </c>
      <c r="E16" s="19">
        <v>43378</v>
      </c>
      <c r="F16" s="25">
        <f t="shared" si="0"/>
        <v>4614</v>
      </c>
      <c r="G16" s="25">
        <f t="shared" si="0"/>
        <v>218179</v>
      </c>
      <c r="H16" s="154"/>
      <c r="I16" s="163"/>
      <c r="J16" s="166"/>
      <c r="K16" s="54">
        <v>0.36470000000000002</v>
      </c>
      <c r="L16" s="55">
        <v>0.18640000000000001</v>
      </c>
    </row>
    <row r="17" spans="1:12" x14ac:dyDescent="0.35">
      <c r="A17" s="18" t="s">
        <v>30</v>
      </c>
      <c r="B17" s="19">
        <v>42774</v>
      </c>
      <c r="C17" s="19">
        <v>1367282</v>
      </c>
      <c r="D17" s="19">
        <v>4859</v>
      </c>
      <c r="E17" s="19">
        <v>244386.8</v>
      </c>
      <c r="F17" s="25">
        <f t="shared" si="0"/>
        <v>47633</v>
      </c>
      <c r="G17" s="25">
        <f t="shared" si="0"/>
        <v>1611668.8</v>
      </c>
      <c r="H17" s="154"/>
      <c r="I17" s="163"/>
      <c r="J17" s="166"/>
      <c r="K17" s="54">
        <v>0.38547500000000001</v>
      </c>
      <c r="L17" s="55">
        <v>0.19585</v>
      </c>
    </row>
    <row r="18" spans="1:12" x14ac:dyDescent="0.35">
      <c r="A18" s="18" t="s">
        <v>16</v>
      </c>
      <c r="B18" s="19">
        <v>3763.5</v>
      </c>
      <c r="C18" s="19">
        <v>130703.52900455447</v>
      </c>
      <c r="D18" s="19">
        <v>218</v>
      </c>
      <c r="E18" s="19">
        <v>17354.213135999991</v>
      </c>
      <c r="F18" s="25">
        <f t="shared" si="0"/>
        <v>3981.5</v>
      </c>
      <c r="G18" s="25">
        <f t="shared" si="0"/>
        <v>148057.74214055447</v>
      </c>
      <c r="H18" s="154"/>
      <c r="I18" s="163"/>
      <c r="J18" s="166"/>
      <c r="K18" s="54">
        <v>0.23</v>
      </c>
      <c r="L18" s="55">
        <v>0.25295000000000001</v>
      </c>
    </row>
    <row r="19" spans="1:12" x14ac:dyDescent="0.35">
      <c r="A19" s="18" t="s">
        <v>31</v>
      </c>
      <c r="B19" s="19">
        <v>48525</v>
      </c>
      <c r="C19" s="19">
        <v>2010143</v>
      </c>
      <c r="D19" s="19">
        <v>5790</v>
      </c>
      <c r="E19" s="19">
        <v>797677</v>
      </c>
      <c r="F19" s="25">
        <f t="shared" si="0"/>
        <v>54315</v>
      </c>
      <c r="G19" s="25">
        <f t="shared" si="0"/>
        <v>2807820</v>
      </c>
      <c r="H19" s="154"/>
      <c r="I19" s="163"/>
      <c r="J19" s="166"/>
      <c r="K19" s="54">
        <v>0.3879333333333333</v>
      </c>
      <c r="L19" s="55">
        <v>0.15129999999999999</v>
      </c>
    </row>
    <row r="20" spans="1:12" ht="15" thickBot="1" x14ac:dyDescent="0.4">
      <c r="A20" s="21" t="s">
        <v>18</v>
      </c>
      <c r="B20" s="22">
        <v>1318</v>
      </c>
      <c r="C20" s="22">
        <v>42698.97</v>
      </c>
      <c r="D20" s="22">
        <v>103</v>
      </c>
      <c r="E20" s="22">
        <v>8865.6999999999898</v>
      </c>
      <c r="F20" s="26">
        <f t="shared" si="0"/>
        <v>1421</v>
      </c>
      <c r="G20" s="26">
        <f t="shared" si="0"/>
        <v>51564.669999999991</v>
      </c>
      <c r="H20" s="155"/>
      <c r="I20" s="164"/>
      <c r="J20" s="167"/>
      <c r="K20" s="56">
        <v>0.3856</v>
      </c>
      <c r="L20" s="57">
        <v>0.41670000000000001</v>
      </c>
    </row>
    <row r="21" spans="1:12" x14ac:dyDescent="0.35">
      <c r="A21" s="48" t="s">
        <v>21</v>
      </c>
      <c r="B21" s="49">
        <v>16966</v>
      </c>
      <c r="C21" s="49">
        <v>4723387.9860788863</v>
      </c>
      <c r="D21" s="49">
        <v>7665</v>
      </c>
      <c r="E21" s="49">
        <v>3259557.7558639999</v>
      </c>
      <c r="F21" s="51">
        <f t="shared" si="0"/>
        <v>24631</v>
      </c>
      <c r="G21" s="51">
        <f t="shared" si="0"/>
        <v>7982945.7419428863</v>
      </c>
      <c r="H21" s="153">
        <f>G21/G2</f>
        <v>9.4357035592765426E-2</v>
      </c>
      <c r="I21" s="162">
        <f>F21/F2</f>
        <v>1.4649411237123182E-2</v>
      </c>
      <c r="J21" s="165">
        <f>E21/G21</f>
        <v>0.40831515849319677</v>
      </c>
      <c r="K21" s="58"/>
      <c r="L21" s="59"/>
    </row>
    <row r="22" spans="1:12" x14ac:dyDescent="0.35">
      <c r="A22" s="18" t="s">
        <v>14</v>
      </c>
      <c r="B22" s="19">
        <v>300</v>
      </c>
      <c r="C22" s="19">
        <v>147455</v>
      </c>
      <c r="D22" s="19">
        <v>280</v>
      </c>
      <c r="E22" s="19">
        <v>190827</v>
      </c>
      <c r="F22" s="25">
        <f t="shared" si="0"/>
        <v>580</v>
      </c>
      <c r="G22" s="25">
        <f t="shared" si="0"/>
        <v>338282</v>
      </c>
      <c r="H22" s="154"/>
      <c r="I22" s="163"/>
      <c r="J22" s="166"/>
      <c r="K22" s="54">
        <v>0.36470000000000002</v>
      </c>
      <c r="L22" s="55">
        <v>0.1399</v>
      </c>
    </row>
    <row r="23" spans="1:12" x14ac:dyDescent="0.35">
      <c r="A23" s="18" t="s">
        <v>30</v>
      </c>
      <c r="B23" s="19">
        <v>6659</v>
      </c>
      <c r="C23" s="19">
        <v>2588608</v>
      </c>
      <c r="D23" s="19">
        <v>3747</v>
      </c>
      <c r="E23" s="19">
        <v>1662183.7999999998</v>
      </c>
      <c r="F23" s="25">
        <f t="shared" si="0"/>
        <v>10406</v>
      </c>
      <c r="G23" s="25">
        <f t="shared" si="0"/>
        <v>4250791.8</v>
      </c>
      <c r="H23" s="154"/>
      <c r="I23" s="163"/>
      <c r="J23" s="166"/>
      <c r="K23" s="54">
        <v>0.38547500000000001</v>
      </c>
      <c r="L23" s="55">
        <v>0.14479999999999998</v>
      </c>
    </row>
    <row r="24" spans="1:12" x14ac:dyDescent="0.35">
      <c r="A24" s="18" t="s">
        <v>16</v>
      </c>
      <c r="B24" s="19">
        <v>347</v>
      </c>
      <c r="C24" s="19">
        <v>151681.9850788856</v>
      </c>
      <c r="D24" s="19">
        <v>212</v>
      </c>
      <c r="E24" s="19">
        <v>151583.02586399991</v>
      </c>
      <c r="F24" s="25">
        <f t="shared" si="0"/>
        <v>559</v>
      </c>
      <c r="G24" s="25">
        <f t="shared" si="0"/>
        <v>303265.01094288554</v>
      </c>
      <c r="H24" s="154"/>
      <c r="I24" s="163"/>
      <c r="J24" s="166"/>
      <c r="K24" s="54">
        <v>0.23</v>
      </c>
      <c r="L24" s="55">
        <v>0.25295000000000001</v>
      </c>
    </row>
    <row r="25" spans="1:12" x14ac:dyDescent="0.35">
      <c r="A25" s="18" t="s">
        <v>31</v>
      </c>
      <c r="B25" s="19">
        <v>9498</v>
      </c>
      <c r="C25" s="19">
        <v>1717455</v>
      </c>
      <c r="D25" s="19">
        <v>3340</v>
      </c>
      <c r="E25" s="19">
        <v>1188393</v>
      </c>
      <c r="F25" s="25">
        <f t="shared" si="0"/>
        <v>12838</v>
      </c>
      <c r="G25" s="25">
        <f t="shared" si="0"/>
        <v>2905848</v>
      </c>
      <c r="H25" s="154"/>
      <c r="I25" s="163"/>
      <c r="J25" s="166"/>
      <c r="K25" s="54">
        <v>0.3879333333333333</v>
      </c>
      <c r="L25" s="55">
        <v>0.1459</v>
      </c>
    </row>
    <row r="26" spans="1:12" ht="15" thickBot="1" x14ac:dyDescent="0.4">
      <c r="A26" s="21" t="s">
        <v>18</v>
      </c>
      <c r="B26" s="22">
        <v>162</v>
      </c>
      <c r="C26" s="22">
        <v>118188.0009999999</v>
      </c>
      <c r="D26" s="22">
        <v>86</v>
      </c>
      <c r="E26" s="22">
        <v>66570.930000000008</v>
      </c>
      <c r="F26" s="26">
        <f t="shared" si="0"/>
        <v>248</v>
      </c>
      <c r="G26" s="26">
        <f t="shared" si="0"/>
        <v>184758.93099999992</v>
      </c>
      <c r="H26" s="155"/>
      <c r="I26" s="164"/>
      <c r="J26" s="167"/>
      <c r="K26" s="56">
        <v>0.3856</v>
      </c>
      <c r="L26" s="57">
        <v>0.26119999999999999</v>
      </c>
    </row>
    <row r="27" spans="1:12" x14ac:dyDescent="0.35">
      <c r="A27" s="48" t="s">
        <v>22</v>
      </c>
      <c r="B27" s="49">
        <v>5578</v>
      </c>
      <c r="C27" s="49">
        <v>14593684.838224288</v>
      </c>
      <c r="D27" s="49">
        <v>5012</v>
      </c>
      <c r="E27" s="49">
        <v>32937036.587438267</v>
      </c>
      <c r="F27" s="51">
        <f>B27+D27</f>
        <v>10590</v>
      </c>
      <c r="G27" s="51">
        <f>C27+E27</f>
        <v>47530721.425662555</v>
      </c>
      <c r="H27" s="153">
        <f>G27/G2</f>
        <v>0.56180489236540099</v>
      </c>
      <c r="I27" s="169">
        <f>F27/F2</f>
        <v>6.2984558077680362E-3</v>
      </c>
      <c r="J27" s="172">
        <f>E27/G27</f>
        <v>0.69296311100498176</v>
      </c>
      <c r="K27" s="58"/>
      <c r="L27" s="59"/>
    </row>
    <row r="28" spans="1:12" x14ac:dyDescent="0.35">
      <c r="A28" s="18" t="s">
        <v>14</v>
      </c>
      <c r="B28" s="19">
        <v>21</v>
      </c>
      <c r="C28" s="19">
        <v>113942</v>
      </c>
      <c r="D28" s="19">
        <v>91</v>
      </c>
      <c r="E28" s="19">
        <v>3104952</v>
      </c>
      <c r="F28" s="25">
        <f>B28+D28</f>
        <v>112</v>
      </c>
      <c r="G28" s="25">
        <f>C28+E28</f>
        <v>3218894</v>
      </c>
      <c r="H28" s="154"/>
      <c r="I28" s="170"/>
      <c r="J28" s="173"/>
      <c r="K28" s="54">
        <v>0.36470000000000002</v>
      </c>
      <c r="L28" s="55">
        <v>7.6233333333333334E-2</v>
      </c>
    </row>
    <row r="29" spans="1:12" x14ac:dyDescent="0.35">
      <c r="A29" s="18" t="s">
        <v>30</v>
      </c>
      <c r="B29" s="19">
        <v>377</v>
      </c>
      <c r="C29" s="19">
        <v>4509273</v>
      </c>
      <c r="D29" s="19">
        <v>853</v>
      </c>
      <c r="E29" s="19">
        <v>6841671.1999999974</v>
      </c>
      <c r="F29" s="25">
        <f t="shared" ref="F29:G32" si="1">B29+D29</f>
        <v>1230</v>
      </c>
      <c r="G29" s="25">
        <f t="shared" si="1"/>
        <v>11350944.199999997</v>
      </c>
      <c r="H29" s="154"/>
      <c r="I29" s="170"/>
      <c r="J29" s="173"/>
      <c r="K29" s="54">
        <v>0.3934333333333333</v>
      </c>
      <c r="L29" s="55">
        <v>0.1193</v>
      </c>
    </row>
    <row r="30" spans="1:12" x14ac:dyDescent="0.35">
      <c r="A30" s="18" t="s">
        <v>16</v>
      </c>
      <c r="B30" s="19">
        <v>6</v>
      </c>
      <c r="C30" s="19">
        <v>61722.518224286403</v>
      </c>
      <c r="D30" s="19">
        <v>13</v>
      </c>
      <c r="E30" s="19">
        <v>337910.55743827199</v>
      </c>
      <c r="F30" s="25">
        <f t="shared" si="1"/>
        <v>19</v>
      </c>
      <c r="G30" s="25">
        <f t="shared" si="1"/>
        <v>399633.07566255837</v>
      </c>
      <c r="H30" s="154"/>
      <c r="I30" s="170"/>
      <c r="J30" s="173"/>
      <c r="K30" s="54">
        <v>0.23</v>
      </c>
      <c r="L30" s="55">
        <v>0.25295000000000001</v>
      </c>
    </row>
    <row r="31" spans="1:12" x14ac:dyDescent="0.35">
      <c r="A31" s="18" t="s">
        <v>31</v>
      </c>
      <c r="B31" s="19">
        <v>5165</v>
      </c>
      <c r="C31" s="19">
        <v>9854471</v>
      </c>
      <c r="D31" s="19">
        <v>4037</v>
      </c>
      <c r="E31" s="19">
        <v>22051404</v>
      </c>
      <c r="F31" s="25">
        <f t="shared" si="1"/>
        <v>9202</v>
      </c>
      <c r="G31" s="25">
        <f t="shared" si="1"/>
        <v>31905875</v>
      </c>
      <c r="H31" s="154"/>
      <c r="I31" s="170"/>
      <c r="J31" s="173"/>
      <c r="K31" s="54">
        <v>0.35894999999999994</v>
      </c>
      <c r="L31" s="55">
        <v>0.13545000000000001</v>
      </c>
    </row>
    <row r="32" spans="1:12" ht="15" thickBot="1" x14ac:dyDescent="0.4">
      <c r="A32" s="18" t="s">
        <v>18</v>
      </c>
      <c r="B32" s="19">
        <v>9</v>
      </c>
      <c r="C32" s="19">
        <v>54276.319999999992</v>
      </c>
      <c r="D32" s="19">
        <v>18</v>
      </c>
      <c r="E32" s="19">
        <v>601098.82999999879</v>
      </c>
      <c r="F32" s="27">
        <f t="shared" si="1"/>
        <v>27</v>
      </c>
      <c r="G32" s="27">
        <f t="shared" si="1"/>
        <v>655375.14999999874</v>
      </c>
      <c r="H32" s="168"/>
      <c r="I32" s="171"/>
      <c r="J32" s="174"/>
      <c r="K32" s="56">
        <v>0.3856</v>
      </c>
      <c r="L32" s="57">
        <v>0.2074</v>
      </c>
    </row>
    <row r="33" spans="1:10" x14ac:dyDescent="0.35">
      <c r="A33" s="48" t="s">
        <v>23</v>
      </c>
      <c r="B33" s="49">
        <v>0</v>
      </c>
      <c r="C33" s="49">
        <v>100</v>
      </c>
      <c r="D33" s="49">
        <v>0</v>
      </c>
      <c r="E33" s="49">
        <v>0</v>
      </c>
      <c r="F33" s="51">
        <f>B33+D33</f>
        <v>0</v>
      </c>
      <c r="G33" s="51">
        <f>C33+E33</f>
        <v>100</v>
      </c>
      <c r="H33" s="177">
        <f>G33/G2</f>
        <v>1.1819826746035335E-6</v>
      </c>
      <c r="I33" s="177">
        <f>F33/F2</f>
        <v>0</v>
      </c>
      <c r="J33" s="179">
        <f>F34/G33</f>
        <v>0</v>
      </c>
    </row>
    <row r="34" spans="1:10" ht="15" thickBot="1" x14ac:dyDescent="0.4">
      <c r="A34" s="21" t="s">
        <v>30</v>
      </c>
      <c r="B34" s="22">
        <v>0</v>
      </c>
      <c r="C34" s="22">
        <v>100</v>
      </c>
      <c r="D34" s="22">
        <v>0</v>
      </c>
      <c r="E34" s="22">
        <v>0</v>
      </c>
      <c r="F34" s="26">
        <f t="shared" ref="F34:G34" si="2">B34+D34</f>
        <v>0</v>
      </c>
      <c r="G34" s="26">
        <f t="shared" si="2"/>
        <v>100</v>
      </c>
      <c r="H34" s="178"/>
      <c r="I34" s="178"/>
      <c r="J34" s="180"/>
    </row>
  </sheetData>
  <mergeCells count="19">
    <mergeCell ref="H27:H32"/>
    <mergeCell ref="I27:I32"/>
    <mergeCell ref="J27:J32"/>
    <mergeCell ref="H33:H34"/>
    <mergeCell ref="I33:I34"/>
    <mergeCell ref="J33:J34"/>
    <mergeCell ref="H15:H20"/>
    <mergeCell ref="I15:I20"/>
    <mergeCell ref="J15:J20"/>
    <mergeCell ref="H21:H26"/>
    <mergeCell ref="I21:I26"/>
    <mergeCell ref="J21:J26"/>
    <mergeCell ref="K2:L2"/>
    <mergeCell ref="H3:H8"/>
    <mergeCell ref="I3:I8"/>
    <mergeCell ref="J3:J8"/>
    <mergeCell ref="H9:H14"/>
    <mergeCell ref="I9:I14"/>
    <mergeCell ref="J9:J14"/>
  </mergeCells>
  <pageMargins left="0.7" right="0.7" top="0.75" bottom="0.75" header="0.3" footer="0.3"/>
  <pageSetup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E6C89982BBFA40AD8012DACA8A907F" ma:contentTypeVersion="10" ma:contentTypeDescription="Create a new document." ma:contentTypeScope="" ma:versionID="6070f81d0fc684ad370c8e5507417a15">
  <xsd:schema xmlns:xsd="http://www.w3.org/2001/XMLSchema" xmlns:xs="http://www.w3.org/2001/XMLSchema" xmlns:p="http://schemas.microsoft.com/office/2006/metadata/properties" xmlns:ns1="http://schemas.microsoft.com/sharepoint/v3" xmlns:ns2="e12619c7-9a19-4dc6-ad29-a355e3b803fe" xmlns:ns3="338e5083-a46f-4766-8e64-ee827b9e16b3" targetNamespace="http://schemas.microsoft.com/office/2006/metadata/properties" ma:root="true" ma:fieldsID="3bd5baa586ab47ba67d940dea43ee07a" ns1:_="" ns2:_="" ns3:_="">
    <xsd:import namespace="http://schemas.microsoft.com/sharepoint/v3"/>
    <xsd:import namespace="e12619c7-9a19-4dc6-ad29-a355e3b803fe"/>
    <xsd:import namespace="338e5083-a46f-4766-8e64-ee827b9e16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2619c7-9a19-4dc6-ad29-a355e3b803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e5083-a46f-4766-8e64-ee827b9e16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5660A8-27C0-4DED-B217-7BB7EED0CB8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03E3A1BD-E79C-4F59-AC39-1D0337FCBE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BEFAD5-F839-47DD-A188-9D459C2470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12619c7-9a19-4dc6-ad29-a355e3b803fe"/>
    <ds:schemaRef ds:uri="338e5083-a46f-4766-8e64-ee827b9e16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JAN</vt:lpstr>
      <vt:lpstr>FEB</vt:lpstr>
      <vt:lpstr>MAR</vt:lpstr>
      <vt:lpstr>APR</vt:lpstr>
      <vt:lpstr>MAY</vt:lpstr>
      <vt:lpstr>JUNE</vt:lpstr>
      <vt:lpstr>JULY</vt:lpstr>
      <vt:lpstr>AUG</vt:lpstr>
      <vt:lpstr>SEP</vt:lpstr>
      <vt:lpstr>OCT</vt:lpstr>
      <vt:lpstr>NOV</vt:lpstr>
      <vt:lpstr>DEC</vt:lpstr>
      <vt:lpstr>Annual</vt:lpstr>
      <vt:lpstr>Graph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Atala, Zazy (ENE)</dc:creator>
  <cp:keywords/>
  <dc:description/>
  <cp:lastModifiedBy>Lopes, Paul (ENE)</cp:lastModifiedBy>
  <cp:revision/>
  <dcterms:created xsi:type="dcterms:W3CDTF">2021-09-21T21:57:40Z</dcterms:created>
  <dcterms:modified xsi:type="dcterms:W3CDTF">2022-02-08T14:59:34Z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0x010100A7E6C89982BBFA40AD8012DACA8A907F</vt:lpwstr>
  </property>
</Properties>
</file>