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codeName="ThisWorkbook" defaultThemeVersion="124226"/>
  <mc:AlternateContent xmlns:mc="http://schemas.openxmlformats.org/markup-compatibility/2006">
    <mc:Choice Requires="x15">
      <x15ac:absPath xmlns:x15ac="http://schemas.microsoft.com/office/spreadsheetml/2010/11/ac" url="https://massgov.sharepoint.com/sites/ENV-TEAMS-DOERRENEWABLES/Shared Documents/Solar Check-In Mtg/SMART/BTM Value of Energy Workbook/"/>
    </mc:Choice>
  </mc:AlternateContent>
  <xr:revisionPtr revIDLastSave="15" documentId="8_{B2709287-C491-4A9B-AE61-19C00D9778C2}" xr6:coauthVersionLast="46" xr6:coauthVersionMax="47" xr10:uidLastSave="{4C7276DE-C302-4DFF-AC22-7BFD397063AC}"/>
  <bookViews>
    <workbookView xWindow="525" yWindow="510" windowWidth="23100" windowHeight="13680" tabRatio="875" xr2:uid="{00000000-000D-0000-FFFF-FFFF00000000}"/>
  </bookViews>
  <sheets>
    <sheet name="Calculator" sheetId="12" r:id="rId1"/>
    <sheet name="National Grid" sheetId="20" r:id="rId2"/>
    <sheet name="Unitil" sheetId="9" r:id="rId3"/>
    <sheet name="Eversource" sheetId="21" r:id="rId4"/>
    <sheet name="Basic Service Rates" sheetId="11" r:id="rId5"/>
    <sheet name="Base Compensation Rates" sheetId="13" r:id="rId6"/>
    <sheet name="Compensation Rate Adders" sheetId="14" r:id="rId7"/>
    <sheet name="Last Updated" sheetId="22" r:id="rId8"/>
    <sheet name="Tables" sheetId="15" state="hidden" r:id="rId9"/>
    <sheet name="VOE" sheetId="19" state="hidden" r:id="rId10"/>
    <sheet name="Base rates" sheetId="16" state="hidden" r:id="rId11"/>
    <sheet name="Adders" sheetId="18" state="hidden" r:id="rId12"/>
  </sheets>
  <externalReferences>
    <externalReference r:id="rId13"/>
  </externalReferences>
  <definedNames>
    <definedName name="Cambridge" localSheetId="3">[1]!Table16[Cambridge]</definedName>
    <definedName name="Cambridge">Table16[Cambridge]</definedName>
    <definedName name="CapacityBlock" localSheetId="3">[1]!Table5[Capacity Block]</definedName>
    <definedName name="CapacityBlock">Table5[Capacity Block]</definedName>
    <definedName name="EasternMass" localSheetId="3">[1]!Table6[EasernMass]</definedName>
    <definedName name="EasternMass">Table31[EasternMass]</definedName>
    <definedName name="EDC" localSheetId="3">[1]!Table1[Electric Distribution Company]</definedName>
    <definedName name="EDC">Table1[Electric Distribution Company]</definedName>
    <definedName name="Eversource" localSheetId="3">[1]!Table14[Eversource]</definedName>
    <definedName name="Eversource">Table14[Eversource]</definedName>
    <definedName name="EversourceCambridge" localSheetId="3">[1]!Table21[EversourceCambridge]</definedName>
    <definedName name="EversourceCambridge">Table21[EversourceCambridge]</definedName>
    <definedName name="EversourceGreaterBoston" localSheetId="3">[1]!Table22[EversourceGreaterBoston]</definedName>
    <definedName name="EversourceGreaterBoston">Table22[EversourceGreaterBoston]</definedName>
    <definedName name="EversourceSouthShoreCCVineyard">Table23[EversourceSouthShoreCCVineyard]</definedName>
    <definedName name="EversourceSouthShoreCCVinyard" localSheetId="3">[1]!Table23[EversourceSouthShore,CC,Vinyard]</definedName>
    <definedName name="EversourceSouthShoreCCVinyard">Table23[EversourceSouthShoreCCVineyard]</definedName>
    <definedName name="EversourceWesternMass" localSheetId="3">[1]!Table24[EversourceWesternMass]</definedName>
    <definedName name="EversourceWesternMass">Table24[EversourceWesternMass]</definedName>
    <definedName name="GreaterBoston" localSheetId="3">[1]!Table17[GreaterBoston]</definedName>
    <definedName name="GreaterBoston">Table17[GreaterBoston]</definedName>
    <definedName name="LocationAdder" localSheetId="3">[1]!Table9[Location Based Adder]</definedName>
    <definedName name="LocationAdder">Table9[Location Based Adder]</definedName>
    <definedName name="LocationColumn">ValidationLists[[#All],[Location]]</definedName>
    <definedName name="Low">Table7[Project Size]</definedName>
    <definedName name="MassElectric" localSheetId="3">[1]!Table2[MassElectric]</definedName>
    <definedName name="MassElectric">Table2[MassElectric]</definedName>
    <definedName name="MENationalGrid" localSheetId="3">[1]!Table2[MassElectric]</definedName>
    <definedName name="MENationalGrid">Table2[MassElectric]</definedName>
    <definedName name="MENG" localSheetId="3">[1]!Table2[MassElectric]</definedName>
    <definedName name="MENG">Table2[MassElectric]</definedName>
    <definedName name="NantucketElectric" localSheetId="3">[1]!Table3[NantucketElectric]</definedName>
    <definedName name="NantucketElectric">Table3[NantucketElectric]</definedName>
    <definedName name="NationalGrid" localSheetId="3">[1]!Table12[NationalGrid]</definedName>
    <definedName name="NationalGrid">Table12[NationalGrid]</definedName>
    <definedName name="NationalGridMassElectric">Table8[NGridMassElectric]</definedName>
    <definedName name="NationalGridNantucketElectric">Table15[NGridNantucketElectric]</definedName>
    <definedName name="NENationalGrid" localSheetId="3">[1]!Table3[NantucketElectric]</definedName>
    <definedName name="NENationalGrid">Table3[NantucketElectric]</definedName>
    <definedName name="NENG">Tables!$B$15:$B$20</definedName>
    <definedName name="NGridMassElectric">[1]!Table8[NGridMassElectric]</definedName>
    <definedName name="NGridNantucketElectric">[1]!Table15[NGridNantucketElectric]</definedName>
    <definedName name="NotLow">Table29[Project Size]</definedName>
    <definedName name="OffTakerAdder" localSheetId="3">[1]!Table10[Off-taker Based Adder]</definedName>
    <definedName name="OffTakerAdder">Table10[Off-taker Based Adder]</definedName>
    <definedName name="ProjectSize" localSheetId="3">[1]!Table7[Project Size]</definedName>
    <definedName name="ProjectSize">Table7[Project Size]</definedName>
    <definedName name="Size2Column">Offtaker2[[#All],[ProjectSize2]]</definedName>
    <definedName name="Size2Start">Offtaker2[[#Headers],[ProjectSize2]]</definedName>
    <definedName name="Size3Column">Tracking3[[#All],[ProjectSize3]]</definedName>
    <definedName name="Size3Start">Tracking3[[#Headers],[ProjectSize3]]</definedName>
    <definedName name="SizeColumn">ValidationLists[[#All],[ProjectSize]]</definedName>
    <definedName name="SizeList">Sizes[ProjectSize]</definedName>
    <definedName name="SizeStart">ValidationLists[[#Headers],[ProjectSize]]</definedName>
    <definedName name="SouthShoreCCVineyard">Table18[SouthShoreCCVineyard]</definedName>
    <definedName name="SouthShoreCCVinyard" localSheetId="3">[1]!Table18[SouthShore,CC,Vinyard]</definedName>
    <definedName name="SouthShoreCCVinyard">Table18[SouthShoreCCVineyard]</definedName>
    <definedName name="Test">Tables!#REF!</definedName>
    <definedName name="Tracking">[1]!Table11[Solar tracking Adder]</definedName>
    <definedName name="TrackingAdder">Table11[Solar tracking Adder]</definedName>
    <definedName name="Unitil" localSheetId="3">[1]!Table13[Unitil]</definedName>
    <definedName name="Unitil">Table13[Unitil]</definedName>
    <definedName name="UnitilFitch" localSheetId="3">[1]!Table4[UnitilFitch]</definedName>
    <definedName name="UnitilFitch">Table4[UnitilFitch]</definedName>
    <definedName name="UnitilUnitilFitch" localSheetId="3">[1]!Table20[UnitilUnitilFitch]</definedName>
    <definedName name="UnitilUnitilFitch">Table20[UnitilUnitilFitch]</definedName>
    <definedName name="WesternMass" localSheetId="3">[1]!Table19[WesternMass]</definedName>
    <definedName name="WesternMass">Table19[WesternMass]</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94" i="11" l="1"/>
  <c r="F91" i="11"/>
  <c r="F103" i="11"/>
  <c r="F100" i="11"/>
  <c r="P115" i="11"/>
  <c r="P112" i="11"/>
  <c r="P109" i="11"/>
  <c r="E12" i="12" l="1"/>
  <c r="E11" i="12"/>
  <c r="E8" i="12"/>
  <c r="E13" i="12" l="1"/>
  <c r="E14" i="12"/>
  <c r="C22" i="12" l="1"/>
  <c r="D16" i="14"/>
  <c r="E16" i="14" s="1"/>
  <c r="F16" i="14" s="1"/>
  <c r="G16" i="14" s="1"/>
  <c r="H16" i="14" s="1"/>
  <c r="I16" i="14" s="1"/>
  <c r="J16" i="14" s="1"/>
  <c r="K16" i="14" s="1"/>
  <c r="L16" i="14" s="1"/>
  <c r="M16" i="14" s="1"/>
  <c r="N16" i="14" s="1"/>
  <c r="O16" i="14" s="1"/>
  <c r="P16" i="14" s="1"/>
  <c r="D15" i="14"/>
  <c r="E15" i="14" s="1"/>
  <c r="F15" i="14" s="1"/>
  <c r="G15" i="14" s="1"/>
  <c r="H15" i="14" s="1"/>
  <c r="I15" i="14" s="1"/>
  <c r="J15" i="14" s="1"/>
  <c r="K15" i="14" s="1"/>
  <c r="L15" i="14" s="1"/>
  <c r="M15" i="14" s="1"/>
  <c r="N15" i="14" s="1"/>
  <c r="O15" i="14" s="1"/>
  <c r="P15" i="14" s="1"/>
  <c r="D13" i="14"/>
  <c r="E13" i="14" s="1"/>
  <c r="F13" i="14" s="1"/>
  <c r="G13" i="14" s="1"/>
  <c r="H13" i="14" s="1"/>
  <c r="I13" i="14" s="1"/>
  <c r="J13" i="14" s="1"/>
  <c r="K13" i="14" s="1"/>
  <c r="L13" i="14" s="1"/>
  <c r="M13" i="14" s="1"/>
  <c r="N13" i="14" s="1"/>
  <c r="O13" i="14" s="1"/>
  <c r="P13" i="14" s="1"/>
  <c r="D12" i="14"/>
  <c r="E12" i="14" s="1"/>
  <c r="F12" i="14" s="1"/>
  <c r="G12" i="14" s="1"/>
  <c r="H12" i="14" s="1"/>
  <c r="I12" i="14" s="1"/>
  <c r="J12" i="14" s="1"/>
  <c r="K12" i="14" s="1"/>
  <c r="L12" i="14" s="1"/>
  <c r="M12" i="14" s="1"/>
  <c r="N12" i="14" s="1"/>
  <c r="O12" i="14" s="1"/>
  <c r="P12" i="14" s="1"/>
  <c r="E11" i="14"/>
  <c r="F11" i="14" s="1"/>
  <c r="G11" i="14" s="1"/>
  <c r="H11" i="14" s="1"/>
  <c r="I11" i="14" s="1"/>
  <c r="J11" i="14" s="1"/>
  <c r="K11" i="14" s="1"/>
  <c r="L11" i="14" s="1"/>
  <c r="M11" i="14" s="1"/>
  <c r="N11" i="14" s="1"/>
  <c r="O11" i="14" s="1"/>
  <c r="P11" i="14" s="1"/>
  <c r="D11" i="14"/>
  <c r="D19" i="14"/>
  <c r="E19" i="14" s="1"/>
  <c r="F19" i="14" s="1"/>
  <c r="G19" i="14" s="1"/>
  <c r="H19" i="14" s="1"/>
  <c r="I19" i="14" s="1"/>
  <c r="J19" i="14" s="1"/>
  <c r="K19" i="14" s="1"/>
  <c r="L19" i="14" s="1"/>
  <c r="M19" i="14" s="1"/>
  <c r="N19" i="14" s="1"/>
  <c r="O19" i="14" s="1"/>
  <c r="P19" i="14" s="1"/>
  <c r="J15" i="13"/>
  <c r="K15" i="13" s="1"/>
  <c r="L15" i="13" s="1"/>
  <c r="M15" i="13" s="1"/>
  <c r="N15" i="13" s="1"/>
  <c r="O15" i="13" s="1"/>
  <c r="P15" i="13" s="1"/>
  <c r="Q15" i="13" s="1"/>
  <c r="R15" i="13" s="1"/>
  <c r="S15" i="13" s="1"/>
  <c r="T15" i="13" s="1"/>
  <c r="J14" i="13"/>
  <c r="K14" i="13" s="1"/>
  <c r="L14" i="13" s="1"/>
  <c r="M14" i="13" s="1"/>
  <c r="N14" i="13" s="1"/>
  <c r="O14" i="13" s="1"/>
  <c r="P14" i="13" s="1"/>
  <c r="Q14" i="13" s="1"/>
  <c r="R14" i="13" s="1"/>
  <c r="S14" i="13" s="1"/>
  <c r="T14" i="13" s="1"/>
  <c r="K13" i="13"/>
  <c r="L13" i="13" s="1"/>
  <c r="M13" i="13" s="1"/>
  <c r="N13" i="13" s="1"/>
  <c r="O13" i="13" s="1"/>
  <c r="P13" i="13" s="1"/>
  <c r="Q13" i="13" s="1"/>
  <c r="R13" i="13" s="1"/>
  <c r="S13" i="13" s="1"/>
  <c r="T13" i="13" s="1"/>
  <c r="J13" i="13"/>
  <c r="J12" i="13"/>
  <c r="K12" i="13" s="1"/>
  <c r="L12" i="13" s="1"/>
  <c r="M12" i="13" s="1"/>
  <c r="N12" i="13" s="1"/>
  <c r="O12" i="13" s="1"/>
  <c r="P12" i="13" s="1"/>
  <c r="Q12" i="13" s="1"/>
  <c r="R12" i="13" s="1"/>
  <c r="S12" i="13" s="1"/>
  <c r="T12" i="13" s="1"/>
  <c r="K11" i="13"/>
  <c r="L11" i="13" s="1"/>
  <c r="M11" i="13" s="1"/>
  <c r="N11" i="13" s="1"/>
  <c r="O11" i="13" s="1"/>
  <c r="P11" i="13" s="1"/>
  <c r="Q11" i="13" s="1"/>
  <c r="R11" i="13" s="1"/>
  <c r="S11" i="13" s="1"/>
  <c r="T11" i="13" s="1"/>
  <c r="J11" i="13"/>
  <c r="L10" i="13"/>
  <c r="M10" i="13" s="1"/>
  <c r="N10" i="13" s="1"/>
  <c r="O10" i="13" s="1"/>
  <c r="P10" i="13" s="1"/>
  <c r="Q10" i="13" s="1"/>
  <c r="R10" i="13" s="1"/>
  <c r="S10" i="13" s="1"/>
  <c r="T10" i="13" s="1"/>
  <c r="K10" i="13"/>
  <c r="J10" i="13"/>
  <c r="J9" i="13"/>
  <c r="K9" i="13" s="1"/>
  <c r="L9" i="13" s="1"/>
  <c r="J8" i="13"/>
  <c r="K8" i="13" s="1"/>
  <c r="L8" i="13" s="1"/>
  <c r="J7" i="13"/>
  <c r="K7" i="13" s="1"/>
  <c r="L7" i="13" s="1"/>
  <c r="J6" i="13"/>
  <c r="K6" i="13" s="1"/>
  <c r="L6" i="13" s="1"/>
  <c r="K5" i="13"/>
  <c r="L5" i="13" s="1"/>
  <c r="J5" i="13"/>
  <c r="J4" i="13"/>
  <c r="K4" i="13" s="1"/>
  <c r="L4" i="13" s="1"/>
  <c r="J33" i="13"/>
  <c r="K33" i="13" s="1"/>
  <c r="L33" i="13" s="1"/>
  <c r="M33" i="13" s="1"/>
  <c r="N33" i="13" s="1"/>
  <c r="O33" i="13" s="1"/>
  <c r="P33" i="13" s="1"/>
  <c r="Q33" i="13" s="1"/>
  <c r="R33" i="13" s="1"/>
  <c r="S33" i="13" s="1"/>
  <c r="T33" i="13" s="1"/>
  <c r="J32" i="13"/>
  <c r="K32" i="13" s="1"/>
  <c r="L32" i="13" s="1"/>
  <c r="M32" i="13" s="1"/>
  <c r="N32" i="13" s="1"/>
  <c r="O32" i="13" s="1"/>
  <c r="P32" i="13" s="1"/>
  <c r="Q32" i="13" s="1"/>
  <c r="R32" i="13" s="1"/>
  <c r="S32" i="13" s="1"/>
  <c r="T32" i="13" s="1"/>
  <c r="K31" i="13"/>
  <c r="L31" i="13" s="1"/>
  <c r="M31" i="13" s="1"/>
  <c r="N31" i="13" s="1"/>
  <c r="O31" i="13" s="1"/>
  <c r="P31" i="13" s="1"/>
  <c r="Q31" i="13" s="1"/>
  <c r="R31" i="13" s="1"/>
  <c r="S31" i="13" s="1"/>
  <c r="T31" i="13" s="1"/>
  <c r="J31" i="13"/>
  <c r="K30" i="13"/>
  <c r="L30" i="13" s="1"/>
  <c r="M30" i="13" s="1"/>
  <c r="N30" i="13" s="1"/>
  <c r="O30" i="13" s="1"/>
  <c r="P30" i="13" s="1"/>
  <c r="Q30" i="13" s="1"/>
  <c r="R30" i="13" s="1"/>
  <c r="S30" i="13" s="1"/>
  <c r="T30" i="13" s="1"/>
  <c r="J30" i="13"/>
  <c r="K29" i="13"/>
  <c r="L29" i="13" s="1"/>
  <c r="M29" i="13" s="1"/>
  <c r="N29" i="13" s="1"/>
  <c r="O29" i="13" s="1"/>
  <c r="P29" i="13" s="1"/>
  <c r="Q29" i="13" s="1"/>
  <c r="R29" i="13" s="1"/>
  <c r="S29" i="13" s="1"/>
  <c r="T29" i="13" s="1"/>
  <c r="J29" i="13"/>
  <c r="L28" i="13"/>
  <c r="M28" i="13" s="1"/>
  <c r="N28" i="13" s="1"/>
  <c r="O28" i="13" s="1"/>
  <c r="P28" i="13" s="1"/>
  <c r="Q28" i="13" s="1"/>
  <c r="R28" i="13" s="1"/>
  <c r="S28" i="13" s="1"/>
  <c r="T28" i="13" s="1"/>
  <c r="K28" i="13"/>
  <c r="J28" i="13"/>
  <c r="J27" i="13"/>
  <c r="K27" i="13" s="1"/>
  <c r="L27" i="13" s="1"/>
  <c r="M27" i="13" s="1"/>
  <c r="N27" i="13" s="1"/>
  <c r="O27" i="13" s="1"/>
  <c r="P27" i="13" s="1"/>
  <c r="Q27" i="13" s="1"/>
  <c r="R27" i="13" s="1"/>
  <c r="S27" i="13" s="1"/>
  <c r="T27" i="13" s="1"/>
  <c r="J26" i="13"/>
  <c r="K26" i="13" s="1"/>
  <c r="L26" i="13" s="1"/>
  <c r="M26" i="13" s="1"/>
  <c r="N26" i="13" s="1"/>
  <c r="O26" i="13" s="1"/>
  <c r="P26" i="13" s="1"/>
  <c r="Q26" i="13" s="1"/>
  <c r="R26" i="13" s="1"/>
  <c r="S26" i="13" s="1"/>
  <c r="T26" i="13" s="1"/>
  <c r="J25" i="13"/>
  <c r="K25" i="13" s="1"/>
  <c r="L25" i="13" s="1"/>
  <c r="M25" i="13" s="1"/>
  <c r="N25" i="13" s="1"/>
  <c r="O25" i="13" s="1"/>
  <c r="P25" i="13" s="1"/>
  <c r="Q25" i="13" s="1"/>
  <c r="R25" i="13" s="1"/>
  <c r="S25" i="13" s="1"/>
  <c r="T25" i="13" s="1"/>
  <c r="J24" i="13"/>
  <c r="K24" i="13" s="1"/>
  <c r="L24" i="13" s="1"/>
  <c r="M24" i="13" s="1"/>
  <c r="N24" i="13" s="1"/>
  <c r="O24" i="13" s="1"/>
  <c r="P24" i="13" s="1"/>
  <c r="Q24" i="13" s="1"/>
  <c r="R24" i="13" s="1"/>
  <c r="S24" i="13" s="1"/>
  <c r="T24" i="13" s="1"/>
  <c r="K23" i="13"/>
  <c r="L23" i="13" s="1"/>
  <c r="M23" i="13" s="1"/>
  <c r="N23" i="13" s="1"/>
  <c r="O23" i="13" s="1"/>
  <c r="P23" i="13" s="1"/>
  <c r="Q23" i="13" s="1"/>
  <c r="R23" i="13" s="1"/>
  <c r="S23" i="13" s="1"/>
  <c r="T23" i="13" s="1"/>
  <c r="J23" i="13"/>
  <c r="K22" i="13"/>
  <c r="L22" i="13" s="1"/>
  <c r="M22" i="13" s="1"/>
  <c r="N22" i="13" s="1"/>
  <c r="O22" i="13" s="1"/>
  <c r="P22" i="13" s="1"/>
  <c r="Q22" i="13" s="1"/>
  <c r="R22" i="13" s="1"/>
  <c r="S22" i="13" s="1"/>
  <c r="T22" i="13" s="1"/>
  <c r="J22" i="13"/>
  <c r="I33" i="13"/>
  <c r="I32" i="13"/>
  <c r="I31" i="13"/>
  <c r="I30" i="13"/>
  <c r="I29" i="13"/>
  <c r="I28" i="13"/>
  <c r="I27" i="13"/>
  <c r="I26" i="13"/>
  <c r="I25" i="13"/>
  <c r="I24" i="13"/>
  <c r="I23" i="13"/>
  <c r="I22" i="13"/>
  <c r="I15" i="13"/>
  <c r="I14" i="13"/>
  <c r="I13" i="13"/>
  <c r="I12" i="13"/>
  <c r="I11" i="13"/>
  <c r="I10" i="13"/>
  <c r="I9" i="13"/>
  <c r="I8" i="13"/>
  <c r="I7" i="13"/>
  <c r="I6" i="13"/>
  <c r="I5" i="13"/>
  <c r="I4" i="13"/>
  <c r="H33" i="13"/>
  <c r="H32" i="13"/>
  <c r="H31" i="13"/>
  <c r="H30" i="13"/>
  <c r="H29" i="13"/>
  <c r="H28" i="13"/>
  <c r="H27" i="13"/>
  <c r="H26" i="13"/>
  <c r="H25" i="13"/>
  <c r="H24" i="13"/>
  <c r="H23" i="13"/>
  <c r="H22" i="13"/>
  <c r="H21" i="13"/>
  <c r="H20" i="13"/>
  <c r="H19" i="13"/>
  <c r="H18" i="13"/>
  <c r="H17" i="13"/>
  <c r="H16" i="13"/>
  <c r="H15" i="13"/>
  <c r="H14" i="13"/>
  <c r="H13" i="13"/>
  <c r="H12" i="13"/>
  <c r="H11" i="13"/>
  <c r="H10" i="13"/>
  <c r="H9" i="13"/>
  <c r="H8" i="13"/>
  <c r="H7" i="13"/>
  <c r="H6" i="13"/>
  <c r="H5" i="13"/>
  <c r="H4" i="13"/>
  <c r="G33" i="13"/>
  <c r="G32" i="13"/>
  <c r="G31" i="13"/>
  <c r="G30" i="13"/>
  <c r="G29" i="13"/>
  <c r="G28" i="13"/>
  <c r="G27" i="13"/>
  <c r="G26" i="13"/>
  <c r="G25" i="13"/>
  <c r="G24" i="13"/>
  <c r="G23" i="13"/>
  <c r="G22" i="13"/>
  <c r="G21" i="13"/>
  <c r="G20" i="13"/>
  <c r="G19" i="13"/>
  <c r="G18" i="13"/>
  <c r="G17" i="13"/>
  <c r="G16" i="13"/>
  <c r="G15" i="13"/>
  <c r="G14" i="13"/>
  <c r="G13" i="13"/>
  <c r="G12" i="13"/>
  <c r="G11" i="13"/>
  <c r="G10" i="13"/>
  <c r="G9" i="13"/>
  <c r="G8" i="13"/>
  <c r="G7" i="13"/>
  <c r="G6" i="13"/>
  <c r="G5" i="13"/>
  <c r="G4" i="13"/>
  <c r="F33" i="13"/>
  <c r="F32" i="13"/>
  <c r="F31" i="13"/>
  <c r="F30" i="13"/>
  <c r="F29" i="13"/>
  <c r="F28" i="13"/>
  <c r="F27" i="13"/>
  <c r="F26" i="13"/>
  <c r="F25" i="13"/>
  <c r="F24" i="13"/>
  <c r="F23" i="13"/>
  <c r="F22" i="13"/>
  <c r="F21" i="13"/>
  <c r="F20" i="13"/>
  <c r="F19" i="13"/>
  <c r="F18" i="13"/>
  <c r="F17" i="13"/>
  <c r="F16" i="13"/>
  <c r="F15" i="13"/>
  <c r="F14" i="13"/>
  <c r="F13" i="13"/>
  <c r="F12" i="13"/>
  <c r="F11" i="13"/>
  <c r="F10" i="13"/>
  <c r="F9" i="13"/>
  <c r="F8" i="13"/>
  <c r="F7" i="13"/>
  <c r="F6" i="13"/>
  <c r="F5" i="13"/>
  <c r="F4" i="13"/>
  <c r="E32" i="13"/>
  <c r="E31" i="13"/>
  <c r="E30" i="13"/>
  <c r="E29" i="13"/>
  <c r="E28" i="13"/>
  <c r="E26" i="13"/>
  <c r="E25" i="13"/>
  <c r="E24" i="13"/>
  <c r="E23" i="13"/>
  <c r="E22" i="13"/>
  <c r="E20" i="13"/>
  <c r="E19" i="13"/>
  <c r="E18" i="13"/>
  <c r="E17" i="13"/>
  <c r="E16" i="13"/>
  <c r="E14" i="13"/>
  <c r="E13" i="13"/>
  <c r="E12" i="13"/>
  <c r="E11" i="13"/>
  <c r="E10" i="13"/>
  <c r="E8" i="13"/>
  <c r="E7" i="13"/>
  <c r="E6" i="13"/>
  <c r="E5" i="13"/>
  <c r="E4" i="13"/>
  <c r="B10" i="19" l="1"/>
  <c r="E7" i="12" l="1"/>
  <c r="B50" i="19" l="1"/>
  <c r="B49" i="19"/>
  <c r="B48" i="19"/>
  <c r="B47" i="19"/>
  <c r="B38" i="19"/>
  <c r="B37" i="19"/>
  <c r="B36" i="19"/>
  <c r="B35" i="19"/>
  <c r="B57" i="19" l="1"/>
  <c r="B58" i="19"/>
  <c r="B59" i="19"/>
  <c r="B34" i="19"/>
  <c r="B39" i="19"/>
  <c r="B40" i="19"/>
  <c r="B41" i="19"/>
  <c r="B42" i="19"/>
  <c r="B25" i="19" l="1"/>
  <c r="B26" i="19"/>
  <c r="B27" i="19"/>
  <c r="B24" i="19"/>
  <c r="B28" i="19"/>
  <c r="B29" i="19"/>
  <c r="B30" i="19"/>
  <c r="B31" i="19"/>
  <c r="B32" i="19"/>
  <c r="B33" i="19"/>
  <c r="B43" i="19"/>
  <c r="B44" i="19"/>
  <c r="B45" i="19"/>
  <c r="B46" i="19"/>
  <c r="B51" i="19"/>
  <c r="B52" i="19"/>
  <c r="B53" i="19"/>
  <c r="B54" i="19"/>
  <c r="B55" i="19"/>
  <c r="B56" i="19"/>
  <c r="B60" i="19"/>
  <c r="B61" i="19"/>
  <c r="B62" i="19"/>
  <c r="B63" i="19"/>
  <c r="B64" i="19"/>
  <c r="B65" i="19"/>
  <c r="B66" i="19"/>
  <c r="B67" i="19"/>
  <c r="B68" i="19"/>
  <c r="B69" i="19"/>
  <c r="B70" i="19"/>
  <c r="B71" i="19"/>
  <c r="B8" i="19" l="1"/>
  <c r="B9" i="19"/>
  <c r="B11" i="19"/>
  <c r="B12" i="19"/>
  <c r="B13" i="19"/>
  <c r="B14" i="19"/>
  <c r="B15" i="19"/>
  <c r="B16" i="19"/>
  <c r="B17" i="19"/>
  <c r="B18" i="19"/>
  <c r="B19" i="19"/>
  <c r="B20" i="19"/>
  <c r="B21" i="19"/>
  <c r="B22" i="19"/>
  <c r="B23" i="19"/>
  <c r="B2" i="19" l="1"/>
  <c r="C24" i="12" s="1"/>
  <c r="B3" i="19"/>
  <c r="B4" i="19"/>
  <c r="B5" i="19"/>
  <c r="B6" i="19"/>
  <c r="B7" i="19"/>
  <c r="E10" i="12"/>
  <c r="C28" i="12" s="1"/>
  <c r="E9" i="12"/>
  <c r="E6" i="12"/>
  <c r="C21" i="12" l="1" a="1"/>
  <c r="C21" i="12" s="1"/>
  <c r="C23" i="12" s="1"/>
  <c r="C27" i="1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<sst xmlns="http://schemas.openxmlformats.org/spreadsheetml/2006/main" count="994" uniqueCount="362">
  <si>
    <t>for Behind-the-Meter Solar Tariff Generation Units</t>
  </si>
  <si>
    <t>Criteria</t>
  </si>
  <si>
    <t>Click on cells below, choose from dropdown options</t>
  </si>
  <si>
    <t>Results</t>
  </si>
  <si>
    <t xml:space="preserve">
Instructions: Starting at the top of the calculator, input system information using the drop-down menus in the green cells. If you change an entry, be sure to confirm all other entries, as drop-down menus are dependent on one another. Purple cells will populate based on choices made in green cells.</t>
  </si>
  <si>
    <t>Electric Distribution Company</t>
  </si>
  <si>
    <t>Service Area</t>
  </si>
  <si>
    <t>Rate Class</t>
  </si>
  <si>
    <t>Capacity Block</t>
  </si>
  <si>
    <t>Project Size (kW AC)</t>
  </si>
  <si>
    <t>Location Based Adder</t>
  </si>
  <si>
    <t>Off-taker Based Adder</t>
  </si>
  <si>
    <t>Solar Tracking Adder</t>
  </si>
  <si>
    <t>Pollinator Adder</t>
  </si>
  <si>
    <t>Energy Storage Adder*</t>
  </si>
  <si>
    <t>Enter value in cell E15</t>
  </si>
  <si>
    <t>Notes:</t>
  </si>
  <si>
    <t>*Follow the link below to access DOER's Energy Storage Guideline, which has a separate calculator to calculate the Energy Storage Adder</t>
  </si>
  <si>
    <t>https://www.mass.gov/doc/energy-storage-adder-calculator</t>
  </si>
  <si>
    <t>Calculated Rates</t>
  </si>
  <si>
    <t>Base Compensation Rate ($/kWh)</t>
  </si>
  <si>
    <t>Compensation Rate Adders ($/kWh)</t>
  </si>
  <si>
    <t>Total Compensation Rate ($/kWh)</t>
  </si>
  <si>
    <t>Value of Energy ($/kWh)</t>
  </si>
  <si>
    <t>SMART Incentive</t>
  </si>
  <si>
    <t>Solar Incentive Payment ($/kWh)</t>
  </si>
  <si>
    <t>Length of Compensation Rate Term (Years)</t>
  </si>
  <si>
    <t xml:space="preserve">DISCLAIMER: This SMART Incentive Calculator is intended to provide those that are considering installing a Behind-the-Meter Solar Tariff Generation Unit under the SMART Program with estimates of their Value of Energy and solar incentive payment rate, which will be fixed for the duration of their tariff term. The information contained in this tool is derived from available utility rate information and from DOER's Guideline on Capacity Blocks, Base Compensation Rates, and Compensation Rate Adders. The calculator is provided for estimation purposes only. Neither the Department of Energy Resources nor the Electric Distribution Companies make any warranties or representations, expressed or implied, as to the usefulness, completeness, or accuracy of the information contained, described, disclosed, or referred to in this tool. </t>
  </si>
  <si>
    <t>Massachusetts Electric</t>
  </si>
  <si>
    <t>3-Year Average Basic Service Rate</t>
  </si>
  <si>
    <t>Volumetric Rates</t>
  </si>
  <si>
    <t>Distribution*</t>
  </si>
  <si>
    <t>Transmission</t>
  </si>
  <si>
    <t>Transition</t>
  </si>
  <si>
    <t>(a)</t>
  </si>
  <si>
    <t>(b)</t>
  </si>
  <si>
    <t>(c)</t>
  </si>
  <si>
    <t>(d)</t>
  </si>
  <si>
    <t>(e) = (a) + (b) + (c) + (d)</t>
  </si>
  <si>
    <t>R-1</t>
  </si>
  <si>
    <t>R-2</t>
  </si>
  <si>
    <t>G-1</t>
  </si>
  <si>
    <t>G-2 NEMA</t>
  </si>
  <si>
    <t>G-2 WMCA</t>
  </si>
  <si>
    <t>G-2 SEMA</t>
  </si>
  <si>
    <t>G-3 NEMA</t>
  </si>
  <si>
    <t>G-3 WCMA</t>
  </si>
  <si>
    <t>G-3 SEMA</t>
  </si>
  <si>
    <t>Nantucket Electric</t>
  </si>
  <si>
    <t>G-2</t>
  </si>
  <si>
    <t>G-3</t>
  </si>
  <si>
    <t>3-Year Average Basic Service Rate: average of three calendar years prior to the year a Statement of Qualification is issued. Fixed Basic Service Rate for R-1, R-2, and G-1, Variable Basic Service Rate for G-2 and G-3</t>
  </si>
  <si>
    <t>Distribution, Transmission, Transition Rates: average of calendar year prior to the year a Statement of Qualification is issued.</t>
  </si>
  <si>
    <t>Information Sources:</t>
  </si>
  <si>
    <t>Residential Basic Service Rates:</t>
  </si>
  <si>
    <t>https://www.nationalgridus.com/media/pdfs/billing-payments/electric-rates/ma/resitable.pdf</t>
  </si>
  <si>
    <t>Commercial Basic Service Rates:</t>
  </si>
  <si>
    <t>https://www.nationalgridus.com/media/pdfs/billing-payments/electric-rates/ma/commtable.pdf</t>
  </si>
  <si>
    <t>Industrial Basic Service Rates:</t>
  </si>
  <si>
    <t>https://www.nationalgridus.com/media/pdfs/billing-payments/electric-rates/ma/indtable-2.pdf</t>
  </si>
  <si>
    <t xml:space="preserve">Historical Delivery Charges: </t>
  </si>
  <si>
    <t>https://www.nationalgridus.com/MA-Home/Rates/Service-Rates</t>
  </si>
  <si>
    <t>UNITIL</t>
  </si>
  <si>
    <t>3-Year Average Basic Service</t>
  </si>
  <si>
    <t>Volumetric Delivery Charges</t>
  </si>
  <si>
    <t>Estimated Value of Energy</t>
  </si>
  <si>
    <t>Distribution</t>
  </si>
  <si>
    <t>RD-1</t>
  </si>
  <si>
    <t>RD-2</t>
  </si>
  <si>
    <t>GD-1</t>
  </si>
  <si>
    <t>GD-2</t>
  </si>
  <si>
    <t>GD-3</t>
  </si>
  <si>
    <t>GD-4</t>
  </si>
  <si>
    <t>* Distribution charge includes all reconciling charges included for billing purposes except the Energy Efficiency Reconciliation Factor.</t>
  </si>
  <si>
    <t>Unitil Delivery Rates:</t>
  </si>
  <si>
    <t>Historical source not available online</t>
  </si>
  <si>
    <t xml:space="preserve">Basic Service Rates: </t>
  </si>
  <si>
    <t xml:space="preserve">https://www.mass.gov/service-details/basic-service-information-and-rates </t>
  </si>
  <si>
    <t>Eversource Energy</t>
  </si>
  <si>
    <t>3- Year Basic Service Average</t>
  </si>
  <si>
    <t>All Eastern Massachusetts Territories</t>
  </si>
  <si>
    <t>G-0 (06)</t>
  </si>
  <si>
    <t>G-1 (02)</t>
  </si>
  <si>
    <t>Cambridge</t>
  </si>
  <si>
    <t>G-2 (62)</t>
  </si>
  <si>
    <t>G-3 (70)</t>
  </si>
  <si>
    <t>G-4 (52)</t>
  </si>
  <si>
    <t>G-5 (36)</t>
  </si>
  <si>
    <t>G-6 (51)</t>
  </si>
  <si>
    <t>G-1ND (A9)</t>
  </si>
  <si>
    <t>G-1D (B1)</t>
  </si>
  <si>
    <t>G-2 (B2)</t>
  </si>
  <si>
    <t>Greater</t>
  </si>
  <si>
    <t>G-3 (B3)</t>
  </si>
  <si>
    <t>Boston</t>
  </si>
  <si>
    <t>G-3 (G6)</t>
  </si>
  <si>
    <t>T-1 (B5)</t>
  </si>
  <si>
    <t>T-2 (B7)</t>
  </si>
  <si>
    <t>T-2 (G8)</t>
  </si>
  <si>
    <t>G-1 (33/23)</t>
  </si>
  <si>
    <t>G-1S (35)</t>
  </si>
  <si>
    <t xml:space="preserve">South Shore, </t>
  </si>
  <si>
    <t>G-2 (84)</t>
  </si>
  <si>
    <t>Cape Cod, and</t>
  </si>
  <si>
    <t>G-3 (24)</t>
  </si>
  <si>
    <t>Martha's</t>
  </si>
  <si>
    <t>G-4 (41)</t>
  </si>
  <si>
    <t>Vineyard</t>
  </si>
  <si>
    <t>G-5 (88)</t>
  </si>
  <si>
    <t>G-6 (22)</t>
  </si>
  <si>
    <t>G-7 (55)</t>
  </si>
  <si>
    <t>G-7S (31)</t>
  </si>
  <si>
    <t>R-3</t>
  </si>
  <si>
    <t>R-4</t>
  </si>
  <si>
    <t>Western</t>
  </si>
  <si>
    <t>Massachusetts</t>
  </si>
  <si>
    <t>G-0</t>
  </si>
  <si>
    <t>T-0</t>
  </si>
  <si>
    <t>T-4</t>
  </si>
  <si>
    <t>T-2</t>
  </si>
  <si>
    <t>T-5</t>
  </si>
  <si>
    <r>
      <rPr>
        <vertAlign val="superscript"/>
        <sz val="11"/>
        <color theme="1"/>
        <rFont val="Calibri"/>
        <family val="2"/>
        <scheme val="minor"/>
      </rPr>
      <t>1</t>
    </r>
    <r>
      <rPr>
        <sz val="11"/>
        <color theme="1"/>
        <rFont val="Calibri"/>
        <family val="2"/>
        <scheme val="minor"/>
      </rPr>
      <t xml:space="preserve"> Includes rates 01 and 48 for Cambridge, A1 and A5 for Greater Boston, and rates 32, 39, 57, 58, 66, 68, and 39 for South Shore, Cape Cod, and Martha's Vineyard</t>
    </r>
  </si>
  <si>
    <r>
      <rPr>
        <vertAlign val="superscript"/>
        <sz val="11"/>
        <color theme="1"/>
        <rFont val="Calibri"/>
        <family val="2"/>
        <scheme val="minor"/>
      </rPr>
      <t>2</t>
    </r>
    <r>
      <rPr>
        <sz val="11"/>
        <color theme="1"/>
        <rFont val="Calibri"/>
        <family val="2"/>
        <scheme val="minor"/>
      </rPr>
      <t xml:space="preserve"> Includes rate 05 for Cambridge, A2 for Greater Boston, and rates 30, 37, and 38 for South Shore, Cape Cod, and Martha's Vineyard</t>
    </r>
  </si>
  <si>
    <r>
      <rPr>
        <vertAlign val="superscript"/>
        <sz val="11"/>
        <color theme="1"/>
        <rFont val="Calibri"/>
        <family val="2"/>
        <scheme val="minor"/>
      </rPr>
      <t>3</t>
    </r>
    <r>
      <rPr>
        <sz val="11"/>
        <color theme="1"/>
        <rFont val="Calibri"/>
        <family val="2"/>
        <scheme val="minor"/>
      </rPr>
      <t xml:space="preserve"> Includes rates 04 and 10 for Cambridge, A4 for Greater Boston, and rate 86 for South Shore, Cape Cod, and Martha's Vineyard</t>
    </r>
  </si>
  <si>
    <r>
      <rPr>
        <vertAlign val="superscript"/>
        <sz val="11"/>
        <color theme="1"/>
        <rFont val="Calibri"/>
        <family val="2"/>
        <scheme val="minor"/>
      </rPr>
      <t>4</t>
    </r>
    <r>
      <rPr>
        <sz val="11"/>
        <color theme="1"/>
        <rFont val="Calibri"/>
        <family val="2"/>
        <scheme val="minor"/>
      </rPr>
      <t xml:space="preserve"> Includes rate 07 for Cambridge, A3 for Greater Boston, and rate 42 for South Shore, Cape Cod, and Martha's Vineyard</t>
    </r>
  </si>
  <si>
    <t>Rate classes with multiple tiers or Time Of Use blend the rates based on the sales during the test year of the last rate case</t>
  </si>
  <si>
    <t>Eastern Massachusetts Delivery Rates:</t>
  </si>
  <si>
    <t>https://www.eversource.com/content/ema-c/residential/my-account/billing-payments/about-your-bill/rates-tariffs/summary-of-electric-rates</t>
  </si>
  <si>
    <t>Western Massachusetts Delivery Rates:</t>
  </si>
  <si>
    <t xml:space="preserve">https://www.eversource.com/content/docs/default-source/rates-tariffs/wma-rates.pdf </t>
  </si>
  <si>
    <t>Unitil Basic Service</t>
  </si>
  <si>
    <t>Month</t>
  </si>
  <si>
    <t>RD-1, RD-2, GD-1 Basic Service - Fixed**</t>
  </si>
  <si>
    <t>GD-2, GD-4 Basic Service - Variable</t>
  </si>
  <si>
    <t>GD-3 Basic Service - Variable</t>
  </si>
  <si>
    <t>Dec-20</t>
  </si>
  <si>
    <t>National Grid Basic Service</t>
  </si>
  <si>
    <t>Average Rates</t>
  </si>
  <si>
    <t>Residential</t>
  </si>
  <si>
    <t>Commercial</t>
  </si>
  <si>
    <t>Industrial</t>
  </si>
  <si>
    <t>NEMA</t>
  </si>
  <si>
    <t>SEMA</t>
  </si>
  <si>
    <t>WCMA</t>
  </si>
  <si>
    <t>3 Year Average</t>
  </si>
  <si>
    <t>Fixed Rate</t>
  </si>
  <si>
    <t>Var Rate</t>
  </si>
  <si>
    <t>Eversource Basic Service</t>
  </si>
  <si>
    <t>Residential Basic Service</t>
  </si>
  <si>
    <t>Territory (Load Zone)</t>
  </si>
  <si>
    <t>Year</t>
  </si>
  <si>
    <t>Jan-Jun</t>
  </si>
  <si>
    <t>Jul-Dec</t>
  </si>
  <si>
    <t>3-Year Average</t>
  </si>
  <si>
    <t>EMA (NEMA and SEMA)</t>
  </si>
  <si>
    <t>WMA (WCMA)</t>
  </si>
  <si>
    <t>Small C&amp;I Basic Service</t>
  </si>
  <si>
    <t>Large C&amp;I Basic Service</t>
  </si>
  <si>
    <t>Jan</t>
  </si>
  <si>
    <t>Feb</t>
  </si>
  <si>
    <t>Mar</t>
  </si>
  <si>
    <t>Apr</t>
  </si>
  <si>
    <t>May</t>
  </si>
  <si>
    <t>Jun</t>
  </si>
  <si>
    <t>Jul</t>
  </si>
  <si>
    <t>Aug</t>
  </si>
  <si>
    <t>Sep</t>
  </si>
  <si>
    <t>Oct</t>
  </si>
  <si>
    <t>Nov</t>
  </si>
  <si>
    <t>Dec</t>
  </si>
  <si>
    <t>EMA (NEMA)</t>
  </si>
  <si>
    <t>EMA (SEMA)</t>
  </si>
  <si>
    <t>*Basic Service Rates changed in February 2018.  the 1H numbers shown are weighted averages by month</t>
  </si>
  <si>
    <r>
      <t>Summary of Behind-the-Meter Base Compensation Rates by Service Territory, Generation Unit Capacity, and Capacity Block</t>
    </r>
    <r>
      <rPr>
        <b/>
        <vertAlign val="superscript"/>
        <sz val="18"/>
        <rFont val="Calibri"/>
        <family val="2"/>
        <scheme val="minor"/>
      </rPr>
      <t>9</t>
    </r>
  </si>
  <si>
    <t>Generation Unit Capacity</t>
  </si>
  <si>
    <t>Base Compensation Rate Factor</t>
  </si>
  <si>
    <t>Term Length</t>
  </si>
  <si>
    <t>Block 1</t>
  </si>
  <si>
    <t>Block 2</t>
  </si>
  <si>
    <t>Block 3</t>
  </si>
  <si>
    <t>Block 4</t>
  </si>
  <si>
    <t>Block 5</t>
  </si>
  <si>
    <t>Block 6</t>
  </si>
  <si>
    <t>Block 7</t>
  </si>
  <si>
    <t>Block 8</t>
  </si>
  <si>
    <t>Block 9</t>
  </si>
  <si>
    <t>Block 10</t>
  </si>
  <si>
    <t>Block 11</t>
  </si>
  <si>
    <t>Block 12</t>
  </si>
  <si>
    <t>Block 13</t>
  </si>
  <si>
    <t>Block 14</t>
  </si>
  <si>
    <t>Block 15</t>
  </si>
  <si>
    <t>Block 16</t>
  </si>
  <si>
    <r>
      <t xml:space="preserve">Fitchburg Gas &amp; Electric d/b/a Unitil </t>
    </r>
    <r>
      <rPr>
        <b/>
        <vertAlign val="superscript"/>
        <sz val="11"/>
        <color theme="1"/>
        <rFont val="Calibri"/>
        <family val="2"/>
        <scheme val="minor"/>
      </rPr>
      <t>1</t>
    </r>
    <r>
      <rPr>
        <b/>
        <sz val="11"/>
        <color theme="1"/>
        <rFont val="Calibri"/>
        <family val="2"/>
        <scheme val="minor"/>
      </rPr>
      <t xml:space="preserve"> </t>
    </r>
    <r>
      <rPr>
        <b/>
        <vertAlign val="superscript"/>
        <sz val="11"/>
        <color theme="1"/>
        <rFont val="Calibri"/>
        <family val="2"/>
        <scheme val="minor"/>
      </rPr>
      <t>2</t>
    </r>
    <r>
      <rPr>
        <b/>
        <sz val="11"/>
        <color theme="1"/>
        <rFont val="Calibri"/>
        <family val="2"/>
        <scheme val="minor"/>
      </rPr>
      <t xml:space="preserve"> </t>
    </r>
  </si>
  <si>
    <t>Low income less than or equal to 25 kW AC</t>
  </si>
  <si>
    <t>10-year</t>
  </si>
  <si>
    <t>Not Applicable</t>
  </si>
  <si>
    <t>Less than or equal to 25 kW AC</t>
  </si>
  <si>
    <t>Greater than 25 kW AC  to 250 kW AC</t>
  </si>
  <si>
    <t>20-year</t>
  </si>
  <si>
    <t>Greater than 250 kW AC to 500 kW AC</t>
  </si>
  <si>
    <t>Greater than 500 kW AC to 1,000 kW AC</t>
  </si>
  <si>
    <t>Greater than 1,000 kW AC to 5,000 kW AC</t>
  </si>
  <si>
    <r>
      <t xml:space="preserve">Massachusetts Electric d/b/a National Grid </t>
    </r>
    <r>
      <rPr>
        <b/>
        <vertAlign val="superscript"/>
        <sz val="11"/>
        <color theme="1"/>
        <rFont val="Calibri"/>
        <family val="2"/>
        <scheme val="minor"/>
      </rPr>
      <t>3</t>
    </r>
  </si>
  <si>
    <r>
      <t xml:space="preserve">Nantucket Electric d/b/a National Grid </t>
    </r>
    <r>
      <rPr>
        <b/>
        <vertAlign val="superscript"/>
        <sz val="11"/>
        <color theme="1"/>
        <rFont val="Calibri"/>
        <family val="2"/>
        <scheme val="minor"/>
      </rPr>
      <t>4 5</t>
    </r>
  </si>
  <si>
    <r>
      <t xml:space="preserve">Eversource East d/b/a Eversource Energy </t>
    </r>
    <r>
      <rPr>
        <b/>
        <vertAlign val="superscript"/>
        <sz val="11"/>
        <color theme="1"/>
        <rFont val="Calibri"/>
        <family val="2"/>
        <scheme val="minor"/>
      </rPr>
      <t>6 8</t>
    </r>
    <r>
      <rPr>
        <b/>
        <sz val="11"/>
        <color theme="1"/>
        <rFont val="Calibri"/>
        <family val="2"/>
        <scheme val="minor"/>
      </rPr>
      <t xml:space="preserve"> </t>
    </r>
  </si>
  <si>
    <r>
      <t xml:space="preserve">Eversource West d/b/a Eversource Energy </t>
    </r>
    <r>
      <rPr>
        <b/>
        <vertAlign val="superscript"/>
        <sz val="11"/>
        <color theme="1"/>
        <rFont val="Calibri"/>
        <family val="2"/>
        <scheme val="minor"/>
      </rPr>
      <t>7 8</t>
    </r>
  </si>
  <si>
    <r>
      <rPr>
        <vertAlign val="superscript"/>
        <sz val="11"/>
        <color theme="1"/>
        <rFont val="Calibri"/>
        <family val="2"/>
        <scheme val="minor"/>
      </rPr>
      <t xml:space="preserve">1 </t>
    </r>
    <r>
      <rPr>
        <sz val="11"/>
        <color theme="1"/>
        <rFont val="Calibri"/>
        <family val="2"/>
        <scheme val="minor"/>
      </rPr>
      <t>Pursuant to 225 CMR 20.07(3)(b), DOER has elected to administratively set the Block 1 Base Compensation Rate for Fitchburg Gas &amp; Electric d/b/a Unitil at $0.15563/kWh. As of January 11, 2018, Fitchburg Gas &amp; Electric had the highest percentage of installed solar capacity of investor owned service territory in the state relative to the number of its number of customers and total load served. Because of this, Fitchburg Gas &amp; Electric’s procurement result suggests that its small service territory and small number of eligible projects in the 1-5 MW range were the primary reasons it did not receive proposals under the initial competitive procurement. Given that Fitchburg Gas &amp; Electric’s service territory is geographically surrounded by Massachusetts Electric's service territory, DOER determined it was reasonable to assume that it would have seen a similar result to Massachusetts Electric’s procurement if more projects were able to respond to the RFP. Accordingly, DOER used the result of Massachusetts Electric's procurement results to establish Fitchburg Gas &amp; Electric’s Base Compensation Rates.</t>
    </r>
  </si>
  <si>
    <r>
      <rPr>
        <vertAlign val="superscript"/>
        <sz val="11"/>
        <color theme="1"/>
        <rFont val="Calibri"/>
        <family val="2"/>
        <scheme val="minor"/>
      </rPr>
      <t>2</t>
    </r>
    <r>
      <rPr>
        <sz val="11"/>
        <color theme="1"/>
        <rFont val="Calibri"/>
        <family val="2"/>
        <scheme val="minor"/>
      </rPr>
      <t xml:space="preserve"> Fitchburg Gas &amp; Electric d/b/a Unitil has elected to have eight Capacity Blocks with an 8.8% decline in Base Compensation Rates per Capacity Block for blocks 1-4, and a 4.2% decline in Base Compensation Rates per Capacity Block for blocks 5-8, as permitted under 225 CMR 20.05(3) and 225 CMR 20.07(2), respectively.</t>
    </r>
  </si>
  <si>
    <r>
      <rPr>
        <vertAlign val="superscript"/>
        <sz val="11"/>
        <color theme="1"/>
        <rFont val="Calibri"/>
        <family val="2"/>
        <scheme val="minor"/>
      </rPr>
      <t>3</t>
    </r>
    <r>
      <rPr>
        <sz val="11"/>
        <color theme="1"/>
        <rFont val="Calibri"/>
        <family val="2"/>
        <scheme val="minor"/>
      </rPr>
      <t xml:space="preserve"> Pursuant to 225 CMR 20.07(3)(b), DOER has established Massachusetts Electric's Block 1 Base Compensation Rate as the mean price of the selected bids received under the procurement conducted pursuant to 225 CMR 20.07(3)(a).</t>
    </r>
  </si>
  <si>
    <r>
      <rPr>
        <vertAlign val="superscript"/>
        <sz val="11"/>
        <color theme="1"/>
        <rFont val="Calibri"/>
        <family val="2"/>
        <scheme val="minor"/>
      </rPr>
      <t xml:space="preserve">4 </t>
    </r>
    <r>
      <rPr>
        <sz val="11"/>
        <color theme="1"/>
        <rFont val="Calibri"/>
        <family val="2"/>
        <scheme val="minor"/>
      </rPr>
      <t>Pursuant to 225 CMR 20.07(3)(b), DOER has elected to administratively set the Block 1 Base Compensation Rate for Nantucket Electric d/b/a National Grid at $0.17000/kWh. Nantucket Electric's unique geographic location and low levels of solar development to date as compared to other service territories indicates that higher costs are likely a barrier. Accordingly, DOER has determined that it is more than likely that the primary reason that Nantucket Electric did not receive any proposals under the initial procurement is due to these higher than average costs. As such, DOER has established the Base Compensation Rate at the Ceiling Price of the initial competitive procurement.</t>
    </r>
  </si>
  <si>
    <r>
      <rPr>
        <vertAlign val="superscript"/>
        <sz val="11"/>
        <color theme="1"/>
        <rFont val="Calibri"/>
        <family val="2"/>
        <scheme val="minor"/>
      </rPr>
      <t>5</t>
    </r>
    <r>
      <rPr>
        <sz val="11"/>
        <color theme="1"/>
        <rFont val="Calibri"/>
        <family val="2"/>
        <scheme val="minor"/>
      </rPr>
      <t xml:space="preserve"> Nantucket Electric d/b/a National Grid has elected to have four Capacity Blocks with a 16% decline in Base Compensation Rates per Capacity Block for blocks 1-2, and a 10% decline in Base Compensation Rates per Capacity Block for blocks 3-4, as permitted under 225 CMR 20.05(3) and 225 CMR 20.07(2), respectively.</t>
    </r>
  </si>
  <si>
    <r>
      <rPr>
        <vertAlign val="superscript"/>
        <sz val="11"/>
        <color theme="1"/>
        <rFont val="Calibri"/>
        <family val="2"/>
        <scheme val="minor"/>
      </rPr>
      <t>6</t>
    </r>
    <r>
      <rPr>
        <sz val="11"/>
        <color theme="1"/>
        <rFont val="Calibri"/>
        <family val="2"/>
        <scheme val="minor"/>
      </rPr>
      <t xml:space="preserve"> Pursuant to 225 CMR 20.07(3)(b), DOER elected to administratively set Eversource East's Block 1 Base Compensation Rate at $0.17000/kWh. This reflects the price of the single selected bid for a 2 MW project received under the procurement conducted pursuant to 225 CMR 20.07(3)(a). While the Eversource East solicitation was for 46 MW and received 2 MW, the competitive nature of the procurement in other service territories supports a conclusion that the primary reason Eversource East did not receive more than one proposal under the procurement is due to higher costs in its service territory. Accordingly, while DOER considered terminating the solicitation and re-issuing, DOER determined that doing so would likely not yield a significantly different result.</t>
    </r>
  </si>
  <si>
    <r>
      <rPr>
        <vertAlign val="superscript"/>
        <sz val="11"/>
        <color theme="1"/>
        <rFont val="Calibri"/>
        <family val="2"/>
        <scheme val="minor"/>
      </rPr>
      <t>7</t>
    </r>
    <r>
      <rPr>
        <sz val="11"/>
        <color theme="1"/>
        <rFont val="Calibri"/>
        <family val="2"/>
        <scheme val="minor"/>
      </rPr>
      <t xml:space="preserve"> Pursuant to 225 CMR 20.07(3)(b), DOER has established Eversource West's Block 1 Base Compensation Rate as the mean price of the selected bids received under the procurement conducted pursuant to 225 CMR 20.07(3)(a).</t>
    </r>
  </si>
  <si>
    <r>
      <rPr>
        <vertAlign val="superscript"/>
        <sz val="11"/>
        <color theme="1"/>
        <rFont val="Calibri"/>
        <family val="2"/>
        <scheme val="minor"/>
      </rPr>
      <t>8</t>
    </r>
    <r>
      <rPr>
        <sz val="11"/>
        <color theme="1"/>
        <rFont val="Calibri"/>
        <family val="2"/>
        <scheme val="minor"/>
      </rPr>
      <t xml:space="preserve"> Pursuant to 225 CMR 20.05(3)(e), DOER has combined the capacity for Eversource East and Eversource West, however the Base Compensation Rates established for the service territories formerly designated as NSTAR Electric Company and Western Massachusetts Electric Company remains seperate.</t>
    </r>
  </si>
  <si>
    <r>
      <rPr>
        <vertAlign val="superscript"/>
        <sz val="11"/>
        <color theme="1"/>
        <rFont val="Calibri"/>
        <family val="2"/>
        <scheme val="minor"/>
      </rPr>
      <t>9</t>
    </r>
    <r>
      <rPr>
        <sz val="11"/>
        <color theme="1"/>
        <rFont val="Calibri"/>
        <family val="2"/>
        <scheme val="minor"/>
      </rPr>
      <t xml:space="preserve"> Pursuant to 225 CMR 20.07(2), DOER elected to have the 2% decline per Capacity Block begin in Block 9 for Behind-the-Meter Solar Tariff Generation Unit Base Compensation Rates.</t>
    </r>
  </si>
  <si>
    <t>Summary of Compensation Rate Adder Values by Type and Adder Tranche</t>
  </si>
  <si>
    <r>
      <t>Adder Type</t>
    </r>
    <r>
      <rPr>
        <b/>
        <vertAlign val="superscript"/>
        <sz val="10"/>
        <color theme="1"/>
        <rFont val="Calibri"/>
        <family val="2"/>
        <scheme val="minor"/>
      </rPr>
      <t>1</t>
    </r>
  </si>
  <si>
    <t>Generation Unit Type</t>
  </si>
  <si>
    <r>
      <t>Adder Tranche and Value ($/kWh)</t>
    </r>
    <r>
      <rPr>
        <b/>
        <vertAlign val="superscript"/>
        <sz val="10"/>
        <color theme="1"/>
        <rFont val="Calibri"/>
        <family val="2"/>
        <scheme val="minor"/>
      </rPr>
      <t>2</t>
    </r>
  </si>
  <si>
    <t>Adder Tranche 1 (80 MW)</t>
  </si>
  <si>
    <t>Adder Tranche 2 (80 MW)</t>
  </si>
  <si>
    <t>Adder Tranche 3 (80 MW)</t>
  </si>
  <si>
    <t>Adder Tranche 4 (80 MW)</t>
  </si>
  <si>
    <t>Adder Tranche 5 (80 MW)</t>
  </si>
  <si>
    <t>Adder Tranche 6 (80 MW)</t>
  </si>
  <si>
    <t>Adder Tranche 7 (80 MW)</t>
  </si>
  <si>
    <t>Adder Tranche 8 (80 MW)</t>
  </si>
  <si>
    <t>Adder Tranche 9 (80 MW)</t>
  </si>
  <si>
    <t>Adder Tranche 10 (80 MW)</t>
  </si>
  <si>
    <t>Adder Tranche 11 (80 MW)</t>
  </si>
  <si>
    <t>Adder Tranche 12 (80 MW)</t>
  </si>
  <si>
    <t>Adder Tranche 13 (80 MW)</t>
  </si>
  <si>
    <t>Adder Tranche 14 (80 MW)</t>
  </si>
  <si>
    <t>Location Based</t>
  </si>
  <si>
    <t xml:space="preserve">Building Mounted Solar Tariff Generation Unit </t>
  </si>
  <si>
    <t>Floating Solar Tariff Generation Unit</t>
  </si>
  <si>
    <t xml:space="preserve">Solar Tariff Generation Unit on a Brownfield </t>
  </si>
  <si>
    <t xml:space="preserve">Solar Tariff Generation Unit on an Eligible Landfill </t>
  </si>
  <si>
    <t>Canopy Solar Tariff Generation Unit</t>
  </si>
  <si>
    <t xml:space="preserve">Agricultural Solar Tariff Generation Unit </t>
  </si>
  <si>
    <t>Off-taker Based</t>
  </si>
  <si>
    <t>Low Income Property Solar Tariff Generation Unit</t>
  </si>
  <si>
    <t>Low Income Community Shared Solar Tariff Generation Unit</t>
  </si>
  <si>
    <t>Public Entity Solar Tariff Generation Unit</t>
  </si>
  <si>
    <r>
      <t>Energy Storage</t>
    </r>
    <r>
      <rPr>
        <b/>
        <vertAlign val="superscript"/>
        <sz val="10"/>
        <color theme="1"/>
        <rFont val="Calibri"/>
        <family val="2"/>
        <scheme val="minor"/>
      </rPr>
      <t>3</t>
    </r>
  </si>
  <si>
    <t>Energy Storage Adder</t>
  </si>
  <si>
    <t>Variable</t>
  </si>
  <si>
    <t>Solar Tracking</t>
  </si>
  <si>
    <t>Adder Tranche 2 (60 MW)</t>
  </si>
  <si>
    <t>Adder Tranche 3 (60 MW)</t>
  </si>
  <si>
    <t>Adder Tranche 4 (60 MW)</t>
  </si>
  <si>
    <t>Adder Tranche 5 (60 MW)</t>
  </si>
  <si>
    <t>Adder Tranche 6 (60 MW)</t>
  </si>
  <si>
    <t>Adder Tranche 7 (60 MW)</t>
  </si>
  <si>
    <t>Adder Tranche 8 (60 MW)</t>
  </si>
  <si>
    <t>Adder Tranche 9 (60 MW)</t>
  </si>
  <si>
    <t>Adder Tranche 10 (60 MW)</t>
  </si>
  <si>
    <t>Adder Tranche 11 (60 MW)</t>
  </si>
  <si>
    <t>Adder Tranche 12 (60 MW)</t>
  </si>
  <si>
    <t>Adder Tranche 13 (60 MW)</t>
  </si>
  <si>
    <t>Adder Tranche 14 (60 MW)</t>
  </si>
  <si>
    <r>
      <t xml:space="preserve">Community Shared Solar Tariff Generation Unit </t>
    </r>
    <r>
      <rPr>
        <vertAlign val="superscript"/>
        <sz val="10"/>
        <color theme="1"/>
        <rFont val="Calibri"/>
        <family val="2"/>
        <scheme val="minor"/>
      </rPr>
      <t>4</t>
    </r>
  </si>
  <si>
    <r>
      <rPr>
        <vertAlign val="superscript"/>
        <sz val="11"/>
        <color theme="1"/>
        <rFont val="Calibri"/>
        <family val="2"/>
        <scheme val="minor"/>
      </rPr>
      <t>1</t>
    </r>
    <r>
      <rPr>
        <sz val="11"/>
        <color theme="1"/>
        <rFont val="Calibri"/>
        <family val="2"/>
        <scheme val="minor"/>
      </rPr>
      <t xml:space="preserve"> Pursuant to 225 CMR 20.07(4)(f)1., A Solar Tariff Generation Unit with a capacity of 25 kW AC or less may only combine its Base Compensation Rate with the Energy Storage Adder, provided it meets the eligibility criteria in of 225 CMR 20.06(1)(e).  A Solar Tariff Generation Unit with a capacity larger than 25 kW AC can combine its Base Compensation Rate with no more than one Compensation Rate Adder from each of the fourfive categories listed in 225 CMR 20.07(4)(a) through (e), provided it meets the eligibility criteria to qualify for each of the Compensation Rate Adders.</t>
    </r>
  </si>
  <si>
    <r>
      <rPr>
        <vertAlign val="superscript"/>
        <sz val="11"/>
        <color theme="1"/>
        <rFont val="Calibri"/>
        <family val="2"/>
        <scheme val="minor"/>
      </rPr>
      <t>2</t>
    </r>
    <r>
      <rPr>
        <sz val="11"/>
        <color theme="1"/>
        <rFont val="Calibri"/>
        <family val="2"/>
        <scheme val="minor"/>
      </rPr>
      <t xml:space="preserve"> Pursuant to 225 CMR 20.07(2), the first tranche of capacity available to each adder shall be 80 MW, with DOER establishing tranche sizes thereafter as tranch</t>
    </r>
    <r>
      <rPr>
        <sz val="11"/>
        <rFont val="Calibri"/>
        <family val="2"/>
        <scheme val="minor"/>
      </rPr>
      <t>es are filled. With the exception of Location Based Adders, Compensation Rate Adders will decline by 4% when moving from one tranche to the next after the the Publication Date. This table w</t>
    </r>
    <r>
      <rPr>
        <sz val="11"/>
        <color theme="1"/>
        <rFont val="Calibri"/>
        <family val="2"/>
        <scheme val="minor"/>
      </rPr>
      <t>ill be updated as needed.</t>
    </r>
  </si>
  <si>
    <r>
      <rPr>
        <vertAlign val="superscript"/>
        <sz val="11"/>
        <color theme="1"/>
        <rFont val="Calibri"/>
        <family val="2"/>
        <scheme val="minor"/>
      </rPr>
      <t>3</t>
    </r>
    <r>
      <rPr>
        <sz val="11"/>
        <color theme="1"/>
        <rFont val="Calibri"/>
        <family val="2"/>
        <scheme val="minor"/>
      </rPr>
      <t xml:space="preserve"> Energy Storage Adders are variable based on formula in 225 CMR 20.07(4)(c)2. As each tranche is filled, the Energy Storage Adder Multiplier, as defined in 225 CMR 20.07(4)(c)1., will decline by 4% per tranche. For more information on the Energy Storage Adder, please consult DOER's </t>
    </r>
    <r>
      <rPr>
        <i/>
        <sz val="11"/>
        <color theme="1"/>
        <rFont val="Calibri"/>
        <family val="2"/>
        <scheme val="minor"/>
      </rPr>
      <t>Energy Storage Guideline.</t>
    </r>
  </si>
  <si>
    <r>
      <rPr>
        <vertAlign val="superscript"/>
        <sz val="11"/>
        <color theme="1"/>
        <rFont val="Calibri"/>
        <family val="2"/>
        <scheme val="minor"/>
      </rPr>
      <t>4</t>
    </r>
    <r>
      <rPr>
        <sz val="11"/>
        <color theme="1"/>
        <rFont val="Calibri"/>
        <family val="2"/>
        <scheme val="minor"/>
      </rPr>
      <t xml:space="preserve"> The Adder Tranche sizes for all Community Shared Solar Tariff Generation Units issued a Statement of Qualification after Adder Tranche 1 have been established to be 60 MW.</t>
    </r>
  </si>
  <si>
    <t>NationalGrid</t>
  </si>
  <si>
    <t>Unitil</t>
  </si>
  <si>
    <t>Eversource</t>
  </si>
  <si>
    <t>MassElectric</t>
  </si>
  <si>
    <t>UnitilFitch</t>
  </si>
  <si>
    <t>NantucketElectric</t>
  </si>
  <si>
    <t>GreaterBoston</t>
  </si>
  <si>
    <t>SouthShoreCCVineyard</t>
  </si>
  <si>
    <t>WesternMass</t>
  </si>
  <si>
    <t>EasternMass</t>
  </si>
  <si>
    <t>G-2 WCMA</t>
  </si>
  <si>
    <t>Project Size</t>
  </si>
  <si>
    <t>≤25</t>
  </si>
  <si>
    <t>&gt;25-250</t>
  </si>
  <si>
    <t>&gt;250-500</t>
  </si>
  <si>
    <t>&gt;500-1000</t>
  </si>
  <si>
    <t>&gt;1000-5000</t>
  </si>
  <si>
    <t>LowIncome≤25</t>
  </si>
  <si>
    <t>NGridMassElectric</t>
  </si>
  <si>
    <t>EversourceGreaterBoston</t>
  </si>
  <si>
    <t>EversourceSouthShoreCCVineyard</t>
  </si>
  <si>
    <t>EversourceWesternMass</t>
  </si>
  <si>
    <t>NGridNantucketElectric</t>
  </si>
  <si>
    <t>UnitilUnitilFitch</t>
  </si>
  <si>
    <t>EversourceCambridge</t>
  </si>
  <si>
    <t>Building</t>
  </si>
  <si>
    <t>Floating</t>
  </si>
  <si>
    <t>Brownfield</t>
  </si>
  <si>
    <t>Landfill</t>
  </si>
  <si>
    <t>Canopy</t>
  </si>
  <si>
    <t>Agricultural</t>
  </si>
  <si>
    <t>N/A</t>
  </si>
  <si>
    <t>CommunityShared</t>
  </si>
  <si>
    <t>LowIncomeProperty</t>
  </si>
  <si>
    <t>LowIncomeCommunityShared</t>
  </si>
  <si>
    <t>PublicEntity</t>
  </si>
  <si>
    <t>Solar tracking Adder</t>
  </si>
  <si>
    <t>Yes</t>
  </si>
  <si>
    <t>ProjectSize</t>
  </si>
  <si>
    <t>Location</t>
  </si>
  <si>
    <t>ProjectSize2</t>
  </si>
  <si>
    <t>Offtaker</t>
  </si>
  <si>
    <t>ProjectSize3</t>
  </si>
  <si>
    <t>Tracking</t>
  </si>
  <si>
    <t>EDC</t>
  </si>
  <si>
    <t>Helper</t>
  </si>
  <si>
    <t>Ngrid</t>
  </si>
  <si>
    <t>G-2NEMA</t>
  </si>
  <si>
    <t>G-2WCMA</t>
  </si>
  <si>
    <t>G-2SEMA</t>
  </si>
  <si>
    <t>G-3NEMA</t>
  </si>
  <si>
    <t>G-3WCMA</t>
  </si>
  <si>
    <t>G-3SEMA</t>
  </si>
  <si>
    <t>G-0(06)</t>
  </si>
  <si>
    <t>G-1(02)</t>
  </si>
  <si>
    <t>G-2(62)</t>
  </si>
  <si>
    <t>G-3(70)</t>
  </si>
  <si>
    <t>G-4(52)</t>
  </si>
  <si>
    <t>G-5(36)</t>
  </si>
  <si>
    <t>G-6(51)</t>
  </si>
  <si>
    <t>G-1ND(A9)</t>
  </si>
  <si>
    <t>G-1D(B1)</t>
  </si>
  <si>
    <t>G-2(B2)</t>
  </si>
  <si>
    <t>G-3(B3)</t>
  </si>
  <si>
    <t>G-3(G6)</t>
  </si>
  <si>
    <t>T-1(B5)</t>
  </si>
  <si>
    <t>T-2(B7)</t>
  </si>
  <si>
    <t>T-2(G8)</t>
  </si>
  <si>
    <t>G-1(33/23)</t>
  </si>
  <si>
    <t>G-1S(35)</t>
  </si>
  <si>
    <t>G-2(84)</t>
  </si>
  <si>
    <t>G-3(24)</t>
  </si>
  <si>
    <t>G-4(41)</t>
  </si>
  <si>
    <t>G-5(88)</t>
  </si>
  <si>
    <t>G-6(22)</t>
  </si>
  <si>
    <t>G-7S(31)</t>
  </si>
  <si>
    <t>Adder Type1</t>
  </si>
  <si>
    <t>Adder Tranche and Value ($/kWh) 2</t>
  </si>
  <si>
    <t>Off-Taker</t>
  </si>
  <si>
    <t>Community Shared</t>
  </si>
  <si>
    <t>Low Income Property</t>
  </si>
  <si>
    <t>Low Income Community Shared</t>
  </si>
  <si>
    <t>Public Entity</t>
  </si>
  <si>
    <t>Energy Storage</t>
  </si>
  <si>
    <t>Pollinator</t>
  </si>
  <si>
    <t>Dec-21*</t>
  </si>
  <si>
    <t>*Please note, Distribution rate reflects Solar Cost Adjustment Factor proposed for November 1, 2021 which is pending approval by Massachusetts Department of Public Utilities.</t>
  </si>
  <si>
    <r>
      <t xml:space="preserve">R-1 </t>
    </r>
    <r>
      <rPr>
        <vertAlign val="superscript"/>
        <sz val="11"/>
        <color theme="1"/>
        <rFont val="Calibri"/>
        <family val="2"/>
      </rPr>
      <t>1</t>
    </r>
  </si>
  <si>
    <r>
      <t xml:space="preserve">R-2 </t>
    </r>
    <r>
      <rPr>
        <vertAlign val="superscript"/>
        <sz val="11"/>
        <color theme="1"/>
        <rFont val="Calibri"/>
        <family val="2"/>
      </rPr>
      <t>2</t>
    </r>
  </si>
  <si>
    <r>
      <t xml:space="preserve">R-3 </t>
    </r>
    <r>
      <rPr>
        <vertAlign val="superscript"/>
        <sz val="11"/>
        <color theme="1"/>
        <rFont val="Calibri"/>
        <family val="2"/>
      </rPr>
      <t>3</t>
    </r>
  </si>
  <si>
    <r>
      <t xml:space="preserve">R-4 </t>
    </r>
    <r>
      <rPr>
        <vertAlign val="superscript"/>
        <sz val="11"/>
        <color theme="1"/>
        <rFont val="Calibri"/>
        <family val="2"/>
      </rPr>
      <t>4</t>
    </r>
  </si>
  <si>
    <t>Workbook Last Updated: 12/09/2021</t>
  </si>
  <si>
    <t>*This is a DRAFT as rates are still pending approval from the Massachusetts Department of Public Utilities.</t>
  </si>
  <si>
    <t>ESTIMATED 2022-
Solar Massachusetts Renewable Target (SMART) Solar Incentive Calculator*</t>
  </si>
  <si>
    <t>Estimated Value of Energy
(Net Metered)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</si>
</sst>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quot;$&quot;#,##0.00000"/>
    <numFmt numFmtId="165" formatCode="0.00000"/>
    <numFmt numFmtId="166" formatCode="&quot;$&quot;#,##0.00000_);[Red]\(&quot;$&quot;#,##0.00000\)"/>
    <numFmt numFmtId="167" formatCode="&quot;$&quot;#,##0.00000_);\(&quot;$&quot;#,##0.00000\)"/>
    <numFmt numFmtId="168" formatCode="mmm\-yyyy"/>
  </numFmts>
  <fonts count="36" x14ac:knownFonts="1">
    <font>
      <sz val="11"/>
      <color theme="1"/>
      <name val="Calibri"/>
      <family val="2"/>
      <scheme val="minor"/>
    </font>
    <font>
      <b/>
      <sz val="11"/>
      <color theme="1"/>
      <name val="Calibri"/>
      <family val="2"/>
      <scheme val="minor"/>
    </font>
    <font>
      <sz val="11"/>
      <color theme="1"/>
      <name val="Calibri"/>
      <family val="2"/>
    </font>
    <font>
      <b/>
      <sz val="11"/>
      <color theme="1"/>
      <name val="Calibri"/>
      <family val="2"/>
    </font>
    <font>
      <b/>
      <u/>
      <sz val="11"/>
      <color theme="1"/>
      <name val="Calibri"/>
      <family val="2"/>
      <scheme val="minor"/>
    </font>
    <font>
      <u/>
      <sz val="11"/>
      <color theme="10"/>
      <name val="Calibri"/>
      <family val="2"/>
      <scheme val="minor"/>
    </font>
    <font>
      <sz val="10"/>
      <name val="Arial"/>
      <family val="2"/>
    </font>
    <font>
      <b/>
      <sz val="16"/>
      <color theme="1"/>
      <name val="Calibri"/>
      <family val="2"/>
      <scheme val="minor"/>
    </font>
    <font>
      <sz val="11"/>
      <color theme="1"/>
      <name val="Calibri"/>
      <family val="2"/>
      <scheme val="minor"/>
    </font>
    <font>
      <vertAlign val="superscript"/>
      <sz val="11"/>
      <color theme="1"/>
      <name val="Calibri"/>
      <family val="2"/>
      <scheme val="minor"/>
    </font>
    <font>
      <sz val="11"/>
      <color rgb="FF000000"/>
      <name val="Calibri"/>
      <family val="2"/>
    </font>
    <font>
      <b/>
      <vertAlign val="superscript"/>
      <sz val="11"/>
      <color theme="1"/>
      <name val="Calibri"/>
      <family val="2"/>
      <scheme val="minor"/>
    </font>
    <font>
      <b/>
      <sz val="11"/>
      <color rgb="FF000000"/>
      <name val="Calibri"/>
      <family val="2"/>
    </font>
    <font>
      <b/>
      <sz val="18"/>
      <color theme="1"/>
      <name val="Calibri"/>
      <family val="2"/>
      <scheme val="minor"/>
    </font>
    <font>
      <i/>
      <sz val="11"/>
      <color theme="1"/>
      <name val="Calibri"/>
      <family val="2"/>
      <scheme val="minor"/>
    </font>
    <font>
      <sz val="10"/>
      <color theme="1"/>
      <name val="Calibri"/>
      <family val="2"/>
      <scheme val="minor"/>
    </font>
    <font>
      <b/>
      <sz val="10"/>
      <color theme="1"/>
      <name val="Calibri"/>
      <family val="2"/>
      <scheme val="minor"/>
    </font>
    <font>
      <b/>
      <vertAlign val="superscript"/>
      <sz val="10"/>
      <color theme="1"/>
      <name val="Calibri"/>
      <family val="2"/>
      <scheme val="minor"/>
    </font>
    <font>
      <sz val="9"/>
      <color theme="1"/>
      <name val="Calibri"/>
      <family val="2"/>
      <scheme val="minor"/>
    </font>
    <font>
      <sz val="14"/>
      <color theme="1"/>
      <name val="Calibri"/>
      <family val="2"/>
      <scheme val="minor"/>
    </font>
    <font>
      <b/>
      <sz val="14"/>
      <color theme="1"/>
      <name val="Calibri"/>
      <family val="2"/>
      <scheme val="minor"/>
    </font>
    <font>
      <b/>
      <sz val="11"/>
      <color theme="0"/>
      <name val="Calibri"/>
      <family val="2"/>
      <scheme val="minor"/>
    </font>
    <font>
      <sz val="11"/>
      <name val="Calibri"/>
      <family val="2"/>
      <scheme val="minor"/>
    </font>
    <font>
      <sz val="12"/>
      <name val="Arial"/>
      <family val="2"/>
    </font>
    <font>
      <sz val="11"/>
      <color theme="0"/>
      <name val="Calibri"/>
      <family val="2"/>
      <scheme val="minor"/>
    </font>
    <font>
      <b/>
      <sz val="12"/>
      <color theme="1"/>
      <name val="Calibri"/>
      <family val="2"/>
      <scheme val="minor"/>
    </font>
    <font>
      <sz val="11"/>
      <color theme="1"/>
      <name val="Times New Roman"/>
      <family val="1"/>
    </font>
    <font>
      <i/>
      <sz val="11"/>
      <color theme="0" tint="-0.499984740745262"/>
      <name val="Calibri"/>
      <family val="2"/>
      <scheme val="minor"/>
    </font>
    <font>
      <sz val="11"/>
      <name val="Calibri"/>
      <family val="2"/>
    </font>
    <font>
      <sz val="11"/>
      <color rgb="FF000000"/>
      <name val="Calibri"/>
      <family val="2"/>
      <scheme val="minor"/>
    </font>
    <font>
      <sz val="11"/>
      <color rgb="FFFF0000"/>
      <name val="Calibri"/>
      <family val="2"/>
      <scheme val="minor"/>
    </font>
    <font>
      <b/>
      <sz val="10"/>
      <color theme="1"/>
      <name val="Calibri"/>
      <family val="2"/>
    </font>
    <font>
      <b/>
      <sz val="18"/>
      <name val="Calibri"/>
      <family val="2"/>
      <scheme val="minor"/>
    </font>
    <font>
      <b/>
      <vertAlign val="superscript"/>
      <sz val="18"/>
      <name val="Calibri"/>
      <family val="2"/>
      <scheme val="minor"/>
    </font>
    <font>
      <vertAlign val="superscript"/>
      <sz val="10"/>
      <color theme="1"/>
      <name val="Calibri"/>
      <family val="2"/>
      <scheme val="minor"/>
    </font>
    <font>
      <vertAlign val="superscript"/>
      <sz val="11"/>
      <color theme="1"/>
      <name val="Calibri"/>
      <family val="2"/>
    </font>
  </fonts>
  <fills count="11">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3"/>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9" tint="0.7999816888943144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top style="thin">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s>
  <cellStyleXfs count="14">
    <xf numFmtId="0" fontId="0" fillId="0" borderId="0"/>
    <xf numFmtId="0" fontId="5" fillId="0" borderId="0" applyNumberFormat="0" applyFill="0" applyBorder="0" applyAlignment="0" applyProtection="0"/>
    <xf numFmtId="0" fontId="6" fillId="0" borderId="0"/>
    <xf numFmtId="44" fontId="8" fillId="0" borderId="0" applyFont="0" applyFill="0" applyBorder="0" applyAlignment="0" applyProtection="0"/>
    <xf numFmtId="9" fontId="8" fillId="0" borderId="0" applyFont="0" applyFill="0" applyBorder="0" applyAlignment="0" applyProtection="0"/>
    <xf numFmtId="0" fontId="23" fillId="0" borderId="0"/>
    <xf numFmtId="0" fontId="23" fillId="0" borderId="0"/>
    <xf numFmtId="43" fontId="8" fillId="0" borderId="0" applyFont="0" applyFill="0" applyBorder="0" applyAlignment="0" applyProtection="0"/>
    <xf numFmtId="0" fontId="6" fillId="0" borderId="0"/>
    <xf numFmtId="9"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23" fillId="0" borderId="0"/>
  </cellStyleXfs>
  <cellXfs count="474">
    <xf numFmtId="0" fontId="0" fillId="0" borderId="0" xfId="0"/>
    <xf numFmtId="0" fontId="0" fillId="0" borderId="0" xfId="0" applyAlignment="1">
      <alignment wrapText="1"/>
    </xf>
    <xf numFmtId="0" fontId="0" fillId="0" borderId="0" xfId="0" applyFill="1"/>
    <xf numFmtId="0" fontId="2" fillId="0" borderId="0" xfId="0" applyFont="1" applyFill="1" applyBorder="1" applyAlignment="1">
      <alignment horizontal="center" vertical="center"/>
    </xf>
    <xf numFmtId="0" fontId="0" fillId="0" borderId="0" xfId="0" applyFill="1" applyBorder="1"/>
    <xf numFmtId="0" fontId="1" fillId="0" borderId="0" xfId="0" applyFont="1"/>
    <xf numFmtId="164" fontId="0" fillId="0" borderId="0" xfId="0" applyNumberFormat="1" applyBorder="1"/>
    <xf numFmtId="0" fontId="0" fillId="0" borderId="15" xfId="0" applyBorder="1"/>
    <xf numFmtId="0" fontId="1" fillId="0" borderId="0" xfId="0" applyFont="1" applyFill="1" applyBorder="1" applyAlignment="1">
      <alignment horizontal="center" vertical="center"/>
    </xf>
    <xf numFmtId="0" fontId="0" fillId="0" borderId="22" xfId="0" applyBorder="1" applyAlignment="1">
      <alignment horizontal="center"/>
    </xf>
    <xf numFmtId="0" fontId="0" fillId="2" borderId="0" xfId="0" applyFill="1"/>
    <xf numFmtId="0" fontId="1" fillId="2" borderId="0" xfId="0" applyFont="1" applyFill="1" applyBorder="1" applyAlignment="1">
      <alignment vertical="center" wrapText="1"/>
    </xf>
    <xf numFmtId="164" fontId="10" fillId="2" borderId="13" xfId="0" applyNumberFormat="1" applyFont="1" applyFill="1" applyBorder="1" applyAlignment="1">
      <alignment horizontal="center" vertical="center" wrapText="1" readingOrder="1"/>
    </xf>
    <xf numFmtId="0" fontId="0" fillId="2" borderId="13" xfId="0" applyFont="1" applyFill="1" applyBorder="1" applyAlignment="1">
      <alignment horizontal="center" vertical="center" wrapText="1"/>
    </xf>
    <xf numFmtId="9" fontId="8" fillId="2" borderId="13" xfId="4" applyFont="1" applyFill="1" applyBorder="1" applyAlignment="1">
      <alignment horizontal="center" vertical="center" wrapText="1"/>
    </xf>
    <xf numFmtId="164" fontId="10" fillId="2" borderId="1" xfId="0" applyNumberFormat="1" applyFont="1" applyFill="1" applyBorder="1" applyAlignment="1">
      <alignment horizontal="center" vertical="center" wrapText="1" readingOrder="1"/>
    </xf>
    <xf numFmtId="164" fontId="0" fillId="2" borderId="1" xfId="0" applyNumberFormat="1" applyFill="1" applyBorder="1" applyAlignment="1">
      <alignment horizontal="center"/>
    </xf>
    <xf numFmtId="0" fontId="0" fillId="2" borderId="1" xfId="0" applyFont="1" applyFill="1" applyBorder="1" applyAlignment="1">
      <alignment horizontal="center" vertical="center" wrapText="1"/>
    </xf>
    <xf numFmtId="9" fontId="8" fillId="2" borderId="1" xfId="4" applyFont="1" applyFill="1" applyBorder="1" applyAlignment="1">
      <alignment horizontal="center" vertical="center" wrapText="1"/>
    </xf>
    <xf numFmtId="164" fontId="10" fillId="2" borderId="6" xfId="0" applyNumberFormat="1" applyFont="1" applyFill="1" applyBorder="1" applyAlignment="1">
      <alignment horizontal="center" vertical="center" wrapText="1" readingOrder="1"/>
    </xf>
    <xf numFmtId="0" fontId="0" fillId="2" borderId="6" xfId="0" applyFont="1" applyFill="1" applyBorder="1" applyAlignment="1">
      <alignment horizontal="center" vertical="center" wrapText="1"/>
    </xf>
    <xf numFmtId="9" fontId="8" fillId="2" borderId="6" xfId="4" applyFont="1" applyFill="1" applyBorder="1" applyAlignment="1">
      <alignment horizontal="center" vertical="center" wrapText="1"/>
    </xf>
    <xf numFmtId="164" fontId="10" fillId="2" borderId="18" xfId="0" applyNumberFormat="1" applyFont="1" applyFill="1" applyBorder="1" applyAlignment="1">
      <alignment horizontal="center" vertical="center" wrapText="1" readingOrder="1"/>
    </xf>
    <xf numFmtId="0" fontId="0" fillId="2" borderId="18" xfId="0" applyFont="1" applyFill="1" applyBorder="1" applyAlignment="1">
      <alignment horizontal="center" vertical="center" wrapText="1"/>
    </xf>
    <xf numFmtId="9" fontId="8" fillId="2" borderId="18" xfId="4" applyFont="1" applyFill="1" applyBorder="1" applyAlignment="1">
      <alignment horizontal="center" vertical="center" wrapText="1"/>
    </xf>
    <xf numFmtId="164" fontId="10" fillId="2" borderId="28" xfId="0" applyNumberFormat="1" applyFont="1" applyFill="1" applyBorder="1" applyAlignment="1">
      <alignment horizontal="center" vertical="center" wrapText="1" readingOrder="1"/>
    </xf>
    <xf numFmtId="0" fontId="0" fillId="2" borderId="28" xfId="0" applyFont="1" applyFill="1" applyBorder="1" applyAlignment="1">
      <alignment horizontal="center" vertical="center" wrapText="1"/>
    </xf>
    <xf numFmtId="164" fontId="10" fillId="2" borderId="4" xfId="0" applyNumberFormat="1" applyFont="1" applyFill="1" applyBorder="1" applyAlignment="1">
      <alignment horizontal="center" vertical="center" wrapText="1" readingOrder="1"/>
    </xf>
    <xf numFmtId="0" fontId="0" fillId="2" borderId="4" xfId="0" applyFont="1" applyFill="1" applyBorder="1" applyAlignment="1">
      <alignment horizontal="center" vertical="center" wrapText="1"/>
    </xf>
    <xf numFmtId="164" fontId="10" fillId="2" borderId="30" xfId="0" applyNumberFormat="1" applyFont="1" applyFill="1" applyBorder="1" applyAlignment="1">
      <alignment horizontal="center" vertical="center" wrapText="1" readingOrder="1"/>
    </xf>
    <xf numFmtId="0" fontId="0" fillId="2" borderId="30" xfId="0" applyFont="1" applyFill="1" applyBorder="1" applyAlignment="1">
      <alignment horizontal="center" vertical="center" wrapText="1"/>
    </xf>
    <xf numFmtId="164" fontId="10" fillId="2" borderId="17" xfId="0" applyNumberFormat="1" applyFont="1" applyFill="1" applyBorder="1" applyAlignment="1">
      <alignment horizontal="center" vertical="center" wrapText="1" readingOrder="1"/>
    </xf>
    <xf numFmtId="0" fontId="0" fillId="2" borderId="17" xfId="0" applyFont="1" applyFill="1" applyBorder="1" applyAlignment="1">
      <alignment horizontal="center" vertical="center" wrapText="1"/>
    </xf>
    <xf numFmtId="0" fontId="12" fillId="2" borderId="33" xfId="0" applyFont="1" applyFill="1" applyBorder="1" applyAlignment="1">
      <alignment horizontal="center" vertical="center" wrapText="1" readingOrder="1"/>
    </xf>
    <xf numFmtId="0" fontId="1" fillId="2" borderId="33"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2" borderId="0" xfId="0" applyFont="1" applyFill="1" applyAlignment="1">
      <alignment horizontal="left"/>
    </xf>
    <xf numFmtId="166" fontId="15" fillId="2" borderId="32" xfId="0" applyNumberFormat="1" applyFont="1" applyFill="1" applyBorder="1" applyAlignment="1">
      <alignment horizontal="center" vertical="center"/>
    </xf>
    <xf numFmtId="166" fontId="15" fillId="2" borderId="33" xfId="0" applyNumberFormat="1" applyFont="1" applyFill="1" applyBorder="1" applyAlignment="1">
      <alignment horizontal="center" vertical="center"/>
    </xf>
    <xf numFmtId="166" fontId="15" fillId="2" borderId="33" xfId="0" applyNumberFormat="1" applyFont="1" applyFill="1" applyBorder="1" applyAlignment="1">
      <alignment horizontal="center"/>
    </xf>
    <xf numFmtId="166" fontId="15" fillId="2" borderId="34" xfId="0" applyNumberFormat="1" applyFont="1" applyFill="1" applyBorder="1" applyAlignment="1">
      <alignment horizontal="center"/>
    </xf>
    <xf numFmtId="0" fontId="15" fillId="2" borderId="35" xfId="0" applyFont="1" applyFill="1" applyBorder="1"/>
    <xf numFmtId="0" fontId="16" fillId="2" borderId="19" xfId="0" applyFont="1" applyFill="1" applyBorder="1" applyAlignment="1">
      <alignment horizontal="center" vertical="center"/>
    </xf>
    <xf numFmtId="166" fontId="15" fillId="2" borderId="14" xfId="0" applyNumberFormat="1" applyFont="1" applyFill="1" applyBorder="1" applyAlignment="1">
      <alignment horizontal="center" vertical="center"/>
    </xf>
    <xf numFmtId="166" fontId="15" fillId="2" borderId="13" xfId="0" applyNumberFormat="1" applyFont="1" applyFill="1" applyBorder="1" applyAlignment="1">
      <alignment horizontal="center" vertical="center"/>
    </xf>
    <xf numFmtId="166" fontId="15" fillId="2" borderId="13" xfId="0" applyNumberFormat="1" applyFont="1" applyFill="1" applyBorder="1" applyAlignment="1">
      <alignment horizontal="center"/>
    </xf>
    <xf numFmtId="166" fontId="15" fillId="2" borderId="12" xfId="0" applyNumberFormat="1" applyFont="1" applyFill="1" applyBorder="1" applyAlignment="1">
      <alignment horizontal="center"/>
    </xf>
    <xf numFmtId="0" fontId="15" fillId="2" borderId="36" xfId="0" applyFont="1" applyFill="1" applyBorder="1"/>
    <xf numFmtId="166" fontId="15" fillId="2" borderId="11" xfId="0" applyNumberFormat="1" applyFont="1" applyFill="1" applyBorder="1" applyAlignment="1">
      <alignment horizontal="center" vertical="center"/>
    </xf>
    <xf numFmtId="166" fontId="15" fillId="2" borderId="1" xfId="0" applyNumberFormat="1" applyFont="1" applyFill="1" applyBorder="1" applyAlignment="1">
      <alignment horizontal="center" vertical="center"/>
    </xf>
    <xf numFmtId="166" fontId="15" fillId="2" borderId="1" xfId="0" applyNumberFormat="1" applyFont="1" applyFill="1" applyBorder="1" applyAlignment="1">
      <alignment horizontal="center"/>
    </xf>
    <xf numFmtId="166" fontId="15" fillId="2" borderId="9" xfId="0" applyNumberFormat="1" applyFont="1" applyFill="1" applyBorder="1" applyAlignment="1">
      <alignment horizontal="center"/>
    </xf>
    <xf numFmtId="0" fontId="15" fillId="2" borderId="3" xfId="0" applyFont="1" applyFill="1" applyBorder="1"/>
    <xf numFmtId="166" fontId="15" fillId="2" borderId="26" xfId="0" applyNumberFormat="1" applyFont="1" applyFill="1" applyBorder="1" applyAlignment="1">
      <alignment horizontal="center" vertical="center"/>
    </xf>
    <xf numFmtId="166" fontId="15" fillId="2" borderId="6" xfId="0" applyNumberFormat="1" applyFont="1" applyFill="1" applyBorder="1" applyAlignment="1">
      <alignment horizontal="center" vertical="center"/>
    </xf>
    <xf numFmtId="166" fontId="15" fillId="2" borderId="6" xfId="0" applyNumberFormat="1" applyFont="1" applyFill="1" applyBorder="1" applyAlignment="1">
      <alignment horizontal="center"/>
    </xf>
    <xf numFmtId="166" fontId="15" fillId="2" borderId="5" xfId="0" applyNumberFormat="1" applyFont="1" applyFill="1" applyBorder="1" applyAlignment="1">
      <alignment horizontal="center"/>
    </xf>
    <xf numFmtId="0" fontId="15" fillId="2" borderId="39" xfId="0" applyFont="1" applyFill="1" applyBorder="1"/>
    <xf numFmtId="0" fontId="2" fillId="0" borderId="0" xfId="0" applyFont="1"/>
    <xf numFmtId="0" fontId="1" fillId="0" borderId="0" xfId="0" applyFont="1" applyAlignment="1">
      <alignment wrapText="1"/>
    </xf>
    <xf numFmtId="2" fontId="0" fillId="0" borderId="0" xfId="0" applyNumberFormat="1"/>
    <xf numFmtId="0" fontId="22" fillId="8" borderId="1" xfId="0" applyFont="1" applyFill="1" applyBorder="1" applyAlignment="1" applyProtection="1">
      <alignment horizontal="center"/>
      <protection locked="0"/>
    </xf>
    <xf numFmtId="0" fontId="22" fillId="8" borderId="1" xfId="0" applyNumberFormat="1" applyFont="1" applyFill="1" applyBorder="1" applyAlignment="1" applyProtection="1">
      <alignment horizontal="center"/>
      <protection locked="0"/>
    </xf>
    <xf numFmtId="0" fontId="0" fillId="3" borderId="29" xfId="0" applyFill="1" applyBorder="1" applyProtection="1"/>
    <xf numFmtId="0" fontId="0" fillId="3" borderId="7" xfId="0" applyFill="1" applyBorder="1" applyProtection="1"/>
    <xf numFmtId="0" fontId="0" fillId="3" borderId="8" xfId="0" applyFill="1" applyBorder="1" applyProtection="1"/>
    <xf numFmtId="0" fontId="0" fillId="0" borderId="0" xfId="0" applyProtection="1"/>
    <xf numFmtId="0" fontId="20" fillId="3" borderId="22" xfId="0" applyFont="1" applyFill="1" applyBorder="1" applyAlignment="1" applyProtection="1">
      <alignment horizontal="center"/>
    </xf>
    <xf numFmtId="0" fontId="20" fillId="3" borderId="0" xfId="0" applyFont="1" applyFill="1" applyBorder="1" applyAlignment="1" applyProtection="1">
      <alignment horizontal="center" vertical="center"/>
    </xf>
    <xf numFmtId="0" fontId="20" fillId="3" borderId="10" xfId="0" applyFont="1" applyFill="1" applyBorder="1" applyAlignment="1" applyProtection="1">
      <alignment horizontal="center"/>
    </xf>
    <xf numFmtId="0" fontId="0" fillId="3" borderId="22" xfId="0" applyFill="1" applyBorder="1" applyProtection="1"/>
    <xf numFmtId="0" fontId="19" fillId="3" borderId="0" xfId="0" applyFont="1" applyFill="1" applyBorder="1" applyAlignment="1" applyProtection="1">
      <alignment horizontal="center"/>
    </xf>
    <xf numFmtId="0" fontId="0" fillId="3" borderId="10" xfId="0" applyFill="1" applyBorder="1" applyProtection="1"/>
    <xf numFmtId="0" fontId="21" fillId="6" borderId="1" xfId="0" applyFont="1" applyFill="1" applyBorder="1" applyAlignment="1" applyProtection="1">
      <alignment horizontal="center" vertical="center" wrapText="1"/>
    </xf>
    <xf numFmtId="0" fontId="1" fillId="3" borderId="0" xfId="0" applyFont="1" applyFill="1" applyBorder="1" applyAlignment="1" applyProtection="1">
      <alignment horizontal="center" vertical="center" wrapText="1"/>
    </xf>
    <xf numFmtId="0" fontId="21" fillId="3" borderId="0" xfId="0" applyFont="1" applyFill="1" applyBorder="1" applyAlignment="1" applyProtection="1">
      <alignment horizontal="center" vertical="center"/>
    </xf>
    <xf numFmtId="0" fontId="0" fillId="4" borderId="1" xfId="0" applyFill="1" applyBorder="1" applyAlignment="1" applyProtection="1">
      <alignment horizontal="center"/>
    </xf>
    <xf numFmtId="0" fontId="0" fillId="3" borderId="0" xfId="0" applyFill="1" applyBorder="1" applyAlignment="1" applyProtection="1">
      <alignment horizontal="center"/>
    </xf>
    <xf numFmtId="0" fontId="0" fillId="5" borderId="1" xfId="0" applyFill="1" applyBorder="1" applyAlignment="1" applyProtection="1">
      <alignment horizontal="center"/>
    </xf>
    <xf numFmtId="0" fontId="0" fillId="3" borderId="0" xfId="0" applyNumberFormat="1" applyFill="1" applyBorder="1" applyAlignment="1" applyProtection="1">
      <alignment horizontal="center"/>
    </xf>
    <xf numFmtId="164" fontId="0" fillId="5" borderId="1" xfId="0" applyNumberFormat="1" applyFill="1" applyBorder="1" applyAlignment="1" applyProtection="1">
      <alignment horizontal="center"/>
    </xf>
    <xf numFmtId="164" fontId="0" fillId="3" borderId="0" xfId="0" applyNumberFormat="1" applyFill="1" applyBorder="1" applyAlignment="1" applyProtection="1">
      <alignment horizontal="center"/>
    </xf>
    <xf numFmtId="0" fontId="22" fillId="4" borderId="1" xfId="0" applyFont="1" applyFill="1" applyBorder="1" applyAlignment="1" applyProtection="1">
      <alignment horizontal="center"/>
    </xf>
    <xf numFmtId="0" fontId="22" fillId="3" borderId="0" xfId="0" applyFont="1" applyFill="1" applyBorder="1" applyAlignment="1" applyProtection="1">
      <alignment horizontal="center"/>
    </xf>
    <xf numFmtId="0" fontId="18" fillId="3" borderId="0" xfId="0" applyFont="1" applyFill="1" applyBorder="1" applyAlignment="1" applyProtection="1"/>
    <xf numFmtId="0" fontId="0" fillId="3" borderId="0" xfId="0" applyFill="1" applyBorder="1" applyProtection="1"/>
    <xf numFmtId="0" fontId="18" fillId="3" borderId="0" xfId="0" applyFont="1" applyFill="1" applyBorder="1" applyProtection="1"/>
    <xf numFmtId="0" fontId="18" fillId="3" borderId="22" xfId="0" applyFont="1" applyFill="1" applyBorder="1" applyProtection="1"/>
    <xf numFmtId="0" fontId="18" fillId="3" borderId="10" xfId="0" applyFont="1" applyFill="1" applyBorder="1" applyProtection="1"/>
    <xf numFmtId="0" fontId="18" fillId="0" borderId="0" xfId="0" applyFont="1" applyProtection="1"/>
    <xf numFmtId="0" fontId="1" fillId="3" borderId="0" xfId="0" applyFont="1" applyFill="1" applyBorder="1" applyAlignment="1" applyProtection="1">
      <alignment horizontal="center"/>
    </xf>
    <xf numFmtId="0" fontId="0" fillId="4" borderId="1" xfId="0" applyFill="1" applyBorder="1" applyProtection="1"/>
    <xf numFmtId="0" fontId="0" fillId="3" borderId="23" xfId="0" applyFill="1" applyBorder="1" applyProtection="1"/>
    <xf numFmtId="0" fontId="0" fillId="3" borderId="16" xfId="0" applyFill="1" applyBorder="1" applyProtection="1"/>
    <xf numFmtId="0" fontId="0" fillId="0" borderId="10" xfId="0" applyBorder="1" applyAlignment="1">
      <alignment horizontal="center"/>
    </xf>
    <xf numFmtId="0" fontId="0" fillId="0" borderId="0" xfId="0" applyFill="1" applyBorder="1" applyAlignment="1">
      <alignment horizontal="center" vertical="center"/>
    </xf>
    <xf numFmtId="0" fontId="0" fillId="0" borderId="0" xfId="0"/>
    <xf numFmtId="0" fontId="0" fillId="0" borderId="0" xfId="0" applyBorder="1" applyAlignment="1">
      <alignment horizontal="center"/>
    </xf>
    <xf numFmtId="167" fontId="0" fillId="0" borderId="1" xfId="0" applyNumberFormat="1" applyBorder="1" applyAlignment="1">
      <alignment horizontal="center"/>
    </xf>
    <xf numFmtId="0" fontId="0" fillId="0" borderId="1" xfId="0" applyBorder="1" applyAlignment="1">
      <alignment horizontal="center"/>
    </xf>
    <xf numFmtId="0" fontId="0" fillId="0" borderId="0" xfId="0"/>
    <xf numFmtId="164" fontId="2" fillId="0" borderId="0" xfId="0" applyNumberFormat="1" applyFont="1" applyFill="1" applyBorder="1"/>
    <xf numFmtId="0" fontId="0" fillId="0" borderId="0" xfId="0"/>
    <xf numFmtId="0" fontId="0" fillId="0" borderId="0" xfId="0"/>
    <xf numFmtId="0" fontId="0" fillId="0" borderId="0" xfId="0" applyAlignment="1">
      <alignment horizontal="center"/>
    </xf>
    <xf numFmtId="0" fontId="0" fillId="0" borderId="0" xfId="0" applyFont="1" applyFill="1" applyBorder="1" applyAlignment="1">
      <alignment vertical="center"/>
    </xf>
    <xf numFmtId="0" fontId="0" fillId="0" borderId="0" xfId="0" applyFont="1"/>
    <xf numFmtId="0" fontId="5" fillId="0" borderId="0" xfId="1" applyFont="1"/>
    <xf numFmtId="0" fontId="1" fillId="0" borderId="11" xfId="0" applyFont="1" applyBorder="1" applyAlignment="1">
      <alignment horizontal="center"/>
    </xf>
    <xf numFmtId="0" fontId="0" fillId="0" borderId="0" xfId="0" applyAlignment="1">
      <alignment horizontal="left"/>
    </xf>
    <xf numFmtId="167" fontId="0" fillId="0" borderId="0" xfId="0" applyNumberFormat="1" applyBorder="1" applyAlignment="1">
      <alignment horizontal="center"/>
    </xf>
    <xf numFmtId="0" fontId="0" fillId="0" borderId="11" xfId="0" applyBorder="1" applyAlignment="1">
      <alignment horizontal="center"/>
    </xf>
    <xf numFmtId="167" fontId="1" fillId="0" borderId="1" xfId="0" applyNumberFormat="1" applyFont="1" applyBorder="1" applyAlignment="1">
      <alignment horizontal="center"/>
    </xf>
    <xf numFmtId="164" fontId="0" fillId="0" borderId="1" xfId="0" applyNumberFormat="1" applyBorder="1" applyAlignment="1">
      <alignment horizontal="center"/>
    </xf>
    <xf numFmtId="164" fontId="0" fillId="0" borderId="11" xfId="0" applyNumberFormat="1" applyBorder="1" applyAlignment="1">
      <alignment horizontal="center"/>
    </xf>
    <xf numFmtId="168" fontId="0" fillId="0" borderId="9" xfId="0" applyNumberFormat="1" applyFont="1" applyBorder="1" applyAlignment="1">
      <alignment horizontal="center"/>
    </xf>
    <xf numFmtId="164" fontId="0" fillId="0" borderId="1" xfId="0" applyNumberFormat="1" applyFont="1" applyBorder="1" applyAlignment="1">
      <alignment horizontal="center"/>
    </xf>
    <xf numFmtId="164" fontId="0" fillId="0" borderId="13" xfId="0" applyNumberFormat="1" applyBorder="1" applyAlignment="1">
      <alignment horizontal="center"/>
    </xf>
    <xf numFmtId="164" fontId="0" fillId="0" borderId="14" xfId="0" applyNumberFormat="1" applyBorder="1" applyAlignment="1">
      <alignment horizontal="center"/>
    </xf>
    <xf numFmtId="0" fontId="14" fillId="0" borderId="0" xfId="0" applyFont="1"/>
    <xf numFmtId="0" fontId="27" fillId="9" borderId="0" xfId="0" applyFont="1" applyFill="1"/>
    <xf numFmtId="164" fontId="27" fillId="9" borderId="0" xfId="0" applyNumberFormat="1" applyFont="1" applyFill="1"/>
    <xf numFmtId="0" fontId="1" fillId="0" borderId="0" xfId="0" applyFont="1" applyFill="1" applyAlignment="1">
      <alignment wrapText="1"/>
    </xf>
    <xf numFmtId="0" fontId="1" fillId="0" borderId="9" xfId="0" applyFont="1" applyBorder="1" applyAlignment="1">
      <alignment horizontal="center"/>
    </xf>
    <xf numFmtId="168" fontId="0" fillId="0" borderId="12" xfId="0" applyNumberFormat="1" applyFont="1" applyBorder="1" applyAlignment="1">
      <alignment horizontal="center"/>
    </xf>
    <xf numFmtId="49" fontId="2" fillId="0" borderId="0" xfId="0" applyNumberFormat="1" applyFont="1" applyFill="1" applyBorder="1" applyAlignment="1">
      <alignment horizontal="center" vertical="center"/>
    </xf>
    <xf numFmtId="0" fontId="0" fillId="0" borderId="0" xfId="0" applyBorder="1"/>
    <xf numFmtId="164" fontId="0" fillId="0" borderId="0" xfId="0" applyNumberFormat="1" applyFill="1" applyBorder="1"/>
    <xf numFmtId="0" fontId="2" fillId="0" borderId="17" xfId="0" applyFont="1" applyFill="1" applyBorder="1" applyAlignment="1">
      <alignment horizontal="center" vertical="center"/>
    </xf>
    <xf numFmtId="164" fontId="2" fillId="0" borderId="0" xfId="0" applyNumberFormat="1" applyFont="1" applyFill="1" applyBorder="1" applyAlignment="1">
      <alignment horizontal="right"/>
    </xf>
    <xf numFmtId="49" fontId="2" fillId="0" borderId="18" xfId="0" applyNumberFormat="1" applyFont="1" applyFill="1" applyBorder="1" applyAlignment="1">
      <alignment horizontal="center" vertical="center"/>
    </xf>
    <xf numFmtId="49" fontId="2" fillId="0" borderId="1" xfId="0" quotePrefix="1" applyNumberFormat="1" applyFont="1" applyFill="1" applyBorder="1" applyAlignment="1">
      <alignment horizontal="center" vertical="center"/>
    </xf>
    <xf numFmtId="49" fontId="2" fillId="0" borderId="6" xfId="0" applyNumberFormat="1" applyFont="1" applyFill="1" applyBorder="1" applyAlignment="1">
      <alignment horizontal="center" vertical="center"/>
    </xf>
    <xf numFmtId="0" fontId="2" fillId="0" borderId="13"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18" xfId="0" applyFont="1" applyFill="1" applyBorder="1" applyAlignment="1">
      <alignment horizontal="center" vertical="center"/>
    </xf>
    <xf numFmtId="0" fontId="0" fillId="0" borderId="25" xfId="0" applyFill="1" applyBorder="1" applyAlignment="1">
      <alignment vertical="center"/>
    </xf>
    <xf numFmtId="0" fontId="0" fillId="0" borderId="25" xfId="0" applyFill="1" applyBorder="1" applyAlignment="1">
      <alignment horizontal="center" vertical="center"/>
    </xf>
    <xf numFmtId="0" fontId="0" fillId="0" borderId="25" xfId="0" applyFill="1" applyBorder="1"/>
    <xf numFmtId="0" fontId="0" fillId="0" borderId="24" xfId="0" applyFill="1" applyBorder="1" applyAlignment="1">
      <alignment vertical="center"/>
    </xf>
    <xf numFmtId="0" fontId="0" fillId="0" borderId="27" xfId="0" applyFill="1" applyBorder="1" applyAlignment="1">
      <alignment horizontal="center" vertical="center" wrapText="1"/>
    </xf>
    <xf numFmtId="0" fontId="0" fillId="0" borderId="25" xfId="0" applyFill="1" applyBorder="1" applyAlignment="1">
      <alignment horizontal="center" vertical="center" wrapText="1"/>
    </xf>
    <xf numFmtId="0" fontId="0" fillId="0" borderId="29" xfId="0" applyFill="1" applyBorder="1" applyAlignment="1">
      <alignment horizontal="center" vertical="center" wrapText="1"/>
    </xf>
    <xf numFmtId="0" fontId="0" fillId="0" borderId="22" xfId="0" applyFill="1" applyBorder="1"/>
    <xf numFmtId="0" fontId="0" fillId="0" borderId="22" xfId="0" applyFill="1" applyBorder="1" applyAlignment="1">
      <alignment horizontal="center" vertical="center" wrapText="1"/>
    </xf>
    <xf numFmtId="0" fontId="0" fillId="0" borderId="22" xfId="0" applyFill="1" applyBorder="1" applyAlignment="1">
      <alignment horizontal="center" vertical="center"/>
    </xf>
    <xf numFmtId="0" fontId="0" fillId="0" borderId="23" xfId="0" applyFill="1" applyBorder="1" applyAlignment="1">
      <alignment horizontal="center" vertical="center" wrapText="1"/>
    </xf>
    <xf numFmtId="0" fontId="0" fillId="0" borderId="25" xfId="0" applyFill="1" applyBorder="1" applyAlignment="1">
      <alignment vertical="center" wrapText="1"/>
    </xf>
    <xf numFmtId="0" fontId="0" fillId="0" borderId="24" xfId="0" applyFill="1" applyBorder="1" applyAlignment="1">
      <alignment vertical="center" wrapText="1"/>
    </xf>
    <xf numFmtId="0" fontId="5" fillId="0" borderId="0" xfId="1"/>
    <xf numFmtId="0" fontId="2" fillId="0" borderId="0" xfId="0" applyFont="1" applyFill="1" applyBorder="1" applyAlignment="1">
      <alignment horizontal="left" vertical="center"/>
    </xf>
    <xf numFmtId="0" fontId="0" fillId="0" borderId="0" xfId="0" applyBorder="1"/>
    <xf numFmtId="0" fontId="0" fillId="0" borderId="0" xfId="0" applyBorder="1" applyAlignment="1">
      <alignment horizontal="center" vertical="center" wrapText="1"/>
    </xf>
    <xf numFmtId="0" fontId="4" fillId="0" borderId="0" xfId="0" applyFont="1" applyFill="1"/>
    <xf numFmtId="0" fontId="0" fillId="0" borderId="0" xfId="0" applyFill="1" applyBorder="1" applyAlignment="1">
      <alignment horizontal="left" vertical="center"/>
    </xf>
    <xf numFmtId="0" fontId="5" fillId="0" borderId="0" xfId="1" applyFill="1"/>
    <xf numFmtId="0" fontId="2" fillId="2" borderId="0" xfId="0" applyFont="1" applyFill="1"/>
    <xf numFmtId="0" fontId="2" fillId="2" borderId="0" xfId="0" applyFont="1" applyFill="1" applyAlignment="1">
      <alignment horizontal="left"/>
    </xf>
    <xf numFmtId="0" fontId="0" fillId="0" borderId="0" xfId="0"/>
    <xf numFmtId="0" fontId="2" fillId="0" borderId="1" xfId="0" applyFont="1" applyFill="1" applyBorder="1" applyAlignment="1">
      <alignment horizontal="center" vertical="center"/>
    </xf>
    <xf numFmtId="0" fontId="4" fillId="0" borderId="0" xfId="0" applyFont="1"/>
    <xf numFmtId="0" fontId="3" fillId="0" borderId="1" xfId="0" applyFont="1" applyFill="1" applyBorder="1" applyAlignment="1">
      <alignment horizontal="center" vertical="center"/>
    </xf>
    <xf numFmtId="0" fontId="0" fillId="0" borderId="0" xfId="0"/>
    <xf numFmtId="0" fontId="26" fillId="0" borderId="0" xfId="0" applyFont="1"/>
    <xf numFmtId="0" fontId="5" fillId="0" borderId="0" xfId="1" applyFont="1" applyFill="1"/>
    <xf numFmtId="164" fontId="2" fillId="0" borderId="0" xfId="0" applyNumberFormat="1" applyFont="1" applyBorder="1" applyAlignment="1">
      <alignment horizontal="right"/>
    </xf>
    <xf numFmtId="164" fontId="2" fillId="0" borderId="0" xfId="0" applyNumberFormat="1" applyFont="1" applyBorder="1"/>
    <xf numFmtId="164" fontId="0" fillId="0" borderId="0" xfId="0" applyNumberFormat="1" applyFont="1" applyFill="1" applyBorder="1"/>
    <xf numFmtId="167" fontId="0" fillId="0" borderId="0" xfId="0" applyNumberFormat="1" applyFont="1" applyFill="1" applyBorder="1"/>
    <xf numFmtId="164" fontId="29" fillId="0" borderId="0" xfId="0" applyNumberFormat="1" applyFont="1" applyBorder="1" applyAlignment="1">
      <alignment horizontal="right"/>
    </xf>
    <xf numFmtId="164" fontId="22" fillId="0" borderId="0" xfId="0" applyNumberFormat="1" applyFont="1" applyBorder="1"/>
    <xf numFmtId="164" fontId="0" fillId="0" borderId="15" xfId="0" applyNumberFormat="1" applyFont="1" applyFill="1" applyBorder="1"/>
    <xf numFmtId="167" fontId="0" fillId="0" borderId="15" xfId="0" applyNumberFormat="1" applyFont="1" applyFill="1" applyBorder="1"/>
    <xf numFmtId="164" fontId="0" fillId="0" borderId="43" xfId="0" applyNumberFormat="1" applyBorder="1"/>
    <xf numFmtId="164" fontId="2" fillId="0" borderId="43" xfId="0" applyNumberFormat="1" applyFont="1" applyBorder="1" applyAlignment="1">
      <alignment horizontal="right"/>
    </xf>
    <xf numFmtId="164" fontId="2" fillId="0" borderId="43" xfId="0" applyNumberFormat="1" applyFont="1" applyBorder="1"/>
    <xf numFmtId="164" fontId="0" fillId="0" borderId="59" xfId="0" applyNumberFormat="1" applyBorder="1"/>
    <xf numFmtId="164" fontId="2" fillId="0" borderId="59" xfId="0" applyNumberFormat="1" applyFont="1" applyBorder="1" applyAlignment="1">
      <alignment horizontal="right"/>
    </xf>
    <xf numFmtId="164" fontId="2" fillId="0" borderId="59" xfId="0" applyNumberFormat="1" applyFont="1" applyBorder="1"/>
    <xf numFmtId="0" fontId="1" fillId="0" borderId="4" xfId="0" applyFont="1" applyBorder="1" applyAlignment="1">
      <alignment horizontal="centerContinuous" vertical="center"/>
    </xf>
    <xf numFmtId="0" fontId="1" fillId="0" borderId="3" xfId="0" applyFont="1" applyBorder="1" applyAlignment="1">
      <alignment horizontal="centerContinuous" vertical="center"/>
    </xf>
    <xf numFmtId="0" fontId="1" fillId="0" borderId="2" xfId="0" applyFont="1" applyBorder="1" applyAlignment="1">
      <alignment horizontal="centerContinuous" vertical="center"/>
    </xf>
    <xf numFmtId="0" fontId="1" fillId="0" borderId="1" xfId="0" quotePrefix="1" applyFont="1" applyBorder="1" applyAlignment="1">
      <alignment horizontal="center" vertical="center" wrapText="1"/>
    </xf>
    <xf numFmtId="0" fontId="0" fillId="0" borderId="1" xfId="0" applyFont="1" applyBorder="1" applyAlignment="1">
      <alignment horizontal="center" vertical="center"/>
    </xf>
    <xf numFmtId="167" fontId="0" fillId="0" borderId="1" xfId="0" applyNumberFormat="1" applyFont="1" applyBorder="1"/>
    <xf numFmtId="0" fontId="0" fillId="0" borderId="0" xfId="0" applyFont="1" applyFill="1"/>
    <xf numFmtId="0" fontId="0" fillId="0" borderId="0" xfId="0" applyFont="1" applyAlignment="1">
      <alignment wrapText="1"/>
    </xf>
    <xf numFmtId="0" fontId="0" fillId="0" borderId="0" xfId="0" applyFont="1" applyAlignment="1">
      <alignment horizontal="center"/>
    </xf>
    <xf numFmtId="0" fontId="0" fillId="0" borderId="0" xfId="0" applyFont="1" applyBorder="1" applyAlignment="1">
      <alignment horizontal="center" vertical="center"/>
    </xf>
    <xf numFmtId="167" fontId="0" fillId="0" borderId="0" xfId="0" applyNumberFormat="1" applyFont="1" applyBorder="1"/>
    <xf numFmtId="0" fontId="0" fillId="0" borderId="0" xfId="0" applyFont="1" applyAlignment="1">
      <alignment horizontal="left" vertical="center"/>
    </xf>
    <xf numFmtId="164" fontId="0" fillId="0" borderId="0" xfId="0" applyNumberFormat="1" applyFont="1"/>
    <xf numFmtId="0" fontId="0" fillId="0" borderId="0" xfId="0" applyFont="1" applyAlignment="1">
      <alignment vertical="center"/>
    </xf>
    <xf numFmtId="0" fontId="1" fillId="0" borderId="0" xfId="0" applyFont="1" applyAlignment="1">
      <alignment vertical="center"/>
    </xf>
    <xf numFmtId="0" fontId="5" fillId="0" borderId="0" xfId="1" applyFont="1" applyFill="1" applyBorder="1" applyAlignment="1">
      <alignment vertical="center"/>
    </xf>
    <xf numFmtId="0" fontId="1" fillId="0" borderId="1" xfId="0" applyFont="1" applyBorder="1" applyAlignment="1">
      <alignment horizontal="centerContinuous"/>
    </xf>
    <xf numFmtId="164" fontId="2" fillId="0" borderId="1" xfId="0" applyNumberFormat="1" applyFont="1" applyFill="1" applyBorder="1"/>
    <xf numFmtId="164" fontId="0" fillId="0" borderId="1" xfId="0" applyNumberFormat="1" applyFill="1" applyBorder="1"/>
    <xf numFmtId="0" fontId="0" fillId="0" borderId="0" xfId="0" applyFill="1"/>
    <xf numFmtId="167" fontId="0" fillId="0" borderId="1" xfId="3" applyNumberFormat="1" applyFont="1" applyFill="1" applyBorder="1"/>
    <xf numFmtId="0" fontId="0" fillId="0" borderId="0" xfId="0"/>
    <xf numFmtId="0" fontId="0" fillId="0" borderId="0" xfId="0" quotePrefix="1" applyFill="1" applyAlignment="1">
      <alignment horizontal="left"/>
    </xf>
    <xf numFmtId="167" fontId="0" fillId="0" borderId="11" xfId="3" applyNumberFormat="1" applyFont="1" applyFill="1" applyBorder="1"/>
    <xf numFmtId="167" fontId="0" fillId="0" borderId="13" xfId="3" applyNumberFormat="1" applyFont="1" applyFill="1" applyBorder="1"/>
    <xf numFmtId="167" fontId="0" fillId="0" borderId="14" xfId="3" applyNumberFormat="1" applyFont="1" applyFill="1" applyBorder="1"/>
    <xf numFmtId="0" fontId="0" fillId="2" borderId="6" xfId="0" applyFill="1" applyBorder="1" applyAlignment="1">
      <alignment horizontal="left" vertical="center" wrapText="1"/>
    </xf>
    <xf numFmtId="0" fontId="0" fillId="2" borderId="1" xfId="0" applyFill="1" applyBorder="1" applyAlignment="1">
      <alignment horizontal="left" vertical="center" wrapText="1"/>
    </xf>
    <xf numFmtId="0" fontId="0" fillId="2" borderId="13" xfId="0" applyFill="1" applyBorder="1" applyAlignment="1">
      <alignment horizontal="left" vertical="center" wrapText="1"/>
    </xf>
    <xf numFmtId="0" fontId="0" fillId="2" borderId="17" xfId="0" applyFill="1" applyBorder="1" applyAlignment="1">
      <alignment horizontal="left" vertical="center" wrapText="1"/>
    </xf>
    <xf numFmtId="0" fontId="0" fillId="2" borderId="18" xfId="0" applyFill="1" applyBorder="1" applyAlignment="1">
      <alignment horizontal="left" vertical="center" wrapText="1"/>
    </xf>
    <xf numFmtId="9" fontId="8" fillId="2" borderId="30" xfId="4" applyFont="1" applyFill="1" applyBorder="1" applyAlignment="1">
      <alignment horizontal="center" vertical="center" wrapText="1"/>
    </xf>
    <xf numFmtId="9" fontId="8" fillId="2" borderId="4" xfId="4" applyFont="1" applyFill="1" applyBorder="1" applyAlignment="1">
      <alignment horizontal="center" vertical="center" wrapText="1"/>
    </xf>
    <xf numFmtId="9" fontId="8" fillId="2" borderId="28" xfId="4" applyFont="1" applyFill="1" applyBorder="1" applyAlignment="1">
      <alignment horizontal="center" vertical="center" wrapText="1"/>
    </xf>
    <xf numFmtId="9" fontId="8" fillId="2" borderId="58" xfId="4" applyFont="1" applyFill="1" applyBorder="1" applyAlignment="1">
      <alignment horizontal="center" vertical="center" wrapText="1"/>
    </xf>
    <xf numFmtId="164" fontId="0" fillId="2" borderId="6" xfId="0" applyNumberFormat="1" applyFill="1" applyBorder="1" applyAlignment="1">
      <alignment horizontal="center"/>
    </xf>
    <xf numFmtId="164" fontId="10" fillId="0" borderId="6" xfId="0" applyNumberFormat="1" applyFont="1" applyBorder="1" applyAlignment="1">
      <alignment horizontal="center" vertical="center" wrapText="1" readingOrder="1"/>
    </xf>
    <xf numFmtId="164" fontId="10" fillId="0" borderId="1" xfId="0" applyNumberFormat="1" applyFont="1" applyBorder="1" applyAlignment="1">
      <alignment horizontal="center" vertical="center" wrapText="1" readingOrder="1"/>
    </xf>
    <xf numFmtId="0" fontId="12" fillId="0" borderId="33" xfId="0" applyFont="1" applyBorder="1" applyAlignment="1">
      <alignment horizontal="center" vertical="center" wrapText="1" readingOrder="1"/>
    </xf>
    <xf numFmtId="164" fontId="10" fillId="0" borderId="30" xfId="0" applyNumberFormat="1" applyFont="1" applyBorder="1" applyAlignment="1">
      <alignment horizontal="center" vertical="center" wrapText="1" readingOrder="1"/>
    </xf>
    <xf numFmtId="164" fontId="10" fillId="0" borderId="4" xfId="0" applyNumberFormat="1" applyFont="1" applyBorder="1" applyAlignment="1">
      <alignment horizontal="center" vertical="center" wrapText="1" readingOrder="1"/>
    </xf>
    <xf numFmtId="164" fontId="10" fillId="0" borderId="58" xfId="0" applyNumberFormat="1" applyFont="1" applyBorder="1" applyAlignment="1">
      <alignment horizontal="center" vertical="center" wrapText="1" readingOrder="1"/>
    </xf>
    <xf numFmtId="0" fontId="12" fillId="0" borderId="32" xfId="0" applyFont="1" applyBorder="1" applyAlignment="1">
      <alignment horizontal="center" vertical="center" wrapText="1" readingOrder="1"/>
    </xf>
    <xf numFmtId="0" fontId="1" fillId="2" borderId="62" xfId="0" applyFont="1" applyFill="1" applyBorder="1" applyAlignment="1">
      <alignment horizontal="center" vertical="center" wrapText="1"/>
    </xf>
    <xf numFmtId="9" fontId="8" fillId="2" borderId="55" xfId="4" applyFont="1" applyFill="1" applyBorder="1" applyAlignment="1">
      <alignment horizontal="center" vertical="center" wrapText="1"/>
    </xf>
    <xf numFmtId="164" fontId="10" fillId="2" borderId="55" xfId="0" applyNumberFormat="1" applyFont="1" applyFill="1" applyBorder="1" applyAlignment="1">
      <alignment horizontal="center" vertical="center" wrapText="1" readingOrder="1"/>
    </xf>
    <xf numFmtId="164" fontId="10" fillId="2" borderId="6" xfId="0" applyNumberFormat="1" applyFont="1" applyFill="1" applyBorder="1" applyAlignment="1">
      <alignment vertical="center" wrapText="1" readingOrder="1"/>
    </xf>
    <xf numFmtId="164" fontId="10" fillId="2" borderId="1" xfId="0" applyNumberFormat="1" applyFont="1" applyFill="1" applyBorder="1" applyAlignment="1">
      <alignment vertical="center" wrapText="1" readingOrder="1"/>
    </xf>
    <xf numFmtId="164" fontId="10" fillId="2" borderId="17" xfId="0" applyNumberFormat="1" applyFont="1" applyFill="1" applyBorder="1" applyAlignment="1">
      <alignment vertical="center" wrapText="1" readingOrder="1"/>
    </xf>
    <xf numFmtId="164" fontId="10" fillId="2" borderId="26" xfId="0" applyNumberFormat="1" applyFont="1" applyFill="1" applyBorder="1" applyAlignment="1">
      <alignment vertical="center" wrapText="1" readingOrder="1"/>
    </xf>
    <xf numFmtId="164" fontId="10" fillId="2" borderId="11" xfId="0" applyNumberFormat="1" applyFont="1" applyFill="1" applyBorder="1" applyAlignment="1">
      <alignment vertical="center" wrapText="1" readingOrder="1"/>
    </xf>
    <xf numFmtId="164" fontId="10" fillId="2" borderId="31" xfId="0" applyNumberFormat="1" applyFont="1" applyFill="1" applyBorder="1" applyAlignment="1">
      <alignment vertical="center" wrapText="1" readingOrder="1"/>
    </xf>
    <xf numFmtId="164" fontId="28" fillId="2" borderId="6" xfId="0" applyNumberFormat="1" applyFont="1" applyFill="1" applyBorder="1" applyAlignment="1">
      <alignment vertical="center" wrapText="1" readingOrder="1"/>
    </xf>
    <xf numFmtId="164" fontId="28" fillId="2" borderId="1" xfId="0" applyNumberFormat="1" applyFont="1" applyFill="1" applyBorder="1" applyAlignment="1">
      <alignment vertical="center" wrapText="1" readingOrder="1"/>
    </xf>
    <xf numFmtId="164" fontId="28" fillId="2" borderId="13" xfId="0" applyNumberFormat="1" applyFont="1" applyFill="1" applyBorder="1" applyAlignment="1">
      <alignment vertical="center" wrapText="1" readingOrder="1"/>
    </xf>
    <xf numFmtId="164" fontId="10" fillId="0" borderId="26" xfId="0" applyNumberFormat="1" applyFont="1" applyBorder="1" applyAlignment="1">
      <alignment horizontal="center" vertical="center" wrapText="1" readingOrder="1"/>
    </xf>
    <xf numFmtId="164" fontId="10" fillId="0" borderId="11" xfId="0" applyNumberFormat="1" applyFont="1" applyBorder="1" applyAlignment="1">
      <alignment horizontal="center" vertical="center" wrapText="1" readingOrder="1"/>
    </xf>
    <xf numFmtId="164" fontId="10" fillId="0" borderId="13" xfId="0" applyNumberFormat="1" applyFont="1" applyBorder="1" applyAlignment="1">
      <alignment horizontal="center" vertical="center" wrapText="1" readingOrder="1"/>
    </xf>
    <xf numFmtId="164" fontId="10" fillId="0" borderId="14" xfId="0" applyNumberFormat="1" applyFont="1" applyBorder="1" applyAlignment="1">
      <alignment horizontal="center" vertical="center" wrapText="1" readingOrder="1"/>
    </xf>
    <xf numFmtId="0" fontId="16" fillId="2" borderId="34" xfId="0" applyFont="1" applyFill="1" applyBorder="1" applyAlignment="1">
      <alignment horizontal="center" vertical="center" wrapText="1"/>
    </xf>
    <xf numFmtId="0" fontId="16" fillId="2" borderId="33" xfId="0" applyFont="1" applyFill="1" applyBorder="1" applyAlignment="1">
      <alignment horizontal="center" vertical="center" wrapText="1"/>
    </xf>
    <xf numFmtId="0" fontId="16" fillId="2" borderId="61" xfId="0" applyFont="1" applyFill="1" applyBorder="1" applyAlignment="1">
      <alignment horizontal="center" vertical="center" wrapText="1"/>
    </xf>
    <xf numFmtId="0" fontId="16" fillId="2" borderId="32" xfId="0" applyFont="1" applyFill="1" applyBorder="1" applyAlignment="1">
      <alignment horizontal="center" vertical="center" wrapText="1"/>
    </xf>
    <xf numFmtId="0" fontId="13" fillId="2" borderId="0" xfId="0" applyFont="1" applyFill="1" applyAlignment="1">
      <alignment vertical="center"/>
    </xf>
    <xf numFmtId="0" fontId="15" fillId="2" borderId="21" xfId="0" applyFont="1" applyFill="1" applyBorder="1"/>
    <xf numFmtId="0" fontId="15" fillId="2" borderId="64" xfId="0" applyFont="1" applyFill="1" applyBorder="1"/>
    <xf numFmtId="0" fontId="15" fillId="2" borderId="20" xfId="0" applyFont="1" applyFill="1" applyBorder="1"/>
    <xf numFmtId="0" fontId="16" fillId="2" borderId="0" xfId="0" applyFont="1" applyFill="1" applyBorder="1" applyAlignment="1">
      <alignment horizontal="center" vertical="center"/>
    </xf>
    <xf numFmtId="0" fontId="15" fillId="2" borderId="0" xfId="0" applyFont="1" applyFill="1" applyBorder="1"/>
    <xf numFmtId="166" fontId="15" fillId="2" borderId="0" xfId="0" applyNumberFormat="1" applyFont="1" applyFill="1" applyBorder="1" applyAlignment="1">
      <alignment horizontal="center"/>
    </xf>
    <xf numFmtId="166" fontId="15" fillId="2" borderId="0" xfId="0" applyNumberFormat="1" applyFont="1" applyFill="1" applyBorder="1" applyAlignment="1">
      <alignment horizontal="center" vertical="center"/>
    </xf>
    <xf numFmtId="0" fontId="16" fillId="2" borderId="0" xfId="0" applyFont="1" applyFill="1" applyAlignment="1">
      <alignment horizontal="center" vertical="center"/>
    </xf>
    <xf numFmtId="0" fontId="15" fillId="2" borderId="0" xfId="0" applyFont="1" applyFill="1"/>
    <xf numFmtId="166" fontId="15" fillId="2" borderId="0" xfId="0" applyNumberFormat="1" applyFont="1" applyFill="1" applyAlignment="1">
      <alignment horizontal="center" vertical="center"/>
    </xf>
    <xf numFmtId="0" fontId="16" fillId="2" borderId="34" xfId="0" applyFont="1" applyFill="1" applyBorder="1" applyAlignment="1">
      <alignment vertical="center" wrapText="1"/>
    </xf>
    <xf numFmtId="0" fontId="15" fillId="2" borderId="33" xfId="0" applyFont="1" applyFill="1" applyBorder="1"/>
    <xf numFmtId="166" fontId="15" fillId="2" borderId="57" xfId="0" applyNumberFormat="1" applyFont="1" applyFill="1" applyBorder="1" applyAlignment="1">
      <alignment horizontal="center"/>
    </xf>
    <xf numFmtId="166" fontId="15" fillId="2" borderId="57" xfId="0" applyNumberFormat="1" applyFont="1" applyFill="1" applyBorder="1" applyAlignment="1">
      <alignment horizontal="center" vertical="center"/>
    </xf>
    <xf numFmtId="166" fontId="15" fillId="2" borderId="49" xfId="0" applyNumberFormat="1" applyFont="1" applyFill="1" applyBorder="1" applyAlignment="1">
      <alignment horizontal="center" vertical="center"/>
    </xf>
    <xf numFmtId="0" fontId="22" fillId="0" borderId="0" xfId="0" applyFont="1" applyAlignment="1">
      <alignment wrapText="1"/>
    </xf>
    <xf numFmtId="0" fontId="30" fillId="2" borderId="0" xfId="0" applyFont="1" applyFill="1"/>
    <xf numFmtId="0" fontId="0" fillId="3" borderId="15" xfId="0" applyFill="1" applyBorder="1" applyAlignment="1" applyProtection="1">
      <alignment horizontal="center" vertical="top" wrapText="1"/>
    </xf>
    <xf numFmtId="0" fontId="21" fillId="6" borderId="1" xfId="0" applyFont="1" applyFill="1" applyBorder="1" applyAlignment="1" applyProtection="1">
      <alignment horizontal="center" vertical="center"/>
    </xf>
    <xf numFmtId="0" fontId="4" fillId="2" borderId="0" xfId="0" applyFont="1" applyFill="1"/>
    <xf numFmtId="0" fontId="0" fillId="2" borderId="0" xfId="0" quotePrefix="1" applyFill="1" applyAlignment="1">
      <alignment horizontal="left"/>
    </xf>
    <xf numFmtId="0" fontId="2" fillId="2" borderId="0" xfId="0" applyFont="1" applyFill="1" applyBorder="1" applyAlignment="1">
      <alignment horizontal="left" vertical="center"/>
    </xf>
    <xf numFmtId="0" fontId="1" fillId="2" borderId="1" xfId="0" applyFont="1" applyFill="1" applyBorder="1" applyAlignment="1">
      <alignment horizontal="center" vertical="center"/>
    </xf>
    <xf numFmtId="0" fontId="2" fillId="0" borderId="60" xfId="0" applyFont="1" applyFill="1" applyBorder="1" applyAlignment="1">
      <alignment horizontal="center" vertical="center"/>
    </xf>
    <xf numFmtId="0" fontId="5" fillId="3" borderId="0" xfId="1" applyFill="1" applyBorder="1" applyProtection="1"/>
    <xf numFmtId="0" fontId="3" fillId="0" borderId="0" xfId="0" applyFont="1" applyFill="1" applyBorder="1" applyAlignment="1">
      <alignment horizontal="center" vertical="center" wrapText="1"/>
    </xf>
    <xf numFmtId="164" fontId="0" fillId="0" borderId="0" xfId="0" applyNumberFormat="1" applyFill="1" applyBorder="1" applyAlignment="1">
      <alignment horizontal="center"/>
    </xf>
    <xf numFmtId="164" fontId="0" fillId="0" borderId="0" xfId="3" applyNumberFormat="1" applyFont="1" applyFill="1" applyBorder="1" applyAlignment="1">
      <alignment horizontal="center" vertical="center"/>
    </xf>
    <xf numFmtId="166" fontId="0" fillId="0" borderId="0" xfId="0" applyNumberFormat="1" applyFill="1" applyBorder="1" applyAlignment="1">
      <alignment horizontal="center" vertical="center"/>
    </xf>
    <xf numFmtId="165" fontId="24" fillId="0" borderId="0" xfId="0" applyNumberFormat="1" applyFont="1" applyFill="1" applyBorder="1" applyAlignment="1">
      <alignment vertical="center"/>
    </xf>
    <xf numFmtId="165" fontId="0" fillId="0" borderId="0" xfId="0" applyNumberFormat="1" applyFill="1" applyBorder="1" applyAlignment="1">
      <alignment vertical="center"/>
    </xf>
    <xf numFmtId="166" fontId="0" fillId="0" borderId="0" xfId="0" applyNumberFormat="1" applyFill="1" applyBorder="1"/>
    <xf numFmtId="0" fontId="2" fillId="0" borderId="0" xfId="0" applyFont="1" applyFill="1"/>
    <xf numFmtId="0" fontId="2" fillId="0" borderId="0" xfId="0" applyFont="1" applyFill="1" applyAlignment="1">
      <alignment horizontal="center" vertical="center"/>
    </xf>
    <xf numFmtId="49" fontId="2" fillId="0" borderId="17"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0" fillId="3" borderId="0" xfId="0" applyFill="1" applyBorder="1" applyAlignment="1" applyProtection="1">
      <alignment horizontal="center" vertical="top" wrapText="1"/>
    </xf>
    <xf numFmtId="0" fontId="1" fillId="0" borderId="1" xfId="0" applyFont="1" applyBorder="1" applyAlignment="1">
      <alignment horizontal="center" vertical="center"/>
    </xf>
    <xf numFmtId="0" fontId="0" fillId="0" borderId="0" xfId="0" applyFont="1" applyAlignment="1">
      <alignment horizontal="left" vertical="center" wrapText="1"/>
    </xf>
    <xf numFmtId="0" fontId="1" fillId="0" borderId="1" xfId="0" applyFont="1" applyBorder="1" applyAlignment="1">
      <alignment horizontal="center"/>
    </xf>
    <xf numFmtId="0" fontId="3" fillId="0" borderId="17" xfId="0" applyFont="1" applyFill="1" applyBorder="1" applyAlignment="1">
      <alignment horizontal="center" vertical="center"/>
    </xf>
    <xf numFmtId="166" fontId="15" fillId="2" borderId="0" xfId="0" applyNumberFormat="1" applyFont="1" applyFill="1" applyAlignment="1">
      <alignment horizontal="center"/>
    </xf>
    <xf numFmtId="0" fontId="1" fillId="0" borderId="1" xfId="0" applyFont="1" applyBorder="1" applyAlignment="1">
      <alignment horizontal="center" vertical="center"/>
    </xf>
    <xf numFmtId="167" fontId="0" fillId="0" borderId="1" xfId="0" applyNumberFormat="1" applyFill="1" applyBorder="1" applyAlignment="1">
      <alignment horizontal="center"/>
    </xf>
    <xf numFmtId="0" fontId="0" fillId="0" borderId="9" xfId="0" applyFill="1" applyBorder="1" applyAlignment="1">
      <alignment horizontal="center"/>
    </xf>
    <xf numFmtId="0" fontId="0" fillId="0" borderId="0" xfId="0"/>
    <xf numFmtId="49" fontId="2" fillId="0" borderId="6" xfId="0" applyNumberFormat="1" applyFont="1" applyBorder="1" applyAlignment="1">
      <alignment horizontal="center" vertical="center"/>
    </xf>
    <xf numFmtId="164" fontId="2" fillId="0" borderId="6" xfId="0" applyNumberFormat="1" applyFont="1" applyBorder="1" applyAlignment="1">
      <alignment horizontal="right"/>
    </xf>
    <xf numFmtId="164" fontId="28" fillId="0" borderId="6" xfId="0" applyNumberFormat="1" applyFont="1" applyBorder="1"/>
    <xf numFmtId="49" fontId="2" fillId="0" borderId="1" xfId="0" applyNumberFormat="1" applyFont="1" applyBorder="1" applyAlignment="1">
      <alignment horizontal="center" vertical="center"/>
    </xf>
    <xf numFmtId="164" fontId="2" fillId="0" borderId="1" xfId="0" applyNumberFormat="1" applyFont="1" applyBorder="1" applyAlignment="1">
      <alignment horizontal="right"/>
    </xf>
    <xf numFmtId="164" fontId="28" fillId="0" borderId="18" xfId="0" applyNumberFormat="1" applyFont="1" applyBorder="1"/>
    <xf numFmtId="49" fontId="2" fillId="0" borderId="13" xfId="0" applyNumberFormat="1" applyFont="1" applyBorder="1" applyAlignment="1">
      <alignment horizontal="center" vertical="center"/>
    </xf>
    <xf numFmtId="164" fontId="2" fillId="0" borderId="13" xfId="0" applyNumberFormat="1" applyFont="1" applyBorder="1" applyAlignment="1">
      <alignment horizontal="right"/>
    </xf>
    <xf numFmtId="164" fontId="28" fillId="0" borderId="13" xfId="0" applyNumberFormat="1" applyFont="1" applyBorder="1"/>
    <xf numFmtId="164" fontId="0" fillId="0" borderId="6" xfId="0" applyNumberFormat="1" applyBorder="1"/>
    <xf numFmtId="0" fontId="2" fillId="0" borderId="1" xfId="0" applyFont="1" applyBorder="1" applyAlignment="1">
      <alignment horizontal="center" vertical="center"/>
    </xf>
    <xf numFmtId="164" fontId="0" fillId="0" borderId="1" xfId="0" applyNumberFormat="1" applyBorder="1"/>
    <xf numFmtId="164" fontId="28" fillId="0" borderId="1" xfId="0" applyNumberFormat="1" applyFont="1" applyBorder="1"/>
    <xf numFmtId="0" fontId="2" fillId="0" borderId="13" xfId="0" applyFont="1" applyBorder="1" applyAlignment="1">
      <alignment horizontal="center" vertical="center"/>
    </xf>
    <xf numFmtId="164" fontId="0" fillId="0" borderId="13" xfId="0" applyNumberFormat="1" applyBorder="1"/>
    <xf numFmtId="49" fontId="2" fillId="0" borderId="18" xfId="0" applyNumberFormat="1" applyFont="1" applyBorder="1" applyAlignment="1">
      <alignment horizontal="center" vertical="center"/>
    </xf>
    <xf numFmtId="164" fontId="2" fillId="0" borderId="18" xfId="0" applyNumberFormat="1" applyFont="1" applyBorder="1" applyAlignment="1">
      <alignment horizontal="right"/>
    </xf>
    <xf numFmtId="49" fontId="2" fillId="0" borderId="1" xfId="0" quotePrefix="1" applyNumberFormat="1" applyFont="1" applyBorder="1" applyAlignment="1">
      <alignment horizontal="center" vertical="center"/>
    </xf>
    <xf numFmtId="164" fontId="22" fillId="0" borderId="1" xfId="0" applyNumberFormat="1" applyFont="1" applyBorder="1"/>
    <xf numFmtId="0" fontId="2" fillId="0" borderId="17" xfId="0" applyFont="1" applyBorder="1" applyAlignment="1">
      <alignment horizontal="center" vertical="center"/>
    </xf>
    <xf numFmtId="164" fontId="2" fillId="0" borderId="17" xfId="0" applyNumberFormat="1" applyFont="1" applyBorder="1" applyAlignment="1">
      <alignment horizontal="right"/>
    </xf>
    <xf numFmtId="0" fontId="2" fillId="0" borderId="6" xfId="0" applyFont="1" applyBorder="1" applyAlignment="1">
      <alignment horizontal="center" vertical="center"/>
    </xf>
    <xf numFmtId="164" fontId="2" fillId="0" borderId="45" xfId="0" applyNumberFormat="1" applyFont="1" applyBorder="1" applyAlignment="1">
      <alignment horizontal="right"/>
    </xf>
    <xf numFmtId="164" fontId="2" fillId="0" borderId="2" xfId="0" applyNumberFormat="1" applyFont="1" applyBorder="1" applyAlignment="1">
      <alignment horizontal="right"/>
    </xf>
    <xf numFmtId="164" fontId="0" fillId="0" borderId="2" xfId="0" applyNumberFormat="1" applyBorder="1"/>
    <xf numFmtId="0" fontId="2" fillId="0" borderId="18" xfId="0" applyFont="1" applyBorder="1" applyAlignment="1">
      <alignment horizontal="center" vertical="center"/>
    </xf>
    <xf numFmtId="164" fontId="2" fillId="0" borderId="65" xfId="0" applyNumberFormat="1" applyFont="1" applyBorder="1" applyAlignment="1">
      <alignment horizontal="right"/>
    </xf>
    <xf numFmtId="164" fontId="22" fillId="0" borderId="6" xfId="0" applyNumberFormat="1" applyFont="1" applyBorder="1"/>
    <xf numFmtId="164" fontId="22" fillId="0" borderId="13" xfId="0" applyNumberFormat="1" applyFont="1" applyBorder="1"/>
    <xf numFmtId="164" fontId="2" fillId="0" borderId="18" xfId="0" applyNumberFormat="1" applyFont="1" applyBorder="1"/>
    <xf numFmtId="164" fontId="2" fillId="0" borderId="1" xfId="0" applyNumberFormat="1" applyFont="1" applyBorder="1"/>
    <xf numFmtId="164" fontId="2" fillId="0" borderId="13" xfId="0" applyNumberFormat="1" applyFont="1" applyBorder="1"/>
    <xf numFmtId="0" fontId="4" fillId="0" borderId="0" xfId="0" applyFont="1"/>
    <xf numFmtId="0" fontId="0" fillId="0" borderId="0" xfId="0" applyAlignment="1">
      <alignment horizontal="left" vertical="center"/>
    </xf>
    <xf numFmtId="0" fontId="1" fillId="0" borderId="24" xfId="0" applyFont="1" applyBorder="1" applyAlignment="1">
      <alignment horizontal="left"/>
    </xf>
    <xf numFmtId="0" fontId="1" fillId="0" borderId="57" xfId="0" applyFont="1" applyBorder="1" applyAlignment="1">
      <alignment horizontal="center"/>
    </xf>
    <xf numFmtId="0" fontId="1" fillId="0" borderId="57" xfId="0" applyFont="1" applyBorder="1" applyAlignment="1">
      <alignment horizontal="center" vertical="center"/>
    </xf>
    <xf numFmtId="0" fontId="1" fillId="0" borderId="49" xfId="0" applyFont="1" applyBorder="1" applyAlignment="1">
      <alignment horizontal="center" vertical="center"/>
    </xf>
    <xf numFmtId="0" fontId="0" fillId="0" borderId="27" xfId="0" applyBorder="1" applyAlignment="1">
      <alignment horizontal="left" vertical="center"/>
    </xf>
    <xf numFmtId="0" fontId="0" fillId="0" borderId="6" xfId="0" applyBorder="1" applyAlignment="1">
      <alignment horizontal="center"/>
    </xf>
    <xf numFmtId="165" fontId="0" fillId="0" borderId="6" xfId="0" applyNumberFormat="1" applyBorder="1" applyAlignment="1">
      <alignment horizontal="center"/>
    </xf>
    <xf numFmtId="165" fontId="0" fillId="0" borderId="48" xfId="0" applyNumberFormat="1" applyBorder="1" applyAlignment="1">
      <alignment horizontal="center"/>
    </xf>
    <xf numFmtId="0" fontId="0" fillId="0" borderId="25" xfId="0" applyBorder="1" applyAlignment="1">
      <alignment horizontal="left" vertical="center"/>
    </xf>
    <xf numFmtId="0" fontId="0" fillId="0" borderId="1" xfId="0" applyBorder="1" applyAlignment="1">
      <alignment horizontal="center"/>
    </xf>
    <xf numFmtId="165" fontId="0" fillId="0" borderId="1" xfId="0" applyNumberFormat="1" applyBorder="1" applyAlignment="1">
      <alignment horizontal="center"/>
    </xf>
    <xf numFmtId="165" fontId="0" fillId="0" borderId="47" xfId="0" applyNumberFormat="1" applyBorder="1" applyAlignment="1">
      <alignment horizontal="center"/>
    </xf>
    <xf numFmtId="0" fontId="0" fillId="0" borderId="24" xfId="0" applyBorder="1" applyAlignment="1">
      <alignment horizontal="left" vertical="center"/>
    </xf>
    <xf numFmtId="0" fontId="0" fillId="0" borderId="13" xfId="0" applyBorder="1" applyAlignment="1">
      <alignment horizontal="center"/>
    </xf>
    <xf numFmtId="165" fontId="0" fillId="0" borderId="13" xfId="0" applyNumberFormat="1" applyBorder="1" applyAlignment="1">
      <alignment horizontal="center"/>
    </xf>
    <xf numFmtId="165" fontId="0" fillId="0" borderId="49" xfId="0" applyNumberFormat="1" applyBorder="1" applyAlignment="1">
      <alignment horizontal="center"/>
    </xf>
    <xf numFmtId="0" fontId="1" fillId="0" borderId="33" xfId="0" applyFont="1" applyBorder="1" applyAlignment="1">
      <alignment horizontal="center"/>
    </xf>
    <xf numFmtId="0" fontId="1" fillId="0" borderId="33" xfId="0" applyFont="1" applyBorder="1" applyAlignment="1">
      <alignment horizontal="center" vertical="center"/>
    </xf>
    <xf numFmtId="0" fontId="1" fillId="0" borderId="32" xfId="0" applyFont="1" applyBorder="1" applyAlignment="1">
      <alignment horizontal="center" vertical="center"/>
    </xf>
    <xf numFmtId="0" fontId="0" fillId="0" borderId="27" xfId="0" applyBorder="1" applyAlignment="1">
      <alignment horizontal="left"/>
    </xf>
    <xf numFmtId="0" fontId="0" fillId="0" borderId="25" xfId="0" applyBorder="1" applyAlignment="1">
      <alignment horizontal="left"/>
    </xf>
    <xf numFmtId="0" fontId="0" fillId="0" borderId="24" xfId="0" applyBorder="1" applyAlignment="1">
      <alignment horizontal="left"/>
    </xf>
    <xf numFmtId="0" fontId="0" fillId="0" borderId="24" xfId="0" applyBorder="1"/>
    <xf numFmtId="17" fontId="2" fillId="0" borderId="9" xfId="0" quotePrefix="1" applyNumberFormat="1" applyFont="1" applyBorder="1" applyAlignment="1">
      <alignment horizontal="right" vertical="center"/>
    </xf>
    <xf numFmtId="17" fontId="0" fillId="0" borderId="9" xfId="0" applyNumberFormat="1" applyBorder="1"/>
    <xf numFmtId="17" fontId="2" fillId="0" borderId="9" xfId="0" applyNumberFormat="1" applyFont="1" applyBorder="1" applyAlignment="1">
      <alignment vertical="center"/>
    </xf>
    <xf numFmtId="167" fontId="0" fillId="0" borderId="11" xfId="3" quotePrefix="1" applyNumberFormat="1" applyFont="1" applyFill="1" applyBorder="1" applyAlignment="1"/>
    <xf numFmtId="17" fontId="2" fillId="0" borderId="9" xfId="0" applyNumberFormat="1" applyFont="1" applyBorder="1" applyAlignment="1">
      <alignment horizontal="right" vertical="center"/>
    </xf>
    <xf numFmtId="17" fontId="0" fillId="0" borderId="12" xfId="0" applyNumberFormat="1" applyBorder="1"/>
    <xf numFmtId="164" fontId="0" fillId="10" borderId="0" xfId="0" applyNumberFormat="1" applyFont="1" applyFill="1" applyBorder="1" applyAlignment="1">
      <alignment horizontal="right"/>
    </xf>
    <xf numFmtId="0" fontId="0" fillId="0" borderId="0" xfId="0" applyFill="1" applyAlignment="1"/>
    <xf numFmtId="167" fontId="0" fillId="10" borderId="26" xfId="3" applyNumberFormat="1" applyFont="1" applyFill="1" applyBorder="1" applyAlignment="1">
      <alignment horizontal="right"/>
    </xf>
    <xf numFmtId="167" fontId="0" fillId="10" borderId="11" xfId="3" applyNumberFormat="1" applyFont="1" applyFill="1" applyBorder="1" applyAlignment="1">
      <alignment horizontal="right"/>
    </xf>
    <xf numFmtId="0" fontId="18" fillId="3" borderId="0" xfId="0" applyFont="1" applyFill="1" applyBorder="1" applyAlignment="1" applyProtection="1">
      <alignment horizontal="left"/>
    </xf>
    <xf numFmtId="164" fontId="0" fillId="10" borderId="1" xfId="0" applyNumberFormat="1" applyFont="1" applyFill="1" applyBorder="1" applyAlignment="1">
      <alignment horizontal="right"/>
    </xf>
    <xf numFmtId="164" fontId="0" fillId="0" borderId="18" xfId="0" applyNumberFormat="1" applyFill="1" applyBorder="1"/>
    <xf numFmtId="164" fontId="2" fillId="0" borderId="6" xfId="0" applyNumberFormat="1" applyFont="1" applyFill="1" applyBorder="1" applyAlignment="1">
      <alignment horizontal="right"/>
    </xf>
    <xf numFmtId="164" fontId="2" fillId="0" borderId="1" xfId="0" applyNumberFormat="1" applyFont="1" applyFill="1" applyBorder="1" applyAlignment="1">
      <alignment horizontal="right"/>
    </xf>
    <xf numFmtId="164" fontId="2" fillId="0" borderId="13" xfId="0" applyNumberFormat="1" applyFont="1" applyFill="1" applyBorder="1" applyAlignment="1">
      <alignment horizontal="right"/>
    </xf>
    <xf numFmtId="164" fontId="0" fillId="0" borderId="17" xfId="0" applyNumberFormat="1" applyFill="1" applyBorder="1"/>
    <xf numFmtId="164" fontId="0" fillId="0" borderId="13" xfId="0" applyNumberFormat="1" applyFill="1" applyBorder="1"/>
    <xf numFmtId="164" fontId="0" fillId="0" borderId="6" xfId="0" applyNumberFormat="1" applyFill="1" applyBorder="1"/>
    <xf numFmtId="0" fontId="1" fillId="0" borderId="1" xfId="0" applyFont="1" applyBorder="1" applyAlignment="1">
      <alignment horizontal="centerContinuous" vertical="center"/>
    </xf>
    <xf numFmtId="0" fontId="1" fillId="0" borderId="18" xfId="0" quotePrefix="1" applyFont="1" applyBorder="1" applyAlignment="1">
      <alignment horizontal="center" vertical="center" wrapText="1"/>
    </xf>
    <xf numFmtId="0" fontId="1" fillId="3" borderId="17" xfId="0" applyFont="1" applyFill="1" applyBorder="1" applyAlignment="1" applyProtection="1">
      <alignment horizontal="left" vertical="top" wrapText="1"/>
    </xf>
    <xf numFmtId="0" fontId="21" fillId="3" borderId="42" xfId="0" applyFont="1" applyFill="1" applyBorder="1" applyAlignment="1" applyProtection="1">
      <alignment horizontal="left" vertical="top" wrapText="1"/>
    </xf>
    <xf numFmtId="0" fontId="21" fillId="3" borderId="18" xfId="0" applyFont="1" applyFill="1" applyBorder="1" applyAlignment="1" applyProtection="1">
      <alignment horizontal="left" vertical="top" wrapText="1"/>
    </xf>
    <xf numFmtId="0" fontId="20" fillId="7" borderId="0" xfId="0" applyFont="1" applyFill="1" applyBorder="1" applyAlignment="1" applyProtection="1">
      <alignment horizontal="center" vertical="center" wrapText="1"/>
    </xf>
    <xf numFmtId="0" fontId="20" fillId="7" borderId="0" xfId="0" applyFont="1" applyFill="1" applyBorder="1" applyAlignment="1" applyProtection="1">
      <alignment horizontal="center" vertical="center"/>
    </xf>
    <xf numFmtId="0" fontId="25" fillId="7" borderId="0" xfId="0" applyFont="1" applyFill="1" applyBorder="1" applyAlignment="1" applyProtection="1">
      <alignment horizontal="center" vertical="center"/>
    </xf>
    <xf numFmtId="0" fontId="0" fillId="3" borderId="0" xfId="0" applyFill="1" applyBorder="1" applyAlignment="1" applyProtection="1">
      <alignment horizontal="center" vertical="top"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0" fillId="0" borderId="0" xfId="0" applyFont="1" applyAlignment="1">
      <alignment horizontal="left" vertical="center" wrapText="1"/>
    </xf>
    <xf numFmtId="0" fontId="0" fillId="2" borderId="0" xfId="0" applyFont="1" applyFill="1" applyAlignment="1">
      <alignment horizontal="left" vertical="center" wrapText="1"/>
    </xf>
    <xf numFmtId="0" fontId="1" fillId="0" borderId="1" xfId="0" applyFont="1" applyBorder="1" applyAlignment="1">
      <alignment horizontal="center"/>
    </xf>
    <xf numFmtId="0" fontId="1" fillId="0" borderId="17" xfId="0" applyFont="1" applyBorder="1" applyAlignment="1">
      <alignment horizontal="center"/>
    </xf>
    <xf numFmtId="0" fontId="3" fillId="0" borderId="1" xfId="0" applyFont="1" applyFill="1" applyBorder="1" applyAlignment="1">
      <alignment horizontal="center" vertical="center"/>
    </xf>
    <xf numFmtId="0" fontId="31" fillId="0" borderId="1" xfId="0" quotePrefix="1" applyFont="1" applyFill="1" applyBorder="1" applyAlignment="1">
      <alignment horizontal="center" vertical="center" wrapText="1"/>
    </xf>
    <xf numFmtId="0" fontId="1" fillId="0" borderId="1" xfId="0" quotePrefix="1" applyFont="1" applyBorder="1" applyAlignment="1">
      <alignment horizontal="center"/>
    </xf>
    <xf numFmtId="0" fontId="3" fillId="0" borderId="1" xfId="0" applyFont="1" applyFill="1" applyBorder="1" applyAlignment="1">
      <alignment horizontal="center"/>
    </xf>
    <xf numFmtId="0" fontId="2" fillId="0" borderId="27"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0" fontId="1" fillId="0" borderId="0" xfId="0" applyFont="1" applyFill="1" applyBorder="1" applyAlignment="1">
      <alignment horizontal="center"/>
    </xf>
    <xf numFmtId="0" fontId="1" fillId="0" borderId="46" xfId="0" applyFont="1" applyFill="1" applyBorder="1" applyAlignment="1">
      <alignment horizontal="center"/>
    </xf>
    <xf numFmtId="0" fontId="3" fillId="0" borderId="27"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6" xfId="0" applyFont="1" applyFill="1" applyBorder="1" applyAlignment="1">
      <alignment horizontal="center"/>
    </xf>
    <xf numFmtId="0" fontId="3" fillId="0" borderId="26"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1" fillId="0" borderId="62" xfId="0" applyFont="1" applyBorder="1" applyAlignment="1">
      <alignment horizontal="center"/>
    </xf>
    <xf numFmtId="0" fontId="1" fillId="0" borderId="35" xfId="0" applyFont="1" applyBorder="1" applyAlignment="1">
      <alignment horizontal="center"/>
    </xf>
    <xf numFmtId="0" fontId="1" fillId="0" borderId="56" xfId="0" applyFont="1" applyBorder="1" applyAlignment="1">
      <alignment horizontal="center"/>
    </xf>
    <xf numFmtId="0" fontId="7" fillId="2" borderId="52" xfId="0" applyFont="1" applyFill="1" applyBorder="1" applyAlignment="1">
      <alignment horizontal="center" vertical="center" textRotation="90"/>
    </xf>
    <xf numFmtId="0" fontId="7" fillId="2" borderId="53" xfId="0" applyFont="1" applyFill="1" applyBorder="1" applyAlignment="1">
      <alignment horizontal="center" vertical="center" textRotation="90"/>
    </xf>
    <xf numFmtId="0" fontId="7" fillId="2" borderId="54" xfId="0" applyFont="1" applyFill="1" applyBorder="1" applyAlignment="1">
      <alignment horizontal="center" vertical="center" textRotation="90"/>
    </xf>
    <xf numFmtId="0" fontId="1" fillId="0" borderId="6" xfId="0" quotePrefix="1" applyFont="1" applyFill="1" applyBorder="1" applyAlignment="1">
      <alignment horizontal="center" wrapText="1"/>
    </xf>
    <xf numFmtId="0" fontId="1" fillId="0" borderId="1" xfId="0" quotePrefix="1" applyFont="1" applyFill="1" applyBorder="1" applyAlignment="1">
      <alignment horizontal="center" wrapText="1"/>
    </xf>
    <xf numFmtId="0" fontId="1" fillId="0" borderId="26" xfId="0" quotePrefix="1" applyFont="1" applyFill="1" applyBorder="1" applyAlignment="1">
      <alignment horizontal="center" wrapText="1"/>
    </xf>
    <xf numFmtId="0" fontId="1" fillId="0" borderId="11" xfId="0" quotePrefix="1" applyFont="1" applyFill="1" applyBorder="1" applyAlignment="1">
      <alignment horizontal="center" wrapText="1"/>
    </xf>
    <xf numFmtId="0" fontId="1" fillId="0" borderId="5" xfId="0" applyFont="1" applyFill="1" applyBorder="1" applyAlignment="1">
      <alignment horizontal="center"/>
    </xf>
    <xf numFmtId="0" fontId="1" fillId="0" borderId="9" xfId="0" applyFont="1" applyFill="1" applyBorder="1" applyAlignment="1">
      <alignment horizontal="center"/>
    </xf>
    <xf numFmtId="0" fontId="7" fillId="0" borderId="29" xfId="0" applyFont="1" applyBorder="1" applyAlignment="1">
      <alignment horizontal="center" vertical="center" textRotation="90"/>
    </xf>
    <xf numFmtId="0" fontId="7" fillId="0" borderId="22" xfId="0" applyFont="1" applyBorder="1" applyAlignment="1">
      <alignment horizontal="center" vertical="center" textRotation="90"/>
    </xf>
    <xf numFmtId="0" fontId="1" fillId="0" borderId="30" xfId="0" applyFont="1" applyBorder="1" applyAlignment="1">
      <alignment horizontal="center"/>
    </xf>
    <xf numFmtId="0" fontId="1" fillId="0" borderId="39" xfId="0" applyFont="1" applyBorder="1" applyAlignment="1">
      <alignment horizontal="center"/>
    </xf>
    <xf numFmtId="0" fontId="1" fillId="0" borderId="41" xfId="0" applyFont="1" applyBorder="1" applyAlignment="1">
      <alignment horizontal="center"/>
    </xf>
    <xf numFmtId="0" fontId="7" fillId="0" borderId="23" xfId="0" applyFont="1" applyBorder="1" applyAlignment="1">
      <alignment horizontal="center" vertical="center" textRotation="90"/>
    </xf>
    <xf numFmtId="0" fontId="0" fillId="0" borderId="50" xfId="0" applyBorder="1" applyAlignment="1">
      <alignment horizontal="center"/>
    </xf>
    <xf numFmtId="0" fontId="0" fillId="0" borderId="44" xfId="0" applyBorder="1" applyAlignment="1">
      <alignment horizontal="center"/>
    </xf>
    <xf numFmtId="0" fontId="1" fillId="0" borderId="51" xfId="0" applyFont="1" applyBorder="1" applyAlignment="1">
      <alignment horizontal="center" vertical="center"/>
    </xf>
    <xf numFmtId="0" fontId="1" fillId="0" borderId="18" xfId="0" applyFont="1" applyBorder="1" applyAlignment="1">
      <alignment horizontal="center" vertical="center"/>
    </xf>
    <xf numFmtId="0" fontId="1" fillId="0" borderId="27" xfId="0" applyFont="1" applyBorder="1" applyAlignment="1">
      <alignment horizontal="center" vertical="center"/>
    </xf>
    <xf numFmtId="0" fontId="1" fillId="0" borderId="44" xfId="0" applyFont="1" applyBorder="1" applyAlignment="1">
      <alignment horizontal="center" vertical="center"/>
    </xf>
    <xf numFmtId="0" fontId="0" fillId="2" borderId="0" xfId="0" applyFill="1" applyAlignment="1">
      <alignment horizontal="left" wrapText="1"/>
    </xf>
    <xf numFmtId="0" fontId="32" fillId="0" borderId="0" xfId="0" applyFont="1" applyAlignment="1">
      <alignment horizontal="center" vertical="center"/>
    </xf>
    <xf numFmtId="0" fontId="32" fillId="0" borderId="15" xfId="0" applyFont="1" applyBorder="1" applyAlignment="1">
      <alignment horizontal="center" vertical="center"/>
    </xf>
    <xf numFmtId="0" fontId="32" fillId="0" borderId="0" xfId="0" applyFont="1" applyBorder="1" applyAlignment="1">
      <alignment horizontal="center" vertical="center"/>
    </xf>
    <xf numFmtId="164" fontId="1" fillId="0" borderId="29" xfId="0" applyNumberFormat="1" applyFont="1" applyBorder="1" applyAlignment="1">
      <alignment horizontal="center" vertical="center"/>
    </xf>
    <xf numFmtId="164" fontId="1" fillId="0" borderId="7" xfId="0" applyNumberFormat="1" applyFont="1" applyBorder="1" applyAlignment="1">
      <alignment horizontal="center" vertical="center"/>
    </xf>
    <xf numFmtId="164" fontId="1" fillId="0" borderId="8" xfId="0" applyNumberFormat="1" applyFont="1" applyBorder="1" applyAlignment="1">
      <alignment horizontal="center" vertical="center"/>
    </xf>
    <xf numFmtId="164" fontId="1" fillId="0" borderId="22" xfId="0" applyNumberFormat="1" applyFont="1" applyBorder="1" applyAlignment="1">
      <alignment horizontal="center" vertical="center"/>
    </xf>
    <xf numFmtId="164" fontId="1" fillId="0" borderId="0" xfId="0" applyNumberFormat="1" applyFont="1" applyBorder="1" applyAlignment="1">
      <alignment horizontal="center" vertical="center"/>
    </xf>
    <xf numFmtId="164" fontId="1" fillId="0" borderId="10" xfId="0" applyNumberFormat="1" applyFont="1" applyBorder="1" applyAlignment="1">
      <alignment horizontal="center" vertical="center"/>
    </xf>
    <xf numFmtId="164" fontId="1" fillId="0" borderId="23" xfId="0" applyNumberFormat="1" applyFont="1" applyBorder="1" applyAlignment="1">
      <alignment horizontal="center" vertical="center"/>
    </xf>
    <xf numFmtId="164" fontId="1" fillId="0" borderId="15" xfId="0" applyNumberFormat="1" applyFont="1" applyBorder="1" applyAlignment="1">
      <alignment horizontal="center" vertical="center"/>
    </xf>
    <xf numFmtId="164" fontId="1" fillId="0" borderId="16" xfId="0" applyNumberFormat="1" applyFont="1" applyBorder="1" applyAlignment="1">
      <alignment horizontal="center" vertical="center"/>
    </xf>
    <xf numFmtId="164" fontId="12" fillId="2" borderId="29" xfId="0" applyNumberFormat="1" applyFont="1" applyFill="1" applyBorder="1" applyAlignment="1">
      <alignment horizontal="center" vertical="center" wrapText="1" readingOrder="1"/>
    </xf>
    <xf numFmtId="164" fontId="12" fillId="2" borderId="7" xfId="0" applyNumberFormat="1" applyFont="1" applyFill="1" applyBorder="1" applyAlignment="1">
      <alignment horizontal="center" vertical="center" wrapText="1" readingOrder="1"/>
    </xf>
    <xf numFmtId="164" fontId="12" fillId="2" borderId="8" xfId="0" applyNumberFormat="1" applyFont="1" applyFill="1" applyBorder="1" applyAlignment="1">
      <alignment horizontal="center" vertical="center" wrapText="1" readingOrder="1"/>
    </xf>
    <xf numFmtId="164" fontId="12" fillId="2" borderId="22" xfId="0" applyNumberFormat="1" applyFont="1" applyFill="1" applyBorder="1" applyAlignment="1">
      <alignment horizontal="center" vertical="center" wrapText="1" readingOrder="1"/>
    </xf>
    <xf numFmtId="164" fontId="12" fillId="2" borderId="0" xfId="0" applyNumberFormat="1" applyFont="1" applyFill="1" applyAlignment="1">
      <alignment horizontal="center" vertical="center" wrapText="1" readingOrder="1"/>
    </xf>
    <xf numFmtId="164" fontId="12" fillId="2" borderId="10" xfId="0" applyNumberFormat="1" applyFont="1" applyFill="1" applyBorder="1" applyAlignment="1">
      <alignment horizontal="center" vertical="center" wrapText="1" readingOrder="1"/>
    </xf>
    <xf numFmtId="164" fontId="12" fillId="2" borderId="23" xfId="0" applyNumberFormat="1" applyFont="1" applyFill="1" applyBorder="1" applyAlignment="1">
      <alignment horizontal="center" vertical="center" wrapText="1" readingOrder="1"/>
    </xf>
    <xf numFmtId="164" fontId="12" fillId="2" borderId="15" xfId="0" applyNumberFormat="1" applyFont="1" applyFill="1" applyBorder="1" applyAlignment="1">
      <alignment horizontal="center" vertical="center" wrapText="1" readingOrder="1"/>
    </xf>
    <xf numFmtId="164" fontId="12" fillId="2" borderId="16" xfId="0" applyNumberFormat="1" applyFont="1" applyFill="1" applyBorder="1" applyAlignment="1">
      <alignment horizontal="center" vertical="center" wrapText="1" readingOrder="1"/>
    </xf>
    <xf numFmtId="0" fontId="0" fillId="0" borderId="0" xfId="0" applyAlignment="1">
      <alignment horizontal="left" wrapText="1"/>
    </xf>
    <xf numFmtId="0" fontId="1" fillId="2" borderId="27"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4" xfId="0" applyFont="1" applyFill="1" applyBorder="1" applyAlignment="1">
      <alignment horizontal="center" vertical="center" wrapText="1"/>
    </xf>
    <xf numFmtId="166" fontId="15" fillId="2" borderId="23" xfId="0" applyNumberFormat="1" applyFont="1" applyFill="1" applyBorder="1" applyAlignment="1">
      <alignment horizontal="center"/>
    </xf>
    <xf numFmtId="166" fontId="15" fillId="2" borderId="15" xfId="0" applyNumberFormat="1" applyFont="1" applyFill="1" applyBorder="1" applyAlignment="1">
      <alignment horizontal="center"/>
    </xf>
    <xf numFmtId="166" fontId="15" fillId="2" borderId="16" xfId="0" applyNumberFormat="1" applyFont="1" applyFill="1" applyBorder="1" applyAlignment="1">
      <alignment horizontal="center"/>
    </xf>
    <xf numFmtId="0" fontId="0" fillId="2" borderId="0" xfId="0" applyFill="1" applyAlignment="1">
      <alignment horizontal="left" vertical="top" wrapText="1"/>
    </xf>
    <xf numFmtId="0" fontId="0" fillId="0" borderId="0" xfId="0" applyAlignment="1">
      <alignment horizontal="left" vertical="top" wrapText="1"/>
    </xf>
    <xf numFmtId="0" fontId="13" fillId="2" borderId="0" xfId="0" applyFont="1" applyFill="1" applyAlignment="1">
      <alignment horizontal="center" vertical="center"/>
    </xf>
    <xf numFmtId="0" fontId="16" fillId="2" borderId="40" xfId="0" applyFont="1" applyFill="1" applyBorder="1" applyAlignment="1">
      <alignment horizontal="center" vertical="center" wrapText="1"/>
    </xf>
    <xf numFmtId="0" fontId="16" fillId="2" borderId="38"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21" xfId="0" applyFont="1" applyFill="1" applyBorder="1" applyAlignment="1">
      <alignment horizontal="center" vertical="center"/>
    </xf>
    <xf numFmtId="0" fontId="16" fillId="2" borderId="63" xfId="0" applyFont="1" applyFill="1" applyBorder="1" applyAlignment="1">
      <alignment horizontal="center" vertical="center"/>
    </xf>
    <xf numFmtId="0" fontId="16" fillId="2" borderId="40"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62" xfId="0" applyFont="1" applyFill="1" applyBorder="1" applyAlignment="1">
      <alignment horizontal="center" vertical="center"/>
    </xf>
    <xf numFmtId="0" fontId="16" fillId="2" borderId="35" xfId="0" applyFont="1" applyFill="1" applyBorder="1" applyAlignment="1">
      <alignment horizontal="center" vertical="center"/>
    </xf>
    <xf numFmtId="0" fontId="16" fillId="2" borderId="56" xfId="0" applyFont="1" applyFill="1" applyBorder="1" applyAlignment="1">
      <alignment horizontal="center" vertical="center"/>
    </xf>
    <xf numFmtId="0" fontId="16" fillId="2" borderId="52" xfId="0" applyFont="1" applyFill="1" applyBorder="1" applyAlignment="1">
      <alignment horizontal="center" vertical="center" wrapText="1"/>
    </xf>
    <xf numFmtId="0" fontId="16" fillId="2" borderId="53" xfId="0" applyFont="1" applyFill="1" applyBorder="1" applyAlignment="1">
      <alignment horizontal="center" vertical="center" wrapText="1"/>
    </xf>
    <xf numFmtId="0" fontId="16" fillId="2" borderId="54" xfId="0" applyFont="1" applyFill="1" applyBorder="1" applyAlignment="1">
      <alignment horizontal="center" vertical="center" wrapText="1"/>
    </xf>
    <xf numFmtId="166" fontId="15" fillId="2" borderId="29" xfId="0" applyNumberFormat="1" applyFont="1" applyFill="1" applyBorder="1" applyAlignment="1">
      <alignment horizontal="center"/>
    </xf>
    <xf numFmtId="166" fontId="15" fillId="2" borderId="7" xfId="0" applyNumberFormat="1" applyFont="1" applyFill="1" applyBorder="1" applyAlignment="1">
      <alignment horizontal="center"/>
    </xf>
    <xf numFmtId="166" fontId="15" fillId="2" borderId="8" xfId="0" applyNumberFormat="1" applyFont="1" applyFill="1" applyBorder="1" applyAlignment="1">
      <alignment horizontal="center"/>
    </xf>
    <xf numFmtId="166" fontId="15" fillId="2" borderId="22" xfId="0" applyNumberFormat="1" applyFont="1" applyFill="1" applyBorder="1" applyAlignment="1">
      <alignment horizontal="center"/>
    </xf>
    <xf numFmtId="166" fontId="15" fillId="2" borderId="0" xfId="0" applyNumberFormat="1" applyFont="1" applyFill="1" applyAlignment="1">
      <alignment horizontal="center"/>
    </xf>
    <xf numFmtId="166" fontId="15" fillId="2" borderId="10" xfId="0" applyNumberFormat="1" applyFont="1" applyFill="1" applyBorder="1" applyAlignment="1">
      <alignment horizontal="center"/>
    </xf>
  </cellXfs>
  <cellStyles count="14">
    <cellStyle name="Comma 11 2" xfId="7" xr:uid="{00000000-0005-0000-0000-000000000000}"/>
    <cellStyle name="Currency" xfId="3" builtinId="4"/>
    <cellStyle name="Currency 2" xfId="10" xr:uid="{00000000-0005-0000-0000-000002000000}"/>
    <cellStyle name="Hyperlink" xfId="1" builtinId="8"/>
    <cellStyle name="Normal" xfId="0" builtinId="0"/>
    <cellStyle name="Normal 2" xfId="2" xr:uid="{00000000-0005-0000-0000-000005000000}"/>
    <cellStyle name="Normal 2 4" xfId="13" xr:uid="{B24602A9-4C75-4A71-91A9-D914D0FA9F5E}"/>
    <cellStyle name="Normal 3" xfId="8" xr:uid="{00000000-0005-0000-0000-000006000000}"/>
    <cellStyle name="Normal 3 2" xfId="11" xr:uid="{00000000-0005-0000-0000-000007000000}"/>
    <cellStyle name="Normal 4" xfId="5" xr:uid="{00000000-0005-0000-0000-000008000000}"/>
    <cellStyle name="Normal 4 2" xfId="12" xr:uid="{3E410156-67E4-42B2-A4C8-C744F2BE8111}"/>
    <cellStyle name="Normal 5" xfId="6" xr:uid="{00000000-0005-0000-0000-000009000000}"/>
    <cellStyle name="Percent" xfId="4" builtinId="5"/>
    <cellStyle name="Percent 2" xfId="9" xr:uid="{00000000-0005-0000-0000-00000B000000}"/>
  </cellStyles>
  <dxfs count="14">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numFmt numFmtId="30" formatCode="@"/>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judge.ENV\AppData\Local\Microsoft\Windows\Temporary%20Internet%20Files\Content.Outlook\8G8SE622\SMART%20BTM%20Value%20of%20Energy%20Workbook%20(031618)_Eversour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or"/>
      <sheetName val="Eversource"/>
      <sheetName val="Unitil"/>
      <sheetName val="National Grid"/>
      <sheetName val="Basic Service Rates"/>
      <sheetName val="Base Compensation Rates"/>
      <sheetName val="Compensation Rate Adders"/>
      <sheetName val="Tables"/>
      <sheetName val="Base rates"/>
      <sheetName val="Adders"/>
      <sheetName val="VOE"/>
      <sheetName val="Eversource (2)"/>
      <sheetName val="SMART BTM Value of Energy Workb"/>
      <sheetName val="SMART%20BTM%20Value%20of%20Ener"/>
    </sheetNames>
    <sheetDataSet>
      <sheetData sheetId="0"/>
      <sheetData sheetId="1"/>
      <sheetData sheetId="2"/>
      <sheetData sheetId="3"/>
      <sheetData sheetId="4">
        <row r="33">
          <cell r="I33">
            <v>0.10871</v>
          </cell>
        </row>
      </sheetData>
      <sheetData sheetId="5"/>
      <sheetData sheetId="6"/>
      <sheetData sheetId="7"/>
      <sheetData sheetId="8"/>
      <sheetData sheetId="9"/>
      <sheetData sheetId="10"/>
      <sheetData sheetId="11"/>
      <sheetData sheetId="12" refreshError="1"/>
      <sheetData sheetId="1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4" totalsRowShown="0">
  <autoFilter ref="A1:A4" xr:uid="{00000000-0009-0000-0100-000001000000}"/>
  <tableColumns count="1">
    <tableColumn id="1" xr3:uid="{00000000-0010-0000-0000-000001000000}" name="Electric Distribution Company"/>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9000000}" name="Table13" displayName="Table13" ref="B6:B7" totalsRowShown="0">
  <autoFilter ref="B6:B7" xr:uid="{00000000-0009-0000-0100-00000D000000}"/>
  <tableColumns count="1">
    <tableColumn id="1" xr3:uid="{00000000-0010-0000-0900-000001000000}" name="Unitil"/>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A000000}" name="Table14" displayName="Table14" ref="C6:C10" totalsRowShown="0">
  <autoFilter ref="C6:C10" xr:uid="{00000000-0009-0000-0100-00000E000000}"/>
  <tableColumns count="1">
    <tableColumn id="1" xr3:uid="{00000000-0010-0000-0A00-000001000000}" name="Eversource"/>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B000000}" name="Table4" displayName="Table4" ref="C13:C19" totalsRowShown="0" dataDxfId="9">
  <autoFilter ref="C13:C19" xr:uid="{00000000-0009-0000-0100-000004000000}"/>
  <tableColumns count="1">
    <tableColumn id="1" xr3:uid="{00000000-0010-0000-0B00-000001000000}" name="UnitilFitch" dataDxfId="8"/>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C000000}" name="Table16" displayName="Table16" ref="D14:D25" totalsRowShown="0" dataDxfId="7">
  <autoFilter ref="D14:D25" xr:uid="{00000000-0009-0000-0100-000010000000}"/>
  <tableColumns count="1">
    <tableColumn id="1" xr3:uid="{00000000-0010-0000-0C00-000001000000}" name="Cambridge" dataDxfId="6"/>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D000000}" name="Table17" displayName="Table17" ref="E14:E26" totalsRowShown="0" dataDxfId="5">
  <autoFilter ref="E14:E26" xr:uid="{00000000-0009-0000-0100-000011000000}"/>
  <tableColumns count="1">
    <tableColumn id="1" xr3:uid="{00000000-0010-0000-0D00-000001000000}" name="GreaterBoston" dataDxfId="4"/>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E000000}" name="Table18" displayName="Table18" ref="F14:F27" totalsRowShown="0" dataDxfId="3">
  <autoFilter ref="F14:F27" xr:uid="{00000000-0009-0000-0100-000012000000}"/>
  <tableColumns count="1">
    <tableColumn id="1" xr3:uid="{00000000-0010-0000-0E00-000001000000}" name="SouthShoreCCVineyard" dataDxfId="2"/>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F000000}" name="Table19" displayName="Table19" ref="G14:G26" totalsRowShown="0" dataDxfId="1">
  <autoFilter ref="G14:G26" xr:uid="{00000000-0009-0000-0100-000013000000}"/>
  <tableColumns count="1">
    <tableColumn id="1" xr3:uid="{00000000-0010-0000-0F00-000001000000}" name="WesternMass" dataDxfId="0"/>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10000000}" name="Table8" displayName="Table8" ref="C35:C51" totalsRowShown="0">
  <autoFilter ref="C35:C51" xr:uid="{00000000-0009-0000-0100-000008000000}"/>
  <tableColumns count="1">
    <tableColumn id="1" xr3:uid="{00000000-0010-0000-1000-000001000000}" name="NGridMassElectric"/>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1000000}" name="Table15" displayName="Table15" ref="D40:D44" totalsRowShown="0">
  <autoFilter ref="D40:D44" xr:uid="{00000000-0009-0000-0100-00000F000000}"/>
  <tableColumns count="1">
    <tableColumn id="1" xr3:uid="{00000000-0010-0000-1100-000001000000}" name="NGridNantucketElectric"/>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2000000}" name="Table20" displayName="Table20" ref="E40:E48" totalsRowShown="0">
  <autoFilter ref="E40:E48" xr:uid="{00000000-0009-0000-0100-000014000000}"/>
  <tableColumns count="1">
    <tableColumn id="1" xr3:uid="{00000000-0010-0000-1200-000001000000}" name="UnitilUnitilFitch"/>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4:A23" totalsRowShown="0" dataDxfId="13">
  <autoFilter ref="A14:A23" xr:uid="{00000000-0009-0000-0100-000002000000}"/>
  <tableColumns count="1">
    <tableColumn id="1" xr3:uid="{00000000-0010-0000-0100-000001000000}" name="MassElectric" dataDxfId="12"/>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3000000}" name="Table21" displayName="Table21" ref="F40:F56" totalsRowShown="0">
  <autoFilter ref="F40:F56" xr:uid="{00000000-0009-0000-0100-000015000000}"/>
  <tableColumns count="1">
    <tableColumn id="1" xr3:uid="{00000000-0010-0000-1300-000001000000}" name="EversourceCambridge"/>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4000000}" name="Table22" displayName="Table22" ref="G36:G52" totalsRowShown="0">
  <autoFilter ref="G36:G52" xr:uid="{00000000-0009-0000-0100-000016000000}"/>
  <tableColumns count="1">
    <tableColumn id="1" xr3:uid="{00000000-0010-0000-1400-000001000000}" name="EversourceGreaterBoston"/>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5000000}" name="Table23" displayName="Table23" ref="H36:H52" totalsRowShown="0">
  <autoFilter ref="H36:H52" xr:uid="{00000000-0009-0000-0100-000017000000}"/>
  <tableColumns count="1">
    <tableColumn id="1" xr3:uid="{00000000-0010-0000-1500-000001000000}" name="EversourceSouthShoreCCVineyard"/>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6000000}" name="Table24" displayName="Table24" ref="I36:I52" totalsRowShown="0">
  <autoFilter ref="I36:I52" xr:uid="{00000000-0009-0000-0100-000018000000}"/>
  <tableColumns count="1">
    <tableColumn id="1" xr3:uid="{00000000-0010-0000-1600-000001000000}" name="EversourceWesternMass"/>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7000000}" name="ValidationLists" displayName="ValidationLists" ref="A62:B92" totalsRowShown="0">
  <autoFilter ref="A62:B92" xr:uid="{00000000-0009-0000-0100-000019000000}"/>
  <tableColumns count="2">
    <tableColumn id="1" xr3:uid="{00000000-0010-0000-1700-000001000000}" name="ProjectSize"/>
    <tableColumn id="2" xr3:uid="{00000000-0010-0000-1700-000002000000}" name="Location"/>
  </tableColumns>
  <tableStyleInfo name="TableStyleMedium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8000000}" name="Sizes" displayName="Sizes" ref="F66:F72" totalsRowShown="0">
  <autoFilter ref="F66:F72" xr:uid="{00000000-0009-0000-0100-00001A000000}"/>
  <tableColumns count="1">
    <tableColumn id="1" xr3:uid="{00000000-0010-0000-1800-000001000000}" name="ProjectSize"/>
  </tableColumns>
  <tableStyleInfo name="TableStyleMedium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9000000}" name="Offtaker2" displayName="Offtaker2" ref="A94:B116" totalsRowShown="0">
  <autoFilter ref="A94:B116" xr:uid="{00000000-0009-0000-0100-00001B000000}"/>
  <tableColumns count="2">
    <tableColumn id="1" xr3:uid="{00000000-0010-0000-1900-000001000000}" name="ProjectSize2"/>
    <tableColumn id="2" xr3:uid="{00000000-0010-0000-1900-000002000000}" name="Offtaker"/>
  </tableColumns>
  <tableStyleInfo name="TableStyleMedium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A000000}" name="Tracking3" displayName="Tracking3" ref="A118:B128" totalsRowShown="0">
  <autoFilter ref="A118:B128" xr:uid="{00000000-0009-0000-0100-00001C000000}"/>
  <tableColumns count="2">
    <tableColumn id="1" xr3:uid="{00000000-0010-0000-1A00-000001000000}" name="ProjectSize3"/>
    <tableColumn id="2" xr3:uid="{00000000-0010-0000-1A00-000002000000}" name="Tracking"/>
  </tableColumns>
  <tableStyleInfo name="TableStyleMedium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B000000}" name="Table29" displayName="Table29" ref="A26:A31" totalsRowShown="0">
  <autoFilter ref="A26:A31" xr:uid="{00000000-0009-0000-0100-00001D000000}"/>
  <tableColumns count="1">
    <tableColumn id="1" xr3:uid="{00000000-0010-0000-1B00-000001000000}" name="Project Size"/>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C000000}" name="Table31" displayName="Table31" ref="H14:H18" totalsRowShown="0">
  <autoFilter ref="H14:H18" xr:uid="{00000000-0009-0000-0100-00001F000000}"/>
  <tableColumns count="1">
    <tableColumn id="1" xr3:uid="{00000000-0010-0000-1C00-000001000000}" name="EasternMass"/>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B14:B20" totalsRowShown="0" dataDxfId="11">
  <autoFilter ref="B14:B20" xr:uid="{00000000-0009-0000-0100-000003000000}"/>
  <tableColumns count="1">
    <tableColumn id="1" xr3:uid="{00000000-0010-0000-0200-000001000000}" name="NantucketElectric" dataDxfId="10"/>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5" displayName="Table5" ref="C55:C71" totalsRowShown="0">
  <autoFilter ref="C55:C71" xr:uid="{00000000-0009-0000-0100-000005000000}"/>
  <tableColumns count="1">
    <tableColumn id="1" xr3:uid="{00000000-0010-0000-0300-000001000000}" name="Capacity Block"/>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e7" displayName="Table7" ref="A34:A40" totalsRowShown="0">
  <autoFilter ref="A34:A40" xr:uid="{00000000-0009-0000-0100-000007000000}"/>
  <tableColumns count="1">
    <tableColumn id="1" xr3:uid="{00000000-0010-0000-0400-000001000000}" name="Project Size"/>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5000000}" name="Table9" displayName="Table9" ref="A42:A49" totalsRowShown="0">
  <autoFilter ref="A42:A49" xr:uid="{00000000-0009-0000-0100-000009000000}"/>
  <tableColumns count="1">
    <tableColumn id="1" xr3:uid="{00000000-0010-0000-0500-000001000000}" name="Location Based Adder"/>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able10" displayName="Table10" ref="A51:A56" totalsRowShown="0">
  <autoFilter ref="A51:A56" xr:uid="{00000000-0009-0000-0100-00000A000000}"/>
  <tableColumns count="1">
    <tableColumn id="1" xr3:uid="{00000000-0010-0000-0600-000001000000}" name="Off-taker Based Adder"/>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able11" displayName="Table11" ref="A58:A60" totalsRowShown="0">
  <autoFilter ref="A58:A60" xr:uid="{00000000-0009-0000-0100-00000B000000}"/>
  <tableColumns count="1">
    <tableColumn id="1" xr3:uid="{00000000-0010-0000-0700-000001000000}" name="Solar tracking Adder"/>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8000000}" name="Table12" displayName="Table12" ref="A6:A8" totalsRowShown="0">
  <autoFilter ref="A6:A8" xr:uid="{00000000-0009-0000-0100-00000C000000}"/>
  <tableColumns count="1">
    <tableColumn id="1" xr3:uid="{00000000-0010-0000-0800-000001000000}" name="NationalGrid"/>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ationalgridus.com/media/pdfs/billing-payments/electric-rates/ma/indtable-2.pdf" TargetMode="External"/><Relationship Id="rId2" Type="http://schemas.openxmlformats.org/officeDocument/2006/relationships/hyperlink" Target="https://www.nationalgridus.com/media/pdfs/billing-payments/electric-rates/ma/commtable.pdf" TargetMode="External"/><Relationship Id="rId1" Type="http://schemas.openxmlformats.org/officeDocument/2006/relationships/hyperlink" Target="https://www.nationalgridus.com/media/pdfs/billing-payments/electric-rates/ma/resitable.pdf"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s://www.mass.gov/service-details/basic-service-information-and-rate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mass.gov/service-details/basic-service-information-and-rates" TargetMode="External"/><Relationship Id="rId2" Type="http://schemas.openxmlformats.org/officeDocument/2006/relationships/hyperlink" Target="https://www.eversource.com/content/docs/default-source/rates-tariffs/wma-rates.pdf" TargetMode="External"/><Relationship Id="rId1" Type="http://schemas.openxmlformats.org/officeDocument/2006/relationships/hyperlink" Target="https://www.eversource.com/content/ema-c/residential/my-account/billing-payments/about-your-bill/rates-tariffs/summary-of-electric-rates" TargetMode="Externa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1" Type="http://schemas.openxmlformats.org/officeDocument/2006/relationships/printerSettings" Target="../printerSettings/printerSettings7.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38"/>
  <sheetViews>
    <sheetView tabSelected="1" zoomScaleNormal="100" workbookViewId="0"/>
  </sheetViews>
  <sheetFormatPr defaultColWidth="9.1796875" defaultRowHeight="14.5" x14ac:dyDescent="0.35"/>
  <cols>
    <col min="1" max="1" width="8.1796875" style="66" customWidth="1"/>
    <col min="2" max="2" width="39.81640625" style="66" customWidth="1"/>
    <col min="3" max="3" width="28.81640625" style="66" customWidth="1"/>
    <col min="4" max="4" width="1.81640625" style="66" customWidth="1"/>
    <col min="5" max="5" width="17.81640625" style="66" customWidth="1"/>
    <col min="6" max="6" width="3" style="66" customWidth="1"/>
    <col min="7" max="7" width="34.1796875" style="66" customWidth="1"/>
    <col min="8" max="8" width="9" style="66" customWidth="1"/>
    <col min="9" max="16384" width="9.1796875" style="66"/>
  </cols>
  <sheetData>
    <row r="1" spans="1:8" x14ac:dyDescent="0.35">
      <c r="A1" s="63"/>
      <c r="B1" s="64"/>
      <c r="C1" s="64"/>
      <c r="D1" s="64"/>
      <c r="E1" s="64"/>
      <c r="F1" s="64"/>
      <c r="G1" s="64"/>
      <c r="H1" s="65"/>
    </row>
    <row r="2" spans="1:8" ht="39.5" customHeight="1" x14ac:dyDescent="0.45">
      <c r="A2" s="67"/>
      <c r="B2" s="370" t="s">
        <v>360</v>
      </c>
      <c r="C2" s="371"/>
      <c r="D2" s="371"/>
      <c r="E2" s="371"/>
      <c r="F2" s="68"/>
      <c r="G2" s="68"/>
      <c r="H2" s="69"/>
    </row>
    <row r="3" spans="1:8" ht="20.25" customHeight="1" x14ac:dyDescent="0.45">
      <c r="A3" s="67"/>
      <c r="B3" s="372" t="s">
        <v>0</v>
      </c>
      <c r="C3" s="371"/>
      <c r="D3" s="371"/>
      <c r="E3" s="371"/>
      <c r="F3" s="68"/>
      <c r="G3" s="68"/>
      <c r="H3" s="69"/>
    </row>
    <row r="4" spans="1:8" ht="12.75" customHeight="1" x14ac:dyDescent="0.45">
      <c r="A4" s="70"/>
      <c r="B4" s="356" t="s">
        <v>359</v>
      </c>
      <c r="C4" s="71"/>
      <c r="D4" s="71"/>
      <c r="E4" s="71"/>
      <c r="F4" s="71"/>
      <c r="G4" s="71"/>
      <c r="H4" s="72"/>
    </row>
    <row r="5" spans="1:8" ht="29" x14ac:dyDescent="0.35">
      <c r="A5" s="70"/>
      <c r="B5" s="261" t="s">
        <v>1</v>
      </c>
      <c r="C5" s="73" t="s">
        <v>2</v>
      </c>
      <c r="D5" s="74"/>
      <c r="E5" s="261" t="s">
        <v>3</v>
      </c>
      <c r="F5" s="75"/>
      <c r="G5" s="367" t="s">
        <v>4</v>
      </c>
      <c r="H5" s="72"/>
    </row>
    <row r="6" spans="1:8" x14ac:dyDescent="0.35">
      <c r="A6" s="70"/>
      <c r="B6" s="76" t="s">
        <v>5</v>
      </c>
      <c r="C6" s="61"/>
      <c r="D6" s="77"/>
      <c r="E6" s="78">
        <f>C6</f>
        <v>0</v>
      </c>
      <c r="F6" s="77"/>
      <c r="G6" s="368"/>
      <c r="H6" s="72"/>
    </row>
    <row r="7" spans="1:8" x14ac:dyDescent="0.35">
      <c r="A7" s="70"/>
      <c r="B7" s="76" t="s">
        <v>6</v>
      </c>
      <c r="C7" s="61"/>
      <c r="D7" s="77"/>
      <c r="E7" s="78">
        <f>IF(C7="GreaterBoston","EasternMass",IF(C7="Cambridge","EasternMass", IF(C7="SouthShoreCCVineyard","EasternMass", C7)))</f>
        <v>0</v>
      </c>
      <c r="F7" s="77"/>
      <c r="G7" s="368"/>
      <c r="H7" s="72"/>
    </row>
    <row r="8" spans="1:8" x14ac:dyDescent="0.35">
      <c r="A8" s="70"/>
      <c r="B8" s="76" t="s">
        <v>7</v>
      </c>
      <c r="C8" s="62"/>
      <c r="D8" s="79"/>
      <c r="E8" s="78" t="str">
        <f>SUBSTITUTE(C8," ","")</f>
        <v/>
      </c>
      <c r="F8" s="77"/>
      <c r="G8" s="368"/>
      <c r="H8" s="72"/>
    </row>
    <row r="9" spans="1:8" x14ac:dyDescent="0.35">
      <c r="A9" s="70"/>
      <c r="B9" s="76" t="s">
        <v>8</v>
      </c>
      <c r="C9" s="61"/>
      <c r="D9" s="77"/>
      <c r="E9" s="78">
        <f>C9</f>
        <v>0</v>
      </c>
      <c r="F9" s="77"/>
      <c r="G9" s="368"/>
      <c r="H9" s="72"/>
    </row>
    <row r="10" spans="1:8" x14ac:dyDescent="0.35">
      <c r="A10" s="70"/>
      <c r="B10" s="76" t="s">
        <v>9</v>
      </c>
      <c r="C10" s="61"/>
      <c r="D10" s="77"/>
      <c r="E10" s="78">
        <f>C10</f>
        <v>0</v>
      </c>
      <c r="F10" s="77"/>
      <c r="G10" s="368"/>
      <c r="H10" s="72"/>
    </row>
    <row r="11" spans="1:8" x14ac:dyDescent="0.35">
      <c r="A11" s="70"/>
      <c r="B11" s="76" t="s">
        <v>10</v>
      </c>
      <c r="C11" s="61"/>
      <c r="D11" s="77"/>
      <c r="E11" s="80" t="e">
        <f>VLOOKUP(C11,Adders!$B$3:$P$9,2,FALSE)</f>
        <v>#N/A</v>
      </c>
      <c r="F11" s="81"/>
      <c r="G11" s="368"/>
      <c r="H11" s="72"/>
    </row>
    <row r="12" spans="1:8" x14ac:dyDescent="0.35">
      <c r="A12" s="70"/>
      <c r="B12" s="76" t="s">
        <v>11</v>
      </c>
      <c r="C12" s="61"/>
      <c r="D12" s="77"/>
      <c r="E12" s="80" t="e">
        <f>IF(C12="Community Shared",VLOOKUP(C12,Adders!$B$10:$P$10,14,FALSE),IF(C12="Public Entity",VLOOKUP(C12,Adders!$B$13:$P$13,3,FALSE),IF(C12="Low Income Community Shared",VLOOKUP(C12,Adders!$B$12:$P$12,2,FALSE),IF(C12="Low Income Property",VLOOKUP(C12,Adders!$B$11:$P$11,2,FALSE),IF(C12="N/A",0,#N/A)))))</f>
        <v>#N/A</v>
      </c>
      <c r="F12" s="81"/>
      <c r="G12" s="368"/>
      <c r="H12" s="72"/>
    </row>
    <row r="13" spans="1:8" x14ac:dyDescent="0.35">
      <c r="A13" s="70"/>
      <c r="B13" s="76" t="s">
        <v>12</v>
      </c>
      <c r="C13" s="61"/>
      <c r="D13" s="77"/>
      <c r="E13" s="80" t="e">
        <f>VLOOKUP(C13,Adders!$B$17:$P$18,2,FALSE)</f>
        <v>#N/A</v>
      </c>
      <c r="F13" s="81"/>
      <c r="G13" s="368"/>
      <c r="H13" s="72"/>
    </row>
    <row r="14" spans="1:8" x14ac:dyDescent="0.35">
      <c r="A14" s="70"/>
      <c r="B14" s="76" t="s">
        <v>13</v>
      </c>
      <c r="C14" s="61"/>
      <c r="D14" s="77"/>
      <c r="E14" s="80" t="e">
        <f>VLOOKUP(C14,Adders!$B$19:$P$20,2,FALSE)</f>
        <v>#N/A</v>
      </c>
      <c r="F14" s="83"/>
      <c r="G14" s="369"/>
      <c r="H14" s="72"/>
    </row>
    <row r="15" spans="1:8" ht="13.5" customHeight="1" x14ac:dyDescent="0.35">
      <c r="A15" s="70"/>
      <c r="B15" s="76" t="s">
        <v>14</v>
      </c>
      <c r="C15" s="82" t="s">
        <v>15</v>
      </c>
      <c r="D15" s="85"/>
      <c r="E15" s="61"/>
      <c r="F15" s="85"/>
      <c r="G15" s="85"/>
      <c r="H15" s="72"/>
    </row>
    <row r="16" spans="1:8" ht="11.25" customHeight="1" x14ac:dyDescent="0.35">
      <c r="A16" s="70"/>
      <c r="B16" s="84" t="s">
        <v>16</v>
      </c>
      <c r="C16" s="85"/>
      <c r="D16" s="85"/>
      <c r="E16" s="85"/>
      <c r="F16" s="85"/>
      <c r="G16" s="85"/>
      <c r="H16" s="72"/>
    </row>
    <row r="17" spans="1:8" s="89" customFormat="1" ht="14.5" customHeight="1" x14ac:dyDescent="0.35">
      <c r="A17" s="87"/>
      <c r="B17" s="86" t="s">
        <v>17</v>
      </c>
      <c r="C17" s="85"/>
      <c r="D17" s="86"/>
      <c r="E17" s="85"/>
      <c r="F17" s="86"/>
      <c r="G17" s="86"/>
      <c r="H17" s="88"/>
    </row>
    <row r="18" spans="1:8" ht="12" customHeight="1" x14ac:dyDescent="0.35">
      <c r="A18" s="70"/>
      <c r="B18" s="267" t="s">
        <v>18</v>
      </c>
      <c r="C18" s="86"/>
      <c r="D18" s="85"/>
      <c r="E18" s="86"/>
      <c r="F18" s="85"/>
      <c r="G18" s="85"/>
      <c r="H18" s="72"/>
    </row>
    <row r="19" spans="1:8" ht="21.75" customHeight="1" x14ac:dyDescent="0.35">
      <c r="A19" s="70"/>
      <c r="B19" s="85"/>
      <c r="C19" s="85"/>
      <c r="D19" s="90"/>
      <c r="E19" s="85"/>
      <c r="F19" s="85"/>
      <c r="G19" s="85"/>
      <c r="H19" s="72"/>
    </row>
    <row r="20" spans="1:8" x14ac:dyDescent="0.35">
      <c r="A20" s="70"/>
      <c r="B20" s="261" t="s">
        <v>19</v>
      </c>
      <c r="C20" s="261"/>
      <c r="D20" s="77"/>
      <c r="E20" s="85"/>
      <c r="F20" s="85"/>
      <c r="G20" s="85"/>
      <c r="H20" s="72"/>
    </row>
    <row r="21" spans="1:8" x14ac:dyDescent="0.35">
      <c r="A21" s="70"/>
      <c r="B21" s="91" t="s">
        <v>20</v>
      </c>
      <c r="C21" s="80" t="e" cm="1">
        <f t="array" ref="C21">INDEX('Base rates'!C2:R31,MATCH(E7&amp;E10,'Base rates'!A2:A31&amp;'Base rates'!B2:B31,0),MATCH(E9,'Base rates'!C1:R1,0))</f>
        <v>#N/A</v>
      </c>
      <c r="D21" s="77"/>
      <c r="E21" s="85"/>
      <c r="F21" s="85"/>
      <c r="G21" s="85"/>
      <c r="H21" s="72"/>
    </row>
    <row r="22" spans="1:8" x14ac:dyDescent="0.35">
      <c r="A22" s="70"/>
      <c r="B22" s="91" t="s">
        <v>21</v>
      </c>
      <c r="C22" s="80">
        <f>SUMIF($E$11:$E$15, "&lt;&gt;#N/A")</f>
        <v>0</v>
      </c>
      <c r="D22" s="77"/>
      <c r="E22" s="85"/>
      <c r="F22" s="85"/>
      <c r="G22" s="85"/>
      <c r="H22" s="72"/>
    </row>
    <row r="23" spans="1:8" x14ac:dyDescent="0.35">
      <c r="A23" s="70"/>
      <c r="B23" s="91" t="s">
        <v>22</v>
      </c>
      <c r="C23" s="80" t="e">
        <f>C21+C22</f>
        <v>#N/A</v>
      </c>
      <c r="D23" s="77"/>
      <c r="E23" s="85"/>
      <c r="F23" s="85"/>
      <c r="G23" s="85"/>
      <c r="H23" s="72"/>
    </row>
    <row r="24" spans="1:8" x14ac:dyDescent="0.35">
      <c r="A24" s="70"/>
      <c r="B24" s="91" t="s">
        <v>23</v>
      </c>
      <c r="C24" s="80" t="e">
        <f>VLOOKUP(C7&amp;E8,VOE!$B$2:$I$71,8,FALSE)</f>
        <v>#N/A</v>
      </c>
      <c r="D24" s="77"/>
      <c r="E24" s="85"/>
      <c r="F24" s="85"/>
      <c r="G24" s="85"/>
      <c r="H24" s="72"/>
    </row>
    <row r="25" spans="1:8" ht="21" customHeight="1" x14ac:dyDescent="0.35">
      <c r="A25" s="70"/>
      <c r="B25" s="85"/>
      <c r="C25" s="77"/>
      <c r="D25" s="90"/>
      <c r="E25" s="85"/>
      <c r="F25" s="85"/>
      <c r="G25" s="85"/>
      <c r="H25" s="72"/>
    </row>
    <row r="26" spans="1:8" x14ac:dyDescent="0.35">
      <c r="A26" s="70"/>
      <c r="B26" s="261" t="s">
        <v>24</v>
      </c>
      <c r="C26" s="261"/>
      <c r="D26" s="77"/>
      <c r="E26" s="85"/>
      <c r="F26" s="85"/>
      <c r="G26" s="85"/>
      <c r="H26" s="72"/>
    </row>
    <row r="27" spans="1:8" x14ac:dyDescent="0.35">
      <c r="A27" s="70"/>
      <c r="B27" s="91" t="s">
        <v>25</v>
      </c>
      <c r="C27" s="80" t="e">
        <f>IF(C23-C24&gt;0,C23-C24,0)</f>
        <v>#N/A</v>
      </c>
      <c r="D27" s="77"/>
      <c r="E27" s="85"/>
      <c r="F27" s="85"/>
      <c r="G27" s="85"/>
      <c r="H27" s="72"/>
    </row>
    <row r="28" spans="1:8" x14ac:dyDescent="0.35">
      <c r="A28" s="70"/>
      <c r="B28" s="91" t="s">
        <v>26</v>
      </c>
      <c r="C28" s="78">
        <f>IF(E10="≤25",10, IF(E10="LowIncome≤25",10,20))</f>
        <v>20</v>
      </c>
      <c r="D28" s="85"/>
      <c r="E28" s="85"/>
      <c r="F28" s="85"/>
      <c r="G28" s="85"/>
      <c r="H28" s="72"/>
    </row>
    <row r="29" spans="1:8" ht="15" customHeight="1" x14ac:dyDescent="0.35">
      <c r="A29" s="70"/>
      <c r="B29" s="85"/>
      <c r="C29" s="85"/>
      <c r="D29" s="279"/>
      <c r="E29" s="85"/>
      <c r="F29" s="279"/>
      <c r="G29" s="279"/>
      <c r="H29" s="72"/>
    </row>
    <row r="30" spans="1:8" ht="106.5" customHeight="1" x14ac:dyDescent="0.35">
      <c r="A30" s="70"/>
      <c r="B30" s="373" t="s">
        <v>27</v>
      </c>
      <c r="C30" s="373"/>
      <c r="D30" s="373"/>
      <c r="E30" s="373"/>
      <c r="F30" s="373"/>
      <c r="G30" s="373"/>
      <c r="H30" s="72"/>
    </row>
    <row r="31" spans="1:8" x14ac:dyDescent="0.35">
      <c r="A31" s="70"/>
      <c r="B31" s="279"/>
      <c r="C31" s="279"/>
      <c r="D31" s="279"/>
      <c r="E31" s="279"/>
      <c r="F31" s="279"/>
      <c r="G31" s="279"/>
      <c r="H31" s="72"/>
    </row>
    <row r="32" spans="1:8" x14ac:dyDescent="0.35">
      <c r="A32" s="70"/>
      <c r="B32" s="279"/>
      <c r="C32" s="279"/>
      <c r="D32" s="279"/>
      <c r="E32" s="279"/>
      <c r="F32" s="279"/>
      <c r="G32" s="279"/>
      <c r="H32" s="72"/>
    </row>
    <row r="33" spans="1:8" x14ac:dyDescent="0.35">
      <c r="A33" s="70"/>
      <c r="B33" s="279"/>
      <c r="C33" s="279"/>
      <c r="D33" s="279"/>
      <c r="E33" s="279"/>
      <c r="F33" s="279"/>
      <c r="G33" s="279"/>
      <c r="H33" s="72"/>
    </row>
    <row r="34" spans="1:8" x14ac:dyDescent="0.35">
      <c r="A34" s="70"/>
      <c r="B34" s="279"/>
      <c r="C34" s="279"/>
      <c r="D34" s="279"/>
      <c r="E34" s="279"/>
      <c r="F34" s="279"/>
      <c r="G34" s="279"/>
      <c r="H34" s="72"/>
    </row>
    <row r="35" spans="1:8" x14ac:dyDescent="0.35">
      <c r="A35" s="70"/>
      <c r="B35" s="279"/>
      <c r="C35" s="279"/>
      <c r="D35" s="279"/>
      <c r="E35" s="279"/>
      <c r="F35" s="279"/>
      <c r="G35" s="279"/>
      <c r="H35" s="72"/>
    </row>
    <row r="36" spans="1:8" x14ac:dyDescent="0.35">
      <c r="A36" s="70"/>
      <c r="B36" s="279"/>
      <c r="C36" s="279"/>
      <c r="D36" s="279"/>
      <c r="E36" s="279"/>
      <c r="F36" s="279"/>
      <c r="G36" s="279"/>
      <c r="H36" s="72"/>
    </row>
    <row r="37" spans="1:8" x14ac:dyDescent="0.35">
      <c r="A37" s="70"/>
      <c r="B37" s="279"/>
      <c r="C37" s="279"/>
      <c r="D37" s="279"/>
      <c r="E37" s="279"/>
      <c r="F37" s="279"/>
      <c r="G37" s="279"/>
      <c r="H37" s="72"/>
    </row>
    <row r="38" spans="1:8" ht="15" thickBot="1" x14ac:dyDescent="0.4">
      <c r="A38" s="92"/>
      <c r="B38" s="260"/>
      <c r="C38" s="260"/>
      <c r="D38" s="260"/>
      <c r="E38" s="260"/>
      <c r="F38" s="260"/>
      <c r="G38" s="260"/>
      <c r="H38" s="93"/>
    </row>
  </sheetData>
  <sheetProtection algorithmName="SHA-512" hashValue="v8lCrN7r57iVXOXDBZ5TYzeg9Do7PioaGjw6aasRiVa9swg1puJwIAw4u1hJ64bnOv9aoUpjwRXE4XGKNCYvjQ==" saltValue="9jYkdLZ4ANuB8XUJgt5sIw==" spinCount="100000" sheet="1" objects="1" scenarios="1"/>
  <mergeCells count="4">
    <mergeCell ref="G5:G14"/>
    <mergeCell ref="B2:E2"/>
    <mergeCell ref="B3:E3"/>
    <mergeCell ref="B30:G30"/>
  </mergeCells>
  <dataValidations count="4">
    <dataValidation type="list" allowBlank="1" showInputMessage="1" showErrorMessage="1" sqref="C6" xr:uid="{00000000-0002-0000-0000-000000000000}">
      <formula1>EDC</formula1>
    </dataValidation>
    <dataValidation type="list" allowBlank="1" showInputMessage="1" showErrorMessage="1" sqref="C7 C8" xr:uid="{00000000-0002-0000-0000-000001000000}">
      <formula1>INDIRECT(C6)</formula1>
    </dataValidation>
    <dataValidation type="list" allowBlank="1" showInputMessage="1" showErrorMessage="1" sqref="C9" xr:uid="{00000000-0002-0000-0000-000002000000}">
      <formula1>INDIRECT(C6&amp;C7)</formula1>
    </dataValidation>
    <dataValidation type="list" allowBlank="1" showInputMessage="1" showErrorMessage="1" sqref="C10" xr:uid="{00000000-0002-0000-0000-000003000000}">
      <formula1>IF(ISNUMBER(SEARCH("R-4",C8)),Low,IF(ISNUMBER(SEARCH("R-2",C8)),Low, IF(ISNUMBER(SEARCH("RD-2",C8)),Low,NotLow)))</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4000000}">
          <x14:formula1>
            <xm:f>Adders!$B$3:$B$9</xm:f>
          </x14:formula1>
          <xm:sqref>C11</xm:sqref>
        </x14:dataValidation>
        <x14:dataValidation type="list" allowBlank="1" showInputMessage="1" showErrorMessage="1" xr:uid="{00000000-0002-0000-0000-000006000000}">
          <x14:formula1>
            <xm:f>Adders!$B$17:$B$18</xm:f>
          </x14:formula1>
          <xm:sqref>C13</xm:sqref>
        </x14:dataValidation>
        <x14:dataValidation type="list" allowBlank="1" showInputMessage="1" showErrorMessage="1" xr:uid="{00000000-0002-0000-0000-000005000000}">
          <x14:formula1>
            <xm:f>Adders!$B$10:$B$14</xm:f>
          </x14:formula1>
          <xm:sqref>C12</xm:sqref>
        </x14:dataValidation>
        <x14:dataValidation type="list" allowBlank="1" showInputMessage="1" showErrorMessage="1" xr:uid="{816D76A2-6222-44AE-B235-64B14C22CBB9}">
          <x14:formula1>
            <xm:f>Adders!$B$19:$B$20</xm:f>
          </x14:formula1>
          <xm:sqref>C14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K74"/>
  <sheetViews>
    <sheetView zoomScaleNormal="100" workbookViewId="0">
      <pane ySplit="1" topLeftCell="A2" activePane="bottomLeft" state="frozen"/>
      <selection activeCell="A26" sqref="A26:G26"/>
      <selection pane="bottomLeft"/>
    </sheetView>
  </sheetViews>
  <sheetFormatPr defaultRowHeight="14.5" x14ac:dyDescent="0.35"/>
  <cols>
    <col min="1" max="1" width="11.453125" customWidth="1"/>
    <col min="2" max="2" width="21.453125" customWidth="1"/>
    <col min="3" max="3" width="19.81640625" customWidth="1"/>
    <col min="4" max="4" width="11" customWidth="1"/>
    <col min="5" max="6" width="15.1796875" customWidth="1"/>
    <col min="7" max="7" width="12.1796875" customWidth="1"/>
    <col min="8" max="8" width="10.81640625" customWidth="1"/>
    <col min="9" max="9" width="15" customWidth="1"/>
    <col min="10" max="10" width="9" bestFit="1" customWidth="1"/>
  </cols>
  <sheetData>
    <row r="1" spans="1:10" s="1" customFormat="1" ht="29" x14ac:dyDescent="0.35">
      <c r="A1" s="59" t="s">
        <v>311</v>
      </c>
      <c r="B1" s="59" t="s">
        <v>312</v>
      </c>
      <c r="C1" s="59" t="s">
        <v>6</v>
      </c>
      <c r="D1" s="59" t="s">
        <v>7</v>
      </c>
      <c r="E1" s="59" t="s">
        <v>79</v>
      </c>
      <c r="F1" s="122" t="s">
        <v>32</v>
      </c>
      <c r="G1" s="122" t="s">
        <v>66</v>
      </c>
      <c r="H1" s="59" t="s">
        <v>33</v>
      </c>
      <c r="I1" s="59" t="s">
        <v>65</v>
      </c>
    </row>
    <row r="2" spans="1:10" x14ac:dyDescent="0.35">
      <c r="A2" s="200" t="s">
        <v>268</v>
      </c>
      <c r="B2" s="200" t="str">
        <f t="shared" ref="B2:B65" si="0">C2&amp;D2</f>
        <v>UnitilFitchRD-1</v>
      </c>
      <c r="C2" s="200" t="s">
        <v>271</v>
      </c>
      <c r="D2" s="151" t="s">
        <v>67</v>
      </c>
      <c r="E2" s="167">
        <v>0.10989</v>
      </c>
      <c r="F2" s="167">
        <v>0.11235000000000001</v>
      </c>
      <c r="G2" s="167">
        <v>3.2309999999999998E-2</v>
      </c>
      <c r="H2" s="168">
        <v>0</v>
      </c>
      <c r="I2" s="167">
        <v>0.25455</v>
      </c>
      <c r="J2" s="168"/>
    </row>
    <row r="3" spans="1:10" ht="14.5" customHeight="1" x14ac:dyDescent="0.35">
      <c r="A3" s="200" t="s">
        <v>268</v>
      </c>
      <c r="B3" s="200" t="str">
        <f t="shared" si="0"/>
        <v>UnitilFitchRD-2</v>
      </c>
      <c r="C3" s="200" t="s">
        <v>271</v>
      </c>
      <c r="D3" s="151" t="s">
        <v>68</v>
      </c>
      <c r="E3" s="167">
        <v>0.10989</v>
      </c>
      <c r="F3" s="167">
        <v>0.11235000000000001</v>
      </c>
      <c r="G3" s="167">
        <v>3.2309999999999998E-2</v>
      </c>
      <c r="H3" s="168">
        <v>0</v>
      </c>
      <c r="I3" s="167">
        <v>0.25455</v>
      </c>
      <c r="J3" s="168"/>
    </row>
    <row r="4" spans="1:10" x14ac:dyDescent="0.35">
      <c r="A4" s="200" t="s">
        <v>268</v>
      </c>
      <c r="B4" s="200" t="str">
        <f t="shared" si="0"/>
        <v>UnitilFitchGD-1</v>
      </c>
      <c r="C4" s="200" t="s">
        <v>271</v>
      </c>
      <c r="D4" s="151" t="s">
        <v>69</v>
      </c>
      <c r="E4" s="167">
        <v>0.10989</v>
      </c>
      <c r="F4" s="167">
        <v>0.10424</v>
      </c>
      <c r="G4" s="167">
        <v>2.776E-2</v>
      </c>
      <c r="H4" s="168">
        <v>0</v>
      </c>
      <c r="I4" s="167">
        <v>0.24188999999999999</v>
      </c>
      <c r="J4" s="168"/>
    </row>
    <row r="5" spans="1:10" x14ac:dyDescent="0.35">
      <c r="A5" s="200" t="s">
        <v>268</v>
      </c>
      <c r="B5" s="200" t="str">
        <f t="shared" si="0"/>
        <v>UnitilFitchGD-2</v>
      </c>
      <c r="C5" s="200" t="s">
        <v>271</v>
      </c>
      <c r="D5" s="151" t="s">
        <v>70</v>
      </c>
      <c r="E5" s="167">
        <v>0.10142</v>
      </c>
      <c r="F5" s="167">
        <v>4.9349999999999998E-2</v>
      </c>
      <c r="G5" s="167">
        <v>2.776E-2</v>
      </c>
      <c r="H5" s="168">
        <v>0</v>
      </c>
      <c r="I5" s="167">
        <v>0.17852999999999999</v>
      </c>
      <c r="J5" s="168"/>
    </row>
    <row r="6" spans="1:10" x14ac:dyDescent="0.35">
      <c r="A6" s="200" t="s">
        <v>268</v>
      </c>
      <c r="B6" s="200" t="str">
        <f t="shared" si="0"/>
        <v>UnitilFitchGD-3</v>
      </c>
      <c r="C6" s="200" t="s">
        <v>271</v>
      </c>
      <c r="D6" s="151" t="s">
        <v>71</v>
      </c>
      <c r="E6" s="352">
        <v>8.8730000000000003E-2</v>
      </c>
      <c r="F6" s="167">
        <v>1.9189999999999999E-2</v>
      </c>
      <c r="G6" s="167">
        <v>2.445E-2</v>
      </c>
      <c r="H6" s="168">
        <v>0</v>
      </c>
      <c r="I6" s="352">
        <v>0.125</v>
      </c>
      <c r="J6" s="168"/>
    </row>
    <row r="7" spans="1:10" ht="15" thickBot="1" x14ac:dyDescent="0.4">
      <c r="A7" s="200" t="s">
        <v>268</v>
      </c>
      <c r="B7" s="200" t="str">
        <f t="shared" si="0"/>
        <v>UnitilFitchGD-4</v>
      </c>
      <c r="C7" s="200" t="s">
        <v>271</v>
      </c>
      <c r="D7" s="151" t="s">
        <v>72</v>
      </c>
      <c r="E7" s="171">
        <v>0.10142</v>
      </c>
      <c r="F7" s="171">
        <v>2.9219999999999999E-2</v>
      </c>
      <c r="G7" s="171">
        <v>2.776E-2</v>
      </c>
      <c r="H7" s="172">
        <v>0</v>
      </c>
      <c r="I7" s="171">
        <v>0.15840000000000001</v>
      </c>
      <c r="J7" s="168"/>
    </row>
    <row r="8" spans="1:10" x14ac:dyDescent="0.35">
      <c r="A8" s="200" t="s">
        <v>313</v>
      </c>
      <c r="B8" s="200" t="str">
        <f t="shared" si="0"/>
        <v>MassElectricR-1</v>
      </c>
      <c r="C8" s="200" t="s">
        <v>270</v>
      </c>
      <c r="D8" s="151" t="s">
        <v>39</v>
      </c>
      <c r="E8" s="168">
        <v>0.11804000000000001</v>
      </c>
      <c r="F8" s="168">
        <v>7.8350000000000003E-2</v>
      </c>
      <c r="G8" s="168">
        <v>3.7359999999999997E-2</v>
      </c>
      <c r="H8" s="168">
        <v>-1.01E-3</v>
      </c>
      <c r="I8" s="168">
        <v>0.23274</v>
      </c>
      <c r="J8" s="168"/>
    </row>
    <row r="9" spans="1:10" x14ac:dyDescent="0.35">
      <c r="A9" s="200" t="s">
        <v>313</v>
      </c>
      <c r="B9" s="200" t="str">
        <f t="shared" si="0"/>
        <v>MassElectricR-2</v>
      </c>
      <c r="C9" s="200" t="s">
        <v>270</v>
      </c>
      <c r="D9" s="151" t="s">
        <v>40</v>
      </c>
      <c r="E9" s="168">
        <v>0.11804000000000001</v>
      </c>
      <c r="F9" s="168">
        <v>7.8350000000000003E-2</v>
      </c>
      <c r="G9" s="168">
        <v>3.7359999999999997E-2</v>
      </c>
      <c r="H9" s="168">
        <v>-1.01E-3</v>
      </c>
      <c r="I9" s="168">
        <v>0.23274</v>
      </c>
      <c r="J9" s="200"/>
    </row>
    <row r="10" spans="1:10" x14ac:dyDescent="0.35">
      <c r="A10" s="120" t="s">
        <v>313</v>
      </c>
      <c r="B10" s="120" t="str">
        <f t="shared" si="0"/>
        <v>MassElectricR-4</v>
      </c>
      <c r="C10" s="120" t="s">
        <v>270</v>
      </c>
      <c r="D10" s="120" t="s">
        <v>113</v>
      </c>
      <c r="E10" s="121"/>
      <c r="F10" s="121"/>
      <c r="G10" s="121"/>
      <c r="H10" s="121"/>
      <c r="I10" s="121"/>
      <c r="J10" s="119"/>
    </row>
    <row r="11" spans="1:10" x14ac:dyDescent="0.35">
      <c r="A11" s="200" t="s">
        <v>313</v>
      </c>
      <c r="B11" s="200" t="str">
        <f t="shared" si="0"/>
        <v>MassElectricG-1</v>
      </c>
      <c r="C11" s="200" t="s">
        <v>270</v>
      </c>
      <c r="D11" s="151" t="s">
        <v>41</v>
      </c>
      <c r="E11" s="168">
        <v>0.1043</v>
      </c>
      <c r="F11" s="168">
        <v>6.7400000000000002E-2</v>
      </c>
      <c r="G11" s="168">
        <v>2.9059999999999999E-2</v>
      </c>
      <c r="H11" s="168">
        <v>-1.01E-3</v>
      </c>
      <c r="I11" s="168">
        <v>0.19974999999999998</v>
      </c>
      <c r="J11" s="288"/>
    </row>
    <row r="12" spans="1:10" x14ac:dyDescent="0.35">
      <c r="A12" s="200" t="s">
        <v>313</v>
      </c>
      <c r="B12" s="200" t="str">
        <f t="shared" si="0"/>
        <v>MassElectricG-2NEMA</v>
      </c>
      <c r="C12" s="200" t="s">
        <v>270</v>
      </c>
      <c r="D12" s="151" t="s">
        <v>314</v>
      </c>
      <c r="E12" s="168">
        <v>0.10661</v>
      </c>
      <c r="F12" s="168">
        <v>2.0570000000000001E-2</v>
      </c>
      <c r="G12" s="168">
        <v>2.8709999999999999E-2</v>
      </c>
      <c r="H12" s="168">
        <v>-1.01E-3</v>
      </c>
      <c r="I12" s="168">
        <v>0.15487999999999999</v>
      </c>
      <c r="J12" s="288"/>
    </row>
    <row r="13" spans="1:10" x14ac:dyDescent="0.35">
      <c r="A13" s="200" t="s">
        <v>313</v>
      </c>
      <c r="B13" s="200" t="str">
        <f t="shared" si="0"/>
        <v>MassElectricG-2WCMA</v>
      </c>
      <c r="C13" s="200" t="s">
        <v>270</v>
      </c>
      <c r="D13" s="151" t="s">
        <v>315</v>
      </c>
      <c r="E13" s="168">
        <v>0.10213999999999999</v>
      </c>
      <c r="F13" s="168">
        <v>2.0570000000000001E-2</v>
      </c>
      <c r="G13" s="168">
        <v>2.8709999999999999E-2</v>
      </c>
      <c r="H13" s="168">
        <v>-1.01E-3</v>
      </c>
      <c r="I13" s="168">
        <v>0.15040999999999999</v>
      </c>
      <c r="J13" s="288"/>
    </row>
    <row r="14" spans="1:10" ht="14.5" customHeight="1" x14ac:dyDescent="0.35">
      <c r="A14" s="200" t="s">
        <v>313</v>
      </c>
      <c r="B14" s="200" t="str">
        <f t="shared" si="0"/>
        <v>MassElectricG-2SEMA</v>
      </c>
      <c r="C14" s="200" t="s">
        <v>270</v>
      </c>
      <c r="D14" s="151" t="s">
        <v>316</v>
      </c>
      <c r="E14" s="168">
        <v>0.10931</v>
      </c>
      <c r="F14" s="168">
        <v>2.0570000000000001E-2</v>
      </c>
      <c r="G14" s="168">
        <v>2.8709999999999999E-2</v>
      </c>
      <c r="H14" s="168">
        <v>-1.01E-3</v>
      </c>
      <c r="I14" s="168">
        <v>0.15758</v>
      </c>
      <c r="J14" s="288"/>
    </row>
    <row r="15" spans="1:10" x14ac:dyDescent="0.35">
      <c r="A15" s="200" t="s">
        <v>313</v>
      </c>
      <c r="B15" s="200" t="str">
        <f t="shared" si="0"/>
        <v>MassElectricG-3NEMA</v>
      </c>
      <c r="C15" s="200" t="s">
        <v>270</v>
      </c>
      <c r="D15" s="151" t="s">
        <v>317</v>
      </c>
      <c r="E15" s="168">
        <v>0.10661</v>
      </c>
      <c r="F15" s="168">
        <v>1.1900000000000001E-2</v>
      </c>
      <c r="G15" s="168">
        <v>2.6290000000000001E-2</v>
      </c>
      <c r="H15" s="168">
        <v>-1E-3</v>
      </c>
      <c r="I15" s="168">
        <v>0.14379999999999998</v>
      </c>
      <c r="J15" s="288"/>
    </row>
    <row r="16" spans="1:10" x14ac:dyDescent="0.35">
      <c r="A16" s="200" t="s">
        <v>313</v>
      </c>
      <c r="B16" s="200" t="str">
        <f t="shared" si="0"/>
        <v>MassElectricG-3WCMA</v>
      </c>
      <c r="C16" s="200" t="s">
        <v>270</v>
      </c>
      <c r="D16" s="200" t="s">
        <v>318</v>
      </c>
      <c r="E16" s="168">
        <v>0.10213999999999999</v>
      </c>
      <c r="F16" s="168">
        <v>1.1900000000000001E-2</v>
      </c>
      <c r="G16" s="168">
        <v>2.6290000000000001E-2</v>
      </c>
      <c r="H16" s="168">
        <v>-1E-3</v>
      </c>
      <c r="I16" s="168">
        <v>0.13932999999999998</v>
      </c>
      <c r="J16" s="288"/>
    </row>
    <row r="17" spans="1:11" x14ac:dyDescent="0.35">
      <c r="A17" s="200" t="s">
        <v>313</v>
      </c>
      <c r="B17" s="200" t="str">
        <f t="shared" si="0"/>
        <v>MassElectricG-3SEMA</v>
      </c>
      <c r="C17" s="200" t="s">
        <v>270</v>
      </c>
      <c r="D17" s="200" t="s">
        <v>319</v>
      </c>
      <c r="E17" s="168">
        <v>0.10931</v>
      </c>
      <c r="F17" s="168">
        <v>1.1900000000000001E-2</v>
      </c>
      <c r="G17" s="168">
        <v>2.6290000000000001E-2</v>
      </c>
      <c r="H17" s="168">
        <v>-1E-3</v>
      </c>
      <c r="I17" s="168">
        <v>0.14649999999999999</v>
      </c>
      <c r="J17" s="288"/>
      <c r="K17" s="200"/>
    </row>
    <row r="18" spans="1:11" ht="14.5" customHeight="1" x14ac:dyDescent="0.35">
      <c r="A18" s="200" t="s">
        <v>313</v>
      </c>
      <c r="B18" s="200" t="str">
        <f t="shared" si="0"/>
        <v>NantucketElectricR-1</v>
      </c>
      <c r="C18" s="200" t="s">
        <v>272</v>
      </c>
      <c r="D18" s="200" t="s">
        <v>39</v>
      </c>
      <c r="E18" s="168">
        <v>0.11804000000000001</v>
      </c>
      <c r="F18" s="168">
        <v>7.8350000000000003E-2</v>
      </c>
      <c r="G18" s="168">
        <v>3.7359999999999997E-2</v>
      </c>
      <c r="H18" s="168">
        <v>-1.01E-3</v>
      </c>
      <c r="I18" s="168">
        <v>0.23274</v>
      </c>
      <c r="J18" s="288"/>
      <c r="K18" s="200"/>
    </row>
    <row r="19" spans="1:11" x14ac:dyDescent="0.35">
      <c r="A19" s="200" t="s">
        <v>313</v>
      </c>
      <c r="B19" s="200" t="str">
        <f t="shared" si="0"/>
        <v>NantucketElectricR-2</v>
      </c>
      <c r="C19" s="200" t="s">
        <v>272</v>
      </c>
      <c r="D19" s="200" t="s">
        <v>40</v>
      </c>
      <c r="E19" s="168">
        <v>0.11804000000000001</v>
      </c>
      <c r="F19" s="168">
        <v>7.8350000000000003E-2</v>
      </c>
      <c r="G19" s="168">
        <v>3.7359999999999997E-2</v>
      </c>
      <c r="H19" s="168">
        <v>-1.01E-3</v>
      </c>
      <c r="I19" s="168">
        <v>0.23274</v>
      </c>
      <c r="J19" s="288"/>
      <c r="K19" s="200"/>
    </row>
    <row r="20" spans="1:11" x14ac:dyDescent="0.35">
      <c r="A20" s="120" t="s">
        <v>313</v>
      </c>
      <c r="B20" s="120" t="str">
        <f t="shared" si="0"/>
        <v>NantucketElectricR-4</v>
      </c>
      <c r="C20" s="120" t="s">
        <v>272</v>
      </c>
      <c r="D20" s="120" t="s">
        <v>113</v>
      </c>
      <c r="E20" s="121"/>
      <c r="F20" s="121"/>
      <c r="G20" s="121"/>
      <c r="H20" s="121"/>
      <c r="I20" s="121"/>
      <c r="J20" s="200"/>
      <c r="K20" s="200"/>
    </row>
    <row r="21" spans="1:11" x14ac:dyDescent="0.35">
      <c r="A21" s="200" t="s">
        <v>313</v>
      </c>
      <c r="B21" s="200" t="str">
        <f t="shared" si="0"/>
        <v>NantucketElectricG-1</v>
      </c>
      <c r="C21" s="200" t="s">
        <v>272</v>
      </c>
      <c r="D21" s="200" t="s">
        <v>41</v>
      </c>
      <c r="E21" s="168">
        <v>0.1043</v>
      </c>
      <c r="F21" s="168">
        <v>6.7400000000000002E-2</v>
      </c>
      <c r="G21" s="168">
        <v>2.9059999999999999E-2</v>
      </c>
      <c r="H21" s="168">
        <v>-1.01E-3</v>
      </c>
      <c r="I21" s="168">
        <v>0.19974999999999998</v>
      </c>
      <c r="J21" s="200"/>
      <c r="K21" s="200"/>
    </row>
    <row r="22" spans="1:11" x14ac:dyDescent="0.35">
      <c r="A22" s="200" t="s">
        <v>313</v>
      </c>
      <c r="B22" s="200" t="str">
        <f t="shared" si="0"/>
        <v>NantucketElectricG-2</v>
      </c>
      <c r="C22" s="200" t="s">
        <v>272</v>
      </c>
      <c r="D22" s="200" t="s">
        <v>49</v>
      </c>
      <c r="E22" s="168">
        <v>0.10931</v>
      </c>
      <c r="F22" s="168">
        <v>2.0570000000000001E-2</v>
      </c>
      <c r="G22" s="168">
        <v>2.8709999999999999E-2</v>
      </c>
      <c r="H22" s="168">
        <v>-1.01E-3</v>
      </c>
      <c r="I22" s="168">
        <v>0.15758</v>
      </c>
      <c r="J22" s="200"/>
      <c r="K22" s="200"/>
    </row>
    <row r="23" spans="1:11" ht="15" thickBot="1" x14ac:dyDescent="0.4">
      <c r="A23" s="200" t="s">
        <v>313</v>
      </c>
      <c r="B23" s="200" t="str">
        <f t="shared" si="0"/>
        <v>NantucketElectricG-3</v>
      </c>
      <c r="C23" s="200" t="s">
        <v>272</v>
      </c>
      <c r="D23" s="200" t="s">
        <v>50</v>
      </c>
      <c r="E23" s="172">
        <v>0.10931</v>
      </c>
      <c r="F23" s="172">
        <v>1.1900000000000001E-2</v>
      </c>
      <c r="G23" s="172">
        <v>2.6290000000000001E-2</v>
      </c>
      <c r="H23" s="172">
        <v>-1E-3</v>
      </c>
      <c r="I23" s="172">
        <v>0.14649999999999999</v>
      </c>
      <c r="J23" s="200"/>
      <c r="K23" s="200"/>
    </row>
    <row r="24" spans="1:11" s="100" customFormat="1" x14ac:dyDescent="0.35">
      <c r="A24" s="151" t="s">
        <v>269</v>
      </c>
      <c r="B24" s="151" t="str">
        <f>C24&amp;D24</f>
        <v>CambridgeR-1</v>
      </c>
      <c r="C24" s="151" t="s">
        <v>83</v>
      </c>
      <c r="D24" s="151" t="s">
        <v>39</v>
      </c>
      <c r="E24" s="169">
        <v>0.11561</v>
      </c>
      <c r="F24" s="169">
        <v>3.524E-2</v>
      </c>
      <c r="G24" s="169">
        <v>7.3340000000000002E-2</v>
      </c>
      <c r="H24" s="169">
        <v>-1.17E-3</v>
      </c>
      <c r="I24" s="170">
        <v>0.22302</v>
      </c>
      <c r="J24" s="288"/>
      <c r="K24" s="200"/>
    </row>
    <row r="25" spans="1:11" s="100" customFormat="1" x14ac:dyDescent="0.35">
      <c r="A25" s="200" t="s">
        <v>269</v>
      </c>
      <c r="B25" s="200" t="str">
        <f t="shared" ref="B25:B27" si="1">C25&amp;D25</f>
        <v>CambridgeR-2</v>
      </c>
      <c r="C25" s="200" t="s">
        <v>83</v>
      </c>
      <c r="D25" s="200" t="s">
        <v>40</v>
      </c>
      <c r="E25" s="169">
        <v>0.11561</v>
      </c>
      <c r="F25" s="169">
        <v>3.524E-2</v>
      </c>
      <c r="G25" s="169">
        <v>7.3340000000000002E-2</v>
      </c>
      <c r="H25" s="169">
        <v>-1.17E-3</v>
      </c>
      <c r="I25" s="170">
        <v>0.22302</v>
      </c>
      <c r="J25" s="288"/>
      <c r="K25" s="200"/>
    </row>
    <row r="26" spans="1:11" s="100" customFormat="1" x14ac:dyDescent="0.35">
      <c r="A26" s="200" t="s">
        <v>269</v>
      </c>
      <c r="B26" s="200" t="str">
        <f t="shared" si="1"/>
        <v>CambridgeR-3</v>
      </c>
      <c r="C26" s="200" t="s">
        <v>83</v>
      </c>
      <c r="D26" s="200" t="s">
        <v>112</v>
      </c>
      <c r="E26" s="169">
        <v>0.11561</v>
      </c>
      <c r="F26" s="169">
        <v>3.6040000000000003E-2</v>
      </c>
      <c r="G26" s="169">
        <v>6.2579999999999997E-2</v>
      </c>
      <c r="H26" s="169">
        <v>-1.17E-3</v>
      </c>
      <c r="I26" s="170">
        <v>0.21306</v>
      </c>
      <c r="J26" s="288"/>
      <c r="K26" s="200"/>
    </row>
    <row r="27" spans="1:11" s="100" customFormat="1" x14ac:dyDescent="0.35">
      <c r="A27" s="200" t="s">
        <v>269</v>
      </c>
      <c r="B27" s="200" t="str">
        <f t="shared" si="1"/>
        <v>CambridgeR-4</v>
      </c>
      <c r="C27" s="200" t="s">
        <v>83</v>
      </c>
      <c r="D27" s="200" t="s">
        <v>113</v>
      </c>
      <c r="E27" s="169">
        <v>0.11561</v>
      </c>
      <c r="F27" s="169">
        <v>3.6040000000000003E-2</v>
      </c>
      <c r="G27" s="169">
        <v>6.2579999999999997E-2</v>
      </c>
      <c r="H27" s="169">
        <v>-1.17E-3</v>
      </c>
      <c r="I27" s="170">
        <v>0.21306</v>
      </c>
      <c r="J27" s="288"/>
      <c r="K27" s="200"/>
    </row>
    <row r="28" spans="1:11" x14ac:dyDescent="0.35">
      <c r="A28" s="200" t="s">
        <v>269</v>
      </c>
      <c r="B28" s="200" t="str">
        <f t="shared" si="0"/>
        <v>CambridgeG-0(06)</v>
      </c>
      <c r="C28" s="200" t="s">
        <v>83</v>
      </c>
      <c r="D28" s="200" t="s">
        <v>320</v>
      </c>
      <c r="E28" s="127">
        <v>0.11026</v>
      </c>
      <c r="F28" s="129">
        <v>3.3799999999999997E-2</v>
      </c>
      <c r="G28" s="129">
        <v>5.108E-2</v>
      </c>
      <c r="H28" s="129">
        <v>-1.17E-3</v>
      </c>
      <c r="I28" s="101">
        <v>0.19396999999999998</v>
      </c>
      <c r="J28" s="288"/>
      <c r="K28" s="200"/>
    </row>
    <row r="29" spans="1:11" x14ac:dyDescent="0.35">
      <c r="A29" s="200" t="s">
        <v>269</v>
      </c>
      <c r="B29" s="200" t="str">
        <f t="shared" si="0"/>
        <v>CambridgeG-1(02)</v>
      </c>
      <c r="C29" s="200" t="s">
        <v>83</v>
      </c>
      <c r="D29" s="200" t="s">
        <v>321</v>
      </c>
      <c r="E29" s="127">
        <v>0.11026</v>
      </c>
      <c r="F29" s="129">
        <v>0</v>
      </c>
      <c r="G29" s="129">
        <v>2.6409999999999999E-2</v>
      </c>
      <c r="H29" s="129">
        <v>-1.17E-3</v>
      </c>
      <c r="I29" s="101">
        <v>0.13549999999999998</v>
      </c>
      <c r="J29" s="288"/>
      <c r="K29" s="200"/>
    </row>
    <row r="30" spans="1:11" x14ac:dyDescent="0.35">
      <c r="A30" s="200" t="s">
        <v>269</v>
      </c>
      <c r="B30" s="200" t="str">
        <f t="shared" si="0"/>
        <v>CambridgeG-2(62)</v>
      </c>
      <c r="C30" s="200" t="s">
        <v>83</v>
      </c>
      <c r="D30" s="200" t="s">
        <v>322</v>
      </c>
      <c r="E30" s="127">
        <v>0.11086</v>
      </c>
      <c r="F30" s="129">
        <v>0</v>
      </c>
      <c r="G30" s="129">
        <v>2.044E-2</v>
      </c>
      <c r="H30" s="129">
        <v>-1.17E-3</v>
      </c>
      <c r="I30" s="127">
        <v>0.13013</v>
      </c>
      <c r="J30" s="288"/>
      <c r="K30" s="200"/>
    </row>
    <row r="31" spans="1:11" x14ac:dyDescent="0.35">
      <c r="A31" s="200" t="s">
        <v>269</v>
      </c>
      <c r="B31" s="200" t="str">
        <f t="shared" si="0"/>
        <v>CambridgeG-3(70)</v>
      </c>
      <c r="C31" s="200" t="s">
        <v>83</v>
      </c>
      <c r="D31" s="200" t="s">
        <v>323</v>
      </c>
      <c r="E31" s="127">
        <v>0.11086</v>
      </c>
      <c r="F31" s="129">
        <v>0</v>
      </c>
      <c r="G31" s="129">
        <v>1.0019999999999999E-2</v>
      </c>
      <c r="H31" s="129">
        <v>-1.17E-3</v>
      </c>
      <c r="I31" s="101">
        <v>0.11971</v>
      </c>
      <c r="J31" s="288"/>
      <c r="K31" s="200"/>
    </row>
    <row r="32" spans="1:11" x14ac:dyDescent="0.35">
      <c r="A32" s="200" t="s">
        <v>269</v>
      </c>
      <c r="B32" s="200" t="str">
        <f t="shared" si="0"/>
        <v>CambridgeG-4(52)</v>
      </c>
      <c r="C32" s="200" t="s">
        <v>83</v>
      </c>
      <c r="D32" s="200" t="s">
        <v>324</v>
      </c>
      <c r="E32" s="127">
        <v>0.11026</v>
      </c>
      <c r="F32" s="129">
        <v>0</v>
      </c>
      <c r="G32" s="129">
        <v>2.2370000000000001E-2</v>
      </c>
      <c r="H32" s="129">
        <v>-1.17E-3</v>
      </c>
      <c r="I32" s="101">
        <v>0.13145999999999999</v>
      </c>
      <c r="J32" s="288"/>
      <c r="K32" s="200"/>
    </row>
    <row r="33" spans="1:11" x14ac:dyDescent="0.35">
      <c r="A33" s="200" t="s">
        <v>269</v>
      </c>
      <c r="B33" s="200" t="str">
        <f t="shared" si="0"/>
        <v>CambridgeG-5(36)</v>
      </c>
      <c r="C33" s="200" t="s">
        <v>83</v>
      </c>
      <c r="D33" s="200" t="s">
        <v>325</v>
      </c>
      <c r="E33" s="127">
        <v>0.11026</v>
      </c>
      <c r="F33" s="129">
        <v>3.422E-2</v>
      </c>
      <c r="G33" s="129">
        <v>3.7100000000000001E-2</v>
      </c>
      <c r="H33" s="129">
        <v>-1.17E-3</v>
      </c>
      <c r="I33" s="101">
        <v>0.18040999999999999</v>
      </c>
      <c r="J33" s="288"/>
      <c r="K33" s="200"/>
    </row>
    <row r="34" spans="1:11" s="103" customFormat="1" x14ac:dyDescent="0.35">
      <c r="A34" s="200" t="s">
        <v>269</v>
      </c>
      <c r="B34" s="200" t="str">
        <f t="shared" si="0"/>
        <v>CambridgeG-6(51)</v>
      </c>
      <c r="C34" s="200" t="s">
        <v>83</v>
      </c>
      <c r="D34" s="200" t="s">
        <v>326</v>
      </c>
      <c r="E34" s="127">
        <v>0.11026</v>
      </c>
      <c r="F34" s="129">
        <v>3.3799999999999997E-2</v>
      </c>
      <c r="G34" s="129">
        <v>7.7429999999999999E-2</v>
      </c>
      <c r="H34" s="129">
        <v>-1.17E-3</v>
      </c>
      <c r="I34" s="101">
        <v>0.22031999999999999</v>
      </c>
      <c r="J34" s="288"/>
      <c r="K34" s="200"/>
    </row>
    <row r="35" spans="1:11" s="103" customFormat="1" x14ac:dyDescent="0.35">
      <c r="A35" s="200" t="s">
        <v>269</v>
      </c>
      <c r="B35" s="200" t="str">
        <f>C35&amp;D35</f>
        <v>GreaterBostonR-1</v>
      </c>
      <c r="C35" s="200" t="s">
        <v>273</v>
      </c>
      <c r="D35" s="200" t="s">
        <v>39</v>
      </c>
      <c r="E35" s="169">
        <v>0.11561</v>
      </c>
      <c r="F35" s="169">
        <v>3.524E-2</v>
      </c>
      <c r="G35" s="169">
        <v>7.3340000000000002E-2</v>
      </c>
      <c r="H35" s="169">
        <v>-1.17E-3</v>
      </c>
      <c r="I35" s="170">
        <v>0.22302</v>
      </c>
      <c r="J35" s="200"/>
      <c r="K35" s="200"/>
    </row>
    <row r="36" spans="1:11" s="103" customFormat="1" x14ac:dyDescent="0.35">
      <c r="A36" s="200" t="s">
        <v>269</v>
      </c>
      <c r="B36" s="200" t="str">
        <f t="shared" ref="B36:B38" si="2">C36&amp;D36</f>
        <v>GreaterBostonR-2</v>
      </c>
      <c r="C36" s="200" t="s">
        <v>273</v>
      </c>
      <c r="D36" s="200" t="s">
        <v>40</v>
      </c>
      <c r="E36" s="169">
        <v>0.11561</v>
      </c>
      <c r="F36" s="169">
        <v>3.524E-2</v>
      </c>
      <c r="G36" s="169">
        <v>7.3340000000000002E-2</v>
      </c>
      <c r="H36" s="169">
        <v>-1.17E-3</v>
      </c>
      <c r="I36" s="170">
        <v>0.22302</v>
      </c>
      <c r="J36" s="200"/>
      <c r="K36" s="200"/>
    </row>
    <row r="37" spans="1:11" s="103" customFormat="1" x14ac:dyDescent="0.35">
      <c r="A37" s="200" t="s">
        <v>269</v>
      </c>
      <c r="B37" s="200" t="str">
        <f t="shared" si="2"/>
        <v>GreaterBostonR-3</v>
      </c>
      <c r="C37" s="200" t="s">
        <v>273</v>
      </c>
      <c r="D37" s="200" t="s">
        <v>112</v>
      </c>
      <c r="E37" s="169">
        <v>0.11561</v>
      </c>
      <c r="F37" s="169">
        <v>3.6040000000000003E-2</v>
      </c>
      <c r="G37" s="169">
        <v>6.2579999999999997E-2</v>
      </c>
      <c r="H37" s="169">
        <v>-1.17E-3</v>
      </c>
      <c r="I37" s="170">
        <v>0.21306</v>
      </c>
      <c r="J37" s="200"/>
      <c r="K37" s="200"/>
    </row>
    <row r="38" spans="1:11" s="103" customFormat="1" x14ac:dyDescent="0.35">
      <c r="A38" s="200" t="s">
        <v>269</v>
      </c>
      <c r="B38" s="200" t="str">
        <f t="shared" si="2"/>
        <v>GreaterBostonR-4</v>
      </c>
      <c r="C38" s="200" t="s">
        <v>273</v>
      </c>
      <c r="D38" s="200" t="s">
        <v>113</v>
      </c>
      <c r="E38" s="169">
        <v>0.11561</v>
      </c>
      <c r="F38" s="169">
        <v>3.6040000000000003E-2</v>
      </c>
      <c r="G38" s="169">
        <v>6.2579999999999997E-2</v>
      </c>
      <c r="H38" s="169">
        <v>-1.17E-3</v>
      </c>
      <c r="I38" s="170">
        <v>0.21306</v>
      </c>
      <c r="J38" s="200"/>
      <c r="K38" s="200"/>
    </row>
    <row r="39" spans="1:11" x14ac:dyDescent="0.35">
      <c r="A39" s="200" t="s">
        <v>269</v>
      </c>
      <c r="B39" s="200" t="str">
        <f t="shared" si="0"/>
        <v>GreaterBostonG-1ND(A9)</v>
      </c>
      <c r="C39" s="200" t="s">
        <v>273</v>
      </c>
      <c r="D39" s="200" t="s">
        <v>327</v>
      </c>
      <c r="E39" s="127">
        <v>0.11026</v>
      </c>
      <c r="F39" s="127">
        <v>3.0370000000000001E-2</v>
      </c>
      <c r="G39" s="127">
        <v>8.5319999999999993E-2</v>
      </c>
      <c r="H39" s="129">
        <v>-1.17E-3</v>
      </c>
      <c r="I39" s="101">
        <v>0.22477999999999998</v>
      </c>
      <c r="J39" s="288"/>
      <c r="K39" s="200"/>
    </row>
    <row r="40" spans="1:11" x14ac:dyDescent="0.35">
      <c r="A40" s="200" t="s">
        <v>269</v>
      </c>
      <c r="B40" s="200" t="str">
        <f t="shared" si="0"/>
        <v>GreaterBostonG-1D(B1)</v>
      </c>
      <c r="C40" s="200" t="s">
        <v>273</v>
      </c>
      <c r="D40" s="200" t="s">
        <v>328</v>
      </c>
      <c r="E40" s="127">
        <v>0.11026</v>
      </c>
      <c r="F40" s="127">
        <v>2.163E-2</v>
      </c>
      <c r="G40" s="127">
        <v>7.8539999999999999E-2</v>
      </c>
      <c r="H40" s="129">
        <v>-1.17E-3</v>
      </c>
      <c r="I40" s="101">
        <v>0.20926</v>
      </c>
      <c r="J40" s="288"/>
      <c r="K40" s="200"/>
    </row>
    <row r="41" spans="1:11" x14ac:dyDescent="0.35">
      <c r="A41" s="200" t="s">
        <v>269</v>
      </c>
      <c r="B41" s="200" t="str">
        <f t="shared" si="0"/>
        <v>GreaterBostonG-2(B2)</v>
      </c>
      <c r="C41" s="200" t="s">
        <v>273</v>
      </c>
      <c r="D41" s="200" t="s">
        <v>329</v>
      </c>
      <c r="E41" s="127">
        <v>0.11026</v>
      </c>
      <c r="F41" s="127">
        <v>0</v>
      </c>
      <c r="G41" s="127">
        <v>3.2340000000000001E-2</v>
      </c>
      <c r="H41" s="129">
        <v>-1.17E-3</v>
      </c>
      <c r="I41" s="101">
        <v>0.14143</v>
      </c>
      <c r="J41" s="288"/>
      <c r="K41" s="200"/>
    </row>
    <row r="42" spans="1:11" x14ac:dyDescent="0.35">
      <c r="A42" s="200" t="s">
        <v>269</v>
      </c>
      <c r="B42" s="200" t="str">
        <f t="shared" si="0"/>
        <v>GreaterBostonG-3(B3)</v>
      </c>
      <c r="C42" s="200" t="s">
        <v>273</v>
      </c>
      <c r="D42" s="200" t="s">
        <v>330</v>
      </c>
      <c r="E42" s="127">
        <v>0.11086</v>
      </c>
      <c r="F42" s="129">
        <v>0</v>
      </c>
      <c r="G42" s="129">
        <v>1.069E-2</v>
      </c>
      <c r="H42" s="129">
        <v>-1.17E-3</v>
      </c>
      <c r="I42" s="101">
        <v>0.12038</v>
      </c>
      <c r="J42" s="288"/>
      <c r="K42" s="200"/>
    </row>
    <row r="43" spans="1:11" x14ac:dyDescent="0.35">
      <c r="A43" s="200" t="s">
        <v>269</v>
      </c>
      <c r="B43" s="200" t="str">
        <f t="shared" si="0"/>
        <v>GreaterBostonG-3(G6)</v>
      </c>
      <c r="C43" s="200" t="s">
        <v>273</v>
      </c>
      <c r="D43" s="200" t="s">
        <v>331</v>
      </c>
      <c r="E43" s="127">
        <v>0.10437</v>
      </c>
      <c r="F43" s="129">
        <v>0</v>
      </c>
      <c r="G43" s="129">
        <v>1.069E-2</v>
      </c>
      <c r="H43" s="129">
        <v>-1.17E-3</v>
      </c>
      <c r="I43" s="101">
        <v>0.11389000000000001</v>
      </c>
      <c r="J43" s="288"/>
      <c r="K43" s="200"/>
    </row>
    <row r="44" spans="1:11" x14ac:dyDescent="0.35">
      <c r="A44" s="200" t="s">
        <v>269</v>
      </c>
      <c r="B44" s="200" t="str">
        <f t="shared" si="0"/>
        <v>GreaterBostonT-1(B5)</v>
      </c>
      <c r="C44" s="200" t="s">
        <v>273</v>
      </c>
      <c r="D44" s="200" t="s">
        <v>332</v>
      </c>
      <c r="E44" s="127">
        <v>0.11026</v>
      </c>
      <c r="F44" s="127">
        <v>2.5149999999999999E-2</v>
      </c>
      <c r="G44" s="127">
        <v>6.8110000000000004E-2</v>
      </c>
      <c r="H44" s="129">
        <v>-1.17E-3</v>
      </c>
      <c r="I44" s="101">
        <v>0.20235</v>
      </c>
      <c r="J44" s="288"/>
      <c r="K44" s="200"/>
    </row>
    <row r="45" spans="1:11" x14ac:dyDescent="0.35">
      <c r="A45" s="200" t="s">
        <v>269</v>
      </c>
      <c r="B45" s="200" t="str">
        <f t="shared" si="0"/>
        <v>GreaterBostonT-2(B7)</v>
      </c>
      <c r="C45" s="200" t="s">
        <v>273</v>
      </c>
      <c r="D45" s="200" t="s">
        <v>333</v>
      </c>
      <c r="E45" s="127">
        <v>0.11086</v>
      </c>
      <c r="F45" s="129">
        <v>0</v>
      </c>
      <c r="G45" s="129">
        <v>1.66E-2</v>
      </c>
      <c r="H45" s="129">
        <v>-1.17E-3</v>
      </c>
      <c r="I45" s="101">
        <v>0.12628999999999999</v>
      </c>
      <c r="J45" s="288"/>
      <c r="K45" s="200"/>
    </row>
    <row r="46" spans="1:11" x14ac:dyDescent="0.35">
      <c r="A46" s="200" t="s">
        <v>269</v>
      </c>
      <c r="B46" s="200" t="str">
        <f t="shared" si="0"/>
        <v>GreaterBostonT-2(G8)</v>
      </c>
      <c r="C46" s="200" t="s">
        <v>273</v>
      </c>
      <c r="D46" s="200" t="s">
        <v>334</v>
      </c>
      <c r="E46" s="127">
        <v>0.10437</v>
      </c>
      <c r="F46" s="129">
        <v>0</v>
      </c>
      <c r="G46" s="129">
        <v>1.66E-2</v>
      </c>
      <c r="H46" s="129">
        <v>-1.17E-3</v>
      </c>
      <c r="I46" s="101">
        <v>0.1198</v>
      </c>
      <c r="J46" s="288"/>
      <c r="K46" s="200"/>
    </row>
    <row r="47" spans="1:11" s="103" customFormat="1" x14ac:dyDescent="0.35">
      <c r="A47" s="200" t="s">
        <v>269</v>
      </c>
      <c r="B47" s="200" t="str">
        <f>C47&amp;D47</f>
        <v>SouthShoreCCVineyardR-1</v>
      </c>
      <c r="C47" s="200" t="s">
        <v>274</v>
      </c>
      <c r="D47" s="200" t="s">
        <v>39</v>
      </c>
      <c r="E47" s="169">
        <v>0.11561</v>
      </c>
      <c r="F47" s="169">
        <v>3.524E-2</v>
      </c>
      <c r="G47" s="169">
        <v>7.3340000000000002E-2</v>
      </c>
      <c r="H47" s="169">
        <v>-1.17E-3</v>
      </c>
      <c r="I47" s="170">
        <v>0.22302</v>
      </c>
      <c r="J47" s="200"/>
      <c r="K47" s="200"/>
    </row>
    <row r="48" spans="1:11" s="103" customFormat="1" x14ac:dyDescent="0.35">
      <c r="A48" s="200" t="s">
        <v>269</v>
      </c>
      <c r="B48" s="200" t="str">
        <f t="shared" ref="B48:B50" si="3">C48&amp;D48</f>
        <v>SouthShoreCCVineyardR-2</v>
      </c>
      <c r="C48" s="200" t="s">
        <v>274</v>
      </c>
      <c r="D48" s="200" t="s">
        <v>40</v>
      </c>
      <c r="E48" s="169">
        <v>0.11561</v>
      </c>
      <c r="F48" s="169">
        <v>3.524E-2</v>
      </c>
      <c r="G48" s="169">
        <v>7.3340000000000002E-2</v>
      </c>
      <c r="H48" s="169">
        <v>-1.17E-3</v>
      </c>
      <c r="I48" s="170">
        <v>0.22302</v>
      </c>
      <c r="J48" s="200"/>
      <c r="K48" s="200"/>
    </row>
    <row r="49" spans="1:11" s="103" customFormat="1" x14ac:dyDescent="0.35">
      <c r="A49" s="200" t="s">
        <v>269</v>
      </c>
      <c r="B49" s="200" t="str">
        <f t="shared" si="3"/>
        <v>SouthShoreCCVineyardR-3</v>
      </c>
      <c r="C49" s="200" t="s">
        <v>274</v>
      </c>
      <c r="D49" s="200" t="s">
        <v>112</v>
      </c>
      <c r="E49" s="169">
        <v>0.11561</v>
      </c>
      <c r="F49" s="169">
        <v>3.6040000000000003E-2</v>
      </c>
      <c r="G49" s="169">
        <v>6.2579999999999997E-2</v>
      </c>
      <c r="H49" s="169">
        <v>-1.17E-3</v>
      </c>
      <c r="I49" s="170">
        <v>0.21306</v>
      </c>
      <c r="J49" s="200"/>
      <c r="K49" s="200"/>
    </row>
    <row r="50" spans="1:11" s="103" customFormat="1" x14ac:dyDescent="0.35">
      <c r="A50" s="200" t="s">
        <v>269</v>
      </c>
      <c r="B50" s="200" t="str">
        <f t="shared" si="3"/>
        <v>SouthShoreCCVineyardR-4</v>
      </c>
      <c r="C50" s="200" t="s">
        <v>274</v>
      </c>
      <c r="D50" s="200" t="s">
        <v>113</v>
      </c>
      <c r="E50" s="169">
        <v>0.11561</v>
      </c>
      <c r="F50" s="169">
        <v>3.6040000000000003E-2</v>
      </c>
      <c r="G50" s="169">
        <v>6.2579999999999997E-2</v>
      </c>
      <c r="H50" s="169">
        <v>-1.17E-3</v>
      </c>
      <c r="I50" s="170">
        <v>0.21306</v>
      </c>
      <c r="J50" s="200"/>
      <c r="K50" s="200"/>
    </row>
    <row r="51" spans="1:11" x14ac:dyDescent="0.35">
      <c r="A51" s="200" t="s">
        <v>269</v>
      </c>
      <c r="B51" s="200" t="str">
        <f t="shared" si="0"/>
        <v>SouthShoreCCVineyardG-1(33/23)</v>
      </c>
      <c r="C51" s="200" t="s">
        <v>274</v>
      </c>
      <c r="D51" s="200" t="s">
        <v>335</v>
      </c>
      <c r="E51" s="6">
        <v>0.11026</v>
      </c>
      <c r="F51" s="165">
        <v>3.2460000000000003E-2</v>
      </c>
      <c r="G51" s="165">
        <v>4.1329999999999999E-2</v>
      </c>
      <c r="H51" s="129">
        <v>-1.17E-3</v>
      </c>
      <c r="I51" s="166">
        <v>0.18288000000000001</v>
      </c>
      <c r="J51" s="288"/>
      <c r="K51" s="200"/>
    </row>
    <row r="52" spans="1:11" x14ac:dyDescent="0.35">
      <c r="A52" s="200" t="s">
        <v>269</v>
      </c>
      <c r="B52" s="200" t="str">
        <f t="shared" si="0"/>
        <v>SouthShoreCCVineyardG-1S(35)</v>
      </c>
      <c r="C52" s="200" t="s">
        <v>274</v>
      </c>
      <c r="D52" s="200" t="s">
        <v>336</v>
      </c>
      <c r="E52" s="6">
        <v>0.11026</v>
      </c>
      <c r="F52" s="165">
        <v>3.2460000000000003E-2</v>
      </c>
      <c r="G52" s="165">
        <v>7.2609999999999994E-2</v>
      </c>
      <c r="H52" s="129">
        <v>-1.17E-3</v>
      </c>
      <c r="I52" s="166">
        <v>0.21416000000000002</v>
      </c>
      <c r="J52" s="288"/>
      <c r="K52" s="200"/>
    </row>
    <row r="53" spans="1:11" x14ac:dyDescent="0.35">
      <c r="A53" s="200" t="s">
        <v>269</v>
      </c>
      <c r="B53" s="200" t="str">
        <f t="shared" si="0"/>
        <v>SouthShoreCCVineyardG-2(84)</v>
      </c>
      <c r="C53" s="200" t="s">
        <v>274</v>
      </c>
      <c r="D53" s="200" t="s">
        <v>337</v>
      </c>
      <c r="E53" s="6">
        <v>0.10437</v>
      </c>
      <c r="F53" s="6">
        <v>3.2200000000000002E-3</v>
      </c>
      <c r="G53" s="6">
        <v>2.53E-2</v>
      </c>
      <c r="H53" s="129">
        <v>-1.17E-3</v>
      </c>
      <c r="I53" s="166">
        <v>0.13172</v>
      </c>
      <c r="J53" s="288"/>
      <c r="K53" s="200"/>
    </row>
    <row r="54" spans="1:11" x14ac:dyDescent="0.35">
      <c r="A54" s="200" t="s">
        <v>269</v>
      </c>
      <c r="B54" s="200" t="str">
        <f t="shared" si="0"/>
        <v>SouthShoreCCVineyardG-3(24)</v>
      </c>
      <c r="C54" s="200" t="s">
        <v>274</v>
      </c>
      <c r="D54" s="200" t="s">
        <v>338</v>
      </c>
      <c r="E54" s="6">
        <v>0.10437</v>
      </c>
      <c r="F54" s="6">
        <v>0</v>
      </c>
      <c r="G54" s="6">
        <v>1.8120000000000001E-2</v>
      </c>
      <c r="H54" s="129">
        <v>-1.17E-3</v>
      </c>
      <c r="I54" s="166">
        <v>0.12132</v>
      </c>
      <c r="J54" s="288"/>
      <c r="K54" s="200"/>
    </row>
    <row r="55" spans="1:11" x14ac:dyDescent="0.35">
      <c r="A55" s="200" t="s">
        <v>269</v>
      </c>
      <c r="B55" s="200" t="str">
        <f t="shared" si="0"/>
        <v>SouthShoreCCVineyardG-4(41)</v>
      </c>
      <c r="C55" s="200" t="s">
        <v>274</v>
      </c>
      <c r="D55" s="200" t="s">
        <v>339</v>
      </c>
      <c r="E55" s="6">
        <v>0.11026</v>
      </c>
      <c r="F55" s="165">
        <v>4.3499999999999997E-3</v>
      </c>
      <c r="G55" s="165">
        <v>3.6990000000000002E-2</v>
      </c>
      <c r="H55" s="129">
        <v>-1.17E-3</v>
      </c>
      <c r="I55" s="166">
        <v>0.15042999999999998</v>
      </c>
      <c r="J55" s="288"/>
      <c r="K55" s="200"/>
    </row>
    <row r="56" spans="1:11" x14ac:dyDescent="0.35">
      <c r="A56" s="200" t="s">
        <v>269</v>
      </c>
      <c r="B56" s="200" t="str">
        <f t="shared" si="0"/>
        <v>SouthShoreCCVineyardG-5(88)</v>
      </c>
      <c r="C56" s="200" t="s">
        <v>274</v>
      </c>
      <c r="D56" s="200" t="s">
        <v>340</v>
      </c>
      <c r="E56" s="6">
        <v>0.11026</v>
      </c>
      <c r="F56" s="165">
        <v>3.5839999999999997E-2</v>
      </c>
      <c r="G56" s="165">
        <v>5.9889999999999999E-2</v>
      </c>
      <c r="H56" s="129">
        <v>-1.17E-3</v>
      </c>
      <c r="I56" s="166">
        <v>0.20482</v>
      </c>
      <c r="J56" s="288"/>
      <c r="K56" s="200"/>
    </row>
    <row r="57" spans="1:11" s="103" customFormat="1" x14ac:dyDescent="0.35">
      <c r="A57" s="200" t="s">
        <v>269</v>
      </c>
      <c r="B57" s="200" t="str">
        <f t="shared" si="0"/>
        <v>SouthShoreCCVineyardG-6(22)</v>
      </c>
      <c r="C57" s="200" t="s">
        <v>274</v>
      </c>
      <c r="D57" s="200" t="s">
        <v>341</v>
      </c>
      <c r="E57" s="6">
        <v>0.11026</v>
      </c>
      <c r="F57" s="165">
        <v>3.0550000000000001E-2</v>
      </c>
      <c r="G57" s="165">
        <v>2.63E-2</v>
      </c>
      <c r="H57" s="129">
        <v>-1.17E-3</v>
      </c>
      <c r="I57" s="166">
        <v>0.16593999999999998</v>
      </c>
      <c r="J57" s="288"/>
      <c r="K57" s="200"/>
    </row>
    <row r="58" spans="1:11" s="103" customFormat="1" x14ac:dyDescent="0.35">
      <c r="A58" s="200" t="s">
        <v>269</v>
      </c>
      <c r="B58" s="200" t="str">
        <f t="shared" si="0"/>
        <v>SouthShoreCCVineyardG-7 (55)</v>
      </c>
      <c r="C58" s="200" t="s">
        <v>274</v>
      </c>
      <c r="D58" s="200" t="s">
        <v>110</v>
      </c>
      <c r="E58" s="6">
        <v>0.11026</v>
      </c>
      <c r="F58" s="165">
        <v>0</v>
      </c>
      <c r="G58" s="165">
        <v>3.542E-2</v>
      </c>
      <c r="H58" s="129">
        <v>-1.17E-3</v>
      </c>
      <c r="I58" s="166">
        <v>0.14451</v>
      </c>
      <c r="J58" s="288"/>
      <c r="K58" s="200"/>
    </row>
    <row r="59" spans="1:11" s="103" customFormat="1" x14ac:dyDescent="0.35">
      <c r="A59" s="200" t="s">
        <v>269</v>
      </c>
      <c r="B59" s="200" t="str">
        <f t="shared" si="0"/>
        <v>SouthShoreCCVineyardG-7S(31)</v>
      </c>
      <c r="C59" s="200" t="s">
        <v>274</v>
      </c>
      <c r="D59" s="200" t="s">
        <v>342</v>
      </c>
      <c r="E59" s="6">
        <v>0.11026</v>
      </c>
      <c r="F59" s="165">
        <v>0</v>
      </c>
      <c r="G59" s="165">
        <v>5.9060000000000001E-2</v>
      </c>
      <c r="H59" s="129">
        <v>-1.17E-3</v>
      </c>
      <c r="I59" s="166">
        <v>0.16814999999999999</v>
      </c>
      <c r="J59" s="288"/>
      <c r="K59" s="200"/>
    </row>
    <row r="60" spans="1:11" x14ac:dyDescent="0.35">
      <c r="A60" s="200" t="s">
        <v>269</v>
      </c>
      <c r="B60" s="200" t="str">
        <f t="shared" si="0"/>
        <v>WesternMassR-1</v>
      </c>
      <c r="C60" s="200" t="s">
        <v>275</v>
      </c>
      <c r="D60" s="200" t="s">
        <v>39</v>
      </c>
      <c r="E60" s="173">
        <v>0.10398</v>
      </c>
      <c r="F60" s="174">
        <v>3.524E-2</v>
      </c>
      <c r="G60" s="174">
        <v>7.1300000000000002E-2</v>
      </c>
      <c r="H60" s="174">
        <v>-1.17E-3</v>
      </c>
      <c r="I60" s="175">
        <v>0.20935000000000001</v>
      </c>
      <c r="J60" s="288"/>
      <c r="K60" s="200"/>
    </row>
    <row r="61" spans="1:11" x14ac:dyDescent="0.35">
      <c r="A61" s="200" t="s">
        <v>269</v>
      </c>
      <c r="B61" s="200" t="str">
        <f t="shared" si="0"/>
        <v>WesternMassR-2</v>
      </c>
      <c r="C61" s="200" t="s">
        <v>275</v>
      </c>
      <c r="D61" s="200" t="s">
        <v>40</v>
      </c>
      <c r="E61" s="6">
        <v>0.10398</v>
      </c>
      <c r="F61" s="165">
        <v>3.524E-2</v>
      </c>
      <c r="G61" s="165">
        <v>7.1300000000000002E-2</v>
      </c>
      <c r="H61" s="165">
        <v>-1.17E-3</v>
      </c>
      <c r="I61" s="166">
        <v>0.20935000000000001</v>
      </c>
      <c r="J61" s="288"/>
      <c r="K61" s="200"/>
    </row>
    <row r="62" spans="1:11" x14ac:dyDescent="0.35">
      <c r="A62" s="200" t="s">
        <v>269</v>
      </c>
      <c r="B62" s="200" t="str">
        <f t="shared" si="0"/>
        <v>WesternMassR-3</v>
      </c>
      <c r="C62" s="200" t="s">
        <v>275</v>
      </c>
      <c r="D62" s="200" t="s">
        <v>112</v>
      </c>
      <c r="E62" s="6">
        <v>0.10398</v>
      </c>
      <c r="F62" s="165">
        <v>3.6040000000000003E-2</v>
      </c>
      <c r="G62" s="165">
        <v>6.0990000000000003E-2</v>
      </c>
      <c r="H62" s="165">
        <v>-1.17E-3</v>
      </c>
      <c r="I62" s="166">
        <v>0.19984000000000002</v>
      </c>
      <c r="J62" s="288"/>
      <c r="K62" s="200"/>
    </row>
    <row r="63" spans="1:11" x14ac:dyDescent="0.35">
      <c r="A63" s="200" t="s">
        <v>269</v>
      </c>
      <c r="B63" s="200" t="str">
        <f t="shared" si="0"/>
        <v>WesternMassR-4</v>
      </c>
      <c r="C63" s="200" t="s">
        <v>275</v>
      </c>
      <c r="D63" s="200" t="s">
        <v>113</v>
      </c>
      <c r="E63" s="6">
        <v>0.10398</v>
      </c>
      <c r="F63" s="165">
        <v>3.6040000000000003E-2</v>
      </c>
      <c r="G63" s="165">
        <v>6.0990000000000003E-2</v>
      </c>
      <c r="H63" s="165">
        <v>-1.17E-3</v>
      </c>
      <c r="I63" s="166">
        <v>0.19984000000000002</v>
      </c>
      <c r="J63" s="288"/>
      <c r="K63" s="200"/>
    </row>
    <row r="64" spans="1:11" x14ac:dyDescent="0.35">
      <c r="A64" s="200" t="s">
        <v>269</v>
      </c>
      <c r="B64" s="200" t="str">
        <f t="shared" si="0"/>
        <v>WesternMass23</v>
      </c>
      <c r="C64" s="200" t="s">
        <v>275</v>
      </c>
      <c r="D64" s="109">
        <v>23</v>
      </c>
      <c r="E64" s="6">
        <v>0.10304000000000001</v>
      </c>
      <c r="F64" s="165">
        <v>1.7690000000000001E-2</v>
      </c>
      <c r="G64" s="165">
        <v>4.548E-2</v>
      </c>
      <c r="H64" s="166">
        <v>-1.17E-3</v>
      </c>
      <c r="I64" s="166">
        <v>0.16503999999999999</v>
      </c>
      <c r="J64" s="288"/>
      <c r="K64" s="200"/>
    </row>
    <row r="65" spans="1:11" x14ac:dyDescent="0.35">
      <c r="A65" s="200" t="s">
        <v>269</v>
      </c>
      <c r="B65" s="200" t="str">
        <f t="shared" si="0"/>
        <v>WesternMass24</v>
      </c>
      <c r="C65" s="200" t="s">
        <v>275</v>
      </c>
      <c r="D65" s="109">
        <v>24</v>
      </c>
      <c r="E65" s="6">
        <v>0.10304000000000001</v>
      </c>
      <c r="F65" s="165">
        <v>0</v>
      </c>
      <c r="G65" s="165">
        <v>2.2079999999999999E-2</v>
      </c>
      <c r="H65" s="166">
        <v>-1.17E-3</v>
      </c>
      <c r="I65" s="166">
        <v>0.12395</v>
      </c>
      <c r="J65" s="288"/>
      <c r="K65" s="200"/>
    </row>
    <row r="66" spans="1:11" x14ac:dyDescent="0.35">
      <c r="A66" s="200" t="s">
        <v>269</v>
      </c>
      <c r="B66" s="200" t="str">
        <f t="shared" ref="B66:B71" si="4">C66&amp;D66</f>
        <v>WesternMassG-0</v>
      </c>
      <c r="C66" s="200" t="s">
        <v>275</v>
      </c>
      <c r="D66" s="200" t="s">
        <v>116</v>
      </c>
      <c r="E66" s="6">
        <v>0.10304000000000001</v>
      </c>
      <c r="F66" s="165">
        <v>0</v>
      </c>
      <c r="G66" s="165">
        <v>1.8290000000000001E-2</v>
      </c>
      <c r="H66" s="166">
        <v>-1.17E-3</v>
      </c>
      <c r="I66" s="166">
        <v>0.12016</v>
      </c>
      <c r="J66" s="288"/>
      <c r="K66" s="200"/>
    </row>
    <row r="67" spans="1:11" x14ac:dyDescent="0.35">
      <c r="A67" s="200" t="s">
        <v>269</v>
      </c>
      <c r="B67" s="200" t="str">
        <f t="shared" si="4"/>
        <v>WesternMassT-0</v>
      </c>
      <c r="C67" s="200" t="s">
        <v>275</v>
      </c>
      <c r="D67" s="200" t="s">
        <v>117</v>
      </c>
      <c r="E67" s="6">
        <v>0.10304000000000001</v>
      </c>
      <c r="F67" s="165">
        <v>0</v>
      </c>
      <c r="G67" s="165">
        <v>1.763E-2</v>
      </c>
      <c r="H67" s="166">
        <v>-1.17E-3</v>
      </c>
      <c r="I67" s="166">
        <v>0.1195</v>
      </c>
      <c r="J67" s="288"/>
      <c r="K67" s="200"/>
    </row>
    <row r="68" spans="1:11" x14ac:dyDescent="0.35">
      <c r="A68" s="200" t="s">
        <v>269</v>
      </c>
      <c r="B68" s="200" t="str">
        <f t="shared" si="4"/>
        <v>WesternMassG-2</v>
      </c>
      <c r="C68" s="200" t="s">
        <v>275</v>
      </c>
      <c r="D68" s="200" t="s">
        <v>49</v>
      </c>
      <c r="E68" s="6">
        <v>0.10034999999999999</v>
      </c>
      <c r="F68" s="165">
        <v>0</v>
      </c>
      <c r="G68" s="165">
        <v>1.349E-2</v>
      </c>
      <c r="H68" s="166">
        <v>-1.17E-3</v>
      </c>
      <c r="I68" s="166">
        <v>0.11266999999999999</v>
      </c>
      <c r="J68" s="288"/>
      <c r="K68" s="200"/>
    </row>
    <row r="69" spans="1:11" x14ac:dyDescent="0.35">
      <c r="A69" s="200" t="s">
        <v>269</v>
      </c>
      <c r="B69" s="200" t="str">
        <f t="shared" si="4"/>
        <v>WesternMassT-4</v>
      </c>
      <c r="C69" s="200" t="s">
        <v>275</v>
      </c>
      <c r="D69" s="200" t="s">
        <v>118</v>
      </c>
      <c r="E69" s="6">
        <v>0.10034999999999999</v>
      </c>
      <c r="F69" s="165">
        <v>0</v>
      </c>
      <c r="G69" s="165">
        <v>1.29E-2</v>
      </c>
      <c r="H69" s="166">
        <v>-1.17E-3</v>
      </c>
      <c r="I69" s="166">
        <v>0.11207999999999999</v>
      </c>
      <c r="J69" s="288"/>
      <c r="K69" s="200"/>
    </row>
    <row r="70" spans="1:11" x14ac:dyDescent="0.35">
      <c r="A70" s="200" t="s">
        <v>269</v>
      </c>
      <c r="B70" s="200" t="str">
        <f t="shared" si="4"/>
        <v>WesternMassT-2</v>
      </c>
      <c r="C70" s="200" t="s">
        <v>275</v>
      </c>
      <c r="D70" s="200" t="s">
        <v>119</v>
      </c>
      <c r="E70" s="6">
        <v>0.10034999999999999</v>
      </c>
      <c r="F70" s="165">
        <v>0</v>
      </c>
      <c r="G70" s="165">
        <v>9.7599999999999996E-3</v>
      </c>
      <c r="H70" s="166">
        <v>-1.17E-3</v>
      </c>
      <c r="I70" s="166">
        <v>0.10894</v>
      </c>
      <c r="J70" s="288"/>
      <c r="K70" s="200"/>
    </row>
    <row r="71" spans="1:11" x14ac:dyDescent="0.35">
      <c r="A71" s="200" t="s">
        <v>269</v>
      </c>
      <c r="B71" s="200" t="str">
        <f t="shared" si="4"/>
        <v>WesternMassT-5</v>
      </c>
      <c r="C71" s="200" t="s">
        <v>275</v>
      </c>
      <c r="D71" s="200" t="s">
        <v>120</v>
      </c>
      <c r="E71" s="176">
        <v>0.10034999999999999</v>
      </c>
      <c r="F71" s="177">
        <v>0</v>
      </c>
      <c r="G71" s="177">
        <v>6.3400000000000001E-3</v>
      </c>
      <c r="H71" s="178">
        <v>-1.17E-3</v>
      </c>
      <c r="I71" s="178">
        <v>0.10551999999999999</v>
      </c>
      <c r="J71" s="288"/>
      <c r="K71" s="200"/>
    </row>
    <row r="72" spans="1:11" x14ac:dyDescent="0.35">
      <c r="A72" s="200"/>
      <c r="B72" s="200"/>
      <c r="C72" s="200"/>
      <c r="D72" s="200"/>
      <c r="E72" s="200"/>
      <c r="F72" s="200"/>
      <c r="G72" s="200"/>
      <c r="H72" s="200"/>
      <c r="I72" s="200"/>
      <c r="J72" s="200"/>
      <c r="K72" s="200"/>
    </row>
    <row r="73" spans="1:11" x14ac:dyDescent="0.35">
      <c r="A73" s="200"/>
      <c r="B73" s="200"/>
      <c r="C73" s="200"/>
      <c r="D73" s="200"/>
      <c r="E73" s="200"/>
      <c r="F73" s="200"/>
      <c r="G73" s="200"/>
      <c r="H73" s="200"/>
      <c r="I73" s="200"/>
      <c r="J73" s="200"/>
      <c r="K73" s="200"/>
    </row>
    <row r="74" spans="1:11" x14ac:dyDescent="0.35">
      <c r="A74" s="200"/>
      <c r="B74" s="200"/>
      <c r="C74" s="200"/>
      <c r="D74" s="200"/>
      <c r="E74" s="200"/>
      <c r="F74" s="200"/>
      <c r="G74" s="200"/>
      <c r="H74" s="200"/>
      <c r="I74" s="200"/>
      <c r="J74" s="200"/>
      <c r="K74" s="200"/>
    </row>
  </sheetData>
  <sheetProtection algorithmName="SHA-512" hashValue="nlBYbMIdCU9TU9VAsmvcZaPfzIfUNJ12HHGr1h1+8Zqm42dcpRgCrS+iVgN2uo7fEuu2AT58ifdAaam6BVONFQ==" saltValue="PzulJBsoct4ubFymJ2axoQ==" spinCount="100000" sheet="1" objects="1" scenarios="1"/>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R31"/>
  <sheetViews>
    <sheetView workbookViewId="0"/>
  </sheetViews>
  <sheetFormatPr defaultRowHeight="14.5" x14ac:dyDescent="0.35"/>
  <cols>
    <col min="1" max="1" width="27.81640625" customWidth="1"/>
    <col min="2" max="2" width="40.54296875" customWidth="1"/>
  </cols>
  <sheetData>
    <row r="1" spans="1:18" x14ac:dyDescent="0.35">
      <c r="A1" s="5" t="s">
        <v>5</v>
      </c>
      <c r="B1" s="5" t="s">
        <v>174</v>
      </c>
      <c r="C1" s="5">
        <v>1</v>
      </c>
      <c r="D1" s="5">
        <v>2</v>
      </c>
      <c r="E1" s="5">
        <v>3</v>
      </c>
      <c r="F1" s="5">
        <v>4</v>
      </c>
      <c r="G1" s="5">
        <v>5</v>
      </c>
      <c r="H1" s="5">
        <v>6</v>
      </c>
      <c r="I1" s="5">
        <v>7</v>
      </c>
      <c r="J1" s="5">
        <v>8</v>
      </c>
      <c r="K1" s="5">
        <v>9</v>
      </c>
      <c r="L1" s="5">
        <v>10</v>
      </c>
      <c r="M1" s="5">
        <v>11</v>
      </c>
      <c r="N1" s="5">
        <v>12</v>
      </c>
      <c r="O1" s="5">
        <v>13</v>
      </c>
      <c r="P1" s="5">
        <v>14</v>
      </c>
      <c r="Q1" s="5">
        <v>15</v>
      </c>
      <c r="R1" s="5">
        <v>16</v>
      </c>
    </row>
    <row r="2" spans="1:18" x14ac:dyDescent="0.35">
      <c r="A2" s="200" t="s">
        <v>271</v>
      </c>
      <c r="B2" s="200" t="s">
        <v>284</v>
      </c>
      <c r="C2" s="200">
        <v>0.35794899999999996</v>
      </c>
      <c r="D2" s="200">
        <v>0.32644948799999995</v>
      </c>
      <c r="E2" s="200">
        <v>0.29772193305599998</v>
      </c>
      <c r="F2" s="200">
        <v>0.27152240294707197</v>
      </c>
      <c r="G2" s="200">
        <v>0.26011846202329492</v>
      </c>
      <c r="H2" s="200">
        <v>0.24919348661831653</v>
      </c>
      <c r="I2" s="200">
        <v>0.23872736018034724</v>
      </c>
      <c r="J2" s="200">
        <v>0.22870081105277265</v>
      </c>
      <c r="K2" s="200">
        <v>0</v>
      </c>
      <c r="L2" s="200">
        <v>0</v>
      </c>
      <c r="M2" s="200">
        <v>0</v>
      </c>
      <c r="N2" s="200">
        <v>0</v>
      </c>
      <c r="O2" s="200">
        <v>0</v>
      </c>
      <c r="P2" s="200">
        <v>0</v>
      </c>
      <c r="Q2" s="200">
        <v>0</v>
      </c>
      <c r="R2" s="200">
        <v>0</v>
      </c>
    </row>
    <row r="3" spans="1:18" x14ac:dyDescent="0.35">
      <c r="A3" s="200" t="s">
        <v>271</v>
      </c>
      <c r="B3" s="200" t="s">
        <v>279</v>
      </c>
      <c r="C3" s="200">
        <v>0.31125999999999998</v>
      </c>
      <c r="D3" s="200">
        <v>0.28386911999999997</v>
      </c>
      <c r="E3" s="200">
        <v>0.25888863744000001</v>
      </c>
      <c r="F3" s="200">
        <v>0.23610643734528003</v>
      </c>
      <c r="G3" s="200">
        <v>0.22618996697677826</v>
      </c>
      <c r="H3" s="200">
        <v>0.21668998836375356</v>
      </c>
      <c r="I3" s="200">
        <v>0.20758900885247589</v>
      </c>
      <c r="J3" s="200">
        <v>0.19887027048067188</v>
      </c>
      <c r="K3" s="200">
        <v>0</v>
      </c>
      <c r="L3" s="200">
        <v>0</v>
      </c>
      <c r="M3" s="200">
        <v>0</v>
      </c>
      <c r="N3" s="200">
        <v>0</v>
      </c>
      <c r="O3" s="200">
        <v>0</v>
      </c>
      <c r="P3" s="200">
        <v>0</v>
      </c>
      <c r="Q3" s="200">
        <v>0</v>
      </c>
      <c r="R3" s="200">
        <v>0</v>
      </c>
    </row>
    <row r="4" spans="1:18" x14ac:dyDescent="0.35">
      <c r="A4" s="200" t="s">
        <v>271</v>
      </c>
      <c r="B4" s="200" t="s">
        <v>280</v>
      </c>
      <c r="C4" s="200">
        <v>0.23344499999999999</v>
      </c>
      <c r="D4" s="200">
        <v>0.21290183999999998</v>
      </c>
      <c r="E4" s="200">
        <v>0.19416647807999998</v>
      </c>
      <c r="F4" s="200">
        <v>0.17707982800895999</v>
      </c>
      <c r="G4" s="200">
        <v>0.16964247523258366</v>
      </c>
      <c r="H4" s="200">
        <v>0.16251749127281515</v>
      </c>
      <c r="I4" s="200">
        <v>0.15569175663935692</v>
      </c>
      <c r="J4" s="200">
        <v>0.14915270286050392</v>
      </c>
      <c r="K4" s="200">
        <v>0</v>
      </c>
      <c r="L4" s="200">
        <v>0</v>
      </c>
      <c r="M4" s="200">
        <v>0</v>
      </c>
      <c r="N4" s="200">
        <v>0</v>
      </c>
      <c r="O4" s="200">
        <v>0</v>
      </c>
      <c r="P4" s="200">
        <v>0</v>
      </c>
      <c r="Q4" s="200">
        <v>0</v>
      </c>
      <c r="R4" s="200">
        <v>0</v>
      </c>
    </row>
    <row r="5" spans="1:18" x14ac:dyDescent="0.35">
      <c r="A5" s="200" t="s">
        <v>271</v>
      </c>
      <c r="B5" s="200" t="s">
        <v>281</v>
      </c>
      <c r="C5" s="200">
        <v>0.19453749999999997</v>
      </c>
      <c r="D5" s="200">
        <v>0.17741819999999997</v>
      </c>
      <c r="E5" s="200">
        <v>0.16180539839999997</v>
      </c>
      <c r="F5" s="200">
        <v>0.14756652334079998</v>
      </c>
      <c r="G5" s="200">
        <v>0.14136872936048636</v>
      </c>
      <c r="H5" s="200">
        <v>0.13543124272734594</v>
      </c>
      <c r="I5" s="200">
        <v>0.1297431305327974</v>
      </c>
      <c r="J5" s="200">
        <v>0.12429391905041991</v>
      </c>
      <c r="K5" s="200">
        <v>0</v>
      </c>
      <c r="L5" s="200">
        <v>0</v>
      </c>
      <c r="M5" s="200">
        <v>0</v>
      </c>
      <c r="N5" s="200">
        <v>0</v>
      </c>
      <c r="O5" s="200">
        <v>0</v>
      </c>
      <c r="P5" s="200">
        <v>0</v>
      </c>
      <c r="Q5" s="200">
        <v>0</v>
      </c>
      <c r="R5" s="200">
        <v>0</v>
      </c>
    </row>
    <row r="6" spans="1:18" x14ac:dyDescent="0.35">
      <c r="A6" s="200" t="s">
        <v>271</v>
      </c>
      <c r="B6" s="200" t="s">
        <v>282</v>
      </c>
      <c r="C6" s="200">
        <v>0.17119300000000001</v>
      </c>
      <c r="D6" s="200">
        <v>0.15612801600000001</v>
      </c>
      <c r="E6" s="200">
        <v>0.14238875059200001</v>
      </c>
      <c r="F6" s="200">
        <v>0.129858540539904</v>
      </c>
      <c r="G6" s="200">
        <v>0.12440448183722803</v>
      </c>
      <c r="H6" s="200">
        <v>0.11917949360006445</v>
      </c>
      <c r="I6" s="200">
        <v>0.11417395486886174</v>
      </c>
      <c r="J6" s="200">
        <v>0.10937864876436955</v>
      </c>
      <c r="K6" s="200">
        <v>0</v>
      </c>
      <c r="L6" s="200">
        <v>0</v>
      </c>
      <c r="M6" s="200">
        <v>0</v>
      </c>
      <c r="N6" s="200">
        <v>0</v>
      </c>
      <c r="O6" s="200">
        <v>0</v>
      </c>
      <c r="P6" s="200">
        <v>0</v>
      </c>
      <c r="Q6" s="200">
        <v>0</v>
      </c>
      <c r="R6" s="200">
        <v>0</v>
      </c>
    </row>
    <row r="7" spans="1:18" x14ac:dyDescent="0.35">
      <c r="A7" s="200" t="s">
        <v>271</v>
      </c>
      <c r="B7" s="200" t="s">
        <v>283</v>
      </c>
      <c r="C7" s="200">
        <v>0.15562999999999999</v>
      </c>
      <c r="D7" s="200">
        <v>0.14193455999999999</v>
      </c>
      <c r="E7" s="200">
        <v>0.12944431872000001</v>
      </c>
      <c r="F7" s="200">
        <v>0.11805321867264001</v>
      </c>
      <c r="G7" s="200">
        <v>0.11309498348838913</v>
      </c>
      <c r="H7" s="200">
        <v>0.10834499418187678</v>
      </c>
      <c r="I7" s="200">
        <v>0.10379450442623794</v>
      </c>
      <c r="J7" s="200">
        <v>9.943513524033594E-2</v>
      </c>
      <c r="K7" s="200">
        <v>0</v>
      </c>
      <c r="L7" s="200">
        <v>0</v>
      </c>
      <c r="M7" s="200">
        <v>0</v>
      </c>
      <c r="N7" s="200">
        <v>0</v>
      </c>
      <c r="O7" s="200">
        <v>0</v>
      </c>
      <c r="P7" s="200">
        <v>0</v>
      </c>
      <c r="Q7" s="200">
        <v>0</v>
      </c>
      <c r="R7" s="200">
        <v>0</v>
      </c>
    </row>
    <row r="8" spans="1:18" x14ac:dyDescent="0.35">
      <c r="A8" s="200" t="s">
        <v>270</v>
      </c>
      <c r="B8" s="200" t="s">
        <v>284</v>
      </c>
      <c r="C8" s="200">
        <v>0.35794899999999996</v>
      </c>
      <c r="D8" s="200">
        <v>0.34363103999999994</v>
      </c>
      <c r="E8" s="200">
        <v>0.32988579839999993</v>
      </c>
      <c r="F8" s="200">
        <v>0.31669036646399989</v>
      </c>
      <c r="G8" s="200">
        <v>0.30402275180543986</v>
      </c>
      <c r="H8" s="200">
        <v>0.29186184173322227</v>
      </c>
      <c r="I8" s="200">
        <v>0.28018736806389338</v>
      </c>
      <c r="J8" s="200">
        <v>0.26897987334133766</v>
      </c>
      <c r="K8" s="200">
        <v>0.2636002758745109</v>
      </c>
      <c r="L8" s="200">
        <v>0.25832827035702066</v>
      </c>
      <c r="M8" s="200">
        <v>0.25316170494988022</v>
      </c>
      <c r="N8" s="200">
        <v>0.2480984708508826</v>
      </c>
      <c r="O8" s="200">
        <v>0.24313650143386495</v>
      </c>
      <c r="P8" s="200">
        <v>0.23827377140518766</v>
      </c>
      <c r="Q8" s="200">
        <v>0.23350829597708389</v>
      </c>
      <c r="R8" s="200">
        <v>0.22883813005754222</v>
      </c>
    </row>
    <row r="9" spans="1:18" x14ac:dyDescent="0.35">
      <c r="A9" s="200" t="s">
        <v>270</v>
      </c>
      <c r="B9" s="200" t="s">
        <v>279</v>
      </c>
      <c r="C9" s="200">
        <v>0.31125999999999998</v>
      </c>
      <c r="D9" s="200">
        <v>0.29880959999999995</v>
      </c>
      <c r="E9" s="200">
        <v>0.28685721599999997</v>
      </c>
      <c r="F9" s="200">
        <v>0.27538292735999997</v>
      </c>
      <c r="G9" s="200">
        <v>0.26436761026559996</v>
      </c>
      <c r="H9" s="200">
        <v>0.25379290585497594</v>
      </c>
      <c r="I9" s="200">
        <v>0.24364118962077688</v>
      </c>
      <c r="J9" s="200">
        <v>0.23389554203594579</v>
      </c>
      <c r="K9" s="200">
        <v>0.22921763119522687</v>
      </c>
      <c r="L9" s="200">
        <v>0.22463327857132231</v>
      </c>
      <c r="M9" s="200">
        <v>0.22014061299989587</v>
      </c>
      <c r="N9" s="200">
        <v>0.21573780073989796</v>
      </c>
      <c r="O9" s="200">
        <v>0.21142304472509998</v>
      </c>
      <c r="P9" s="200">
        <v>0.20719458383059799</v>
      </c>
      <c r="Q9" s="200">
        <v>0.20305069215398602</v>
      </c>
      <c r="R9" s="200">
        <v>0.1989896783109063</v>
      </c>
    </row>
    <row r="10" spans="1:18" x14ac:dyDescent="0.35">
      <c r="A10" s="200" t="s">
        <v>270</v>
      </c>
      <c r="B10" s="200" t="s">
        <v>280</v>
      </c>
      <c r="C10" s="200">
        <v>0.23344499999999999</v>
      </c>
      <c r="D10" s="200">
        <v>0.22410719999999998</v>
      </c>
      <c r="E10" s="200">
        <v>0.21514291199999996</v>
      </c>
      <c r="F10" s="200">
        <v>0.20653719551999997</v>
      </c>
      <c r="G10" s="200">
        <v>0.19827570769919997</v>
      </c>
      <c r="H10" s="200">
        <v>0.19034467939123195</v>
      </c>
      <c r="I10" s="200">
        <v>0.18273089221558267</v>
      </c>
      <c r="J10" s="200">
        <v>0.17542165652695935</v>
      </c>
      <c r="K10" s="200">
        <v>0.17191322339642015</v>
      </c>
      <c r="L10" s="200">
        <v>0.16847495892849174</v>
      </c>
      <c r="M10" s="200">
        <v>0.16510545974992188</v>
      </c>
      <c r="N10" s="200">
        <v>0.16180335055492345</v>
      </c>
      <c r="O10" s="200">
        <v>0.15856728354382499</v>
      </c>
      <c r="P10" s="200">
        <v>0.15539593787294848</v>
      </c>
      <c r="Q10" s="200">
        <v>0.1522880191154895</v>
      </c>
      <c r="R10" s="200">
        <v>0.1492422587331797</v>
      </c>
    </row>
    <row r="11" spans="1:18" x14ac:dyDescent="0.35">
      <c r="A11" s="200" t="s">
        <v>270</v>
      </c>
      <c r="B11" s="200" t="s">
        <v>281</v>
      </c>
      <c r="C11" s="200">
        <v>0.19453749999999997</v>
      </c>
      <c r="D11" s="200">
        <v>0.18675599999999998</v>
      </c>
      <c r="E11" s="200">
        <v>0.17928575999999996</v>
      </c>
      <c r="F11" s="200">
        <v>0.17211432959999995</v>
      </c>
      <c r="G11" s="200">
        <v>0.16522975641599993</v>
      </c>
      <c r="H11" s="200">
        <v>0.15862056615935993</v>
      </c>
      <c r="I11" s="200">
        <v>0.15227574351298553</v>
      </c>
      <c r="J11" s="200">
        <v>0.14618471377246611</v>
      </c>
      <c r="K11" s="200">
        <v>0.14326101949701678</v>
      </c>
      <c r="L11" s="200">
        <v>0.14039579910707645</v>
      </c>
      <c r="M11" s="200">
        <v>0.13758788312493492</v>
      </c>
      <c r="N11" s="200">
        <v>0.13483612546243623</v>
      </c>
      <c r="O11" s="200">
        <v>0.13213940295318749</v>
      </c>
      <c r="P11" s="200">
        <v>0.12949661489412373</v>
      </c>
      <c r="Q11" s="200">
        <v>0.12690668259624124</v>
      </c>
      <c r="R11" s="200">
        <v>0.12436854894431641</v>
      </c>
    </row>
    <row r="12" spans="1:18" x14ac:dyDescent="0.35">
      <c r="A12" s="200" t="s">
        <v>270</v>
      </c>
      <c r="B12" s="200" t="s">
        <v>282</v>
      </c>
      <c r="C12" s="200">
        <v>0.17119300000000001</v>
      </c>
      <c r="D12" s="200">
        <v>0.16434528000000001</v>
      </c>
      <c r="E12" s="200">
        <v>0.15777146880000001</v>
      </c>
      <c r="F12" s="200">
        <v>0.15146061004800002</v>
      </c>
      <c r="G12" s="200">
        <v>0.14540218564608001</v>
      </c>
      <c r="H12" s="200">
        <v>0.13958609822023679</v>
      </c>
      <c r="I12" s="200">
        <v>0.13400265429142733</v>
      </c>
      <c r="J12" s="200">
        <v>0.12864254811977022</v>
      </c>
      <c r="K12" s="200">
        <v>0.12606969715737482</v>
      </c>
      <c r="L12" s="200">
        <v>0.12354830321422731</v>
      </c>
      <c r="M12" s="200">
        <v>0.12107733714994276</v>
      </c>
      <c r="N12" s="200">
        <v>0.11865579040694391</v>
      </c>
      <c r="O12" s="200">
        <v>0.11628267459880502</v>
      </c>
      <c r="P12" s="200">
        <v>0.11395702110682893</v>
      </c>
      <c r="Q12" s="200">
        <v>0.11167788068469235</v>
      </c>
      <c r="R12" s="200">
        <v>0.10944432307099851</v>
      </c>
    </row>
    <row r="13" spans="1:18" x14ac:dyDescent="0.35">
      <c r="A13" s="200" t="s">
        <v>270</v>
      </c>
      <c r="B13" s="200" t="s">
        <v>283</v>
      </c>
      <c r="C13" s="200">
        <v>0.15562999999999999</v>
      </c>
      <c r="D13" s="200">
        <v>0.14940479999999998</v>
      </c>
      <c r="E13" s="200">
        <v>0.14342860799999999</v>
      </c>
      <c r="F13" s="200">
        <v>0.13769146367999999</v>
      </c>
      <c r="G13" s="200">
        <v>0.13218380513279998</v>
      </c>
      <c r="H13" s="200">
        <v>0.12689645292748797</v>
      </c>
      <c r="I13" s="200">
        <v>0.12182059481038844</v>
      </c>
      <c r="J13" s="200">
        <v>0.11694777101797289</v>
      </c>
      <c r="K13" s="200">
        <v>0.11460881559761343</v>
      </c>
      <c r="L13" s="200">
        <v>0.11231663928566116</v>
      </c>
      <c r="M13" s="200">
        <v>0.11007030649994794</v>
      </c>
      <c r="N13" s="200">
        <v>0.10786890036994898</v>
      </c>
      <c r="O13" s="200">
        <v>0.10571152236254999</v>
      </c>
      <c r="P13" s="200">
        <v>0.103597291915299</v>
      </c>
      <c r="Q13" s="200">
        <v>0.10152534607699301</v>
      </c>
      <c r="R13" s="200">
        <v>9.9494839155453152E-2</v>
      </c>
    </row>
    <row r="14" spans="1:18" x14ac:dyDescent="0.35">
      <c r="A14" s="200" t="s">
        <v>272</v>
      </c>
      <c r="B14" s="200" t="s">
        <v>284</v>
      </c>
      <c r="C14" s="200">
        <v>0.39100000000000001</v>
      </c>
      <c r="D14" s="200">
        <v>0.32844000000000001</v>
      </c>
      <c r="E14" s="200">
        <v>0.29559600000000003</v>
      </c>
      <c r="F14" s="200">
        <v>0.26603640000000001</v>
      </c>
      <c r="G14" s="200">
        <v>0</v>
      </c>
      <c r="H14" s="200">
        <v>0</v>
      </c>
      <c r="I14" s="200">
        <v>0</v>
      </c>
      <c r="J14" s="200">
        <v>0</v>
      </c>
      <c r="K14" s="200">
        <v>0</v>
      </c>
      <c r="L14" s="200">
        <v>0</v>
      </c>
      <c r="M14" s="200">
        <v>0</v>
      </c>
      <c r="N14" s="200">
        <v>0</v>
      </c>
      <c r="O14" s="200">
        <v>0</v>
      </c>
      <c r="P14" s="200">
        <v>0</v>
      </c>
      <c r="Q14" s="200">
        <v>0</v>
      </c>
      <c r="R14" s="200">
        <v>0</v>
      </c>
    </row>
    <row r="15" spans="1:18" x14ac:dyDescent="0.35">
      <c r="A15" s="200" t="s">
        <v>272</v>
      </c>
      <c r="B15" s="200" t="s">
        <v>279</v>
      </c>
      <c r="C15" s="200">
        <v>0.34</v>
      </c>
      <c r="D15" s="200">
        <v>0.28560000000000002</v>
      </c>
      <c r="E15" s="200">
        <v>0.25704000000000005</v>
      </c>
      <c r="F15" s="200">
        <v>0.23133600000000004</v>
      </c>
      <c r="G15" s="200">
        <v>0</v>
      </c>
      <c r="H15" s="200">
        <v>0</v>
      </c>
      <c r="I15" s="200">
        <v>0</v>
      </c>
      <c r="J15" s="200">
        <v>0</v>
      </c>
      <c r="K15" s="200">
        <v>0</v>
      </c>
      <c r="L15" s="200">
        <v>0</v>
      </c>
      <c r="M15" s="200">
        <v>0</v>
      </c>
      <c r="N15" s="200">
        <v>0</v>
      </c>
      <c r="O15" s="200">
        <v>0</v>
      </c>
      <c r="P15" s="200">
        <v>0</v>
      </c>
      <c r="Q15" s="200">
        <v>0</v>
      </c>
      <c r="R15" s="200">
        <v>0</v>
      </c>
    </row>
    <row r="16" spans="1:18" x14ac:dyDescent="0.35">
      <c r="A16" s="200" t="s">
        <v>272</v>
      </c>
      <c r="B16" s="200" t="s">
        <v>280</v>
      </c>
      <c r="C16" s="200">
        <v>0.255</v>
      </c>
      <c r="D16" s="200">
        <v>0.2142</v>
      </c>
      <c r="E16" s="200">
        <v>0.19278000000000001</v>
      </c>
      <c r="F16" s="200">
        <v>0.17350200000000002</v>
      </c>
      <c r="G16" s="200">
        <v>0</v>
      </c>
      <c r="H16" s="200">
        <v>0</v>
      </c>
      <c r="I16" s="200">
        <v>0</v>
      </c>
      <c r="J16" s="200">
        <v>0</v>
      </c>
      <c r="K16" s="200">
        <v>0</v>
      </c>
      <c r="L16" s="200">
        <v>0</v>
      </c>
      <c r="M16" s="200">
        <v>0</v>
      </c>
      <c r="N16" s="200">
        <v>0</v>
      </c>
      <c r="O16" s="200">
        <v>0</v>
      </c>
      <c r="P16" s="200">
        <v>0</v>
      </c>
      <c r="Q16" s="200">
        <v>0</v>
      </c>
      <c r="R16" s="200">
        <v>0</v>
      </c>
    </row>
    <row r="17" spans="1:18" x14ac:dyDescent="0.35">
      <c r="A17" s="200" t="s">
        <v>272</v>
      </c>
      <c r="B17" s="200" t="s">
        <v>281</v>
      </c>
      <c r="C17" s="200">
        <v>0.21250000000000002</v>
      </c>
      <c r="D17" s="200">
        <v>0.17850000000000002</v>
      </c>
      <c r="E17" s="200">
        <v>0.16065000000000002</v>
      </c>
      <c r="F17" s="200">
        <v>0.14458500000000002</v>
      </c>
      <c r="G17" s="200">
        <v>0</v>
      </c>
      <c r="H17" s="200">
        <v>0</v>
      </c>
      <c r="I17" s="200">
        <v>0</v>
      </c>
      <c r="J17" s="200">
        <v>0</v>
      </c>
      <c r="K17" s="200">
        <v>0</v>
      </c>
      <c r="L17" s="200">
        <v>0</v>
      </c>
      <c r="M17" s="200">
        <v>0</v>
      </c>
      <c r="N17" s="200">
        <v>0</v>
      </c>
      <c r="O17" s="200">
        <v>0</v>
      </c>
      <c r="P17" s="200">
        <v>0</v>
      </c>
      <c r="Q17" s="200">
        <v>0</v>
      </c>
      <c r="R17" s="200">
        <v>0</v>
      </c>
    </row>
    <row r="18" spans="1:18" x14ac:dyDescent="0.35">
      <c r="A18" s="200" t="s">
        <v>272</v>
      </c>
      <c r="B18" s="200" t="s">
        <v>282</v>
      </c>
      <c r="C18" s="200">
        <v>0.18700000000000003</v>
      </c>
      <c r="D18" s="200">
        <v>0.15708000000000003</v>
      </c>
      <c r="E18" s="200">
        <v>0.14137200000000003</v>
      </c>
      <c r="F18" s="200">
        <v>0.12723480000000004</v>
      </c>
      <c r="G18" s="200">
        <v>0</v>
      </c>
      <c r="H18" s="200">
        <v>0</v>
      </c>
      <c r="I18" s="200">
        <v>0</v>
      </c>
      <c r="J18" s="200">
        <v>0</v>
      </c>
      <c r="K18" s="200">
        <v>0</v>
      </c>
      <c r="L18" s="200">
        <v>0</v>
      </c>
      <c r="M18" s="200">
        <v>0</v>
      </c>
      <c r="N18" s="200">
        <v>0</v>
      </c>
      <c r="O18" s="200">
        <v>0</v>
      </c>
      <c r="P18" s="200">
        <v>0</v>
      </c>
      <c r="Q18" s="200">
        <v>0</v>
      </c>
      <c r="R18" s="200">
        <v>0</v>
      </c>
    </row>
    <row r="19" spans="1:18" x14ac:dyDescent="0.35">
      <c r="A19" s="200" t="s">
        <v>272</v>
      </c>
      <c r="B19" s="200" t="s">
        <v>283</v>
      </c>
      <c r="C19" s="200">
        <v>0.17</v>
      </c>
      <c r="D19" s="200">
        <v>0.14280000000000001</v>
      </c>
      <c r="E19" s="200">
        <v>0.12852000000000002</v>
      </c>
      <c r="F19" s="200">
        <v>0.11566800000000002</v>
      </c>
      <c r="G19" s="200">
        <v>0</v>
      </c>
      <c r="H19" s="200">
        <v>0</v>
      </c>
      <c r="I19" s="200">
        <v>0</v>
      </c>
      <c r="J19" s="200">
        <v>0</v>
      </c>
      <c r="K19" s="200">
        <v>0</v>
      </c>
      <c r="L19" s="200">
        <v>0</v>
      </c>
      <c r="M19" s="200">
        <v>0</v>
      </c>
      <c r="N19" s="200">
        <v>0</v>
      </c>
      <c r="O19" s="200">
        <v>0</v>
      </c>
      <c r="P19" s="200">
        <v>0</v>
      </c>
      <c r="Q19" s="200">
        <v>0</v>
      </c>
      <c r="R19" s="200">
        <v>0</v>
      </c>
    </row>
    <row r="20" spans="1:18" x14ac:dyDescent="0.35">
      <c r="A20" s="200" t="s">
        <v>276</v>
      </c>
      <c r="B20" s="200" t="s">
        <v>284</v>
      </c>
      <c r="C20" s="200">
        <v>0.39100000000000001</v>
      </c>
      <c r="D20" s="200">
        <v>0.37536000000000003</v>
      </c>
      <c r="E20" s="200">
        <v>0.36034559999999999</v>
      </c>
      <c r="F20" s="200">
        <v>0.34593177599999997</v>
      </c>
      <c r="G20" s="200">
        <v>0.33209450495999998</v>
      </c>
      <c r="H20" s="200">
        <v>0.3188107247616</v>
      </c>
      <c r="I20" s="200">
        <v>0.30605829577113597</v>
      </c>
      <c r="J20" s="200">
        <v>0.29381596394029053</v>
      </c>
      <c r="K20" s="200">
        <v>0.28793964466148469</v>
      </c>
      <c r="L20" s="200">
        <v>0.28218085176825497</v>
      </c>
      <c r="M20" s="200">
        <v>0.27653723473288988</v>
      </c>
      <c r="N20" s="200">
        <v>0.27100649003823207</v>
      </c>
      <c r="O20" s="200">
        <v>0.2655863602374674</v>
      </c>
      <c r="P20" s="200">
        <v>0.26027463303271803</v>
      </c>
      <c r="Q20" s="200">
        <v>0.25506914037206369</v>
      </c>
      <c r="R20" s="200">
        <v>0.24996775756462242</v>
      </c>
    </row>
    <row r="21" spans="1:18" x14ac:dyDescent="0.35">
      <c r="A21" s="200" t="s">
        <v>276</v>
      </c>
      <c r="B21" s="200" t="s">
        <v>279</v>
      </c>
      <c r="C21" s="200">
        <v>0.34</v>
      </c>
      <c r="D21" s="200">
        <v>0.32640000000000002</v>
      </c>
      <c r="E21" s="200">
        <v>0.31334400000000001</v>
      </c>
      <c r="F21" s="200">
        <v>0.30081024000000001</v>
      </c>
      <c r="G21" s="200">
        <v>0.28877783039999999</v>
      </c>
      <c r="H21" s="200">
        <v>0.27722671718399999</v>
      </c>
      <c r="I21" s="200">
        <v>0.26613764849664001</v>
      </c>
      <c r="J21" s="200">
        <v>0.25549214255677438</v>
      </c>
      <c r="K21" s="200">
        <v>0.25038229970563891</v>
      </c>
      <c r="L21" s="200">
        <v>0.24537465371152614</v>
      </c>
      <c r="M21" s="200">
        <v>0.24046716063729562</v>
      </c>
      <c r="N21" s="200">
        <v>0.23565781742454969</v>
      </c>
      <c r="O21" s="200">
        <v>0.23094466107605868</v>
      </c>
      <c r="P21" s="200">
        <v>0.22632576785453751</v>
      </c>
      <c r="Q21" s="200">
        <v>0.22179925249744675</v>
      </c>
      <c r="R21" s="200">
        <v>0.21736326744749782</v>
      </c>
    </row>
    <row r="22" spans="1:18" x14ac:dyDescent="0.35">
      <c r="A22" s="200" t="s">
        <v>276</v>
      </c>
      <c r="B22" s="200" t="s">
        <v>280</v>
      </c>
      <c r="C22" s="200">
        <v>0.255</v>
      </c>
      <c r="D22" s="200">
        <v>0.24479999999999999</v>
      </c>
      <c r="E22" s="200">
        <v>0.23500799999999999</v>
      </c>
      <c r="F22" s="200">
        <v>0.22560767999999998</v>
      </c>
      <c r="G22" s="200">
        <v>0.21658337279999998</v>
      </c>
      <c r="H22" s="200">
        <v>0.20792003788799998</v>
      </c>
      <c r="I22" s="200">
        <v>0.19960323637247998</v>
      </c>
      <c r="J22" s="200">
        <v>0.19161910691758077</v>
      </c>
      <c r="K22" s="200">
        <v>0.18778672477922914</v>
      </c>
      <c r="L22" s="200">
        <v>0.18403099028364456</v>
      </c>
      <c r="M22" s="200">
        <v>0.18035037047797167</v>
      </c>
      <c r="N22" s="200">
        <v>0.17674336306841223</v>
      </c>
      <c r="O22" s="200">
        <v>0.17320849580704398</v>
      </c>
      <c r="P22" s="200">
        <v>0.1697443258909031</v>
      </c>
      <c r="Q22" s="200">
        <v>0.16634943937308505</v>
      </c>
      <c r="R22" s="200">
        <v>0.16302245058562334</v>
      </c>
    </row>
    <row r="23" spans="1:18" x14ac:dyDescent="0.35">
      <c r="A23" s="200" t="s">
        <v>276</v>
      </c>
      <c r="B23" s="200" t="s">
        <v>281</v>
      </c>
      <c r="C23" s="200">
        <v>0.21250000000000002</v>
      </c>
      <c r="D23" s="200">
        <v>0.20400000000000001</v>
      </c>
      <c r="E23" s="200">
        <v>0.19584000000000001</v>
      </c>
      <c r="F23" s="200">
        <v>0.18800640000000002</v>
      </c>
      <c r="G23" s="200">
        <v>0.18048614400000002</v>
      </c>
      <c r="H23" s="200">
        <v>0.17326669824000002</v>
      </c>
      <c r="I23" s="200">
        <v>0.16633603031040001</v>
      </c>
      <c r="J23" s="200">
        <v>0.159682589097984</v>
      </c>
      <c r="K23" s="200">
        <v>0.15648893731602431</v>
      </c>
      <c r="L23" s="200">
        <v>0.15335915856970384</v>
      </c>
      <c r="M23" s="200">
        <v>0.15029197539830977</v>
      </c>
      <c r="N23" s="200">
        <v>0.14728613589034356</v>
      </c>
      <c r="O23" s="200">
        <v>0.14434041317253668</v>
      </c>
      <c r="P23" s="200">
        <v>0.14145360490908596</v>
      </c>
      <c r="Q23" s="200">
        <v>0.13862453281090423</v>
      </c>
      <c r="R23" s="200">
        <v>0.13585204215468613</v>
      </c>
    </row>
    <row r="24" spans="1:18" x14ac:dyDescent="0.35">
      <c r="A24" s="200" t="s">
        <v>276</v>
      </c>
      <c r="B24" s="200" t="s">
        <v>282</v>
      </c>
      <c r="C24" s="200">
        <v>0.18700000000000003</v>
      </c>
      <c r="D24" s="200">
        <v>0.17952000000000001</v>
      </c>
      <c r="E24" s="200">
        <v>0.1723392</v>
      </c>
      <c r="F24" s="200">
        <v>0.16544563199999998</v>
      </c>
      <c r="G24" s="200">
        <v>0.15882780671999996</v>
      </c>
      <c r="H24" s="200">
        <v>0.15247469445119996</v>
      </c>
      <c r="I24" s="200">
        <v>0.14637570667315195</v>
      </c>
      <c r="J24" s="200">
        <v>0.14052067840622587</v>
      </c>
      <c r="K24" s="200">
        <v>0.13771026483810134</v>
      </c>
      <c r="L24" s="200">
        <v>0.1349560595413393</v>
      </c>
      <c r="M24" s="200">
        <v>0.1322569383505125</v>
      </c>
      <c r="N24" s="200">
        <v>0.12961179958350225</v>
      </c>
      <c r="O24" s="200">
        <v>0.1270195635918322</v>
      </c>
      <c r="P24" s="200">
        <v>0.12447917231999556</v>
      </c>
      <c r="Q24" s="200">
        <v>0.12198958887359565</v>
      </c>
      <c r="R24" s="200">
        <v>0.11954979709612373</v>
      </c>
    </row>
    <row r="25" spans="1:18" x14ac:dyDescent="0.35">
      <c r="A25" s="200" t="s">
        <v>276</v>
      </c>
      <c r="B25" s="200" t="s">
        <v>283</v>
      </c>
      <c r="C25" s="200">
        <v>0.17</v>
      </c>
      <c r="D25" s="200">
        <v>0.16320000000000001</v>
      </c>
      <c r="E25" s="200">
        <v>0.15667200000000001</v>
      </c>
      <c r="F25" s="200">
        <v>0.15040512</v>
      </c>
      <c r="G25" s="200">
        <v>0.1443889152</v>
      </c>
      <c r="H25" s="200">
        <v>0.138613358592</v>
      </c>
      <c r="I25" s="200">
        <v>0.13306882424832001</v>
      </c>
      <c r="J25" s="200">
        <v>0.12774607127838719</v>
      </c>
      <c r="K25" s="200">
        <v>0.12519114985281946</v>
      </c>
      <c r="L25" s="200">
        <v>0.12268732685576307</v>
      </c>
      <c r="M25" s="200">
        <v>0.12023358031864781</v>
      </c>
      <c r="N25" s="200">
        <v>0.11782890871227485</v>
      </c>
      <c r="O25" s="200">
        <v>0.11547233053802934</v>
      </c>
      <c r="P25" s="200">
        <v>0.11316288392726875</v>
      </c>
      <c r="Q25" s="200">
        <v>0.11089962624872338</v>
      </c>
      <c r="R25" s="200">
        <v>0.10868163372374891</v>
      </c>
    </row>
    <row r="26" spans="1:18" x14ac:dyDescent="0.35">
      <c r="A26" s="200" t="s">
        <v>275</v>
      </c>
      <c r="B26" s="200" t="s">
        <v>284</v>
      </c>
      <c r="C26" s="200">
        <v>0.32862399999999997</v>
      </c>
      <c r="D26" s="200">
        <v>0.31547903999999999</v>
      </c>
      <c r="E26" s="200">
        <v>0.3028598784</v>
      </c>
      <c r="F26" s="200">
        <v>0.29074548326400002</v>
      </c>
      <c r="G26" s="200">
        <v>0.27911566393344001</v>
      </c>
      <c r="H26" s="200">
        <v>0.26795103737610237</v>
      </c>
      <c r="I26" s="200">
        <v>0.25723299588105825</v>
      </c>
      <c r="J26" s="200">
        <v>0.24694367604581591</v>
      </c>
      <c r="K26" s="200">
        <v>0.24200480252489959</v>
      </c>
      <c r="L26" s="200">
        <v>0.2371647064744016</v>
      </c>
      <c r="M26" s="200">
        <v>0.23242141234491356</v>
      </c>
      <c r="N26" s="200">
        <v>0.2277729840980153</v>
      </c>
      <c r="O26" s="200">
        <v>0.223217524416055</v>
      </c>
      <c r="P26" s="200">
        <v>0.21875317392773388</v>
      </c>
      <c r="Q26" s="200">
        <v>0.2143781104491792</v>
      </c>
      <c r="R26" s="200">
        <v>0.21009054824019563</v>
      </c>
    </row>
    <row r="27" spans="1:18" x14ac:dyDescent="0.35">
      <c r="A27" s="200" t="s">
        <v>275</v>
      </c>
      <c r="B27" s="200" t="s">
        <v>279</v>
      </c>
      <c r="C27" s="200">
        <v>0.28576000000000001</v>
      </c>
      <c r="D27" s="200">
        <v>0.27432960000000001</v>
      </c>
      <c r="E27" s="200">
        <v>0.26335641599999998</v>
      </c>
      <c r="F27" s="200">
        <v>0.25282215935999997</v>
      </c>
      <c r="G27" s="200">
        <v>0.24270927298559997</v>
      </c>
      <c r="H27" s="200">
        <v>0.23300090206617596</v>
      </c>
      <c r="I27" s="200">
        <v>0.2236808659835289</v>
      </c>
      <c r="J27" s="200">
        <v>0.21473363134418774</v>
      </c>
      <c r="K27" s="200">
        <v>0.21043895871730398</v>
      </c>
      <c r="L27" s="200">
        <v>0.20623017954295789</v>
      </c>
      <c r="M27" s="200">
        <v>0.20210557595209871</v>
      </c>
      <c r="N27" s="200">
        <v>0.19806346443305672</v>
      </c>
      <c r="O27" s="200">
        <v>0.19410219514439558</v>
      </c>
      <c r="P27" s="200">
        <v>0.19022015124150768</v>
      </c>
      <c r="Q27" s="200">
        <v>0.18641574821667753</v>
      </c>
      <c r="R27" s="200">
        <v>0.18268743325234399</v>
      </c>
    </row>
    <row r="28" spans="1:18" x14ac:dyDescent="0.35">
      <c r="A28" s="200" t="s">
        <v>275</v>
      </c>
      <c r="B28" s="200" t="s">
        <v>280</v>
      </c>
      <c r="C28" s="200">
        <v>0.21432000000000001</v>
      </c>
      <c r="D28" s="200">
        <v>0.20574719999999999</v>
      </c>
      <c r="E28" s="200">
        <v>0.19751731199999997</v>
      </c>
      <c r="F28" s="200">
        <v>0.18961661951999997</v>
      </c>
      <c r="G28" s="200">
        <v>0.18203195473919997</v>
      </c>
      <c r="H28" s="200">
        <v>0.17475067654963197</v>
      </c>
      <c r="I28" s="200">
        <v>0.16776064948764668</v>
      </c>
      <c r="J28" s="200">
        <v>0.1610502235081408</v>
      </c>
      <c r="K28" s="200">
        <v>0.15782921903797797</v>
      </c>
      <c r="L28" s="200">
        <v>0.15467263465721842</v>
      </c>
      <c r="M28" s="200">
        <v>0.15157918196407405</v>
      </c>
      <c r="N28" s="200">
        <v>0.14854759832479256</v>
      </c>
      <c r="O28" s="200">
        <v>0.1455766463582967</v>
      </c>
      <c r="P28" s="200">
        <v>0.14266511343113075</v>
      </c>
      <c r="Q28" s="200">
        <v>0.13981181116250813</v>
      </c>
      <c r="R28" s="200">
        <v>0.13701557493925795</v>
      </c>
    </row>
    <row r="29" spans="1:18" x14ac:dyDescent="0.35">
      <c r="A29" s="200" t="s">
        <v>275</v>
      </c>
      <c r="B29" s="200" t="s">
        <v>281</v>
      </c>
      <c r="C29" s="200">
        <v>0.17860000000000001</v>
      </c>
      <c r="D29" s="200">
        <v>0.171456</v>
      </c>
      <c r="E29" s="200">
        <v>0.16459775999999998</v>
      </c>
      <c r="F29" s="200">
        <v>0.15801384959999998</v>
      </c>
      <c r="G29" s="200">
        <v>0.15169329561599998</v>
      </c>
      <c r="H29" s="200">
        <v>0.14562556379135996</v>
      </c>
      <c r="I29" s="200">
        <v>0.13980054123970556</v>
      </c>
      <c r="J29" s="200">
        <v>0.13420851959011734</v>
      </c>
      <c r="K29" s="200">
        <v>0.13152434919831499</v>
      </c>
      <c r="L29" s="200">
        <v>0.12889386221434868</v>
      </c>
      <c r="M29" s="200">
        <v>0.12631598497006169</v>
      </c>
      <c r="N29" s="200">
        <v>0.12378966527066046</v>
      </c>
      <c r="O29" s="200">
        <v>0.12131387196524725</v>
      </c>
      <c r="P29" s="200">
        <v>0.1188875945259423</v>
      </c>
      <c r="Q29" s="200">
        <v>0.11650984263542345</v>
      </c>
      <c r="R29" s="200">
        <v>0.11417964578271499</v>
      </c>
    </row>
    <row r="30" spans="1:18" x14ac:dyDescent="0.35">
      <c r="A30" s="200" t="s">
        <v>275</v>
      </c>
      <c r="B30" s="200" t="s">
        <v>282</v>
      </c>
      <c r="C30" s="200">
        <v>0.15716800000000003</v>
      </c>
      <c r="D30" s="200">
        <v>0.15088128000000003</v>
      </c>
      <c r="E30" s="200">
        <v>0.14484602880000003</v>
      </c>
      <c r="F30" s="200">
        <v>0.13905218764800001</v>
      </c>
      <c r="G30" s="200">
        <v>0.13349010014208001</v>
      </c>
      <c r="H30" s="200">
        <v>0.12815049613639681</v>
      </c>
      <c r="I30" s="200">
        <v>0.12302447629094093</v>
      </c>
      <c r="J30" s="200">
        <v>0.11810349723930329</v>
      </c>
      <c r="K30" s="200">
        <v>0.11574142729451722</v>
      </c>
      <c r="L30" s="200">
        <v>0.11342659874862687</v>
      </c>
      <c r="M30" s="200">
        <v>0.11115806677365433</v>
      </c>
      <c r="N30" s="200">
        <v>0.10893490543818124</v>
      </c>
      <c r="O30" s="200">
        <v>0.10675620732941761</v>
      </c>
      <c r="P30" s="200">
        <v>0.10462108318282926</v>
      </c>
      <c r="Q30" s="200">
        <v>0.10252866151917267</v>
      </c>
      <c r="R30" s="200">
        <v>0.10047808828878922</v>
      </c>
    </row>
    <row r="31" spans="1:18" x14ac:dyDescent="0.35">
      <c r="A31" s="200" t="s">
        <v>275</v>
      </c>
      <c r="B31" s="200" t="s">
        <v>283</v>
      </c>
      <c r="C31" s="200">
        <v>0.14288000000000001</v>
      </c>
      <c r="D31" s="200">
        <v>0.1371648</v>
      </c>
      <c r="E31" s="200">
        <v>0.13167820799999999</v>
      </c>
      <c r="F31" s="200">
        <v>0.12641107967999998</v>
      </c>
      <c r="G31" s="200">
        <v>0.12135463649279998</v>
      </c>
      <c r="H31" s="200">
        <v>0.11650045103308798</v>
      </c>
      <c r="I31" s="200">
        <v>0.11184043299176445</v>
      </c>
      <c r="J31" s="200">
        <v>0.10736681567209387</v>
      </c>
      <c r="K31" s="200">
        <v>0.10521947935865199</v>
      </c>
      <c r="L31" s="200">
        <v>0.10311508977147894</v>
      </c>
      <c r="M31" s="200">
        <v>0.10105278797604936</v>
      </c>
      <c r="N31" s="200">
        <v>9.9031732216528362E-2</v>
      </c>
      <c r="O31" s="200">
        <v>9.7051097572197792E-2</v>
      </c>
      <c r="P31" s="200">
        <v>9.5110075620753839E-2</v>
      </c>
      <c r="Q31" s="200">
        <v>9.3207874108338765E-2</v>
      </c>
      <c r="R31" s="200">
        <v>9.1343716626171995E-2</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P21"/>
  <sheetViews>
    <sheetView workbookViewId="0"/>
  </sheetViews>
  <sheetFormatPr defaultRowHeight="14.5" x14ac:dyDescent="0.35"/>
  <cols>
    <col min="1" max="1" width="18.1796875" customWidth="1"/>
    <col min="2" max="2" width="27.81640625" customWidth="1"/>
  </cols>
  <sheetData>
    <row r="1" spans="1:16" x14ac:dyDescent="0.35">
      <c r="A1" s="200" t="s">
        <v>343</v>
      </c>
      <c r="B1" s="200" t="s">
        <v>218</v>
      </c>
      <c r="C1" s="200" t="s">
        <v>344</v>
      </c>
      <c r="D1" s="200"/>
      <c r="E1" s="200"/>
      <c r="F1" s="200"/>
      <c r="G1" s="200"/>
      <c r="H1" s="200"/>
      <c r="I1" s="200"/>
      <c r="J1" s="200"/>
      <c r="K1" s="200"/>
      <c r="L1" s="200"/>
      <c r="M1" s="200"/>
      <c r="N1" s="200"/>
      <c r="O1" s="200"/>
      <c r="P1" s="200"/>
    </row>
    <row r="2" spans="1:16" x14ac:dyDescent="0.35">
      <c r="A2" s="200"/>
      <c r="B2" s="200"/>
      <c r="C2" s="5">
        <v>1</v>
      </c>
      <c r="D2" s="5">
        <v>2</v>
      </c>
      <c r="E2" s="5">
        <v>3</v>
      </c>
      <c r="F2" s="5">
        <v>4</v>
      </c>
      <c r="G2" s="5">
        <v>5</v>
      </c>
      <c r="H2" s="5">
        <v>6</v>
      </c>
      <c r="I2" s="5">
        <v>7</v>
      </c>
      <c r="J2" s="5">
        <v>8</v>
      </c>
      <c r="K2" s="5">
        <v>9</v>
      </c>
      <c r="L2" s="5">
        <v>10</v>
      </c>
      <c r="M2" s="5">
        <v>11</v>
      </c>
      <c r="N2" s="5">
        <v>12</v>
      </c>
      <c r="O2" s="5">
        <v>13</v>
      </c>
      <c r="P2" s="5">
        <v>14</v>
      </c>
    </row>
    <row r="3" spans="1:16" x14ac:dyDescent="0.35">
      <c r="A3" s="200" t="s">
        <v>234</v>
      </c>
      <c r="B3" s="200" t="s">
        <v>292</v>
      </c>
      <c r="C3" s="200">
        <v>1.9199999999999998E-2</v>
      </c>
      <c r="D3" s="200">
        <v>1.9199999999999998E-2</v>
      </c>
      <c r="E3" s="200">
        <v>1.9199999999999998E-2</v>
      </c>
      <c r="F3" s="200">
        <v>1.9199999999999998E-2</v>
      </c>
      <c r="G3" s="200">
        <v>1.9199999999999998E-2</v>
      </c>
      <c r="H3" s="200">
        <v>1.9199999999999998E-2</v>
      </c>
      <c r="I3" s="200">
        <v>1.9199999999999998E-2</v>
      </c>
      <c r="J3" s="200">
        <v>1.9199999999999998E-2</v>
      </c>
      <c r="K3" s="200">
        <v>1.9199999999999998E-2</v>
      </c>
      <c r="L3" s="200">
        <v>1.9199999999999998E-2</v>
      </c>
      <c r="M3" s="200">
        <v>1.9199999999999998E-2</v>
      </c>
      <c r="N3" s="200">
        <v>1.9199999999999998E-2</v>
      </c>
      <c r="O3" s="200">
        <v>1.9199999999999998E-2</v>
      </c>
      <c r="P3" s="200">
        <v>1.9199999999999998E-2</v>
      </c>
    </row>
    <row r="4" spans="1:16" x14ac:dyDescent="0.35">
      <c r="A4" s="200"/>
      <c r="B4" s="200" t="s">
        <v>293</v>
      </c>
      <c r="C4" s="200">
        <v>0.03</v>
      </c>
      <c r="D4" s="200">
        <v>0.03</v>
      </c>
      <c r="E4" s="200">
        <v>0.03</v>
      </c>
      <c r="F4" s="200">
        <v>0.03</v>
      </c>
      <c r="G4" s="200">
        <v>0.03</v>
      </c>
      <c r="H4" s="200">
        <v>0.03</v>
      </c>
      <c r="I4" s="200">
        <v>0.03</v>
      </c>
      <c r="J4" s="200">
        <v>0.03</v>
      </c>
      <c r="K4" s="200">
        <v>0.03</v>
      </c>
      <c r="L4" s="200">
        <v>0.03</v>
      </c>
      <c r="M4" s="200">
        <v>0.03</v>
      </c>
      <c r="N4" s="200">
        <v>0.03</v>
      </c>
      <c r="O4" s="200">
        <v>0.03</v>
      </c>
      <c r="P4" s="200">
        <v>0.03</v>
      </c>
    </row>
    <row r="5" spans="1:16" x14ac:dyDescent="0.35">
      <c r="A5" s="200"/>
      <c r="B5" s="200" t="s">
        <v>294</v>
      </c>
      <c r="C5" s="200">
        <v>0.03</v>
      </c>
      <c r="D5" s="200">
        <v>0.03</v>
      </c>
      <c r="E5" s="200">
        <v>0.03</v>
      </c>
      <c r="F5" s="200">
        <v>0.03</v>
      </c>
      <c r="G5" s="200">
        <v>0.03</v>
      </c>
      <c r="H5" s="200">
        <v>0.03</v>
      </c>
      <c r="I5" s="200">
        <v>0.03</v>
      </c>
      <c r="J5" s="200">
        <v>0.03</v>
      </c>
      <c r="K5" s="200">
        <v>0.03</v>
      </c>
      <c r="L5" s="200">
        <v>0.03</v>
      </c>
      <c r="M5" s="200">
        <v>0.03</v>
      </c>
      <c r="N5" s="200">
        <v>0.03</v>
      </c>
      <c r="O5" s="200">
        <v>0.03</v>
      </c>
      <c r="P5" s="200">
        <v>0.03</v>
      </c>
    </row>
    <row r="6" spans="1:16" x14ac:dyDescent="0.35">
      <c r="A6" s="200"/>
      <c r="B6" s="200" t="s">
        <v>295</v>
      </c>
      <c r="C6" s="200">
        <v>0.04</v>
      </c>
      <c r="D6" s="200">
        <v>0.04</v>
      </c>
      <c r="E6" s="200">
        <v>0.04</v>
      </c>
      <c r="F6" s="200">
        <v>0.04</v>
      </c>
      <c r="G6" s="200">
        <v>0.04</v>
      </c>
      <c r="H6" s="200">
        <v>0.04</v>
      </c>
      <c r="I6" s="200">
        <v>0.04</v>
      </c>
      <c r="J6" s="200">
        <v>0.04</v>
      </c>
      <c r="K6" s="200">
        <v>0.04</v>
      </c>
      <c r="L6" s="200">
        <v>0.04</v>
      </c>
      <c r="M6" s="200">
        <v>0.04</v>
      </c>
      <c r="N6" s="200">
        <v>0.04</v>
      </c>
      <c r="O6" s="200">
        <v>0.04</v>
      </c>
      <c r="P6" s="200">
        <v>0.04</v>
      </c>
    </row>
    <row r="7" spans="1:16" x14ac:dyDescent="0.35">
      <c r="A7" s="200"/>
      <c r="B7" s="200" t="s">
        <v>296</v>
      </c>
      <c r="C7" s="200">
        <v>0.06</v>
      </c>
      <c r="D7" s="200">
        <v>0.06</v>
      </c>
      <c r="E7" s="200">
        <v>0.06</v>
      </c>
      <c r="F7" s="200">
        <v>0.06</v>
      </c>
      <c r="G7" s="200">
        <v>0.06</v>
      </c>
      <c r="H7" s="200">
        <v>0.06</v>
      </c>
      <c r="I7" s="200">
        <v>0.06</v>
      </c>
      <c r="J7" s="200">
        <v>0.06</v>
      </c>
      <c r="K7" s="200">
        <v>0.06</v>
      </c>
      <c r="L7" s="200">
        <v>0.06</v>
      </c>
      <c r="M7" s="200">
        <v>0.06</v>
      </c>
      <c r="N7" s="200">
        <v>0.06</v>
      </c>
      <c r="O7" s="200">
        <v>0.06</v>
      </c>
      <c r="P7" s="200">
        <v>0.06</v>
      </c>
    </row>
    <row r="8" spans="1:16" x14ac:dyDescent="0.35">
      <c r="A8" s="200"/>
      <c r="B8" s="200" t="s">
        <v>297</v>
      </c>
      <c r="C8" s="200">
        <v>0.06</v>
      </c>
      <c r="D8" s="200">
        <v>0.06</v>
      </c>
      <c r="E8" s="200">
        <v>0.06</v>
      </c>
      <c r="F8" s="200">
        <v>0.06</v>
      </c>
      <c r="G8" s="200">
        <v>0.06</v>
      </c>
      <c r="H8" s="200">
        <v>0.06</v>
      </c>
      <c r="I8" s="200">
        <v>0.06</v>
      </c>
      <c r="J8" s="200">
        <v>0.06</v>
      </c>
      <c r="K8" s="200">
        <v>0.06</v>
      </c>
      <c r="L8" s="200">
        <v>0.06</v>
      </c>
      <c r="M8" s="200">
        <v>0.06</v>
      </c>
      <c r="N8" s="200">
        <v>0.06</v>
      </c>
      <c r="O8" s="200">
        <v>0.06</v>
      </c>
      <c r="P8" s="200">
        <v>0.06</v>
      </c>
    </row>
    <row r="9" spans="1:16" x14ac:dyDescent="0.35">
      <c r="A9" s="200"/>
      <c r="B9" s="200" t="s">
        <v>298</v>
      </c>
      <c r="C9" s="200">
        <v>0</v>
      </c>
      <c r="D9" s="200">
        <v>0</v>
      </c>
      <c r="E9" s="200">
        <v>0</v>
      </c>
      <c r="F9" s="200">
        <v>0</v>
      </c>
      <c r="G9" s="200">
        <v>0</v>
      </c>
      <c r="H9" s="200">
        <v>0</v>
      </c>
      <c r="I9" s="200">
        <v>0</v>
      </c>
      <c r="J9" s="200">
        <v>0</v>
      </c>
      <c r="K9" s="200">
        <v>0</v>
      </c>
      <c r="L9" s="200">
        <v>0</v>
      </c>
      <c r="M9" s="200">
        <v>0</v>
      </c>
      <c r="N9" s="200">
        <v>0</v>
      </c>
      <c r="O9" s="200">
        <v>0</v>
      </c>
      <c r="P9" s="200">
        <v>0</v>
      </c>
    </row>
    <row r="10" spans="1:16" s="200" customFormat="1" x14ac:dyDescent="0.35">
      <c r="A10" s="200" t="s">
        <v>345</v>
      </c>
      <c r="B10" s="200" t="s">
        <v>346</v>
      </c>
      <c r="C10" s="200">
        <v>0.05</v>
      </c>
      <c r="D10" s="200">
        <v>4.8000000000000001E-2</v>
      </c>
      <c r="E10" s="200">
        <v>4.6079999999999996E-2</v>
      </c>
      <c r="F10" s="200">
        <v>4.4236799999999993E-2</v>
      </c>
      <c r="G10" s="200">
        <v>4.2467327999999992E-2</v>
      </c>
      <c r="H10" s="200">
        <v>4.0768634879999988E-2</v>
      </c>
      <c r="I10" s="200">
        <v>3.9137889484799987E-2</v>
      </c>
      <c r="J10" s="200">
        <v>3.7572373905407984E-2</v>
      </c>
      <c r="K10" s="200">
        <v>3.6069478949191665E-2</v>
      </c>
      <c r="L10" s="200">
        <v>3.4626699791224E-2</v>
      </c>
      <c r="M10" s="200">
        <v>3.3241631799575039E-2</v>
      </c>
      <c r="N10" s="200">
        <v>3.1911966527592039E-2</v>
      </c>
      <c r="O10" s="200">
        <v>3.0635487866488356E-2</v>
      </c>
      <c r="P10" s="200">
        <v>2.9410068351828821E-2</v>
      </c>
    </row>
    <row r="11" spans="1:16" ht="14.15" customHeight="1" x14ac:dyDescent="0.35">
      <c r="A11" s="200"/>
      <c r="B11" s="200" t="s">
        <v>347</v>
      </c>
      <c r="C11" s="200">
        <v>0.03</v>
      </c>
      <c r="D11" s="200">
        <v>2.8799999999999999E-2</v>
      </c>
      <c r="E11" s="200">
        <v>2.7647999999999999E-2</v>
      </c>
      <c r="F11" s="200">
        <v>2.6542079999999999E-2</v>
      </c>
      <c r="G11" s="200">
        <v>2.5480396799999999E-2</v>
      </c>
      <c r="H11" s="200">
        <v>2.4461180927999999E-2</v>
      </c>
      <c r="I11" s="200">
        <v>2.3482733690879998E-2</v>
      </c>
      <c r="J11" s="200">
        <v>2.2543424343244797E-2</v>
      </c>
      <c r="K11" s="200">
        <v>2.1641687369515005E-2</v>
      </c>
      <c r="L11" s="200">
        <v>2.0776019874734403E-2</v>
      </c>
      <c r="M11" s="200">
        <v>1.9944979079745025E-2</v>
      </c>
      <c r="N11" s="200">
        <v>1.9147179916555224E-2</v>
      </c>
      <c r="O11" s="200">
        <v>1.8381292719893014E-2</v>
      </c>
      <c r="P11" s="200">
        <v>1.7646041011097291E-2</v>
      </c>
    </row>
    <row r="12" spans="1:16" x14ac:dyDescent="0.35">
      <c r="A12" s="200"/>
      <c r="B12" s="200" t="s">
        <v>348</v>
      </c>
      <c r="C12" s="200">
        <v>0.06</v>
      </c>
      <c r="D12" s="200">
        <v>5.7599999999999998E-2</v>
      </c>
      <c r="E12" s="200">
        <v>5.5295999999999998E-2</v>
      </c>
      <c r="F12" s="200">
        <v>5.3084159999999998E-2</v>
      </c>
      <c r="G12" s="200">
        <v>5.0960793599999998E-2</v>
      </c>
      <c r="H12" s="200">
        <v>4.8922361855999998E-2</v>
      </c>
      <c r="I12" s="200">
        <v>4.6965467381759995E-2</v>
      </c>
      <c r="J12" s="200">
        <v>4.5086848686489593E-2</v>
      </c>
      <c r="K12" s="200">
        <v>4.328337473903001E-2</v>
      </c>
      <c r="L12" s="200">
        <v>4.1552039749468805E-2</v>
      </c>
      <c r="M12" s="200">
        <v>3.9889958159490049E-2</v>
      </c>
      <c r="N12" s="200">
        <v>3.8294359833110449E-2</v>
      </c>
      <c r="O12" s="200">
        <v>3.6762585439786027E-2</v>
      </c>
      <c r="P12" s="200">
        <v>3.5292082022194582E-2</v>
      </c>
    </row>
    <row r="13" spans="1:16" x14ac:dyDescent="0.35">
      <c r="A13" s="200"/>
      <c r="B13" s="200" t="s">
        <v>349</v>
      </c>
      <c r="C13" s="200">
        <v>0.04</v>
      </c>
      <c r="D13" s="200">
        <v>3.8399999999999997E-2</v>
      </c>
      <c r="E13" s="200">
        <v>3.6863999999999994E-2</v>
      </c>
      <c r="F13" s="200">
        <v>3.5389439999999994E-2</v>
      </c>
      <c r="G13" s="200">
        <v>3.3973862399999992E-2</v>
      </c>
      <c r="H13" s="200">
        <v>3.2614907903999991E-2</v>
      </c>
      <c r="I13" s="200">
        <v>3.1310311587839992E-2</v>
      </c>
      <c r="J13" s="200">
        <v>3.0057899124326392E-2</v>
      </c>
      <c r="K13" s="200">
        <v>2.8855583159353337E-2</v>
      </c>
      <c r="L13" s="200">
        <v>2.7701359832979201E-2</v>
      </c>
      <c r="M13" s="200">
        <v>2.6593305439660032E-2</v>
      </c>
      <c r="N13" s="200">
        <v>2.552957322207363E-2</v>
      </c>
      <c r="O13" s="200">
        <v>2.4508390293190685E-2</v>
      </c>
      <c r="P13" s="200">
        <v>2.3528054681463056E-2</v>
      </c>
    </row>
    <row r="14" spans="1:16" x14ac:dyDescent="0.35">
      <c r="A14" s="200"/>
      <c r="B14" s="200" t="s">
        <v>298</v>
      </c>
      <c r="C14" s="200">
        <v>0</v>
      </c>
      <c r="D14" s="200">
        <v>0</v>
      </c>
      <c r="E14" s="200">
        <v>0</v>
      </c>
      <c r="F14" s="200">
        <v>0</v>
      </c>
      <c r="G14" s="200">
        <v>0</v>
      </c>
      <c r="H14" s="200">
        <v>0</v>
      </c>
      <c r="I14" s="200">
        <v>0</v>
      </c>
      <c r="J14" s="200">
        <v>0</v>
      </c>
      <c r="K14" s="200">
        <v>0</v>
      </c>
      <c r="L14" s="200">
        <v>0</v>
      </c>
      <c r="M14" s="200">
        <v>0</v>
      </c>
      <c r="N14" s="200">
        <v>0</v>
      </c>
      <c r="O14" s="200">
        <v>0</v>
      </c>
      <c r="P14" s="200">
        <v>0</v>
      </c>
    </row>
    <row r="15" spans="1:16" s="200" customFormat="1" x14ac:dyDescent="0.35">
      <c r="A15" s="200" t="s">
        <v>350</v>
      </c>
      <c r="B15" s="200" t="s">
        <v>304</v>
      </c>
      <c r="C15" s="200" t="s">
        <v>247</v>
      </c>
      <c r="D15" s="200" t="s">
        <v>247</v>
      </c>
      <c r="E15" s="200" t="s">
        <v>247</v>
      </c>
      <c r="F15" s="200" t="s">
        <v>247</v>
      </c>
      <c r="G15" s="200" t="s">
        <v>247</v>
      </c>
      <c r="H15" s="200" t="s">
        <v>247</v>
      </c>
      <c r="I15" s="200" t="s">
        <v>247</v>
      </c>
      <c r="J15" s="200" t="s">
        <v>247</v>
      </c>
      <c r="K15" s="200" t="s">
        <v>247</v>
      </c>
      <c r="L15" s="200" t="s">
        <v>247</v>
      </c>
      <c r="M15" s="200" t="s">
        <v>247</v>
      </c>
      <c r="N15" s="200" t="s">
        <v>247</v>
      </c>
      <c r="O15" s="200" t="s">
        <v>247</v>
      </c>
      <c r="P15" s="200" t="s">
        <v>247</v>
      </c>
    </row>
    <row r="16" spans="1:16" s="200" customFormat="1" x14ac:dyDescent="0.35">
      <c r="B16" s="200" t="s">
        <v>298</v>
      </c>
      <c r="C16" s="200">
        <v>0</v>
      </c>
      <c r="D16" s="200">
        <v>0</v>
      </c>
      <c r="E16" s="200">
        <v>0</v>
      </c>
      <c r="F16" s="200">
        <v>0</v>
      </c>
      <c r="G16" s="200">
        <v>0</v>
      </c>
      <c r="H16" s="200">
        <v>0</v>
      </c>
      <c r="I16" s="200">
        <v>0</v>
      </c>
      <c r="J16" s="200">
        <v>0</v>
      </c>
      <c r="K16" s="200">
        <v>0</v>
      </c>
      <c r="L16" s="200">
        <v>0</v>
      </c>
      <c r="M16" s="200">
        <v>0</v>
      </c>
      <c r="N16" s="200">
        <v>0</v>
      </c>
      <c r="O16" s="200">
        <v>0</v>
      </c>
      <c r="P16" s="200">
        <v>0</v>
      </c>
    </row>
    <row r="17" spans="1:16" x14ac:dyDescent="0.35">
      <c r="A17" s="200" t="s">
        <v>248</v>
      </c>
      <c r="B17" s="200" t="s">
        <v>304</v>
      </c>
      <c r="C17" s="200">
        <v>0.01</v>
      </c>
      <c r="D17" s="200">
        <v>9.5999999999999992E-3</v>
      </c>
      <c r="E17" s="200">
        <v>9.2159999999999985E-3</v>
      </c>
      <c r="F17" s="200">
        <v>8.8473599999999986E-3</v>
      </c>
      <c r="G17" s="200">
        <v>8.493465599999998E-3</v>
      </c>
      <c r="H17" s="200">
        <v>8.1537269759999979E-3</v>
      </c>
      <c r="I17" s="200">
        <v>7.8275778969599981E-3</v>
      </c>
      <c r="J17" s="200">
        <v>7.514474781081598E-3</v>
      </c>
      <c r="K17" s="200">
        <v>7.2138957898383342E-3</v>
      </c>
      <c r="L17" s="200">
        <v>6.9253399582448003E-3</v>
      </c>
      <c r="M17" s="200">
        <v>6.6483263599150079E-3</v>
      </c>
      <c r="N17" s="200">
        <v>6.3823933055184075E-3</v>
      </c>
      <c r="O17" s="200">
        <v>6.1270975732976712E-3</v>
      </c>
      <c r="P17" s="200">
        <v>5.8820136703657639E-3</v>
      </c>
    </row>
    <row r="18" spans="1:16" x14ac:dyDescent="0.35">
      <c r="A18" s="200"/>
      <c r="B18" s="200" t="s">
        <v>298</v>
      </c>
      <c r="C18" s="200">
        <v>0</v>
      </c>
      <c r="D18" s="200">
        <v>0</v>
      </c>
      <c r="E18" s="200">
        <v>0</v>
      </c>
      <c r="F18" s="200">
        <v>0</v>
      </c>
      <c r="G18" s="200">
        <v>0</v>
      </c>
      <c r="H18" s="200">
        <v>0</v>
      </c>
      <c r="I18" s="200">
        <v>0</v>
      </c>
      <c r="J18" s="200">
        <v>0</v>
      </c>
      <c r="K18" s="200">
        <v>0</v>
      </c>
      <c r="L18" s="200">
        <v>0</v>
      </c>
      <c r="M18" s="200">
        <v>0</v>
      </c>
      <c r="N18" s="200">
        <v>0</v>
      </c>
      <c r="O18" s="200">
        <v>0</v>
      </c>
      <c r="P18" s="200">
        <v>0</v>
      </c>
    </row>
    <row r="19" spans="1:16" x14ac:dyDescent="0.35">
      <c r="A19" s="200" t="s">
        <v>351</v>
      </c>
      <c r="B19" s="200" t="s">
        <v>304</v>
      </c>
      <c r="C19" s="200">
        <v>2.5000000000000001E-3</v>
      </c>
      <c r="D19" s="200">
        <v>2.3999999999999998E-3</v>
      </c>
      <c r="E19" s="200">
        <v>2.3039999999999996E-3</v>
      </c>
      <c r="F19" s="200">
        <v>2.2118399999999996E-3</v>
      </c>
      <c r="G19" s="200">
        <v>2.1233663999999995E-3</v>
      </c>
      <c r="H19" s="200">
        <v>2.0384317439999995E-3</v>
      </c>
      <c r="I19" s="200">
        <v>1.9568944742399995E-3</v>
      </c>
      <c r="J19" s="200">
        <v>1.8786186952703995E-3</v>
      </c>
      <c r="K19" s="200">
        <v>1.8034739474595835E-3</v>
      </c>
      <c r="L19" s="200">
        <v>1.7313349895612001E-3</v>
      </c>
      <c r="M19" s="200">
        <v>1.662081589978752E-3</v>
      </c>
      <c r="N19" s="200">
        <v>1.5955983263796019E-3</v>
      </c>
      <c r="O19" s="200">
        <v>1.5317743933244178E-3</v>
      </c>
      <c r="P19" s="200">
        <v>1.470503417591441E-3</v>
      </c>
    </row>
    <row r="20" spans="1:16" x14ac:dyDescent="0.35">
      <c r="A20" s="200"/>
      <c r="B20" s="200" t="s">
        <v>298</v>
      </c>
      <c r="C20" s="200">
        <v>0</v>
      </c>
      <c r="D20" s="200">
        <v>0</v>
      </c>
      <c r="E20" s="200">
        <v>0</v>
      </c>
      <c r="F20" s="200">
        <v>0</v>
      </c>
      <c r="G20" s="200">
        <v>0</v>
      </c>
      <c r="H20" s="200">
        <v>0</v>
      </c>
      <c r="I20" s="200">
        <v>0</v>
      </c>
      <c r="J20" s="200">
        <v>0</v>
      </c>
      <c r="K20" s="200">
        <v>0</v>
      </c>
      <c r="L20" s="200">
        <v>0</v>
      </c>
      <c r="M20" s="200">
        <v>0</v>
      </c>
      <c r="N20" s="200">
        <v>0</v>
      </c>
      <c r="O20" s="200">
        <v>0</v>
      </c>
      <c r="P20" s="200">
        <v>0</v>
      </c>
    </row>
    <row r="21" spans="1:16" x14ac:dyDescent="0.35">
      <c r="A21" s="200"/>
      <c r="B21" s="200"/>
      <c r="C21" s="200"/>
      <c r="D21" s="200"/>
      <c r="E21" s="200"/>
      <c r="F21" s="200"/>
      <c r="G21" s="200"/>
      <c r="H21" s="200"/>
      <c r="I21" s="200"/>
      <c r="J21" s="200"/>
      <c r="K21" s="200"/>
      <c r="L21" s="200"/>
      <c r="M21" s="200"/>
      <c r="N21" s="200"/>
      <c r="O21" s="200"/>
      <c r="P21" s="200"/>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T39"/>
  <sheetViews>
    <sheetView zoomScaleNormal="100" workbookViewId="0"/>
  </sheetViews>
  <sheetFormatPr defaultRowHeight="14.5" x14ac:dyDescent="0.35"/>
  <cols>
    <col min="1" max="1" width="20.54296875" bestFit="1" customWidth="1"/>
    <col min="2" max="2" width="16.81640625" customWidth="1"/>
    <col min="3" max="3" width="12.54296875" bestFit="1" customWidth="1"/>
    <col min="4" max="5" width="12.54296875" customWidth="1"/>
    <col min="6" max="6" width="22.1796875" customWidth="1"/>
    <col min="7" max="7" width="3.81640625" customWidth="1"/>
  </cols>
  <sheetData>
    <row r="1" spans="1:20" s="106" customFormat="1" ht="14.5" customHeight="1" x14ac:dyDescent="0.35">
      <c r="A1" s="195" t="s">
        <v>28</v>
      </c>
      <c r="B1" s="195"/>
      <c r="C1" s="195"/>
      <c r="D1" s="195"/>
      <c r="E1" s="195"/>
      <c r="F1" s="195"/>
    </row>
    <row r="2" spans="1:20" ht="15" customHeight="1" x14ac:dyDescent="0.35">
      <c r="A2" s="374" t="s">
        <v>7</v>
      </c>
      <c r="B2" s="375" t="s">
        <v>29</v>
      </c>
      <c r="C2" s="365" t="s">
        <v>30</v>
      </c>
      <c r="D2" s="365"/>
      <c r="E2" s="365"/>
      <c r="F2" s="376" t="s">
        <v>361</v>
      </c>
      <c r="G2" s="106"/>
      <c r="L2" s="106"/>
      <c r="M2" s="106"/>
      <c r="N2" s="106"/>
      <c r="O2" s="106"/>
      <c r="P2" s="106"/>
      <c r="Q2" s="106"/>
      <c r="R2" s="106"/>
      <c r="S2" s="106"/>
      <c r="T2" s="106"/>
    </row>
    <row r="3" spans="1:20" ht="32.5" customHeight="1" x14ac:dyDescent="0.35">
      <c r="A3" s="374"/>
      <c r="B3" s="375"/>
      <c r="C3" s="265" t="s">
        <v>31</v>
      </c>
      <c r="D3" s="285" t="s">
        <v>32</v>
      </c>
      <c r="E3" s="285" t="s">
        <v>33</v>
      </c>
      <c r="F3" s="376"/>
      <c r="G3" s="106"/>
      <c r="L3" s="106"/>
      <c r="M3" s="106"/>
      <c r="N3" s="106"/>
      <c r="O3" s="106"/>
      <c r="P3" s="106"/>
      <c r="Q3" s="106"/>
      <c r="R3" s="106"/>
      <c r="S3" s="106"/>
      <c r="T3" s="106"/>
    </row>
    <row r="4" spans="1:20" x14ac:dyDescent="0.35">
      <c r="A4" s="285"/>
      <c r="B4" s="182" t="s">
        <v>34</v>
      </c>
      <c r="C4" s="182" t="s">
        <v>35</v>
      </c>
      <c r="D4" s="182" t="s">
        <v>36</v>
      </c>
      <c r="E4" s="182" t="s">
        <v>37</v>
      </c>
      <c r="F4" s="182" t="s">
        <v>38</v>
      </c>
      <c r="G4" s="106"/>
      <c r="L4" s="106"/>
      <c r="M4" s="106"/>
      <c r="N4" s="106"/>
      <c r="O4" s="106"/>
      <c r="P4" s="106"/>
      <c r="Q4" s="106"/>
      <c r="R4" s="106"/>
      <c r="S4" s="106"/>
      <c r="T4" s="106"/>
    </row>
    <row r="5" spans="1:20" x14ac:dyDescent="0.35">
      <c r="A5" s="183" t="s">
        <v>39</v>
      </c>
      <c r="B5" s="184">
        <v>0.11804000000000001</v>
      </c>
      <c r="C5" s="184">
        <v>7.8350000000000003E-2</v>
      </c>
      <c r="D5" s="184">
        <v>3.7359999999999997E-2</v>
      </c>
      <c r="E5" s="184">
        <v>-1.01E-3</v>
      </c>
      <c r="F5" s="184">
        <v>0.23274</v>
      </c>
      <c r="G5" s="106"/>
      <c r="L5" s="106"/>
      <c r="M5" s="106"/>
      <c r="N5" s="106"/>
      <c r="O5" s="106"/>
      <c r="P5" s="106"/>
      <c r="Q5" s="106"/>
      <c r="R5" s="106"/>
      <c r="S5" s="106"/>
      <c r="T5" s="106"/>
    </row>
    <row r="6" spans="1:20" x14ac:dyDescent="0.35">
      <c r="A6" s="183" t="s">
        <v>40</v>
      </c>
      <c r="B6" s="184">
        <v>0.11804000000000001</v>
      </c>
      <c r="C6" s="184">
        <v>7.8350000000000003E-2</v>
      </c>
      <c r="D6" s="184">
        <v>3.7359999999999997E-2</v>
      </c>
      <c r="E6" s="184">
        <v>-1.01E-3</v>
      </c>
      <c r="F6" s="184">
        <v>0.23274</v>
      </c>
      <c r="G6" s="106"/>
      <c r="L6" s="106"/>
      <c r="M6" s="106"/>
      <c r="N6" s="106"/>
      <c r="O6" s="106"/>
      <c r="P6" s="106"/>
      <c r="Q6" s="106"/>
      <c r="R6" s="106"/>
      <c r="S6" s="106"/>
      <c r="T6" s="106"/>
    </row>
    <row r="7" spans="1:20" x14ac:dyDescent="0.35">
      <c r="A7" s="183" t="s">
        <v>41</v>
      </c>
      <c r="B7" s="184">
        <v>0.1043</v>
      </c>
      <c r="C7" s="184">
        <v>6.7400000000000002E-2</v>
      </c>
      <c r="D7" s="184">
        <v>2.9059999999999999E-2</v>
      </c>
      <c r="E7" s="184">
        <v>-1.01E-3</v>
      </c>
      <c r="F7" s="184">
        <v>0.19974999999999998</v>
      </c>
      <c r="G7" s="186"/>
      <c r="L7" s="106"/>
      <c r="M7" s="106"/>
      <c r="N7" s="106"/>
      <c r="O7" s="106"/>
      <c r="P7" s="106"/>
      <c r="Q7" s="106"/>
      <c r="R7" s="106"/>
      <c r="S7" s="106"/>
      <c r="T7" s="106"/>
    </row>
    <row r="8" spans="1:20" x14ac:dyDescent="0.35">
      <c r="A8" s="183" t="s">
        <v>42</v>
      </c>
      <c r="B8" s="184">
        <v>0.10661</v>
      </c>
      <c r="C8" s="184">
        <v>2.0570000000000001E-2</v>
      </c>
      <c r="D8" s="184">
        <v>2.8709999999999999E-2</v>
      </c>
      <c r="E8" s="184">
        <v>-1.01E-3</v>
      </c>
      <c r="F8" s="184">
        <v>0.15487999999999999</v>
      </c>
      <c r="G8" s="186"/>
      <c r="L8" s="106"/>
      <c r="M8" s="106"/>
      <c r="N8" s="106"/>
      <c r="O8" s="106"/>
      <c r="P8" s="106"/>
      <c r="Q8" s="106"/>
      <c r="R8" s="106"/>
      <c r="S8" s="106"/>
      <c r="T8" s="106"/>
    </row>
    <row r="9" spans="1:20" x14ac:dyDescent="0.35">
      <c r="A9" s="183" t="s">
        <v>43</v>
      </c>
      <c r="B9" s="184">
        <v>0.10213999999999999</v>
      </c>
      <c r="C9" s="184">
        <v>2.0570000000000001E-2</v>
      </c>
      <c r="D9" s="184">
        <v>2.8709999999999999E-2</v>
      </c>
      <c r="E9" s="184">
        <v>-1.01E-3</v>
      </c>
      <c r="F9" s="184">
        <v>0.15040999999999999</v>
      </c>
      <c r="G9" s="186"/>
      <c r="L9" s="106"/>
      <c r="M9" s="106"/>
      <c r="N9" s="106"/>
      <c r="O9" s="106"/>
      <c r="P9" s="106"/>
      <c r="Q9" s="106"/>
      <c r="R9" s="106"/>
      <c r="S9" s="106"/>
      <c r="T9" s="106"/>
    </row>
    <row r="10" spans="1:20" x14ac:dyDescent="0.35">
      <c r="A10" s="183" t="s">
        <v>44</v>
      </c>
      <c r="B10" s="184">
        <v>0.10931</v>
      </c>
      <c r="C10" s="184">
        <v>2.0570000000000001E-2</v>
      </c>
      <c r="D10" s="184">
        <v>2.8709999999999999E-2</v>
      </c>
      <c r="E10" s="184">
        <v>-1.01E-3</v>
      </c>
      <c r="F10" s="184">
        <v>0.15758</v>
      </c>
      <c r="G10" s="186"/>
      <c r="L10" s="106"/>
      <c r="M10" s="106"/>
      <c r="N10" s="106"/>
      <c r="O10" s="106"/>
      <c r="P10" s="106"/>
      <c r="Q10" s="106"/>
      <c r="R10" s="106"/>
      <c r="S10" s="106"/>
      <c r="T10" s="106"/>
    </row>
    <row r="11" spans="1:20" x14ac:dyDescent="0.35">
      <c r="A11" s="183" t="s">
        <v>45</v>
      </c>
      <c r="B11" s="184">
        <v>0.10661</v>
      </c>
      <c r="C11" s="184">
        <v>1.1900000000000001E-2</v>
      </c>
      <c r="D11" s="184">
        <v>2.6290000000000001E-2</v>
      </c>
      <c r="E11" s="184">
        <v>-1E-3</v>
      </c>
      <c r="F11" s="184">
        <v>0.14379999999999998</v>
      </c>
      <c r="G11" s="186"/>
      <c r="J11" s="288"/>
      <c r="L11" s="106"/>
      <c r="M11" s="106"/>
      <c r="N11" s="106"/>
      <c r="O11" s="106"/>
      <c r="P11" s="106"/>
      <c r="Q11" s="106"/>
      <c r="R11" s="106"/>
      <c r="S11" s="106"/>
      <c r="T11" s="106"/>
    </row>
    <row r="12" spans="1:20" x14ac:dyDescent="0.35">
      <c r="A12" s="183" t="s">
        <v>46</v>
      </c>
      <c r="B12" s="184">
        <v>0.10213999999999999</v>
      </c>
      <c r="C12" s="184">
        <v>1.1900000000000001E-2</v>
      </c>
      <c r="D12" s="184">
        <v>2.6290000000000001E-2</v>
      </c>
      <c r="E12" s="184">
        <v>-1E-3</v>
      </c>
      <c r="F12" s="184">
        <v>0.13932999999999998</v>
      </c>
      <c r="G12" s="186"/>
      <c r="J12" s="288"/>
      <c r="L12" s="106"/>
      <c r="M12" s="106"/>
      <c r="N12" s="106"/>
      <c r="O12" s="106"/>
      <c r="P12" s="106"/>
      <c r="Q12" s="106"/>
      <c r="R12" s="106"/>
      <c r="S12" s="106"/>
      <c r="T12" s="106"/>
    </row>
    <row r="13" spans="1:20" x14ac:dyDescent="0.35">
      <c r="A13" s="183" t="s">
        <v>47</v>
      </c>
      <c r="B13" s="184">
        <v>0.10931</v>
      </c>
      <c r="C13" s="184">
        <v>1.1900000000000001E-2</v>
      </c>
      <c r="D13" s="184">
        <v>2.6290000000000001E-2</v>
      </c>
      <c r="E13" s="184">
        <v>-1E-3</v>
      </c>
      <c r="F13" s="184">
        <v>0.14649999999999999</v>
      </c>
      <c r="G13" s="106"/>
      <c r="J13" s="288"/>
      <c r="L13" s="106"/>
      <c r="M13" s="106"/>
      <c r="N13" s="106"/>
      <c r="O13" s="106"/>
      <c r="P13" s="106"/>
      <c r="Q13" s="106"/>
      <c r="R13" s="106"/>
      <c r="S13" s="106"/>
      <c r="T13" s="106"/>
    </row>
    <row r="14" spans="1:20" x14ac:dyDescent="0.35">
      <c r="A14" s="187"/>
      <c r="B14" s="106"/>
      <c r="C14" s="106"/>
      <c r="D14" s="106"/>
      <c r="E14" s="106"/>
      <c r="F14" s="106"/>
      <c r="G14" s="106"/>
      <c r="J14" s="288"/>
      <c r="L14" s="106"/>
      <c r="M14" s="106"/>
      <c r="N14" s="106"/>
      <c r="O14" s="106"/>
      <c r="P14" s="106"/>
      <c r="Q14" s="106"/>
      <c r="R14" s="106"/>
      <c r="S14" s="106"/>
      <c r="T14" s="106"/>
    </row>
    <row r="15" spans="1:20" ht="15" customHeight="1" x14ac:dyDescent="0.35">
      <c r="A15" s="379" t="s">
        <v>48</v>
      </c>
      <c r="B15" s="379"/>
      <c r="C15" s="379"/>
      <c r="D15" s="379"/>
      <c r="E15" s="379"/>
      <c r="F15" s="380"/>
      <c r="G15" s="106"/>
      <c r="J15" s="288"/>
      <c r="L15" s="106"/>
      <c r="M15" s="106"/>
      <c r="N15" s="106"/>
      <c r="O15" s="106"/>
      <c r="P15" s="106"/>
      <c r="Q15" s="106"/>
      <c r="R15" s="106"/>
      <c r="S15" s="106"/>
      <c r="T15" s="106"/>
    </row>
    <row r="16" spans="1:20" x14ac:dyDescent="0.35">
      <c r="A16" s="374" t="s">
        <v>7</v>
      </c>
      <c r="B16" s="375" t="s">
        <v>29</v>
      </c>
      <c r="C16" s="179" t="s">
        <v>30</v>
      </c>
      <c r="D16" s="180"/>
      <c r="E16" s="181"/>
      <c r="F16" s="376" t="s">
        <v>361</v>
      </c>
      <c r="G16" s="106"/>
      <c r="J16" s="288"/>
      <c r="L16" s="106"/>
      <c r="M16" s="106"/>
      <c r="N16" s="106"/>
      <c r="O16" s="106"/>
      <c r="P16" s="106"/>
      <c r="Q16" s="106"/>
      <c r="R16" s="106"/>
      <c r="S16" s="106"/>
      <c r="T16" s="106"/>
    </row>
    <row r="17" spans="1:20" ht="29" customHeight="1" x14ac:dyDescent="0.35">
      <c r="A17" s="374"/>
      <c r="B17" s="375"/>
      <c r="C17" s="265" t="s">
        <v>31</v>
      </c>
      <c r="D17" s="280" t="s">
        <v>32</v>
      </c>
      <c r="E17" s="280" t="s">
        <v>33</v>
      </c>
      <c r="F17" s="376"/>
      <c r="G17" s="106"/>
      <c r="J17" s="288"/>
      <c r="L17" s="106"/>
      <c r="M17" s="106"/>
      <c r="N17" s="106"/>
      <c r="O17" s="106"/>
      <c r="P17" s="106"/>
      <c r="Q17" s="106"/>
      <c r="R17" s="106"/>
      <c r="S17" s="106"/>
      <c r="T17" s="106"/>
    </row>
    <row r="18" spans="1:20" x14ac:dyDescent="0.35">
      <c r="A18" s="280"/>
      <c r="B18" s="182" t="s">
        <v>34</v>
      </c>
      <c r="C18" s="182" t="s">
        <v>35</v>
      </c>
      <c r="D18" s="182" t="s">
        <v>36</v>
      </c>
      <c r="E18" s="182" t="s">
        <v>37</v>
      </c>
      <c r="F18" s="366" t="s">
        <v>38</v>
      </c>
      <c r="G18" s="106"/>
      <c r="L18" s="106"/>
      <c r="M18" s="106"/>
      <c r="N18" s="106"/>
      <c r="O18" s="106"/>
      <c r="P18" s="106"/>
      <c r="Q18" s="106"/>
      <c r="R18" s="106"/>
      <c r="S18" s="106"/>
      <c r="T18" s="106"/>
    </row>
    <row r="19" spans="1:20" x14ac:dyDescent="0.35">
      <c r="A19" s="183" t="s">
        <v>39</v>
      </c>
      <c r="B19" s="184">
        <v>0.11804000000000001</v>
      </c>
      <c r="C19" s="184">
        <v>7.8350000000000003E-2</v>
      </c>
      <c r="D19" s="184">
        <v>3.7359999999999997E-2</v>
      </c>
      <c r="E19" s="184">
        <v>-1.01E-3</v>
      </c>
      <c r="F19" s="184">
        <v>0.23274</v>
      </c>
      <c r="G19" s="106"/>
      <c r="L19" s="106"/>
      <c r="M19" s="106"/>
      <c r="N19" s="106"/>
      <c r="O19" s="106"/>
      <c r="P19" s="106"/>
      <c r="Q19" s="106"/>
      <c r="R19" s="106"/>
      <c r="S19" s="106"/>
      <c r="T19" s="106"/>
    </row>
    <row r="20" spans="1:20" x14ac:dyDescent="0.35">
      <c r="A20" s="183" t="s">
        <v>40</v>
      </c>
      <c r="B20" s="184">
        <v>0.11804000000000001</v>
      </c>
      <c r="C20" s="184">
        <v>7.8350000000000003E-2</v>
      </c>
      <c r="D20" s="184">
        <v>3.7359999999999997E-2</v>
      </c>
      <c r="E20" s="184">
        <v>-1.01E-3</v>
      </c>
      <c r="F20" s="184">
        <v>0.23274</v>
      </c>
      <c r="G20" s="106"/>
      <c r="L20" s="106"/>
      <c r="M20" s="106"/>
      <c r="N20" s="106"/>
      <c r="O20" s="106"/>
      <c r="P20" s="106"/>
      <c r="Q20" s="106"/>
      <c r="R20" s="106"/>
      <c r="S20" s="106"/>
      <c r="T20" s="106"/>
    </row>
    <row r="21" spans="1:20" x14ac:dyDescent="0.35">
      <c r="A21" s="183" t="s">
        <v>41</v>
      </c>
      <c r="B21" s="184">
        <v>0.1043</v>
      </c>
      <c r="C21" s="184">
        <v>6.7400000000000002E-2</v>
      </c>
      <c r="D21" s="184">
        <v>2.9059999999999999E-2</v>
      </c>
      <c r="E21" s="184">
        <v>-1.01E-3</v>
      </c>
      <c r="F21" s="184">
        <v>0.19974999999999998</v>
      </c>
      <c r="G21" s="106"/>
      <c r="L21" s="106"/>
      <c r="M21" s="106"/>
      <c r="N21" s="106"/>
      <c r="O21" s="106"/>
      <c r="P21" s="106"/>
      <c r="Q21" s="106"/>
      <c r="R21" s="106"/>
      <c r="S21" s="106"/>
      <c r="T21" s="106"/>
    </row>
    <row r="22" spans="1:20" x14ac:dyDescent="0.35">
      <c r="A22" s="183" t="s">
        <v>49</v>
      </c>
      <c r="B22" s="184">
        <v>0.10931</v>
      </c>
      <c r="C22" s="184">
        <v>2.0570000000000001E-2</v>
      </c>
      <c r="D22" s="184">
        <v>2.8709999999999999E-2</v>
      </c>
      <c r="E22" s="184">
        <v>-1.01E-3</v>
      </c>
      <c r="F22" s="184">
        <v>0.15758</v>
      </c>
      <c r="G22" s="185"/>
      <c r="L22" s="106"/>
      <c r="M22" s="106"/>
      <c r="N22" s="106"/>
      <c r="O22" s="106"/>
      <c r="P22" s="106"/>
      <c r="Q22" s="106"/>
      <c r="R22" s="106"/>
      <c r="S22" s="106"/>
      <c r="T22" s="106"/>
    </row>
    <row r="23" spans="1:20" s="162" customFormat="1" x14ac:dyDescent="0.35">
      <c r="A23" s="183" t="s">
        <v>50</v>
      </c>
      <c r="B23" s="184">
        <v>0.10931</v>
      </c>
      <c r="C23" s="184">
        <v>1.1900000000000001E-2</v>
      </c>
      <c r="D23" s="184">
        <v>2.6290000000000001E-2</v>
      </c>
      <c r="E23" s="184">
        <v>-1E-3</v>
      </c>
      <c r="F23" s="184">
        <v>0.14649999999999999</v>
      </c>
      <c r="G23" s="185"/>
      <c r="L23" s="106"/>
      <c r="M23" s="106"/>
      <c r="N23" s="106"/>
      <c r="O23" s="106"/>
      <c r="P23" s="106"/>
      <c r="Q23" s="106"/>
      <c r="R23" s="106"/>
      <c r="S23" s="106"/>
      <c r="T23" s="106"/>
    </row>
    <row r="24" spans="1:20" x14ac:dyDescent="0.35">
      <c r="A24" s="188"/>
      <c r="B24" s="189"/>
      <c r="C24" s="189"/>
      <c r="D24" s="189"/>
      <c r="E24" s="189"/>
      <c r="F24" s="189"/>
      <c r="G24" s="106"/>
      <c r="L24" s="106"/>
      <c r="M24" s="106"/>
      <c r="N24" s="106"/>
      <c r="O24" s="106"/>
      <c r="P24" s="106"/>
      <c r="Q24" s="106"/>
      <c r="R24" s="106"/>
      <c r="S24" s="106"/>
      <c r="T24" s="106"/>
    </row>
    <row r="25" spans="1:20" s="163" customFormat="1" x14ac:dyDescent="0.35">
      <c r="A25" s="160" t="s">
        <v>16</v>
      </c>
      <c r="B25" s="106"/>
      <c r="C25" s="106"/>
      <c r="D25" s="106"/>
      <c r="E25" s="106"/>
      <c r="F25" s="106"/>
      <c r="G25" s="281"/>
      <c r="L25" s="106"/>
      <c r="M25" s="106"/>
      <c r="N25" s="106"/>
      <c r="O25" s="106"/>
      <c r="P25" s="106"/>
      <c r="Q25" s="106"/>
      <c r="R25" s="106"/>
      <c r="S25" s="106"/>
      <c r="T25" s="106"/>
    </row>
    <row r="26" spans="1:20" s="163" customFormat="1" ht="27.75" customHeight="1" x14ac:dyDescent="0.35">
      <c r="A26" s="377" t="s">
        <v>51</v>
      </c>
      <c r="B26" s="377"/>
      <c r="C26" s="377"/>
      <c r="D26" s="377"/>
      <c r="E26" s="377"/>
      <c r="F26" s="377"/>
      <c r="G26" s="377"/>
      <c r="L26" s="106"/>
      <c r="M26" s="106"/>
      <c r="N26" s="106"/>
      <c r="O26" s="106"/>
      <c r="P26" s="106"/>
      <c r="Q26" s="106"/>
      <c r="R26" s="106"/>
      <c r="S26" s="106"/>
      <c r="T26" s="106"/>
    </row>
    <row r="27" spans="1:20" s="163" customFormat="1" x14ac:dyDescent="0.35">
      <c r="A27" s="190"/>
      <c r="B27" s="191"/>
      <c r="C27" s="191"/>
      <c r="D27" s="191"/>
      <c r="E27" s="191"/>
      <c r="F27" s="191"/>
      <c r="G27" s="106"/>
      <c r="L27" s="106"/>
      <c r="M27" s="106"/>
      <c r="N27" s="106"/>
      <c r="O27" s="106"/>
      <c r="P27" s="106"/>
      <c r="Q27" s="106"/>
      <c r="R27" s="106"/>
      <c r="S27" s="106"/>
      <c r="T27" s="106"/>
    </row>
    <row r="28" spans="1:20" s="163" customFormat="1" x14ac:dyDescent="0.35">
      <c r="A28" s="190" t="s">
        <v>52</v>
      </c>
      <c r="B28" s="191"/>
      <c r="C28" s="191"/>
      <c r="D28" s="191"/>
      <c r="E28" s="191"/>
      <c r="F28" s="191"/>
      <c r="G28" s="106"/>
      <c r="L28" s="106"/>
      <c r="M28" s="106"/>
      <c r="N28" s="106"/>
      <c r="O28" s="106"/>
      <c r="P28" s="106"/>
      <c r="Q28" s="106"/>
      <c r="R28" s="106"/>
      <c r="S28" s="106"/>
      <c r="T28" s="106"/>
    </row>
    <row r="29" spans="1:20" s="163" customFormat="1" ht="27" customHeight="1" x14ac:dyDescent="0.35">
      <c r="A29" s="378" t="s">
        <v>353</v>
      </c>
      <c r="B29" s="378"/>
      <c r="C29" s="378"/>
      <c r="D29" s="378"/>
      <c r="E29" s="378"/>
      <c r="F29" s="378"/>
      <c r="G29" s="378"/>
      <c r="L29" s="106"/>
      <c r="M29" s="106"/>
      <c r="N29" s="106"/>
      <c r="O29" s="106"/>
      <c r="P29" s="106"/>
      <c r="Q29" s="106"/>
      <c r="R29" s="106"/>
      <c r="S29" s="106"/>
      <c r="T29" s="106"/>
    </row>
    <row r="30" spans="1:20" s="163" customFormat="1" x14ac:dyDescent="0.35">
      <c r="A30" s="160"/>
      <c r="B30" s="106"/>
      <c r="C30" s="106"/>
      <c r="D30" s="106"/>
      <c r="E30" s="106"/>
      <c r="F30" s="106"/>
      <c r="G30" s="106"/>
      <c r="L30" s="106"/>
      <c r="M30" s="106"/>
      <c r="N30" s="106"/>
      <c r="O30" s="106"/>
      <c r="P30" s="106"/>
      <c r="Q30" s="106"/>
      <c r="R30" s="106"/>
      <c r="S30" s="106"/>
      <c r="T30" s="106"/>
    </row>
    <row r="31" spans="1:20" s="163" customFormat="1" x14ac:dyDescent="0.35">
      <c r="A31" s="160" t="s">
        <v>53</v>
      </c>
      <c r="B31" s="106"/>
      <c r="C31" s="106"/>
      <c r="D31" s="106"/>
      <c r="E31" s="106"/>
      <c r="F31" s="106"/>
      <c r="G31" s="106"/>
    </row>
    <row r="32" spans="1:20" s="163" customFormat="1" x14ac:dyDescent="0.35">
      <c r="A32" s="192" t="s">
        <v>54</v>
      </c>
      <c r="B32" s="193"/>
      <c r="C32" s="164" t="s">
        <v>55</v>
      </c>
      <c r="D32" s="164"/>
      <c r="E32" s="106"/>
      <c r="F32" s="106"/>
      <c r="G32" s="106"/>
    </row>
    <row r="33" spans="1:7" s="163" customFormat="1" x14ac:dyDescent="0.35">
      <c r="A33" s="192" t="s">
        <v>56</v>
      </c>
      <c r="B33" s="193"/>
      <c r="C33" s="164" t="s">
        <v>57</v>
      </c>
      <c r="D33" s="194"/>
      <c r="E33" s="106"/>
      <c r="F33" s="106"/>
      <c r="G33" s="106"/>
    </row>
    <row r="34" spans="1:7" x14ac:dyDescent="0.35">
      <c r="A34" s="192" t="s">
        <v>58</v>
      </c>
      <c r="B34" s="193"/>
      <c r="C34" s="164" t="s">
        <v>59</v>
      </c>
      <c r="D34" s="194"/>
      <c r="E34" s="106"/>
      <c r="F34" s="106"/>
      <c r="G34" s="106"/>
    </row>
    <row r="35" spans="1:7" x14ac:dyDescent="0.35">
      <c r="A35" s="192" t="s">
        <v>60</v>
      </c>
      <c r="B35" s="193"/>
      <c r="C35" s="164" t="s">
        <v>61</v>
      </c>
      <c r="D35" s="164"/>
      <c r="E35" s="106"/>
      <c r="F35" s="106"/>
      <c r="G35" s="106"/>
    </row>
    <row r="36" spans="1:7" x14ac:dyDescent="0.35">
      <c r="A36" s="105"/>
      <c r="B36" s="105"/>
      <c r="C36" s="107"/>
      <c r="D36" s="106"/>
      <c r="E36" s="106"/>
      <c r="F36" s="106"/>
      <c r="G36" s="106"/>
    </row>
    <row r="37" spans="1:7" x14ac:dyDescent="0.35">
      <c r="A37" s="5"/>
      <c r="B37" s="106"/>
      <c r="C37" s="106"/>
      <c r="D37" s="106"/>
      <c r="E37" s="106"/>
      <c r="F37" s="106"/>
      <c r="G37" s="106"/>
    </row>
    <row r="38" spans="1:7" x14ac:dyDescent="0.35">
      <c r="A38" s="106"/>
      <c r="B38" s="106"/>
      <c r="C38" s="106"/>
      <c r="D38" s="106"/>
      <c r="E38" s="106"/>
      <c r="F38" s="106"/>
      <c r="G38" s="106"/>
    </row>
    <row r="39" spans="1:7" x14ac:dyDescent="0.35">
      <c r="A39" s="106"/>
      <c r="B39" s="106"/>
      <c r="C39" s="106"/>
      <c r="D39" s="106"/>
      <c r="E39" s="106"/>
      <c r="F39" s="106"/>
      <c r="G39" s="200"/>
    </row>
  </sheetData>
  <sheetProtection algorithmName="SHA-512" hashValue="Zu3eUvcKBiVwSrIppZdatpyIjrWfNLf8m6cf0LNtJynvB3RPPYOP2qEaOYmAXjx4GHhpnxkSzT9g1JmAKrxB7A==" saltValue="Oob90CJ0qp5zFDuvrcBPzw==" spinCount="100000" sheet="1" objects="1" scenarios="1"/>
  <mergeCells count="9">
    <mergeCell ref="A2:A3"/>
    <mergeCell ref="B2:B3"/>
    <mergeCell ref="F2:F3"/>
    <mergeCell ref="A26:G26"/>
    <mergeCell ref="A29:G29"/>
    <mergeCell ref="A16:A17"/>
    <mergeCell ref="B16:B17"/>
    <mergeCell ref="F16:F17"/>
    <mergeCell ref="A15:F15"/>
  </mergeCells>
  <hyperlinks>
    <hyperlink ref="C32" r:id="rId1" xr:uid="{1A7FFF8E-6434-4C8B-B883-4B3F3AEFDE66}"/>
    <hyperlink ref="C33" r:id="rId2" xr:uid="{85FCD8D9-74D6-4E98-B97B-6009CAC1B639}"/>
    <hyperlink ref="C34" r:id="rId3" xr:uid="{3AC8E793-111F-4297-98C0-C67793C4A9D9}"/>
  </hyperlinks>
  <pageMargins left="0.7" right="0.7" top="0.75" bottom="0.75" header="0.3" footer="0.3"/>
  <pageSetup scale="36"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16"/>
  <sheetViews>
    <sheetView workbookViewId="0">
      <selection sqref="A1:F1"/>
    </sheetView>
  </sheetViews>
  <sheetFormatPr defaultRowHeight="14.5" x14ac:dyDescent="0.35"/>
  <cols>
    <col min="1" max="1" width="9.81640625" bestFit="1" customWidth="1"/>
    <col min="2" max="2" width="13" customWidth="1"/>
    <col min="3" max="3" width="12.54296875" bestFit="1" customWidth="1"/>
    <col min="4" max="4" width="11.54296875" bestFit="1" customWidth="1"/>
    <col min="5" max="5" width="11.54296875" customWidth="1"/>
    <col min="6" max="6" width="14.81640625" customWidth="1"/>
    <col min="7" max="7" width="14.81640625" style="158" customWidth="1"/>
    <col min="13" max="13" width="13.26953125" customWidth="1"/>
    <col min="14" max="14" width="17.6328125" customWidth="1"/>
  </cols>
  <sheetData>
    <row r="1" spans="1:14" x14ac:dyDescent="0.35">
      <c r="A1" s="383" t="s">
        <v>62</v>
      </c>
      <c r="B1" s="379"/>
      <c r="C1" s="379"/>
      <c r="D1" s="379"/>
      <c r="E1" s="379"/>
      <c r="F1" s="379"/>
      <c r="G1" s="200"/>
      <c r="I1" s="288"/>
      <c r="J1" s="288"/>
      <c r="K1" s="288"/>
      <c r="L1" s="288"/>
      <c r="M1" s="288"/>
      <c r="N1" s="288"/>
    </row>
    <row r="2" spans="1:14" ht="17.149999999999999" customHeight="1" x14ac:dyDescent="0.35">
      <c r="A2" s="381" t="s">
        <v>7</v>
      </c>
      <c r="B2" s="382" t="s">
        <v>63</v>
      </c>
      <c r="C2" s="384" t="s">
        <v>64</v>
      </c>
      <c r="D2" s="384"/>
      <c r="E2" s="384"/>
      <c r="F2" s="376" t="s">
        <v>361</v>
      </c>
      <c r="G2" s="200"/>
      <c r="H2" s="288"/>
      <c r="I2" s="288"/>
      <c r="J2" s="288"/>
      <c r="K2" s="288"/>
      <c r="L2" s="288"/>
      <c r="M2" s="288"/>
      <c r="N2" s="288"/>
    </row>
    <row r="3" spans="1:14" ht="29" customHeight="1" x14ac:dyDescent="0.35">
      <c r="A3" s="381"/>
      <c r="B3" s="382"/>
      <c r="C3" s="161" t="s">
        <v>66</v>
      </c>
      <c r="D3" s="161" t="s">
        <v>32</v>
      </c>
      <c r="E3" s="161" t="s">
        <v>33</v>
      </c>
      <c r="F3" s="376"/>
      <c r="G3" s="200"/>
      <c r="H3" s="288"/>
      <c r="I3" s="288"/>
      <c r="J3" s="288"/>
      <c r="K3" s="288"/>
      <c r="L3" s="288"/>
      <c r="M3" s="288"/>
      <c r="N3" s="288"/>
    </row>
    <row r="4" spans="1:14" x14ac:dyDescent="0.35">
      <c r="A4" s="159" t="s">
        <v>67</v>
      </c>
      <c r="B4" s="197">
        <v>0.10989</v>
      </c>
      <c r="C4" s="197">
        <v>0.11235000000000001</v>
      </c>
      <c r="D4" s="197">
        <v>3.2309999999999998E-2</v>
      </c>
      <c r="E4" s="197">
        <v>0</v>
      </c>
      <c r="F4" s="197">
        <v>0.25455</v>
      </c>
      <c r="G4" s="200"/>
      <c r="H4" s="288"/>
      <c r="I4" s="288"/>
      <c r="J4" s="288"/>
      <c r="K4" s="288"/>
      <c r="L4" s="288"/>
      <c r="M4" s="288"/>
      <c r="N4" s="288"/>
    </row>
    <row r="5" spans="1:14" x14ac:dyDescent="0.35">
      <c r="A5" s="159" t="s">
        <v>68</v>
      </c>
      <c r="B5" s="196">
        <v>0.10989</v>
      </c>
      <c r="C5" s="197">
        <v>0.11235000000000001</v>
      </c>
      <c r="D5" s="197">
        <v>3.2309999999999998E-2</v>
      </c>
      <c r="E5" s="197">
        <v>0</v>
      </c>
      <c r="F5" s="197">
        <v>0.25455</v>
      </c>
      <c r="G5" s="200"/>
      <c r="H5" s="288"/>
      <c r="I5" s="288"/>
      <c r="J5" s="288"/>
      <c r="K5" s="288"/>
      <c r="L5" s="288"/>
      <c r="M5" s="288"/>
      <c r="N5" s="288"/>
    </row>
    <row r="6" spans="1:14" x14ac:dyDescent="0.35">
      <c r="A6" s="159" t="s">
        <v>69</v>
      </c>
      <c r="B6" s="197">
        <v>0.10989</v>
      </c>
      <c r="C6" s="197">
        <v>0.10424</v>
      </c>
      <c r="D6" s="197">
        <v>2.776E-2</v>
      </c>
      <c r="E6" s="197">
        <v>0</v>
      </c>
      <c r="F6" s="197">
        <v>0.24188999999999999</v>
      </c>
      <c r="G6" s="200"/>
      <c r="H6" s="288"/>
      <c r="I6" s="288"/>
      <c r="J6" s="288"/>
      <c r="K6" s="288"/>
      <c r="L6" s="288"/>
      <c r="M6" s="288"/>
      <c r="N6" s="288"/>
    </row>
    <row r="7" spans="1:14" ht="14.5" customHeight="1" x14ac:dyDescent="0.35">
      <c r="A7" s="159" t="s">
        <v>70</v>
      </c>
      <c r="B7" s="197">
        <v>0.10142</v>
      </c>
      <c r="C7" s="197">
        <v>4.9349999999999998E-2</v>
      </c>
      <c r="D7" s="197">
        <v>2.776E-2</v>
      </c>
      <c r="E7" s="197">
        <v>0</v>
      </c>
      <c r="F7" s="197">
        <v>0.17852999999999999</v>
      </c>
      <c r="G7" s="200"/>
      <c r="H7" s="288"/>
      <c r="I7" s="288"/>
      <c r="J7" s="288"/>
      <c r="K7" s="288"/>
      <c r="L7" s="288"/>
      <c r="M7" s="288"/>
      <c r="N7" s="288"/>
    </row>
    <row r="8" spans="1:14" ht="14.5" customHeight="1" x14ac:dyDescent="0.35">
      <c r="A8" s="159" t="s">
        <v>71</v>
      </c>
      <c r="B8" s="357">
        <v>8.8730000000000003E-2</v>
      </c>
      <c r="C8" s="197">
        <v>1.9189999999999999E-2</v>
      </c>
      <c r="D8" s="197">
        <v>2.445E-2</v>
      </c>
      <c r="E8" s="197">
        <v>0</v>
      </c>
      <c r="F8" s="357">
        <v>0.125</v>
      </c>
      <c r="G8" s="200"/>
      <c r="H8" s="288"/>
      <c r="I8" s="288"/>
      <c r="J8" s="288"/>
      <c r="K8" s="288"/>
      <c r="L8" s="288"/>
      <c r="M8" s="288"/>
      <c r="N8" s="288"/>
    </row>
    <row r="9" spans="1:14" x14ac:dyDescent="0.35">
      <c r="A9" s="159" t="s">
        <v>72</v>
      </c>
      <c r="B9" s="197">
        <v>0.10142</v>
      </c>
      <c r="C9" s="197">
        <v>2.9219999999999999E-2</v>
      </c>
      <c r="D9" s="197">
        <v>2.776E-2</v>
      </c>
      <c r="E9" s="197">
        <v>0</v>
      </c>
      <c r="F9" s="197">
        <v>0.15840000000000001</v>
      </c>
      <c r="G9" s="200"/>
      <c r="H9" s="288"/>
      <c r="I9" s="288"/>
      <c r="J9" s="288"/>
      <c r="K9" s="288"/>
      <c r="L9" s="288"/>
      <c r="M9" s="288"/>
      <c r="N9" s="288"/>
    </row>
    <row r="10" spans="1:14" x14ac:dyDescent="0.35">
      <c r="A10" s="3"/>
      <c r="B10" s="6"/>
      <c r="C10" s="6"/>
      <c r="D10" s="127"/>
      <c r="E10" s="6"/>
      <c r="F10" s="6"/>
      <c r="G10" s="200"/>
    </row>
    <row r="11" spans="1:14" x14ac:dyDescent="0.35">
      <c r="A11" s="262" t="s">
        <v>16</v>
      </c>
      <c r="B11" s="6"/>
      <c r="C11" s="6"/>
      <c r="D11" s="127"/>
      <c r="E11" s="6"/>
      <c r="F11" s="6"/>
      <c r="G11" s="6"/>
    </row>
    <row r="12" spans="1:14" x14ac:dyDescent="0.35">
      <c r="A12" s="263" t="s">
        <v>73</v>
      </c>
      <c r="B12" s="6"/>
      <c r="C12" s="6"/>
      <c r="D12" s="127"/>
      <c r="E12" s="6"/>
      <c r="F12" s="6"/>
      <c r="G12" s="6"/>
    </row>
    <row r="13" spans="1:14" x14ac:dyDescent="0.35">
      <c r="A13" s="10"/>
      <c r="B13" s="200"/>
      <c r="C13" s="200"/>
      <c r="D13" s="200"/>
      <c r="E13" s="200"/>
      <c r="F13" s="200"/>
      <c r="G13" s="200"/>
    </row>
    <row r="14" spans="1:14" x14ac:dyDescent="0.35">
      <c r="A14" s="262" t="s">
        <v>53</v>
      </c>
      <c r="B14" s="200"/>
      <c r="C14" s="200"/>
      <c r="D14" s="200"/>
      <c r="E14" s="200"/>
      <c r="F14" s="200"/>
      <c r="G14" s="200"/>
    </row>
    <row r="15" spans="1:14" x14ac:dyDescent="0.35">
      <c r="A15" s="264" t="s">
        <v>74</v>
      </c>
      <c r="B15" s="200"/>
      <c r="C15" s="200" t="s">
        <v>75</v>
      </c>
      <c r="D15" s="200"/>
      <c r="E15" s="200"/>
      <c r="F15" s="200"/>
      <c r="G15" s="200"/>
    </row>
    <row r="16" spans="1:14" x14ac:dyDescent="0.35">
      <c r="A16" s="264" t="s">
        <v>76</v>
      </c>
      <c r="B16" s="200"/>
      <c r="C16" s="149" t="s">
        <v>77</v>
      </c>
      <c r="D16" s="200"/>
      <c r="E16" s="200"/>
      <c r="F16" s="200"/>
      <c r="G16" s="200"/>
    </row>
  </sheetData>
  <sheetProtection algorithmName="SHA-512" hashValue="ajLnCpONq3+EMsFdVyAcyzFwBdDlnoVeTe/nhgG932ZLwuJqf7Qa2QLswY67OnXb83ZdjDsdgrKVOFwXp2ngWA==" saltValue="uaEIHa1AiG2jKnX1Pe/5/g==" spinCount="100000" sheet="1" objects="1" scenarios="1"/>
  <mergeCells count="5">
    <mergeCell ref="A2:A3"/>
    <mergeCell ref="B2:B3"/>
    <mergeCell ref="A1:F1"/>
    <mergeCell ref="F2:F3"/>
    <mergeCell ref="C2:E2"/>
  </mergeCells>
  <hyperlinks>
    <hyperlink ref="C16" r:id="rId1" xr:uid="{00000000-0004-0000-01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Q56"/>
  <sheetViews>
    <sheetView workbookViewId="0">
      <selection sqref="A1:G1"/>
    </sheetView>
  </sheetViews>
  <sheetFormatPr defaultRowHeight="14.5" x14ac:dyDescent="0.35"/>
  <cols>
    <col min="1" max="1" width="13.54296875" customWidth="1"/>
    <col min="2" max="2" width="11.453125" customWidth="1"/>
    <col min="3" max="3" width="16.81640625" customWidth="1"/>
    <col min="4" max="4" width="12.54296875" bestFit="1" customWidth="1"/>
    <col min="5" max="6" width="12.54296875" customWidth="1"/>
    <col min="7" max="7" width="14.81640625" customWidth="1"/>
    <col min="8" max="8" width="8.7265625" style="200"/>
  </cols>
  <sheetData>
    <row r="1" spans="1:17" ht="15" customHeight="1" thickBot="1" x14ac:dyDescent="0.4">
      <c r="A1" s="388" t="s">
        <v>78</v>
      </c>
      <c r="B1" s="388"/>
      <c r="C1" s="388"/>
      <c r="D1" s="388"/>
      <c r="E1" s="388"/>
      <c r="F1" s="388"/>
      <c r="G1" s="389"/>
      <c r="K1" s="288"/>
      <c r="L1" s="288"/>
      <c r="M1" s="288"/>
      <c r="N1" s="288"/>
      <c r="O1" s="288"/>
      <c r="P1" s="288"/>
      <c r="Q1" s="288"/>
    </row>
    <row r="2" spans="1:17" ht="15" customHeight="1" x14ac:dyDescent="0.35">
      <c r="A2" s="390" t="s">
        <v>6</v>
      </c>
      <c r="B2" s="392" t="s">
        <v>7</v>
      </c>
      <c r="C2" s="394" t="s">
        <v>79</v>
      </c>
      <c r="D2" s="396" t="s">
        <v>64</v>
      </c>
      <c r="E2" s="396"/>
      <c r="F2" s="396"/>
      <c r="G2" s="397" t="s">
        <v>361</v>
      </c>
      <c r="H2" s="268"/>
      <c r="K2" s="288"/>
      <c r="L2" s="288"/>
      <c r="M2" s="288"/>
      <c r="N2" s="288"/>
      <c r="O2" s="288"/>
      <c r="P2" s="288"/>
      <c r="Q2" s="288"/>
    </row>
    <row r="3" spans="1:17" ht="27.5" customHeight="1" thickBot="1" x14ac:dyDescent="0.4">
      <c r="A3" s="391"/>
      <c r="B3" s="393"/>
      <c r="C3" s="395"/>
      <c r="D3" s="283" t="s">
        <v>32</v>
      </c>
      <c r="E3" s="283" t="s">
        <v>66</v>
      </c>
      <c r="F3" s="283" t="s">
        <v>33</v>
      </c>
      <c r="G3" s="398"/>
      <c r="H3" s="268"/>
      <c r="J3" s="288"/>
      <c r="K3" s="288"/>
      <c r="L3" s="288"/>
      <c r="M3" s="288"/>
      <c r="N3" s="288"/>
      <c r="O3" s="288"/>
      <c r="P3" s="288"/>
      <c r="Q3" s="288"/>
    </row>
    <row r="4" spans="1:17" s="96" customFormat="1" ht="17.25" customHeight="1" x14ac:dyDescent="0.35">
      <c r="A4" s="385" t="s">
        <v>80</v>
      </c>
      <c r="B4" s="289" t="s">
        <v>354</v>
      </c>
      <c r="C4" s="359">
        <v>0.11561</v>
      </c>
      <c r="D4" s="290">
        <v>3.524E-2</v>
      </c>
      <c r="E4" s="290">
        <v>7.3340000000000002E-2</v>
      </c>
      <c r="F4" s="290">
        <v>-1.17E-3</v>
      </c>
      <c r="G4" s="291">
        <v>0.22302</v>
      </c>
      <c r="H4" s="129"/>
      <c r="J4" s="288"/>
      <c r="K4" s="288"/>
      <c r="L4" s="288"/>
      <c r="M4" s="288"/>
      <c r="N4" s="288"/>
      <c r="O4" s="288"/>
      <c r="P4" s="288"/>
      <c r="Q4" s="288"/>
    </row>
    <row r="5" spans="1:17" s="96" customFormat="1" ht="16.5" customHeight="1" x14ac:dyDescent="0.35">
      <c r="A5" s="386"/>
      <c r="B5" s="292" t="s">
        <v>355</v>
      </c>
      <c r="C5" s="360">
        <v>0.11561</v>
      </c>
      <c r="D5" s="293">
        <v>3.524E-2</v>
      </c>
      <c r="E5" s="293">
        <v>7.3340000000000002E-2</v>
      </c>
      <c r="F5" s="293">
        <v>-1.17E-3</v>
      </c>
      <c r="G5" s="294">
        <v>0.22302</v>
      </c>
      <c r="H5" s="129"/>
      <c r="J5" s="288"/>
      <c r="K5" s="288"/>
      <c r="L5" s="288"/>
      <c r="M5" s="288"/>
      <c r="N5" s="288"/>
      <c r="O5" s="288"/>
      <c r="P5" s="288"/>
      <c r="Q5" s="288"/>
    </row>
    <row r="6" spans="1:17" s="96" customFormat="1" ht="16.5" x14ac:dyDescent="0.35">
      <c r="A6" s="386"/>
      <c r="B6" s="292" t="s">
        <v>356</v>
      </c>
      <c r="C6" s="360">
        <v>0.11561</v>
      </c>
      <c r="D6" s="293">
        <v>3.6040000000000003E-2</v>
      </c>
      <c r="E6" s="293">
        <v>6.2579999999999997E-2</v>
      </c>
      <c r="F6" s="293">
        <v>-1.17E-3</v>
      </c>
      <c r="G6" s="294">
        <v>0.21306</v>
      </c>
      <c r="H6" s="129"/>
      <c r="J6" s="288"/>
      <c r="K6" s="288"/>
      <c r="L6" s="288"/>
      <c r="M6" s="288"/>
      <c r="N6" s="288"/>
      <c r="O6" s="288"/>
      <c r="P6" s="288"/>
      <c r="Q6" s="288"/>
    </row>
    <row r="7" spans="1:17" s="96" customFormat="1" ht="17" thickBot="1" x14ac:dyDescent="0.4">
      <c r="A7" s="387"/>
      <c r="B7" s="295" t="s">
        <v>357</v>
      </c>
      <c r="C7" s="361">
        <v>0.11561</v>
      </c>
      <c r="D7" s="296">
        <v>3.6040000000000003E-2</v>
      </c>
      <c r="E7" s="296">
        <v>6.2579999999999997E-2</v>
      </c>
      <c r="F7" s="296">
        <v>-1.17E-3</v>
      </c>
      <c r="G7" s="297">
        <v>0.21306</v>
      </c>
      <c r="H7" s="129"/>
      <c r="J7" s="288"/>
      <c r="K7" s="288"/>
      <c r="L7" s="288"/>
      <c r="M7" s="288"/>
      <c r="N7" s="288"/>
      <c r="O7" s="288"/>
      <c r="P7" s="288"/>
      <c r="Q7" s="288"/>
    </row>
    <row r="8" spans="1:17" x14ac:dyDescent="0.35">
      <c r="A8" s="136"/>
      <c r="B8" s="304" t="s">
        <v>81</v>
      </c>
      <c r="C8" s="358">
        <v>0.11026</v>
      </c>
      <c r="D8" s="305">
        <v>3.3799999999999997E-2</v>
      </c>
      <c r="E8" s="305">
        <v>5.108E-2</v>
      </c>
      <c r="F8" s="305">
        <v>-1.17E-3</v>
      </c>
      <c r="G8" s="294">
        <v>0.19396999999999998</v>
      </c>
      <c r="H8" s="127"/>
      <c r="J8" s="288"/>
      <c r="K8" s="288"/>
      <c r="L8" s="288"/>
      <c r="M8" s="288"/>
      <c r="N8" s="288"/>
      <c r="O8" s="288"/>
      <c r="P8" s="288"/>
      <c r="Q8" s="288"/>
    </row>
    <row r="9" spans="1:17" x14ac:dyDescent="0.35">
      <c r="A9" s="136"/>
      <c r="B9" s="306" t="s">
        <v>82</v>
      </c>
      <c r="C9" s="197">
        <v>0.11026</v>
      </c>
      <c r="D9" s="293">
        <v>0</v>
      </c>
      <c r="E9" s="293">
        <v>2.6409999999999999E-2</v>
      </c>
      <c r="F9" s="293">
        <v>-1.17E-3</v>
      </c>
      <c r="G9" s="301">
        <v>0.13549999999999998</v>
      </c>
      <c r="H9" s="127"/>
      <c r="J9" s="288"/>
      <c r="K9" s="288"/>
      <c r="L9" s="288"/>
      <c r="M9" s="288"/>
      <c r="N9" s="288"/>
      <c r="O9" s="288"/>
      <c r="P9" s="288"/>
      <c r="Q9" s="288"/>
    </row>
    <row r="10" spans="1:17" x14ac:dyDescent="0.35">
      <c r="A10" s="137" t="s">
        <v>83</v>
      </c>
      <c r="B10" s="299" t="s">
        <v>84</v>
      </c>
      <c r="C10" s="197">
        <v>0.11086</v>
      </c>
      <c r="D10" s="293">
        <v>0</v>
      </c>
      <c r="E10" s="293">
        <v>2.044E-2</v>
      </c>
      <c r="F10" s="293">
        <v>-1.17E-3</v>
      </c>
      <c r="G10" s="307">
        <v>0.13013</v>
      </c>
      <c r="H10" s="127"/>
      <c r="J10" s="288"/>
      <c r="K10" s="288"/>
      <c r="L10" s="288"/>
      <c r="M10" s="288"/>
      <c r="N10" s="288"/>
      <c r="O10" s="288"/>
      <c r="P10" s="288"/>
      <c r="Q10" s="288"/>
    </row>
    <row r="11" spans="1:17" x14ac:dyDescent="0.35">
      <c r="A11" s="138"/>
      <c r="B11" s="308" t="s">
        <v>85</v>
      </c>
      <c r="C11" s="197">
        <v>0.11086</v>
      </c>
      <c r="D11" s="293">
        <v>0</v>
      </c>
      <c r="E11" s="293">
        <v>1.0019999999999999E-2</v>
      </c>
      <c r="F11" s="293">
        <v>-1.17E-3</v>
      </c>
      <c r="G11" s="301">
        <v>0.11971</v>
      </c>
      <c r="H11" s="127"/>
      <c r="J11" s="288"/>
      <c r="K11" s="288"/>
      <c r="L11" s="288"/>
      <c r="M11" s="288"/>
      <c r="N11" s="288"/>
      <c r="O11" s="288"/>
      <c r="P11" s="288"/>
      <c r="Q11" s="288"/>
    </row>
    <row r="12" spans="1:17" x14ac:dyDescent="0.35">
      <c r="A12" s="136"/>
      <c r="B12" s="299" t="s">
        <v>86</v>
      </c>
      <c r="C12" s="197">
        <v>0.11026</v>
      </c>
      <c r="D12" s="293">
        <v>0</v>
      </c>
      <c r="E12" s="293">
        <v>2.2370000000000001E-2</v>
      </c>
      <c r="F12" s="293">
        <v>-1.17E-3</v>
      </c>
      <c r="G12" s="301">
        <v>0.13145999999999999</v>
      </c>
      <c r="H12" s="127"/>
      <c r="J12" s="288"/>
      <c r="K12" s="288"/>
      <c r="L12" s="288"/>
      <c r="M12" s="288"/>
      <c r="N12" s="288"/>
      <c r="O12" s="288"/>
      <c r="P12" s="288"/>
      <c r="Q12" s="288"/>
    </row>
    <row r="13" spans="1:17" x14ac:dyDescent="0.35">
      <c r="A13" s="136"/>
      <c r="B13" s="308" t="s">
        <v>87</v>
      </c>
      <c r="C13" s="362">
        <v>0.11026</v>
      </c>
      <c r="D13" s="309">
        <v>3.422E-2</v>
      </c>
      <c r="E13" s="309">
        <v>3.7100000000000001E-2</v>
      </c>
      <c r="F13" s="293">
        <v>-1.17E-3</v>
      </c>
      <c r="G13" s="301">
        <v>0.18040999999999999</v>
      </c>
      <c r="H13" s="127"/>
      <c r="J13" s="288"/>
      <c r="K13" s="288"/>
      <c r="L13" s="288"/>
      <c r="M13" s="288"/>
      <c r="N13" s="288"/>
      <c r="O13" s="288"/>
      <c r="P13" s="288"/>
      <c r="Q13" s="288"/>
    </row>
    <row r="14" spans="1:17" s="102" customFormat="1" ht="15" thickBot="1" x14ac:dyDescent="0.4">
      <c r="A14" s="139"/>
      <c r="B14" s="302" t="s">
        <v>88</v>
      </c>
      <c r="C14" s="363">
        <v>0.11026</v>
      </c>
      <c r="D14" s="296">
        <v>3.3799999999999997E-2</v>
      </c>
      <c r="E14" s="296">
        <v>7.7429999999999999E-2</v>
      </c>
      <c r="F14" s="296">
        <v>-1.17E-3</v>
      </c>
      <c r="G14" s="297">
        <v>0.22031999999999999</v>
      </c>
      <c r="H14" s="127"/>
      <c r="J14" s="288"/>
      <c r="K14" s="288"/>
      <c r="L14" s="288"/>
      <c r="M14" s="288"/>
      <c r="N14" s="288"/>
      <c r="O14" s="288"/>
      <c r="P14" s="288"/>
      <c r="Q14" s="288"/>
    </row>
    <row r="15" spans="1:17" ht="15" customHeight="1" x14ac:dyDescent="0.35">
      <c r="A15" s="140"/>
      <c r="B15" s="289" t="s">
        <v>89</v>
      </c>
      <c r="C15" s="364">
        <v>0.11026</v>
      </c>
      <c r="D15" s="298">
        <v>3.0370000000000001E-2</v>
      </c>
      <c r="E15" s="298">
        <v>8.5319999999999993E-2</v>
      </c>
      <c r="F15" s="290">
        <v>-1.17E-3</v>
      </c>
      <c r="G15" s="291">
        <v>0.22477999999999998</v>
      </c>
      <c r="H15" s="127"/>
      <c r="J15" s="288"/>
      <c r="K15" s="288"/>
      <c r="L15" s="288"/>
      <c r="M15" s="288"/>
      <c r="N15" s="288"/>
      <c r="O15" s="288"/>
      <c r="P15" s="288"/>
      <c r="Q15" s="288"/>
    </row>
    <row r="16" spans="1:17" x14ac:dyDescent="0.35">
      <c r="A16" s="141"/>
      <c r="B16" s="299" t="s">
        <v>90</v>
      </c>
      <c r="C16" s="197">
        <v>0.11026</v>
      </c>
      <c r="D16" s="300">
        <v>2.163E-2</v>
      </c>
      <c r="E16" s="300">
        <v>7.8539999999999999E-2</v>
      </c>
      <c r="F16" s="293">
        <v>-1.17E-3</v>
      </c>
      <c r="G16" s="301">
        <v>0.20926</v>
      </c>
      <c r="H16" s="127"/>
      <c r="J16" s="288"/>
      <c r="K16" s="288"/>
      <c r="L16" s="288"/>
      <c r="M16" s="288"/>
      <c r="N16" s="288"/>
      <c r="O16" s="288"/>
      <c r="P16" s="288"/>
      <c r="Q16" s="288"/>
    </row>
    <row r="17" spans="1:17" x14ac:dyDescent="0.35">
      <c r="A17" s="138"/>
      <c r="B17" s="299" t="s">
        <v>91</v>
      </c>
      <c r="C17" s="197">
        <v>0.11026</v>
      </c>
      <c r="D17" s="300">
        <v>0</v>
      </c>
      <c r="E17" s="300">
        <v>3.2340000000000001E-2</v>
      </c>
      <c r="F17" s="293">
        <v>-1.17E-3</v>
      </c>
      <c r="G17" s="301">
        <v>0.14143</v>
      </c>
      <c r="H17" s="127"/>
      <c r="J17" s="288"/>
      <c r="K17" s="288"/>
      <c r="L17" s="288"/>
      <c r="M17" s="288"/>
      <c r="N17" s="288"/>
      <c r="O17" s="288"/>
      <c r="P17" s="288"/>
      <c r="Q17" s="288"/>
    </row>
    <row r="18" spans="1:17" x14ac:dyDescent="0.35">
      <c r="A18" s="141" t="s">
        <v>92</v>
      </c>
      <c r="B18" s="299" t="s">
        <v>93</v>
      </c>
      <c r="C18" s="197">
        <v>0.11086</v>
      </c>
      <c r="D18" s="293">
        <v>0</v>
      </c>
      <c r="E18" s="293">
        <v>1.069E-2</v>
      </c>
      <c r="F18" s="293">
        <v>-1.17E-3</v>
      </c>
      <c r="G18" s="301">
        <v>0.12038</v>
      </c>
      <c r="H18" s="127"/>
      <c r="J18" s="288"/>
      <c r="K18" s="288"/>
      <c r="L18" s="288"/>
      <c r="M18" s="288"/>
      <c r="N18" s="288"/>
      <c r="O18" s="288"/>
      <c r="P18" s="288"/>
      <c r="Q18" s="288"/>
    </row>
    <row r="19" spans="1:17" x14ac:dyDescent="0.35">
      <c r="A19" s="141" t="s">
        <v>94</v>
      </c>
      <c r="B19" s="299" t="s">
        <v>95</v>
      </c>
      <c r="C19" s="197">
        <v>0.10437</v>
      </c>
      <c r="D19" s="293">
        <v>0</v>
      </c>
      <c r="E19" s="293">
        <v>1.069E-2</v>
      </c>
      <c r="F19" s="293">
        <v>-1.17E-3</v>
      </c>
      <c r="G19" s="301">
        <v>0.11389000000000001</v>
      </c>
      <c r="H19" s="127"/>
      <c r="J19" s="288"/>
      <c r="K19" s="288"/>
      <c r="L19" s="288"/>
      <c r="M19" s="288"/>
      <c r="N19" s="288"/>
      <c r="O19" s="288"/>
      <c r="P19" s="288"/>
      <c r="Q19" s="288"/>
    </row>
    <row r="20" spans="1:17" x14ac:dyDescent="0.35">
      <c r="A20" s="141"/>
      <c r="B20" s="299" t="s">
        <v>96</v>
      </c>
      <c r="C20" s="197">
        <v>0.11026</v>
      </c>
      <c r="D20" s="300">
        <v>2.5149999999999999E-2</v>
      </c>
      <c r="E20" s="300">
        <v>6.8110000000000004E-2</v>
      </c>
      <c r="F20" s="293">
        <v>-1.17E-3</v>
      </c>
      <c r="G20" s="301">
        <v>0.20235</v>
      </c>
      <c r="H20" s="127"/>
      <c r="J20" s="288"/>
      <c r="K20" s="288"/>
      <c r="L20" s="288"/>
      <c r="M20" s="288"/>
      <c r="N20" s="288"/>
      <c r="O20" s="288"/>
      <c r="P20" s="288"/>
      <c r="Q20" s="288"/>
    </row>
    <row r="21" spans="1:17" x14ac:dyDescent="0.35">
      <c r="A21" s="141"/>
      <c r="B21" s="299" t="s">
        <v>97</v>
      </c>
      <c r="C21" s="197">
        <v>0.11086</v>
      </c>
      <c r="D21" s="293">
        <v>0</v>
      </c>
      <c r="E21" s="293">
        <v>1.66E-2</v>
      </c>
      <c r="F21" s="293">
        <v>-1.17E-3</v>
      </c>
      <c r="G21" s="301">
        <v>0.12628999999999999</v>
      </c>
      <c r="H21" s="127"/>
      <c r="J21" s="288"/>
      <c r="K21" s="288"/>
      <c r="L21" s="288"/>
      <c r="M21" s="288"/>
      <c r="N21" s="288"/>
      <c r="O21" s="288"/>
      <c r="P21" s="288"/>
      <c r="Q21" s="288"/>
    </row>
    <row r="22" spans="1:17" ht="15" thickBot="1" x14ac:dyDescent="0.4">
      <c r="A22" s="141"/>
      <c r="B22" s="302" t="s">
        <v>98</v>
      </c>
      <c r="C22" s="363">
        <v>0.10437</v>
      </c>
      <c r="D22" s="296">
        <v>0</v>
      </c>
      <c r="E22" s="296">
        <v>1.66E-2</v>
      </c>
      <c r="F22" s="296">
        <v>-1.17E-3</v>
      </c>
      <c r="G22" s="297">
        <v>0.1198</v>
      </c>
      <c r="H22" s="127"/>
      <c r="J22" s="288"/>
      <c r="K22" s="288"/>
      <c r="L22" s="288"/>
      <c r="M22" s="288"/>
      <c r="N22" s="288"/>
      <c r="O22" s="288"/>
      <c r="P22" s="288"/>
      <c r="Q22" s="288"/>
    </row>
    <row r="23" spans="1:17" ht="15" customHeight="1" x14ac:dyDescent="0.35">
      <c r="A23" s="142"/>
      <c r="B23" s="310" t="s">
        <v>99</v>
      </c>
      <c r="C23" s="364">
        <v>0.11026</v>
      </c>
      <c r="D23" s="311">
        <v>3.2460000000000003E-2</v>
      </c>
      <c r="E23" s="311">
        <v>4.1329999999999999E-2</v>
      </c>
      <c r="F23" s="290">
        <v>-1.17E-3</v>
      </c>
      <c r="G23" s="291">
        <v>0.18288000000000001</v>
      </c>
      <c r="H23" s="127"/>
      <c r="J23" s="288"/>
      <c r="K23" s="288"/>
      <c r="L23" s="288"/>
      <c r="M23" s="288"/>
      <c r="N23" s="288"/>
      <c r="O23" s="288"/>
      <c r="P23" s="288"/>
      <c r="Q23" s="288"/>
    </row>
    <row r="24" spans="1:17" x14ac:dyDescent="0.35">
      <c r="A24" s="143"/>
      <c r="B24" s="299" t="s">
        <v>100</v>
      </c>
      <c r="C24" s="197">
        <v>0.11026</v>
      </c>
      <c r="D24" s="312">
        <v>3.2460000000000003E-2</v>
      </c>
      <c r="E24" s="312">
        <v>7.2609999999999994E-2</v>
      </c>
      <c r="F24" s="293">
        <v>-1.17E-3</v>
      </c>
      <c r="G24" s="301">
        <v>0.21416000000000002</v>
      </c>
      <c r="H24" s="127"/>
      <c r="J24" s="288"/>
      <c r="K24" s="288"/>
      <c r="L24" s="288"/>
      <c r="M24" s="288"/>
      <c r="N24" s="288"/>
      <c r="O24" s="288"/>
      <c r="P24" s="288"/>
      <c r="Q24" s="288"/>
    </row>
    <row r="25" spans="1:17" x14ac:dyDescent="0.35">
      <c r="A25" s="144" t="s">
        <v>101</v>
      </c>
      <c r="B25" s="299" t="s">
        <v>102</v>
      </c>
      <c r="C25" s="197">
        <v>0.10437</v>
      </c>
      <c r="D25" s="313">
        <v>3.2200000000000002E-3</v>
      </c>
      <c r="E25" s="313">
        <v>2.53E-2</v>
      </c>
      <c r="F25" s="293">
        <v>-1.17E-3</v>
      </c>
      <c r="G25" s="301">
        <v>0.13172</v>
      </c>
      <c r="H25" s="127"/>
      <c r="J25" s="288"/>
      <c r="K25" s="288"/>
      <c r="L25" s="288"/>
      <c r="M25" s="288"/>
      <c r="N25" s="288"/>
      <c r="O25" s="288"/>
      <c r="P25" s="288"/>
      <c r="Q25" s="288"/>
    </row>
    <row r="26" spans="1:17" x14ac:dyDescent="0.35">
      <c r="A26" s="145" t="s">
        <v>103</v>
      </c>
      <c r="B26" s="314" t="s">
        <v>104</v>
      </c>
      <c r="C26" s="358">
        <v>0.10437</v>
      </c>
      <c r="D26" s="313">
        <v>0</v>
      </c>
      <c r="E26" s="313">
        <v>1.8120000000000001E-2</v>
      </c>
      <c r="F26" s="305">
        <v>-1.17E-3</v>
      </c>
      <c r="G26" s="294">
        <v>0.12132</v>
      </c>
      <c r="H26" s="127"/>
      <c r="J26" s="288"/>
      <c r="K26" s="288"/>
      <c r="L26" s="288"/>
      <c r="M26" s="288"/>
      <c r="N26" s="288"/>
      <c r="O26" s="288"/>
      <c r="P26" s="288"/>
      <c r="Q26" s="288"/>
    </row>
    <row r="27" spans="1:17" s="102" customFormat="1" x14ac:dyDescent="0.35">
      <c r="A27" s="144" t="s">
        <v>105</v>
      </c>
      <c r="B27" s="314" t="s">
        <v>106</v>
      </c>
      <c r="C27" s="197">
        <v>0.11026</v>
      </c>
      <c r="D27" s="312">
        <v>4.3499999999999997E-3</v>
      </c>
      <c r="E27" s="312">
        <v>3.6990000000000002E-2</v>
      </c>
      <c r="F27" s="305">
        <v>-1.17E-3</v>
      </c>
      <c r="G27" s="294">
        <v>0.15042999999999998</v>
      </c>
      <c r="H27" s="127"/>
      <c r="J27" s="288"/>
      <c r="K27" s="288"/>
      <c r="L27" s="288"/>
      <c r="M27" s="288"/>
      <c r="N27" s="288"/>
      <c r="O27" s="288"/>
      <c r="P27" s="288"/>
      <c r="Q27" s="288"/>
    </row>
    <row r="28" spans="1:17" s="102" customFormat="1" x14ac:dyDescent="0.35">
      <c r="A28" s="144" t="s">
        <v>107</v>
      </c>
      <c r="B28" s="314" t="s">
        <v>108</v>
      </c>
      <c r="C28" s="197">
        <v>0.11026</v>
      </c>
      <c r="D28" s="312">
        <v>3.5839999999999997E-2</v>
      </c>
      <c r="E28" s="312">
        <v>5.9889999999999999E-2</v>
      </c>
      <c r="F28" s="305">
        <v>-1.17E-3</v>
      </c>
      <c r="G28" s="294">
        <v>0.20482</v>
      </c>
      <c r="H28" s="127"/>
      <c r="J28" s="288"/>
      <c r="K28" s="288"/>
      <c r="L28" s="288"/>
      <c r="M28" s="288"/>
      <c r="N28" s="288"/>
      <c r="O28" s="288"/>
      <c r="P28" s="288"/>
      <c r="Q28" s="288"/>
    </row>
    <row r="29" spans="1:17" s="102" customFormat="1" x14ac:dyDescent="0.35">
      <c r="A29" s="144"/>
      <c r="B29" s="314" t="s">
        <v>109</v>
      </c>
      <c r="C29" s="197">
        <v>0.11026</v>
      </c>
      <c r="D29" s="312">
        <v>3.0550000000000001E-2</v>
      </c>
      <c r="E29" s="312">
        <v>2.63E-2</v>
      </c>
      <c r="F29" s="305">
        <v>-1.17E-3</v>
      </c>
      <c r="G29" s="294">
        <v>0.16593999999999998</v>
      </c>
      <c r="H29" s="127"/>
      <c r="J29" s="288"/>
      <c r="K29" s="288"/>
      <c r="L29" s="288"/>
      <c r="M29" s="288"/>
      <c r="N29" s="288"/>
      <c r="O29" s="288"/>
      <c r="P29" s="288"/>
      <c r="Q29" s="288"/>
    </row>
    <row r="30" spans="1:17" x14ac:dyDescent="0.35">
      <c r="A30" s="143"/>
      <c r="B30" s="299" t="s">
        <v>110</v>
      </c>
      <c r="C30" s="197">
        <v>0.11026</v>
      </c>
      <c r="D30" s="312">
        <v>0</v>
      </c>
      <c r="E30" s="312">
        <v>3.542E-2</v>
      </c>
      <c r="F30" s="293">
        <v>-1.17E-3</v>
      </c>
      <c r="G30" s="301">
        <v>0.14451</v>
      </c>
      <c r="H30" s="127"/>
      <c r="J30" s="288"/>
      <c r="K30" s="288"/>
      <c r="L30" s="288"/>
      <c r="M30" s="288"/>
      <c r="N30" s="288"/>
      <c r="O30" s="288"/>
      <c r="P30" s="288"/>
      <c r="Q30" s="288"/>
    </row>
    <row r="31" spans="1:17" ht="15" thickBot="1" x14ac:dyDescent="0.4">
      <c r="A31" s="146"/>
      <c r="B31" s="302" t="s">
        <v>111</v>
      </c>
      <c r="C31" s="363">
        <v>0.11026</v>
      </c>
      <c r="D31" s="315">
        <v>0</v>
      </c>
      <c r="E31" s="315">
        <v>5.9060000000000001E-2</v>
      </c>
      <c r="F31" s="296">
        <v>-1.17E-3</v>
      </c>
      <c r="G31" s="297">
        <v>0.16814999999999999</v>
      </c>
      <c r="H31" s="127"/>
      <c r="J31" s="288"/>
      <c r="K31" s="288"/>
      <c r="L31" s="288"/>
      <c r="M31" s="288"/>
      <c r="N31" s="288"/>
      <c r="O31" s="288"/>
      <c r="P31" s="288"/>
      <c r="Q31" s="288"/>
    </row>
    <row r="32" spans="1:17" ht="15" customHeight="1" x14ac:dyDescent="0.35">
      <c r="A32" s="141"/>
      <c r="B32" s="314" t="s">
        <v>39</v>
      </c>
      <c r="C32" s="364">
        <v>0.10398</v>
      </c>
      <c r="D32" s="298">
        <v>3.524E-2</v>
      </c>
      <c r="E32" s="298">
        <v>7.1300000000000002E-2</v>
      </c>
      <c r="F32" s="298">
        <v>-1.17E-3</v>
      </c>
      <c r="G32" s="316">
        <v>0.20935000000000001</v>
      </c>
      <c r="H32" s="127"/>
      <c r="J32" s="288"/>
      <c r="K32" s="288"/>
      <c r="L32" s="288"/>
      <c r="M32" s="288"/>
      <c r="N32" s="288"/>
      <c r="O32" s="288"/>
      <c r="P32" s="288"/>
      <c r="Q32" s="288"/>
    </row>
    <row r="33" spans="1:17" x14ac:dyDescent="0.35">
      <c r="A33" s="141"/>
      <c r="B33" s="299" t="s">
        <v>40</v>
      </c>
      <c r="C33" s="197">
        <v>0.10398</v>
      </c>
      <c r="D33" s="300">
        <v>3.524E-2</v>
      </c>
      <c r="E33" s="300">
        <v>7.1300000000000002E-2</v>
      </c>
      <c r="F33" s="300">
        <v>-1.17E-3</v>
      </c>
      <c r="G33" s="307">
        <v>0.20935000000000001</v>
      </c>
      <c r="H33" s="127"/>
      <c r="J33" s="288"/>
      <c r="K33" s="288"/>
      <c r="L33" s="288"/>
      <c r="M33" s="288"/>
      <c r="N33" s="288"/>
      <c r="O33" s="288"/>
      <c r="P33" s="288"/>
      <c r="Q33" s="288"/>
    </row>
    <row r="34" spans="1:17" x14ac:dyDescent="0.35">
      <c r="A34" s="141"/>
      <c r="B34" s="299" t="s">
        <v>112</v>
      </c>
      <c r="C34" s="197">
        <v>0.10398</v>
      </c>
      <c r="D34" s="300">
        <v>3.6040000000000003E-2</v>
      </c>
      <c r="E34" s="300">
        <v>6.0990000000000003E-2</v>
      </c>
      <c r="F34" s="300">
        <v>-1.17E-3</v>
      </c>
      <c r="G34" s="307">
        <v>0.19984000000000002</v>
      </c>
      <c r="H34" s="127"/>
      <c r="J34" s="288"/>
      <c r="K34" s="288"/>
      <c r="L34" s="288"/>
      <c r="M34" s="288"/>
      <c r="N34" s="288"/>
      <c r="O34" s="288"/>
      <c r="P34" s="288"/>
      <c r="Q34" s="288"/>
    </row>
    <row r="35" spans="1:17" ht="15" thickBot="1" x14ac:dyDescent="0.4">
      <c r="A35" s="141"/>
      <c r="B35" s="299" t="s">
        <v>113</v>
      </c>
      <c r="C35" s="363">
        <v>0.10398</v>
      </c>
      <c r="D35" s="303">
        <v>3.6040000000000003E-2</v>
      </c>
      <c r="E35" s="303">
        <v>6.0990000000000003E-2</v>
      </c>
      <c r="F35" s="303">
        <v>-1.17E-3</v>
      </c>
      <c r="G35" s="317">
        <v>0.19984000000000002</v>
      </c>
      <c r="H35" s="127"/>
      <c r="J35" s="288"/>
      <c r="K35" s="288"/>
      <c r="L35" s="288"/>
      <c r="M35" s="288"/>
      <c r="N35" s="288"/>
      <c r="O35" s="288"/>
      <c r="P35" s="288"/>
      <c r="Q35" s="288"/>
    </row>
    <row r="36" spans="1:17" x14ac:dyDescent="0.35">
      <c r="A36" s="141"/>
      <c r="B36" s="299">
        <v>23</v>
      </c>
      <c r="C36" s="358">
        <v>0.10304000000000001</v>
      </c>
      <c r="D36" s="305">
        <v>1.7690000000000001E-2</v>
      </c>
      <c r="E36" s="305">
        <v>4.548E-2</v>
      </c>
      <c r="F36" s="318">
        <v>-1.17E-3</v>
      </c>
      <c r="G36" s="294">
        <v>0.16503999999999999</v>
      </c>
      <c r="H36" s="127"/>
      <c r="J36" s="288"/>
      <c r="K36" s="288"/>
      <c r="L36" s="288"/>
      <c r="M36" s="288"/>
      <c r="N36" s="288"/>
      <c r="O36" s="288"/>
      <c r="P36" s="288"/>
      <c r="Q36" s="288"/>
    </row>
    <row r="37" spans="1:17" x14ac:dyDescent="0.35">
      <c r="A37" s="137" t="s">
        <v>114</v>
      </c>
      <c r="B37" s="299">
        <v>24</v>
      </c>
      <c r="C37" s="197">
        <v>0.10304000000000001</v>
      </c>
      <c r="D37" s="293">
        <v>0</v>
      </c>
      <c r="E37" s="293">
        <v>2.2079999999999999E-2</v>
      </c>
      <c r="F37" s="319">
        <v>-1.17E-3</v>
      </c>
      <c r="G37" s="301">
        <v>0.12395</v>
      </c>
      <c r="H37" s="127"/>
      <c r="J37" s="288"/>
      <c r="K37" s="288"/>
      <c r="L37" s="288"/>
      <c r="M37" s="288"/>
      <c r="N37" s="288"/>
      <c r="O37" s="288"/>
      <c r="P37" s="288"/>
      <c r="Q37" s="288"/>
    </row>
    <row r="38" spans="1:17" x14ac:dyDescent="0.35">
      <c r="A38" s="136" t="s">
        <v>115</v>
      </c>
      <c r="B38" s="299" t="s">
        <v>116</v>
      </c>
      <c r="C38" s="197">
        <v>0.10304000000000001</v>
      </c>
      <c r="D38" s="293">
        <v>0</v>
      </c>
      <c r="E38" s="293">
        <v>1.8290000000000001E-2</v>
      </c>
      <c r="F38" s="319">
        <v>-1.17E-3</v>
      </c>
      <c r="G38" s="301">
        <v>0.12016</v>
      </c>
      <c r="H38" s="127"/>
      <c r="J38" s="288"/>
      <c r="K38" s="288"/>
      <c r="L38" s="288"/>
      <c r="M38" s="288"/>
      <c r="N38" s="288"/>
      <c r="O38" s="288"/>
      <c r="P38" s="288"/>
      <c r="Q38" s="288"/>
    </row>
    <row r="39" spans="1:17" x14ac:dyDescent="0.35">
      <c r="A39" s="147"/>
      <c r="B39" s="299" t="s">
        <v>117</v>
      </c>
      <c r="C39" s="197">
        <v>0.10304000000000001</v>
      </c>
      <c r="D39" s="293">
        <v>0</v>
      </c>
      <c r="E39" s="293">
        <v>1.763E-2</v>
      </c>
      <c r="F39" s="319">
        <v>-1.17E-3</v>
      </c>
      <c r="G39" s="301">
        <v>0.1195</v>
      </c>
      <c r="H39" s="127"/>
      <c r="J39" s="288"/>
      <c r="K39" s="288"/>
      <c r="L39" s="288"/>
      <c r="M39" s="288"/>
      <c r="N39" s="288"/>
      <c r="O39" s="288"/>
      <c r="P39" s="288"/>
      <c r="Q39" s="288"/>
    </row>
    <row r="40" spans="1:17" x14ac:dyDescent="0.35">
      <c r="A40" s="147"/>
      <c r="B40" s="299" t="s">
        <v>49</v>
      </c>
      <c r="C40" s="197">
        <v>0.10034999999999999</v>
      </c>
      <c r="D40" s="293">
        <v>0</v>
      </c>
      <c r="E40" s="293">
        <v>1.349E-2</v>
      </c>
      <c r="F40" s="319">
        <v>-1.17E-3</v>
      </c>
      <c r="G40" s="301">
        <v>0.11266999999999999</v>
      </c>
      <c r="H40" s="127"/>
      <c r="J40" s="288"/>
      <c r="K40" s="288"/>
      <c r="L40" s="288"/>
      <c r="M40" s="288"/>
      <c r="N40" s="288"/>
      <c r="O40" s="288"/>
      <c r="P40" s="288"/>
      <c r="Q40" s="288"/>
    </row>
    <row r="41" spans="1:17" x14ac:dyDescent="0.35">
      <c r="A41" s="147"/>
      <c r="B41" s="299" t="s">
        <v>118</v>
      </c>
      <c r="C41" s="197">
        <v>0.10034999999999999</v>
      </c>
      <c r="D41" s="293">
        <v>0</v>
      </c>
      <c r="E41" s="293">
        <v>1.29E-2</v>
      </c>
      <c r="F41" s="319">
        <v>-1.17E-3</v>
      </c>
      <c r="G41" s="301">
        <v>0.11207999999999999</v>
      </c>
      <c r="H41" s="127"/>
      <c r="J41" s="288"/>
      <c r="K41" s="288"/>
      <c r="L41" s="288"/>
      <c r="M41" s="288"/>
      <c r="N41" s="288"/>
      <c r="O41" s="288"/>
      <c r="P41" s="288"/>
      <c r="Q41" s="288"/>
    </row>
    <row r="42" spans="1:17" x14ac:dyDescent="0.35">
      <c r="A42" s="147"/>
      <c r="B42" s="299" t="s">
        <v>119</v>
      </c>
      <c r="C42" s="197">
        <v>0.10034999999999999</v>
      </c>
      <c r="D42" s="293">
        <v>0</v>
      </c>
      <c r="E42" s="293">
        <v>9.7599999999999996E-3</v>
      </c>
      <c r="F42" s="319">
        <v>-1.17E-3</v>
      </c>
      <c r="G42" s="301">
        <v>0.10894</v>
      </c>
      <c r="H42" s="127"/>
      <c r="J42" s="288"/>
      <c r="K42" s="288"/>
      <c r="L42" s="288"/>
      <c r="M42" s="288"/>
      <c r="N42" s="288"/>
      <c r="O42" s="288"/>
      <c r="P42" s="288"/>
      <c r="Q42" s="288"/>
    </row>
    <row r="43" spans="1:17" ht="15" thickBot="1" x14ac:dyDescent="0.4">
      <c r="A43" s="148"/>
      <c r="B43" s="302" t="s">
        <v>120</v>
      </c>
      <c r="C43" s="363">
        <v>0.10034999999999999</v>
      </c>
      <c r="D43" s="296">
        <v>0</v>
      </c>
      <c r="E43" s="296">
        <v>6.3400000000000001E-3</v>
      </c>
      <c r="F43" s="320">
        <v>-1.17E-3</v>
      </c>
      <c r="G43" s="297">
        <v>0.10551999999999999</v>
      </c>
      <c r="H43" s="127"/>
      <c r="J43" s="288"/>
      <c r="K43" s="288"/>
      <c r="L43" s="288"/>
      <c r="M43" s="288"/>
      <c r="N43" s="288"/>
      <c r="O43" s="288"/>
      <c r="P43" s="288"/>
      <c r="Q43" s="288"/>
    </row>
    <row r="44" spans="1:17" x14ac:dyDescent="0.35">
      <c r="A44" s="152"/>
      <c r="B44" s="200"/>
      <c r="C44" s="200"/>
      <c r="D44" s="200"/>
      <c r="E44" s="200"/>
      <c r="F44" s="200"/>
      <c r="G44" s="200"/>
      <c r="J44" s="288"/>
      <c r="K44" s="288"/>
      <c r="L44" s="288"/>
      <c r="M44" s="288"/>
      <c r="N44" s="288"/>
      <c r="O44" s="288"/>
      <c r="P44" s="288"/>
      <c r="Q44" s="288"/>
    </row>
    <row r="45" spans="1:17" x14ac:dyDescent="0.35">
      <c r="A45" s="321" t="s">
        <v>16</v>
      </c>
      <c r="B45" s="198"/>
      <c r="C45" s="198"/>
      <c r="D45" s="198"/>
      <c r="E45" s="198"/>
      <c r="F45" s="198"/>
      <c r="G45" s="198"/>
    </row>
    <row r="46" spans="1:17" ht="16.5" x14ac:dyDescent="0.35">
      <c r="A46" s="322" t="s">
        <v>121</v>
      </c>
      <c r="B46" s="198"/>
      <c r="C46" s="198"/>
      <c r="D46" s="198"/>
      <c r="E46" s="198"/>
      <c r="F46" s="198"/>
      <c r="G46" s="198"/>
    </row>
    <row r="47" spans="1:17" ht="16.5" x14ac:dyDescent="0.35">
      <c r="A47" s="322" t="s">
        <v>122</v>
      </c>
      <c r="B47" s="198"/>
      <c r="C47" s="198"/>
      <c r="D47" s="198"/>
      <c r="E47" s="198"/>
      <c r="F47" s="198"/>
      <c r="G47" s="198"/>
    </row>
    <row r="48" spans="1:17" ht="16.5" x14ac:dyDescent="0.35">
      <c r="A48" s="322" t="s">
        <v>123</v>
      </c>
      <c r="B48" s="198"/>
      <c r="C48" s="198"/>
      <c r="D48" s="198"/>
      <c r="E48" s="198"/>
      <c r="F48" s="198"/>
      <c r="G48" s="198"/>
    </row>
    <row r="49" spans="1:8" ht="16.5" x14ac:dyDescent="0.35">
      <c r="A49" s="322" t="s">
        <v>124</v>
      </c>
      <c r="B49" s="198"/>
      <c r="C49" s="198"/>
      <c r="D49" s="198"/>
      <c r="E49" s="198"/>
      <c r="F49" s="198"/>
      <c r="G49" s="198"/>
    </row>
    <row r="50" spans="1:8" x14ac:dyDescent="0.35">
      <c r="A50" s="322" t="s">
        <v>125</v>
      </c>
      <c r="B50" s="198"/>
      <c r="C50" s="198"/>
      <c r="D50" s="198"/>
      <c r="E50" s="198"/>
      <c r="F50" s="198"/>
      <c r="G50" s="198"/>
    </row>
    <row r="51" spans="1:8" s="103" customFormat="1" x14ac:dyDescent="0.35">
      <c r="A51" s="154"/>
      <c r="B51" s="198"/>
      <c r="C51" s="198"/>
      <c r="D51" s="198"/>
      <c r="E51" s="198"/>
      <c r="F51" s="198"/>
      <c r="G51" s="198"/>
      <c r="H51" s="151"/>
    </row>
    <row r="52" spans="1:8" x14ac:dyDescent="0.35">
      <c r="A52" s="153" t="s">
        <v>53</v>
      </c>
      <c r="B52" s="198"/>
      <c r="C52" s="198"/>
      <c r="D52" s="198"/>
      <c r="E52" s="198"/>
      <c r="F52" s="198"/>
      <c r="G52" s="198"/>
    </row>
    <row r="53" spans="1:8" x14ac:dyDescent="0.35">
      <c r="A53" s="154" t="s">
        <v>126</v>
      </c>
      <c r="B53" s="198"/>
      <c r="C53" s="198"/>
      <c r="D53" s="155" t="s">
        <v>127</v>
      </c>
      <c r="E53" s="198"/>
      <c r="F53" s="198"/>
      <c r="G53" s="198"/>
    </row>
    <row r="54" spans="1:8" x14ac:dyDescent="0.35">
      <c r="A54" s="154" t="s">
        <v>128</v>
      </c>
      <c r="B54" s="198"/>
      <c r="C54" s="198"/>
      <c r="D54" s="155" t="s">
        <v>129</v>
      </c>
      <c r="E54" s="198"/>
      <c r="F54" s="198"/>
      <c r="G54" s="198"/>
    </row>
    <row r="55" spans="1:8" x14ac:dyDescent="0.35">
      <c r="A55" s="150" t="s">
        <v>76</v>
      </c>
      <c r="B55" s="198"/>
      <c r="C55" s="198"/>
      <c r="D55" s="155" t="s">
        <v>77</v>
      </c>
      <c r="E55" s="198"/>
      <c r="F55" s="198"/>
      <c r="G55" s="198"/>
    </row>
    <row r="56" spans="1:8" x14ac:dyDescent="0.35">
      <c r="A56" s="150"/>
      <c r="B56" s="200"/>
      <c r="C56" s="200"/>
      <c r="D56" s="149"/>
      <c r="E56" s="200"/>
      <c r="F56" s="200"/>
      <c r="G56" s="200"/>
    </row>
  </sheetData>
  <sheetProtection algorithmName="SHA-512" hashValue="dw0BzVm8UGrFyrlNTCjnxtZJVs193fO5sk4MBTua1Yh9MCACb7+eAfMfK3hthPrxkL17PuAQKOmR2dOiqgZyZA==" saltValue="Sq93ZpmVztCMH6/83716lQ==" spinCount="100000" sheet="1" objects="1" scenarios="1"/>
  <mergeCells count="7">
    <mergeCell ref="A4:A7"/>
    <mergeCell ref="A1:G1"/>
    <mergeCell ref="A2:A3"/>
    <mergeCell ref="B2:B3"/>
    <mergeCell ref="C2:C3"/>
    <mergeCell ref="D2:F2"/>
    <mergeCell ref="G2:G3"/>
  </mergeCells>
  <hyperlinks>
    <hyperlink ref="D53" r:id="rId1" xr:uid="{E1820789-D54E-4BB2-B1B7-C649979B0A57}"/>
    <hyperlink ref="D54" r:id="rId2" xr:uid="{EEA3D642-2557-4B5E-9608-2E07DBC5CC54}"/>
    <hyperlink ref="D55" r:id="rId3" xr:uid="{62C1DAD1-6F4B-4917-AE4A-E55584B4477A}"/>
  </hyperlinks>
  <pageMargins left="0.7" right="0.7" top="0.75" bottom="0.75" header="0.3" footer="0.3"/>
  <pageSetup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O137"/>
  <sheetViews>
    <sheetView zoomScale="80" zoomScaleNormal="80" workbookViewId="0">
      <selection sqref="A1:A38"/>
    </sheetView>
  </sheetViews>
  <sheetFormatPr defaultRowHeight="14.5" x14ac:dyDescent="0.35"/>
  <cols>
    <col min="2" max="2" width="23.81640625" customWidth="1"/>
    <col min="3" max="3" width="20.1796875" customWidth="1"/>
    <col min="4" max="4" width="22" customWidth="1"/>
    <col min="5" max="5" width="22.1796875" customWidth="1"/>
    <col min="6" max="6" width="12.81640625" customWidth="1"/>
    <col min="7" max="7" width="11.54296875" customWidth="1"/>
    <col min="8" max="8" width="14.1796875" bestFit="1" customWidth="1"/>
    <col min="9" max="9" width="14.54296875" bestFit="1" customWidth="1"/>
    <col min="10" max="10" width="11" bestFit="1" customWidth="1"/>
    <col min="11" max="11" width="11.54296875" bestFit="1" customWidth="1"/>
    <col min="12" max="12" width="11.1796875" customWidth="1"/>
    <col min="13" max="13" width="12.81640625" bestFit="1" customWidth="1"/>
    <col min="14" max="14" width="11" bestFit="1" customWidth="1"/>
    <col min="15" max="15" width="14.54296875" bestFit="1" customWidth="1"/>
    <col min="16" max="16" width="16.1796875" customWidth="1"/>
    <col min="18" max="41" width="9.1796875" style="126"/>
  </cols>
  <sheetData>
    <row r="1" spans="1:18" ht="15" customHeight="1" x14ac:dyDescent="0.35">
      <c r="A1" s="411" t="s">
        <v>130</v>
      </c>
      <c r="B1" s="409" t="s">
        <v>131</v>
      </c>
      <c r="C1" s="405" t="s">
        <v>132</v>
      </c>
      <c r="D1" s="405" t="s">
        <v>133</v>
      </c>
      <c r="E1" s="407" t="s">
        <v>134</v>
      </c>
      <c r="F1" s="8"/>
      <c r="G1" s="8"/>
      <c r="H1" s="8"/>
      <c r="I1" s="8"/>
      <c r="J1" s="8"/>
      <c r="K1" s="8"/>
      <c r="L1" s="8"/>
      <c r="M1" s="8"/>
      <c r="N1" s="8"/>
      <c r="O1" s="8"/>
      <c r="P1" s="200"/>
      <c r="Q1" s="200"/>
      <c r="R1" s="151"/>
    </row>
    <row r="2" spans="1:18" ht="15" thickBot="1" x14ac:dyDescent="0.4">
      <c r="A2" s="412"/>
      <c r="B2" s="410"/>
      <c r="C2" s="406"/>
      <c r="D2" s="406"/>
      <c r="E2" s="408"/>
      <c r="F2" s="8"/>
      <c r="G2" s="8"/>
      <c r="H2" s="8"/>
      <c r="I2" s="8"/>
      <c r="J2" s="8"/>
      <c r="K2" s="95"/>
      <c r="L2" s="95"/>
      <c r="M2" s="95"/>
      <c r="N2" s="95"/>
      <c r="O2" s="95"/>
      <c r="P2" s="4"/>
      <c r="Q2" s="4"/>
      <c r="R2" s="4"/>
    </row>
    <row r="3" spans="1:18" x14ac:dyDescent="0.35">
      <c r="A3" s="412"/>
      <c r="B3" s="346" t="s">
        <v>352</v>
      </c>
      <c r="C3" s="199">
        <v>0.15298</v>
      </c>
      <c r="D3" s="199">
        <v>0.16353000000000001</v>
      </c>
      <c r="E3" s="354">
        <v>9.2429999999999998E-2</v>
      </c>
      <c r="F3" s="8"/>
      <c r="G3" s="8"/>
      <c r="H3" s="8"/>
      <c r="I3" s="8"/>
      <c r="J3" s="8"/>
      <c r="K3" s="271"/>
      <c r="L3" s="271"/>
      <c r="M3" s="271"/>
      <c r="N3" s="270"/>
      <c r="O3" s="269"/>
      <c r="P3" s="4"/>
      <c r="Q3" s="4"/>
      <c r="R3" s="4"/>
    </row>
    <row r="4" spans="1:18" x14ac:dyDescent="0.35">
      <c r="A4" s="412"/>
      <c r="B4" s="347">
        <v>44501</v>
      </c>
      <c r="C4" s="199">
        <v>9.554E-2</v>
      </c>
      <c r="D4" s="199">
        <v>9.4539999999999999E-2</v>
      </c>
      <c r="E4" s="355">
        <v>8.0140000000000003E-2</v>
      </c>
      <c r="F4" s="8"/>
      <c r="G4" s="8"/>
      <c r="H4" s="8"/>
      <c r="I4" s="8"/>
      <c r="J4" s="8"/>
      <c r="K4" s="271"/>
      <c r="L4" s="271"/>
      <c r="M4" s="271"/>
      <c r="N4" s="270"/>
      <c r="O4" s="269"/>
      <c r="P4" s="4"/>
      <c r="Q4" s="4"/>
      <c r="R4" s="4"/>
    </row>
    <row r="5" spans="1:18" x14ac:dyDescent="0.35">
      <c r="A5" s="412"/>
      <c r="B5" s="348">
        <v>44470</v>
      </c>
      <c r="C5" s="199">
        <v>9.554E-2</v>
      </c>
      <c r="D5" s="199">
        <v>8.362E-2</v>
      </c>
      <c r="E5" s="202">
        <v>0.11366</v>
      </c>
      <c r="F5" s="8"/>
      <c r="G5" s="8"/>
      <c r="H5" s="8"/>
      <c r="I5" s="8"/>
      <c r="J5" s="8"/>
      <c r="K5" s="271"/>
      <c r="L5" s="271"/>
      <c r="M5" s="271"/>
      <c r="N5" s="270"/>
      <c r="O5" s="269"/>
      <c r="P5" s="4"/>
      <c r="Q5" s="4"/>
      <c r="R5" s="4"/>
    </row>
    <row r="6" spans="1:18" x14ac:dyDescent="0.35">
      <c r="A6" s="412"/>
      <c r="B6" s="347">
        <v>44440</v>
      </c>
      <c r="C6" s="199">
        <v>9.554E-2</v>
      </c>
      <c r="D6" s="199">
        <v>7.1349999999999997E-2</v>
      </c>
      <c r="E6" s="202">
        <v>0.10188</v>
      </c>
      <c r="F6" s="8"/>
      <c r="G6" s="8"/>
      <c r="H6" s="8"/>
      <c r="I6" s="8"/>
      <c r="J6" s="8"/>
      <c r="K6" s="271"/>
      <c r="L6" s="271"/>
      <c r="M6" s="271"/>
      <c r="N6" s="270"/>
      <c r="O6" s="269"/>
      <c r="P6" s="4"/>
      <c r="Q6" s="4"/>
      <c r="R6" s="4"/>
    </row>
    <row r="7" spans="1:18" x14ac:dyDescent="0.35">
      <c r="A7" s="412"/>
      <c r="B7" s="348">
        <v>44409</v>
      </c>
      <c r="C7" s="199">
        <v>9.554E-2</v>
      </c>
      <c r="D7" s="199">
        <v>8.3629999999999996E-2</v>
      </c>
      <c r="E7" s="202">
        <v>0.10097</v>
      </c>
      <c r="F7" s="8"/>
      <c r="G7" s="8"/>
      <c r="H7" s="8"/>
      <c r="I7" s="8"/>
      <c r="J7" s="8"/>
      <c r="K7" s="271"/>
      <c r="L7" s="271"/>
      <c r="M7" s="271"/>
      <c r="N7" s="270"/>
      <c r="O7" s="269"/>
      <c r="P7" s="4"/>
      <c r="Q7" s="4"/>
      <c r="R7" s="4"/>
    </row>
    <row r="8" spans="1:18" x14ac:dyDescent="0.35">
      <c r="A8" s="412"/>
      <c r="B8" s="347">
        <v>44378</v>
      </c>
      <c r="C8" s="199">
        <v>9.554E-2</v>
      </c>
      <c r="D8" s="199">
        <v>9.0229999999999991E-2</v>
      </c>
      <c r="E8" s="202">
        <v>9.1429999999999997E-2</v>
      </c>
      <c r="F8" s="8"/>
      <c r="G8" s="8"/>
      <c r="H8" s="8"/>
      <c r="I8" s="8"/>
      <c r="J8" s="8"/>
      <c r="K8" s="271"/>
      <c r="L8" s="271"/>
      <c r="M8" s="271"/>
      <c r="N8" s="270"/>
      <c r="O8" s="269"/>
      <c r="P8" s="4"/>
      <c r="Q8" s="4"/>
      <c r="R8" s="4"/>
    </row>
    <row r="9" spans="1:18" x14ac:dyDescent="0.35">
      <c r="A9" s="412"/>
      <c r="B9" s="348">
        <v>44348</v>
      </c>
      <c r="C9" s="199">
        <v>9.554E-2</v>
      </c>
      <c r="D9" s="199">
        <v>8.3690000000000001E-2</v>
      </c>
      <c r="E9" s="202">
        <v>8.6309999999999998E-2</v>
      </c>
      <c r="F9" s="8"/>
      <c r="G9" s="8"/>
      <c r="H9" s="8"/>
      <c r="I9" s="8"/>
      <c r="J9" s="8"/>
      <c r="K9" s="271"/>
      <c r="L9" s="271"/>
      <c r="M9" s="271"/>
      <c r="N9" s="270"/>
      <c r="O9" s="269"/>
      <c r="P9" s="4"/>
      <c r="Q9" s="4"/>
      <c r="R9" s="4"/>
    </row>
    <row r="10" spans="1:18" x14ac:dyDescent="0.35">
      <c r="A10" s="412"/>
      <c r="B10" s="347">
        <v>44317</v>
      </c>
      <c r="C10" s="199">
        <v>0.114</v>
      </c>
      <c r="D10" s="199">
        <v>8.8849999999999998E-2</v>
      </c>
      <c r="E10" s="202">
        <v>8.6540000000000006E-2</v>
      </c>
      <c r="F10" s="8"/>
      <c r="G10" s="8"/>
      <c r="H10" s="8"/>
      <c r="I10" s="8"/>
      <c r="J10" s="8"/>
      <c r="K10" s="271"/>
      <c r="L10" s="271"/>
      <c r="M10" s="271"/>
      <c r="N10" s="270"/>
      <c r="O10" s="269"/>
      <c r="P10" s="4"/>
      <c r="Q10" s="4"/>
      <c r="R10" s="4"/>
    </row>
    <row r="11" spans="1:18" x14ac:dyDescent="0.35">
      <c r="A11" s="412"/>
      <c r="B11" s="348">
        <v>44287</v>
      </c>
      <c r="C11" s="199">
        <v>0.114</v>
      </c>
      <c r="D11" s="199">
        <v>9.3950000000000006E-2</v>
      </c>
      <c r="E11" s="202">
        <v>8.8260000000000005E-2</v>
      </c>
      <c r="F11" s="8"/>
      <c r="G11" s="8"/>
      <c r="H11" s="8"/>
      <c r="I11" s="8"/>
      <c r="J11" s="8"/>
      <c r="K11" s="271"/>
      <c r="L11" s="271"/>
      <c r="M11" s="271"/>
      <c r="N11" s="270"/>
      <c r="O11" s="269"/>
      <c r="P11" s="4"/>
      <c r="Q11" s="4"/>
      <c r="R11" s="4"/>
    </row>
    <row r="12" spans="1:18" x14ac:dyDescent="0.35">
      <c r="A12" s="412"/>
      <c r="B12" s="347">
        <v>44256</v>
      </c>
      <c r="C12" s="199">
        <v>0.114</v>
      </c>
      <c r="D12" s="199">
        <v>0.10392</v>
      </c>
      <c r="E12" s="202">
        <v>9.5100000000000004E-2</v>
      </c>
      <c r="F12" s="8"/>
      <c r="G12" s="8"/>
      <c r="H12" s="8"/>
      <c r="I12" s="8"/>
      <c r="J12" s="8"/>
      <c r="K12" s="271"/>
      <c r="L12" s="271"/>
      <c r="M12" s="271"/>
      <c r="N12" s="270"/>
      <c r="O12" s="269"/>
      <c r="P12" s="4"/>
      <c r="Q12" s="4"/>
      <c r="R12" s="4"/>
    </row>
    <row r="13" spans="1:18" x14ac:dyDescent="0.35">
      <c r="A13" s="412"/>
      <c r="B13" s="348">
        <v>44228</v>
      </c>
      <c r="C13" s="199">
        <v>0.114</v>
      </c>
      <c r="D13" s="199">
        <v>0.12383</v>
      </c>
      <c r="E13" s="202">
        <v>0.13927</v>
      </c>
      <c r="F13" s="8"/>
      <c r="G13" s="8"/>
      <c r="H13" s="8"/>
      <c r="I13" s="8"/>
      <c r="J13" s="8"/>
      <c r="K13" s="271"/>
      <c r="L13" s="271"/>
      <c r="M13" s="271"/>
      <c r="N13" s="270"/>
      <c r="O13" s="269"/>
      <c r="P13" s="4"/>
      <c r="Q13" s="4"/>
      <c r="R13" s="4"/>
    </row>
    <row r="14" spans="1:18" x14ac:dyDescent="0.35">
      <c r="A14" s="412"/>
      <c r="B14" s="347">
        <v>44197</v>
      </c>
      <c r="C14" s="199">
        <v>0.114</v>
      </c>
      <c r="D14" s="199">
        <v>0.12342</v>
      </c>
      <c r="E14" s="202">
        <v>9.085E-2</v>
      </c>
      <c r="F14" s="8"/>
      <c r="G14" s="8"/>
      <c r="H14" s="8"/>
      <c r="I14" s="8"/>
      <c r="J14" s="8"/>
      <c r="K14" s="271"/>
      <c r="L14" s="271"/>
      <c r="M14" s="271"/>
      <c r="N14" s="270"/>
      <c r="O14" s="269"/>
      <c r="P14" s="4"/>
      <c r="Q14" s="4"/>
      <c r="R14" s="4"/>
    </row>
    <row r="15" spans="1:18" x14ac:dyDescent="0.35">
      <c r="A15" s="412"/>
      <c r="B15" s="346" t="s">
        <v>135</v>
      </c>
      <c r="C15" s="199">
        <v>0.114</v>
      </c>
      <c r="D15" s="199">
        <v>0.10675</v>
      </c>
      <c r="E15" s="349">
        <v>9.2429999999999998E-2</v>
      </c>
      <c r="F15" s="8"/>
      <c r="G15" s="8"/>
      <c r="H15" s="8"/>
      <c r="I15" s="8"/>
      <c r="J15" s="8"/>
      <c r="K15" s="271"/>
      <c r="L15" s="271"/>
      <c r="M15" s="271"/>
      <c r="N15" s="270"/>
      <c r="O15" s="269"/>
      <c r="P15" s="4"/>
      <c r="Q15" s="4"/>
      <c r="R15" s="4"/>
    </row>
    <row r="16" spans="1:18" x14ac:dyDescent="0.35">
      <c r="A16" s="412"/>
      <c r="B16" s="347">
        <v>44136</v>
      </c>
      <c r="C16" s="199">
        <v>9.2999999999999999E-2</v>
      </c>
      <c r="D16" s="199">
        <v>8.9120000000000005E-2</v>
      </c>
      <c r="E16" s="349">
        <v>8.0140000000000003E-2</v>
      </c>
      <c r="F16" s="8"/>
      <c r="G16" s="8"/>
      <c r="H16" s="8"/>
      <c r="I16" s="8"/>
      <c r="J16" s="8"/>
      <c r="K16" s="271"/>
      <c r="L16" s="271"/>
      <c r="M16" s="271"/>
      <c r="N16" s="270"/>
      <c r="O16" s="127"/>
      <c r="P16" s="4"/>
      <c r="Q16" s="4"/>
      <c r="R16" s="4"/>
    </row>
    <row r="17" spans="1:41" x14ac:dyDescent="0.35">
      <c r="A17" s="412"/>
      <c r="B17" s="348">
        <v>44105</v>
      </c>
      <c r="C17" s="199">
        <v>9.2999999999999999E-2</v>
      </c>
      <c r="D17" s="199">
        <v>7.8149999999999997E-2</v>
      </c>
      <c r="E17" s="349">
        <v>7.2999999999999995E-2</v>
      </c>
      <c r="F17" s="8"/>
      <c r="G17" s="8"/>
      <c r="H17" s="8"/>
      <c r="I17" s="8"/>
      <c r="J17" s="8"/>
      <c r="K17" s="271"/>
      <c r="L17" s="271"/>
      <c r="M17" s="271"/>
      <c r="N17" s="270"/>
      <c r="O17" s="127"/>
      <c r="P17" s="4"/>
      <c r="Q17" s="4"/>
      <c r="R17" s="4"/>
      <c r="S17" s="151"/>
      <c r="T17" s="151"/>
      <c r="U17" s="151"/>
      <c r="V17" s="151"/>
      <c r="W17" s="151"/>
      <c r="X17" s="151"/>
      <c r="Y17" s="151"/>
      <c r="Z17" s="151"/>
      <c r="AA17" s="151"/>
      <c r="AB17" s="151"/>
      <c r="AC17" s="151"/>
      <c r="AD17" s="151"/>
      <c r="AE17" s="151"/>
      <c r="AF17" s="151"/>
      <c r="AG17" s="151"/>
      <c r="AH17" s="151"/>
      <c r="AI17" s="151"/>
      <c r="AJ17" s="151"/>
      <c r="AK17" s="151"/>
      <c r="AL17" s="151"/>
      <c r="AM17" s="151"/>
      <c r="AN17" s="151"/>
      <c r="AO17" s="151"/>
    </row>
    <row r="18" spans="1:41" x14ac:dyDescent="0.35">
      <c r="A18" s="412"/>
      <c r="B18" s="347">
        <v>44075</v>
      </c>
      <c r="C18" s="199">
        <v>9.2999999999999999E-2</v>
      </c>
      <c r="D18" s="199">
        <v>8.0189999999999997E-2</v>
      </c>
      <c r="E18" s="202">
        <v>6.7949999999999997E-2</v>
      </c>
      <c r="F18" s="8"/>
      <c r="G18" s="8"/>
      <c r="H18" s="8"/>
      <c r="I18" s="8"/>
      <c r="J18" s="8"/>
      <c r="K18" s="271"/>
      <c r="L18" s="271"/>
      <c r="M18" s="271"/>
      <c r="N18" s="270"/>
      <c r="O18" s="127"/>
      <c r="P18" s="4"/>
      <c r="Q18" s="4"/>
      <c r="R18" s="4"/>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row>
    <row r="19" spans="1:41" s="2" customFormat="1" x14ac:dyDescent="0.35">
      <c r="A19" s="412"/>
      <c r="B19" s="348">
        <v>44044</v>
      </c>
      <c r="C19" s="199">
        <v>9.2999999999999999E-2</v>
      </c>
      <c r="D19" s="199">
        <v>8.0729999999999996E-2</v>
      </c>
      <c r="E19" s="202">
        <v>7.4770000000000003E-2</v>
      </c>
      <c r="F19" s="8"/>
      <c r="G19" s="8"/>
      <c r="H19" s="8"/>
      <c r="I19" s="8"/>
      <c r="J19" s="8"/>
      <c r="K19" s="271"/>
      <c r="L19" s="271"/>
      <c r="M19" s="271"/>
      <c r="N19" s="270"/>
      <c r="O19" s="127"/>
      <c r="P19" s="4"/>
      <c r="Q19" s="4"/>
      <c r="R19" s="4"/>
      <c r="S19" s="4"/>
      <c r="T19" s="4"/>
      <c r="U19" s="4"/>
      <c r="V19" s="4"/>
      <c r="W19" s="4"/>
      <c r="X19" s="4"/>
      <c r="Y19" s="4"/>
      <c r="Z19" s="4"/>
      <c r="AA19" s="4"/>
      <c r="AB19" s="4"/>
      <c r="AC19" s="4"/>
      <c r="AD19" s="4"/>
      <c r="AE19" s="4"/>
      <c r="AF19" s="4"/>
      <c r="AG19" s="4"/>
      <c r="AH19" s="4"/>
      <c r="AI19" s="4"/>
      <c r="AJ19" s="4"/>
      <c r="AK19" s="4"/>
      <c r="AL19" s="4"/>
      <c r="AM19" s="4"/>
      <c r="AN19" s="4"/>
      <c r="AO19" s="4"/>
    </row>
    <row r="20" spans="1:41" s="2" customFormat="1" x14ac:dyDescent="0.35">
      <c r="A20" s="412"/>
      <c r="B20" s="347">
        <v>44013</v>
      </c>
      <c r="C20" s="199">
        <v>9.2999999999999999E-2</v>
      </c>
      <c r="D20" s="199">
        <v>8.1850000000000006E-2</v>
      </c>
      <c r="E20" s="202">
        <v>6.7129999999999995E-2</v>
      </c>
      <c r="F20" s="8"/>
      <c r="G20" s="8"/>
      <c r="H20" s="8"/>
      <c r="I20" s="8"/>
      <c r="J20" s="8"/>
      <c r="K20" s="271"/>
      <c r="L20" s="271"/>
      <c r="M20" s="271"/>
      <c r="N20" s="270"/>
      <c r="O20" s="127"/>
      <c r="P20" s="4"/>
      <c r="Q20" s="4"/>
      <c r="R20" s="4"/>
      <c r="S20" s="4"/>
      <c r="T20" s="4"/>
      <c r="U20" s="4"/>
      <c r="V20" s="4"/>
      <c r="W20" s="4"/>
      <c r="X20" s="4"/>
      <c r="Y20" s="4"/>
      <c r="Z20" s="4"/>
      <c r="AA20" s="4"/>
      <c r="AB20" s="4"/>
      <c r="AC20" s="4"/>
      <c r="AD20" s="4"/>
      <c r="AE20" s="4"/>
      <c r="AF20" s="4"/>
      <c r="AG20" s="4"/>
      <c r="AH20" s="4"/>
      <c r="AI20" s="4"/>
      <c r="AJ20" s="4"/>
      <c r="AK20" s="4"/>
      <c r="AL20" s="4"/>
      <c r="AM20" s="4"/>
      <c r="AN20" s="4"/>
      <c r="AO20" s="4"/>
    </row>
    <row r="21" spans="1:41" s="2" customFormat="1" x14ac:dyDescent="0.35">
      <c r="A21" s="412"/>
      <c r="B21" s="348">
        <v>43983</v>
      </c>
      <c r="C21" s="199">
        <v>9.2999999999999999E-2</v>
      </c>
      <c r="D21" s="199">
        <v>7.739E-2</v>
      </c>
      <c r="E21" s="202">
        <v>7.5950000000000004E-2</v>
      </c>
      <c r="F21" s="8"/>
      <c r="G21" s="8"/>
      <c r="H21" s="8"/>
      <c r="I21" s="8"/>
      <c r="J21" s="8"/>
      <c r="K21" s="271"/>
      <c r="L21" s="271"/>
      <c r="M21" s="271"/>
      <c r="N21" s="270"/>
      <c r="O21" s="127"/>
      <c r="P21" s="4"/>
      <c r="Q21" s="4"/>
      <c r="R21" s="4"/>
      <c r="S21" s="4"/>
      <c r="T21" s="4"/>
      <c r="U21" s="4"/>
      <c r="V21" s="4"/>
      <c r="W21" s="4"/>
      <c r="X21" s="4"/>
      <c r="Y21" s="4"/>
      <c r="Z21" s="4"/>
      <c r="AA21" s="4"/>
      <c r="AB21" s="4"/>
      <c r="AC21" s="4"/>
      <c r="AD21" s="4"/>
      <c r="AE21" s="4"/>
      <c r="AF21" s="4"/>
      <c r="AG21" s="4"/>
      <c r="AH21" s="4"/>
      <c r="AI21" s="4"/>
      <c r="AJ21" s="4"/>
      <c r="AK21" s="4"/>
      <c r="AL21" s="4"/>
      <c r="AM21" s="4"/>
      <c r="AN21" s="4"/>
      <c r="AO21" s="4"/>
    </row>
    <row r="22" spans="1:41" s="2" customFormat="1" x14ac:dyDescent="0.35">
      <c r="A22" s="412"/>
      <c r="B22" s="347">
        <v>43952</v>
      </c>
      <c r="C22" s="199">
        <v>0.12388</v>
      </c>
      <c r="D22" s="199">
        <v>9.11E-2</v>
      </c>
      <c r="E22" s="202">
        <v>6.6570000000000004E-2</v>
      </c>
      <c r="F22" s="8"/>
      <c r="G22" s="8"/>
      <c r="H22" s="8"/>
      <c r="I22" s="8"/>
      <c r="J22" s="8"/>
      <c r="K22" s="271"/>
      <c r="L22" s="271"/>
      <c r="M22" s="271"/>
      <c r="N22" s="270"/>
      <c r="O22" s="127"/>
      <c r="P22" s="4"/>
      <c r="Q22" s="4"/>
      <c r="R22" s="4"/>
      <c r="S22" s="4"/>
      <c r="T22" s="4"/>
      <c r="U22" s="4"/>
      <c r="V22" s="4"/>
      <c r="W22" s="4"/>
      <c r="X22" s="4"/>
      <c r="Y22" s="4"/>
      <c r="Z22" s="4"/>
      <c r="AA22" s="4"/>
      <c r="AB22" s="4"/>
      <c r="AC22" s="4"/>
      <c r="AD22" s="4"/>
      <c r="AE22" s="4"/>
      <c r="AF22" s="4"/>
      <c r="AG22" s="4"/>
      <c r="AH22" s="4"/>
      <c r="AI22" s="4"/>
      <c r="AJ22" s="4"/>
      <c r="AK22" s="4"/>
      <c r="AL22" s="4"/>
      <c r="AM22" s="4"/>
      <c r="AN22" s="4"/>
      <c r="AO22" s="4"/>
    </row>
    <row r="23" spans="1:41" s="2" customFormat="1" x14ac:dyDescent="0.35">
      <c r="A23" s="412"/>
      <c r="B23" s="348">
        <v>43922</v>
      </c>
      <c r="C23" s="199">
        <v>0.12388</v>
      </c>
      <c r="D23" s="199">
        <v>9.8540000000000003E-2</v>
      </c>
      <c r="E23" s="202">
        <v>7.0930000000000007E-2</v>
      </c>
      <c r="F23" s="8"/>
      <c r="G23" s="8"/>
      <c r="H23" s="8"/>
      <c r="I23" s="8"/>
      <c r="J23" s="8"/>
      <c r="K23" s="271"/>
      <c r="L23" s="271"/>
      <c r="M23" s="271"/>
      <c r="N23" s="270"/>
      <c r="O23" s="127"/>
      <c r="P23" s="4"/>
      <c r="Q23" s="4"/>
      <c r="R23" s="4"/>
      <c r="S23" s="4"/>
      <c r="T23" s="4"/>
      <c r="U23" s="4"/>
      <c r="V23" s="4"/>
      <c r="W23" s="4"/>
      <c r="X23" s="4"/>
      <c r="Y23" s="4"/>
      <c r="Z23" s="4"/>
      <c r="AA23" s="4"/>
      <c r="AB23" s="4"/>
      <c r="AC23" s="4"/>
      <c r="AD23" s="4"/>
      <c r="AE23" s="4"/>
      <c r="AF23" s="4"/>
      <c r="AG23" s="4"/>
      <c r="AH23" s="4"/>
      <c r="AI23" s="4"/>
      <c r="AJ23" s="4"/>
      <c r="AK23" s="4"/>
      <c r="AL23" s="4"/>
      <c r="AM23" s="4"/>
      <c r="AN23" s="4"/>
      <c r="AO23" s="4"/>
    </row>
    <row r="24" spans="1:41" s="2" customFormat="1" x14ac:dyDescent="0.35">
      <c r="A24" s="412"/>
      <c r="B24" s="347">
        <v>43891</v>
      </c>
      <c r="C24" s="199">
        <v>0.12388</v>
      </c>
      <c r="D24" s="199">
        <v>0.11182</v>
      </c>
      <c r="E24" s="202">
        <v>6.7970000000000003E-2</v>
      </c>
      <c r="F24" s="8"/>
      <c r="G24" s="8"/>
      <c r="H24" s="8"/>
      <c r="I24" s="8"/>
      <c r="J24" s="8"/>
      <c r="K24" s="271"/>
      <c r="L24" s="271"/>
      <c r="M24" s="271"/>
      <c r="N24" s="270"/>
      <c r="O24" s="127"/>
      <c r="P24" s="4"/>
      <c r="Q24" s="4"/>
      <c r="R24" s="4"/>
      <c r="S24" s="4"/>
      <c r="T24" s="4"/>
      <c r="U24" s="4"/>
      <c r="V24" s="4"/>
      <c r="W24" s="4"/>
      <c r="X24" s="4"/>
      <c r="Y24" s="4"/>
      <c r="Z24" s="4"/>
      <c r="AA24" s="4"/>
      <c r="AB24" s="4"/>
      <c r="AC24" s="4"/>
      <c r="AD24" s="4"/>
      <c r="AE24" s="4"/>
      <c r="AF24" s="4"/>
      <c r="AG24" s="4"/>
      <c r="AH24" s="4"/>
      <c r="AI24" s="4"/>
      <c r="AJ24" s="4"/>
      <c r="AK24" s="4"/>
      <c r="AL24" s="4"/>
      <c r="AM24" s="4"/>
      <c r="AN24" s="4"/>
      <c r="AO24" s="4"/>
    </row>
    <row r="25" spans="1:41" s="2" customFormat="1" x14ac:dyDescent="0.35">
      <c r="A25" s="412"/>
      <c r="B25" s="348">
        <v>43862</v>
      </c>
      <c r="C25" s="199">
        <v>0.12388</v>
      </c>
      <c r="D25" s="199">
        <v>0.13750000000000001</v>
      </c>
      <c r="E25" s="202">
        <v>7.1650000000000005E-2</v>
      </c>
      <c r="F25" s="8"/>
      <c r="G25" s="8"/>
      <c r="H25" s="8"/>
      <c r="I25" s="8"/>
      <c r="J25" s="8"/>
      <c r="K25" s="271"/>
      <c r="L25" s="271"/>
      <c r="M25" s="271"/>
      <c r="N25" s="270"/>
      <c r="O25" s="127"/>
      <c r="P25" s="4"/>
      <c r="Q25" s="4"/>
      <c r="R25" s="4"/>
      <c r="S25" s="4"/>
      <c r="T25" s="4"/>
      <c r="U25" s="4"/>
      <c r="V25" s="4"/>
      <c r="W25" s="4"/>
      <c r="X25" s="4"/>
      <c r="Y25" s="4"/>
      <c r="Z25" s="4"/>
      <c r="AA25" s="4"/>
      <c r="AB25" s="4"/>
      <c r="AC25" s="4"/>
      <c r="AD25" s="4"/>
      <c r="AE25" s="4"/>
      <c r="AF25" s="4"/>
      <c r="AG25" s="4"/>
      <c r="AH25" s="4"/>
      <c r="AI25" s="4"/>
      <c r="AJ25" s="4"/>
      <c r="AK25" s="4"/>
      <c r="AL25" s="4"/>
      <c r="AM25" s="4"/>
      <c r="AN25" s="4"/>
      <c r="AO25" s="4"/>
    </row>
    <row r="26" spans="1:41" s="2" customFormat="1" x14ac:dyDescent="0.35">
      <c r="A26" s="412"/>
      <c r="B26" s="347">
        <v>43831</v>
      </c>
      <c r="C26" s="199">
        <v>0.12388</v>
      </c>
      <c r="D26" s="199">
        <v>0.13925999999999999</v>
      </c>
      <c r="E26" s="202">
        <v>8.0009999999999998E-2</v>
      </c>
      <c r="F26" s="8"/>
      <c r="G26" s="8"/>
      <c r="H26" s="8"/>
      <c r="I26" s="8"/>
      <c r="J26" s="8"/>
      <c r="K26" s="271"/>
      <c r="L26" s="271"/>
      <c r="M26" s="271"/>
      <c r="N26" s="270"/>
      <c r="O26" s="127"/>
      <c r="P26" s="4"/>
      <c r="Q26" s="4"/>
      <c r="R26" s="4"/>
      <c r="S26" s="4"/>
      <c r="T26" s="4"/>
      <c r="U26" s="4"/>
      <c r="V26" s="4"/>
      <c r="W26" s="4"/>
      <c r="X26" s="4"/>
      <c r="Y26" s="4"/>
      <c r="Z26" s="4"/>
      <c r="AA26" s="4"/>
      <c r="AB26" s="4"/>
      <c r="AC26" s="4"/>
      <c r="AD26" s="4"/>
      <c r="AE26" s="4"/>
      <c r="AF26" s="4"/>
      <c r="AG26" s="4"/>
      <c r="AH26" s="4"/>
      <c r="AI26" s="4"/>
      <c r="AJ26" s="4"/>
      <c r="AK26" s="4"/>
      <c r="AL26" s="4"/>
      <c r="AM26" s="4"/>
      <c r="AN26" s="4"/>
      <c r="AO26" s="4"/>
    </row>
    <row r="27" spans="1:41" s="2" customFormat="1" x14ac:dyDescent="0.35">
      <c r="A27" s="412"/>
      <c r="B27" s="350">
        <v>43800</v>
      </c>
      <c r="C27" s="199">
        <v>0.12388</v>
      </c>
      <c r="D27" s="199">
        <v>0.12275999999999999</v>
      </c>
      <c r="E27" s="202">
        <v>0.10069</v>
      </c>
      <c r="F27" s="8"/>
      <c r="G27" s="8"/>
      <c r="H27" s="8"/>
      <c r="I27" s="8"/>
      <c r="J27" s="8"/>
      <c r="K27" s="271"/>
      <c r="L27" s="271"/>
      <c r="M27" s="271"/>
      <c r="N27" s="270"/>
      <c r="O27" s="127"/>
      <c r="P27" s="4"/>
      <c r="Q27" s="4"/>
      <c r="R27" s="4"/>
      <c r="S27" s="4"/>
      <c r="T27" s="4"/>
      <c r="U27" s="4"/>
      <c r="V27" s="4"/>
      <c r="W27" s="4"/>
      <c r="X27" s="4"/>
      <c r="Y27" s="4"/>
      <c r="Z27" s="4"/>
      <c r="AA27" s="4"/>
      <c r="AB27" s="4"/>
      <c r="AC27" s="4"/>
      <c r="AD27" s="4"/>
      <c r="AE27" s="4"/>
      <c r="AF27" s="4"/>
      <c r="AG27" s="4"/>
      <c r="AH27" s="4"/>
      <c r="AI27" s="4"/>
      <c r="AJ27" s="4"/>
      <c r="AK27" s="4"/>
      <c r="AL27" s="4"/>
      <c r="AM27" s="4"/>
      <c r="AN27" s="4"/>
      <c r="AO27" s="4"/>
    </row>
    <row r="28" spans="1:41" s="2" customFormat="1" x14ac:dyDescent="0.35">
      <c r="A28" s="412"/>
      <c r="B28" s="347">
        <v>43770</v>
      </c>
      <c r="C28" s="199">
        <v>9.98E-2</v>
      </c>
      <c r="D28" s="199">
        <v>9.7229999999999997E-2</v>
      </c>
      <c r="E28" s="202">
        <v>8.294E-2</v>
      </c>
      <c r="F28" s="8"/>
      <c r="G28" s="8"/>
      <c r="H28" s="8"/>
      <c r="I28" s="8"/>
      <c r="J28" s="8"/>
      <c r="K28" s="271"/>
      <c r="L28" s="271"/>
      <c r="M28" s="271"/>
      <c r="N28" s="270"/>
      <c r="O28" s="127"/>
      <c r="P28" s="4"/>
      <c r="Q28" s="4"/>
      <c r="R28" s="4"/>
      <c r="S28" s="4"/>
      <c r="T28" s="4"/>
      <c r="U28" s="4"/>
      <c r="V28" s="4"/>
      <c r="W28" s="4"/>
      <c r="X28" s="4"/>
      <c r="Y28" s="4"/>
      <c r="Z28" s="4"/>
      <c r="AA28" s="4"/>
      <c r="AB28" s="4"/>
      <c r="AC28" s="4"/>
      <c r="AD28" s="4"/>
      <c r="AE28" s="4"/>
      <c r="AF28" s="4"/>
      <c r="AG28" s="4"/>
      <c r="AH28" s="4"/>
      <c r="AI28" s="4"/>
      <c r="AJ28" s="4"/>
      <c r="AK28" s="4"/>
      <c r="AL28" s="4"/>
      <c r="AM28" s="4"/>
      <c r="AN28" s="4"/>
      <c r="AO28" s="4"/>
    </row>
    <row r="29" spans="1:41" s="2" customFormat="1" x14ac:dyDescent="0.35">
      <c r="A29" s="412"/>
      <c r="B29" s="348">
        <v>43739</v>
      </c>
      <c r="C29" s="199">
        <v>9.98E-2</v>
      </c>
      <c r="D29" s="199">
        <v>8.9979999999999991E-2</v>
      </c>
      <c r="E29" s="202">
        <v>6.5549999999999997E-2</v>
      </c>
      <c r="F29" s="8"/>
      <c r="G29" s="8"/>
      <c r="H29" s="8"/>
      <c r="I29" s="8"/>
      <c r="J29" s="8"/>
      <c r="K29" s="271"/>
      <c r="L29" s="271"/>
      <c r="M29" s="271"/>
      <c r="N29" s="270"/>
      <c r="O29" s="127"/>
      <c r="P29" s="4"/>
      <c r="Q29" s="4"/>
      <c r="R29" s="4"/>
      <c r="S29" s="4"/>
      <c r="T29" s="4"/>
      <c r="U29" s="4"/>
      <c r="V29" s="4"/>
      <c r="W29" s="4"/>
      <c r="X29" s="4"/>
      <c r="Y29" s="4"/>
      <c r="Z29" s="4"/>
      <c r="AA29" s="4"/>
      <c r="AB29" s="4"/>
      <c r="AC29" s="4"/>
      <c r="AD29" s="4"/>
      <c r="AE29" s="4"/>
      <c r="AF29" s="4"/>
      <c r="AG29" s="4"/>
      <c r="AH29" s="4"/>
      <c r="AI29" s="4"/>
      <c r="AJ29" s="4"/>
      <c r="AK29" s="4"/>
      <c r="AL29" s="4"/>
      <c r="AM29" s="4"/>
      <c r="AN29" s="4"/>
      <c r="AO29" s="4"/>
    </row>
    <row r="30" spans="1:41" s="2" customFormat="1" x14ac:dyDescent="0.35">
      <c r="A30" s="412"/>
      <c r="B30" s="347">
        <v>43709</v>
      </c>
      <c r="C30" s="199">
        <v>9.98E-2</v>
      </c>
      <c r="D30" s="199">
        <v>9.0129999999999988E-2</v>
      </c>
      <c r="E30" s="202">
        <v>6.4369999999999997E-2</v>
      </c>
      <c r="F30" s="8"/>
      <c r="G30" s="8"/>
      <c r="H30" s="8"/>
      <c r="I30" s="8"/>
      <c r="J30" s="8"/>
      <c r="K30" s="271"/>
      <c r="L30" s="271"/>
      <c r="M30" s="271"/>
      <c r="N30" s="270"/>
      <c r="O30" s="127"/>
      <c r="P30" s="4"/>
      <c r="Q30" s="4"/>
      <c r="R30" s="4"/>
      <c r="S30" s="4"/>
      <c r="T30" s="4"/>
      <c r="U30" s="4"/>
      <c r="V30" s="4"/>
      <c r="W30" s="4"/>
      <c r="X30" s="4"/>
      <c r="Y30" s="4"/>
      <c r="Z30" s="4"/>
      <c r="AA30" s="4"/>
      <c r="AB30" s="4"/>
      <c r="AC30" s="4"/>
      <c r="AD30" s="4"/>
      <c r="AE30" s="4"/>
      <c r="AF30" s="4"/>
      <c r="AG30" s="4"/>
      <c r="AH30" s="4"/>
      <c r="AI30" s="4"/>
      <c r="AJ30" s="4"/>
      <c r="AK30" s="4"/>
      <c r="AL30" s="4"/>
      <c r="AM30" s="4"/>
      <c r="AN30" s="4"/>
      <c r="AO30" s="4"/>
    </row>
    <row r="31" spans="1:41" s="2" customFormat="1" x14ac:dyDescent="0.35">
      <c r="A31" s="412"/>
      <c r="B31" s="348">
        <v>43678</v>
      </c>
      <c r="C31" s="199">
        <v>9.98E-2</v>
      </c>
      <c r="D31" s="199">
        <v>9.0859999999999996E-2</v>
      </c>
      <c r="E31" s="202">
        <v>6.8739999999999996E-2</v>
      </c>
      <c r="F31" s="8"/>
      <c r="G31" s="8"/>
      <c r="H31" s="8"/>
      <c r="I31" s="8"/>
      <c r="J31" s="8"/>
      <c r="K31" s="271"/>
      <c r="L31" s="271"/>
      <c r="M31" s="271"/>
      <c r="N31" s="270"/>
      <c r="O31" s="127"/>
      <c r="P31" s="4"/>
      <c r="Q31" s="4"/>
      <c r="R31" s="4"/>
      <c r="S31" s="4"/>
      <c r="T31" s="4"/>
      <c r="U31" s="4"/>
      <c r="V31" s="4"/>
      <c r="W31" s="4"/>
      <c r="X31" s="4"/>
      <c r="Y31" s="4"/>
      <c r="Z31" s="4"/>
      <c r="AA31" s="4"/>
      <c r="AB31" s="4"/>
      <c r="AC31" s="4"/>
      <c r="AD31" s="4"/>
      <c r="AE31" s="4"/>
      <c r="AF31" s="4"/>
      <c r="AG31" s="4"/>
      <c r="AH31" s="4"/>
      <c r="AI31" s="4"/>
      <c r="AJ31" s="4"/>
      <c r="AK31" s="4"/>
      <c r="AL31" s="4"/>
      <c r="AM31" s="4"/>
      <c r="AN31" s="4"/>
      <c r="AO31" s="4"/>
    </row>
    <row r="32" spans="1:41" s="2" customFormat="1" x14ac:dyDescent="0.35">
      <c r="A32" s="412"/>
      <c r="B32" s="347">
        <v>43647</v>
      </c>
      <c r="C32" s="199">
        <v>9.98E-2</v>
      </c>
      <c r="D32" s="199">
        <v>9.3159999999999993E-2</v>
      </c>
      <c r="E32" s="202">
        <v>7.0290000000000005E-2</v>
      </c>
      <c r="F32" s="8"/>
      <c r="G32" s="8"/>
      <c r="H32" s="8"/>
      <c r="I32" s="8"/>
      <c r="J32" s="8"/>
      <c r="K32" s="271"/>
      <c r="L32" s="271"/>
      <c r="M32" s="271"/>
      <c r="N32" s="270"/>
      <c r="O32" s="127"/>
      <c r="P32" s="4"/>
      <c r="Q32" s="4"/>
      <c r="R32" s="4"/>
      <c r="S32" s="4"/>
      <c r="T32" s="4"/>
      <c r="U32" s="4"/>
      <c r="V32" s="4"/>
      <c r="W32" s="4"/>
      <c r="X32" s="4"/>
      <c r="Y32" s="4"/>
      <c r="Z32" s="4"/>
      <c r="AA32" s="4"/>
      <c r="AB32" s="4"/>
      <c r="AC32" s="4"/>
      <c r="AD32" s="4"/>
      <c r="AE32" s="4"/>
      <c r="AF32" s="4"/>
      <c r="AG32" s="4"/>
      <c r="AH32" s="4"/>
      <c r="AI32" s="4"/>
      <c r="AJ32" s="4"/>
      <c r="AK32" s="4"/>
      <c r="AL32" s="4"/>
      <c r="AM32" s="4"/>
      <c r="AN32" s="4"/>
      <c r="AO32" s="4"/>
    </row>
    <row r="33" spans="1:41" s="2" customFormat="1" x14ac:dyDescent="0.35">
      <c r="A33" s="412"/>
      <c r="B33" s="348">
        <v>43617</v>
      </c>
      <c r="C33" s="199">
        <v>9.98E-2</v>
      </c>
      <c r="D33" s="199">
        <v>8.8849999999999998E-2</v>
      </c>
      <c r="E33" s="202">
        <v>7.2779999999999997E-2</v>
      </c>
      <c r="F33" s="8"/>
      <c r="G33" s="8"/>
      <c r="H33" s="8"/>
      <c r="I33" s="8"/>
      <c r="J33" s="8"/>
      <c r="K33" s="271"/>
      <c r="L33" s="271"/>
      <c r="M33" s="271"/>
      <c r="N33" s="270"/>
      <c r="O33" s="127"/>
      <c r="P33" s="4"/>
      <c r="Q33" s="4"/>
      <c r="R33" s="4"/>
      <c r="S33" s="4"/>
      <c r="T33" s="4"/>
      <c r="U33" s="4"/>
      <c r="V33" s="4"/>
      <c r="W33" s="4"/>
      <c r="X33" s="4"/>
      <c r="Y33" s="4"/>
      <c r="Z33" s="4"/>
      <c r="AA33" s="4"/>
      <c r="AB33" s="4"/>
      <c r="AC33" s="4"/>
      <c r="AD33" s="4"/>
      <c r="AE33" s="4"/>
      <c r="AF33" s="4"/>
      <c r="AG33" s="4"/>
      <c r="AH33" s="4"/>
      <c r="AI33" s="4"/>
      <c r="AJ33" s="4"/>
      <c r="AK33" s="4"/>
      <c r="AL33" s="4"/>
      <c r="AM33" s="4"/>
      <c r="AN33" s="4"/>
      <c r="AO33" s="4"/>
    </row>
    <row r="34" spans="1:41" s="2" customFormat="1" x14ac:dyDescent="0.35">
      <c r="A34" s="412"/>
      <c r="B34" s="347">
        <v>43586</v>
      </c>
      <c r="C34" s="199">
        <v>0.12914999999999999</v>
      </c>
      <c r="D34" s="199">
        <v>9.2409999999999992E-2</v>
      </c>
      <c r="E34" s="202">
        <v>8.2699999999999996E-2</v>
      </c>
      <c r="F34" s="8"/>
      <c r="G34" s="8"/>
      <c r="H34" s="8"/>
      <c r="I34" s="8"/>
      <c r="J34" s="8"/>
      <c r="K34" s="271"/>
      <c r="L34" s="271"/>
      <c r="M34" s="271"/>
      <c r="N34" s="270"/>
      <c r="O34" s="127"/>
      <c r="P34" s="4"/>
      <c r="Q34" s="4"/>
      <c r="R34" s="4"/>
      <c r="S34" s="4"/>
      <c r="T34" s="4"/>
      <c r="U34" s="4"/>
      <c r="V34" s="4"/>
      <c r="W34" s="4"/>
      <c r="X34" s="4"/>
      <c r="Y34" s="4"/>
      <c r="Z34" s="4"/>
      <c r="AA34" s="4"/>
      <c r="AB34" s="4"/>
      <c r="AC34" s="4"/>
      <c r="AD34" s="4"/>
      <c r="AE34" s="4"/>
      <c r="AF34" s="4"/>
      <c r="AG34" s="4"/>
      <c r="AH34" s="4"/>
      <c r="AI34" s="4"/>
      <c r="AJ34" s="4"/>
      <c r="AK34" s="4"/>
      <c r="AL34" s="4"/>
      <c r="AM34" s="4"/>
      <c r="AN34" s="4"/>
      <c r="AO34" s="4"/>
    </row>
    <row r="35" spans="1:41" s="2" customFormat="1" x14ac:dyDescent="0.35">
      <c r="A35" s="412"/>
      <c r="B35" s="348">
        <v>43556</v>
      </c>
      <c r="C35" s="199">
        <v>0.12914999999999999</v>
      </c>
      <c r="D35" s="199">
        <v>9.7309999999999994E-2</v>
      </c>
      <c r="E35" s="202">
        <v>8.9880000000000002E-2</v>
      </c>
      <c r="F35" s="8"/>
      <c r="G35" s="8"/>
      <c r="H35" s="8"/>
      <c r="I35" s="8"/>
      <c r="J35" s="8"/>
      <c r="K35" s="271"/>
      <c r="L35" s="271"/>
      <c r="M35" s="271"/>
      <c r="N35" s="270"/>
      <c r="O35" s="127"/>
      <c r="P35" s="4"/>
      <c r="Q35" s="4"/>
      <c r="R35" s="4"/>
      <c r="S35" s="4"/>
      <c r="T35" s="4"/>
      <c r="U35" s="4"/>
      <c r="V35" s="4"/>
      <c r="W35" s="4"/>
      <c r="X35" s="4"/>
      <c r="Y35" s="4"/>
      <c r="Z35" s="4"/>
      <c r="AA35" s="4"/>
      <c r="AB35" s="4"/>
      <c r="AC35" s="4"/>
      <c r="AD35" s="4"/>
      <c r="AE35" s="4"/>
      <c r="AF35" s="4"/>
      <c r="AG35" s="4"/>
      <c r="AH35" s="4"/>
      <c r="AI35" s="4"/>
      <c r="AJ35" s="4"/>
      <c r="AK35" s="4"/>
      <c r="AL35" s="4"/>
      <c r="AM35" s="4"/>
      <c r="AN35" s="4"/>
      <c r="AO35" s="4"/>
    </row>
    <row r="36" spans="1:41" s="2" customFormat="1" x14ac:dyDescent="0.35">
      <c r="A36" s="412"/>
      <c r="B36" s="347">
        <v>43525</v>
      </c>
      <c r="C36" s="199">
        <v>0.12914999999999999</v>
      </c>
      <c r="D36" s="199">
        <v>0.11387</v>
      </c>
      <c r="E36" s="202">
        <v>0.10773000000000001</v>
      </c>
      <c r="F36" s="8"/>
      <c r="G36" s="8"/>
      <c r="H36" s="8"/>
      <c r="I36" s="8"/>
      <c r="J36" s="8"/>
      <c r="K36" s="271"/>
      <c r="L36" s="271"/>
      <c r="M36" s="271"/>
      <c r="N36" s="270"/>
      <c r="O36" s="127"/>
      <c r="P36" s="272"/>
      <c r="Q36" s="4"/>
      <c r="R36" s="4"/>
      <c r="S36" s="4"/>
      <c r="T36" s="4"/>
      <c r="U36" s="4"/>
      <c r="V36" s="4"/>
      <c r="W36" s="4"/>
      <c r="X36" s="4"/>
      <c r="Y36" s="4"/>
      <c r="Z36" s="4"/>
      <c r="AA36" s="4"/>
      <c r="AB36" s="4"/>
      <c r="AC36" s="4"/>
      <c r="AD36" s="4"/>
      <c r="AE36" s="4"/>
      <c r="AF36" s="4"/>
      <c r="AG36" s="4"/>
      <c r="AH36" s="4"/>
      <c r="AI36" s="4"/>
      <c r="AJ36" s="4"/>
      <c r="AK36" s="4"/>
      <c r="AL36" s="4"/>
      <c r="AM36" s="4"/>
      <c r="AN36" s="4"/>
      <c r="AO36" s="4"/>
    </row>
    <row r="37" spans="1:41" s="2" customFormat="1" x14ac:dyDescent="0.35">
      <c r="A37" s="412"/>
      <c r="B37" s="348">
        <v>43497</v>
      </c>
      <c r="C37" s="199">
        <v>0.12914999999999999</v>
      </c>
      <c r="D37" s="199">
        <v>0.14964</v>
      </c>
      <c r="E37" s="202">
        <v>0.11262999999999999</v>
      </c>
      <c r="F37" s="8"/>
      <c r="G37" s="8"/>
      <c r="H37" s="8"/>
      <c r="I37" s="8"/>
      <c r="J37" s="8"/>
      <c r="K37" s="271"/>
      <c r="L37" s="271"/>
      <c r="M37" s="271"/>
      <c r="N37" s="270"/>
      <c r="O37" s="127"/>
      <c r="P37" s="273"/>
      <c r="Q37" s="4"/>
      <c r="R37" s="4"/>
      <c r="S37" s="4"/>
      <c r="T37" s="4"/>
      <c r="U37" s="4"/>
      <c r="V37" s="4"/>
      <c r="W37" s="4"/>
      <c r="X37" s="4"/>
      <c r="Y37" s="4"/>
      <c r="Z37" s="4"/>
      <c r="AA37" s="4"/>
      <c r="AB37" s="4"/>
      <c r="AC37" s="4"/>
      <c r="AD37" s="4"/>
      <c r="AE37" s="4"/>
      <c r="AF37" s="4"/>
      <c r="AG37" s="4"/>
      <c r="AH37" s="4"/>
      <c r="AI37" s="4"/>
      <c r="AJ37" s="4"/>
      <c r="AK37" s="4"/>
      <c r="AL37" s="4"/>
      <c r="AM37" s="4"/>
      <c r="AN37" s="4"/>
      <c r="AO37" s="4"/>
    </row>
    <row r="38" spans="1:41" s="2" customFormat="1" ht="15" thickBot="1" x14ac:dyDescent="0.4">
      <c r="A38" s="416"/>
      <c r="B38" s="351">
        <v>43466</v>
      </c>
      <c r="C38" s="203">
        <v>0.12914999999999999</v>
      </c>
      <c r="D38" s="203">
        <v>0.14829000000000001</v>
      </c>
      <c r="E38" s="204">
        <v>0.12311999999999999</v>
      </c>
      <c r="F38" s="8"/>
      <c r="G38" s="8"/>
      <c r="H38" s="8"/>
      <c r="I38" s="8"/>
      <c r="J38" s="8"/>
      <c r="K38" s="271"/>
      <c r="L38" s="271"/>
      <c r="M38" s="271"/>
      <c r="N38" s="270"/>
      <c r="O38" s="127"/>
      <c r="P38" s="273"/>
      <c r="Q38" s="4"/>
      <c r="R38" s="4"/>
      <c r="S38" s="4"/>
      <c r="T38" s="4"/>
      <c r="U38" s="4"/>
      <c r="V38" s="4"/>
      <c r="W38" s="4"/>
      <c r="X38" s="4"/>
      <c r="Y38" s="4"/>
      <c r="Z38" s="4"/>
      <c r="AA38" s="4"/>
      <c r="AB38" s="4"/>
      <c r="AC38" s="4"/>
      <c r="AD38" s="4"/>
      <c r="AE38" s="4"/>
      <c r="AF38" s="4"/>
      <c r="AG38" s="4"/>
      <c r="AH38" s="4"/>
      <c r="AI38" s="4"/>
      <c r="AJ38" s="4"/>
      <c r="AK38" s="4"/>
      <c r="AL38" s="4"/>
      <c r="AM38" s="4"/>
      <c r="AN38" s="4"/>
      <c r="AO38" s="4"/>
    </row>
    <row r="39" spans="1:41" x14ac:dyDescent="0.35">
      <c r="A39" s="200"/>
      <c r="B39" s="198"/>
      <c r="C39" s="200"/>
      <c r="D39" s="200"/>
      <c r="E39" s="200"/>
      <c r="F39" s="8"/>
      <c r="G39" s="8"/>
      <c r="H39" s="8"/>
      <c r="I39" s="8"/>
      <c r="J39" s="8"/>
      <c r="K39" s="4"/>
      <c r="L39" s="4"/>
      <c r="M39" s="4"/>
      <c r="N39" s="4"/>
      <c r="O39" s="4"/>
      <c r="P39" s="4"/>
      <c r="Q39" s="4"/>
      <c r="R39" s="4"/>
      <c r="S39" s="151"/>
      <c r="T39" s="151"/>
      <c r="U39" s="151"/>
      <c r="V39" s="151"/>
      <c r="W39" s="151"/>
      <c r="X39" s="151"/>
      <c r="Y39" s="151"/>
      <c r="Z39" s="151"/>
      <c r="AA39" s="151"/>
      <c r="AB39" s="151"/>
      <c r="AC39" s="151"/>
      <c r="AD39" s="151"/>
      <c r="AE39" s="151"/>
      <c r="AF39" s="151"/>
      <c r="AG39" s="151"/>
      <c r="AH39" s="151"/>
      <c r="AI39" s="151"/>
      <c r="AJ39" s="151"/>
      <c r="AK39" s="151"/>
      <c r="AL39" s="151"/>
      <c r="AM39" s="151"/>
      <c r="AN39" s="151"/>
      <c r="AO39" s="151"/>
    </row>
    <row r="40" spans="1:41" s="200" customFormat="1" x14ac:dyDescent="0.35">
      <c r="B40" s="201" t="s">
        <v>73</v>
      </c>
      <c r="I40" s="4"/>
      <c r="J40" s="4"/>
      <c r="K40" s="4"/>
      <c r="L40" s="4"/>
      <c r="M40" s="4"/>
      <c r="N40" s="4"/>
      <c r="O40" s="4"/>
      <c r="P40" s="4"/>
      <c r="Q40" s="4"/>
      <c r="R40" s="4"/>
      <c r="S40" s="151"/>
      <c r="T40" s="151"/>
      <c r="U40" s="151"/>
      <c r="V40" s="151"/>
      <c r="W40" s="151"/>
      <c r="X40" s="151"/>
      <c r="Y40" s="151"/>
      <c r="Z40" s="151"/>
      <c r="AA40" s="151"/>
      <c r="AB40" s="151"/>
      <c r="AC40" s="151"/>
      <c r="AD40" s="151"/>
      <c r="AE40" s="151"/>
      <c r="AF40" s="151"/>
      <c r="AG40" s="151"/>
      <c r="AH40" s="151"/>
      <c r="AI40" s="151"/>
      <c r="AJ40" s="151"/>
      <c r="AK40" s="151"/>
      <c r="AL40" s="151"/>
      <c r="AM40" s="151"/>
      <c r="AN40" s="151"/>
      <c r="AO40" s="151"/>
    </row>
    <row r="41" spans="1:41" ht="15" thickBot="1" x14ac:dyDescent="0.4">
      <c r="A41" s="7"/>
      <c r="B41" s="151"/>
      <c r="C41" s="151"/>
      <c r="D41" s="151"/>
      <c r="E41" s="151"/>
      <c r="F41" s="151"/>
      <c r="G41" s="151"/>
      <c r="H41" s="4"/>
      <c r="I41" s="4"/>
      <c r="J41" s="4"/>
      <c r="K41" s="4"/>
      <c r="L41" s="4"/>
      <c r="M41" s="4"/>
      <c r="N41" s="4"/>
      <c r="O41" s="4"/>
      <c r="P41" s="4"/>
      <c r="Q41" s="4"/>
      <c r="R41" s="4"/>
      <c r="S41" s="151"/>
      <c r="T41" s="151"/>
      <c r="U41" s="151"/>
      <c r="V41" s="151"/>
      <c r="W41" s="151"/>
      <c r="X41" s="151"/>
      <c r="Y41" s="151"/>
      <c r="Z41" s="151"/>
      <c r="AA41" s="151"/>
      <c r="AB41" s="151"/>
      <c r="AC41" s="151"/>
      <c r="AD41" s="151"/>
      <c r="AE41" s="151"/>
      <c r="AF41" s="151"/>
      <c r="AG41" s="151"/>
      <c r="AH41" s="151"/>
      <c r="AI41" s="151"/>
      <c r="AJ41" s="151"/>
      <c r="AK41" s="151"/>
      <c r="AL41" s="151"/>
      <c r="AM41" s="151"/>
      <c r="AN41" s="151"/>
      <c r="AO41" s="151"/>
    </row>
    <row r="42" spans="1:41" ht="15" customHeight="1" x14ac:dyDescent="0.35">
      <c r="A42" s="411" t="s">
        <v>136</v>
      </c>
      <c r="B42" s="421" t="s">
        <v>137</v>
      </c>
      <c r="C42" s="419" t="s">
        <v>138</v>
      </c>
      <c r="D42" s="419" t="s">
        <v>139</v>
      </c>
      <c r="E42" s="413" t="s">
        <v>140</v>
      </c>
      <c r="F42" s="414"/>
      <c r="G42" s="415"/>
      <c r="H42" s="4"/>
      <c r="I42" s="4"/>
      <c r="J42" s="4"/>
      <c r="K42" s="4"/>
      <c r="L42" s="4"/>
      <c r="M42" s="4"/>
      <c r="N42" s="4"/>
      <c r="O42" s="4"/>
      <c r="P42" s="4"/>
      <c r="Q42" s="4"/>
      <c r="R42" s="4"/>
      <c r="S42" s="151"/>
      <c r="T42" s="151"/>
      <c r="U42" s="151"/>
      <c r="V42" s="151"/>
      <c r="W42" s="151"/>
      <c r="X42" s="151"/>
      <c r="Y42" s="151"/>
      <c r="Z42" s="151"/>
      <c r="AA42" s="151"/>
      <c r="AB42" s="151"/>
      <c r="AC42" s="151"/>
      <c r="AD42" s="151"/>
      <c r="AE42" s="151"/>
      <c r="AF42" s="151"/>
      <c r="AG42" s="151"/>
      <c r="AH42" s="151"/>
      <c r="AI42" s="151"/>
      <c r="AJ42" s="151"/>
      <c r="AK42" s="151"/>
      <c r="AL42" s="151"/>
      <c r="AM42" s="151"/>
      <c r="AN42" s="151"/>
      <c r="AO42" s="151"/>
    </row>
    <row r="43" spans="1:41" x14ac:dyDescent="0.35">
      <c r="A43" s="412"/>
      <c r="B43" s="422"/>
      <c r="C43" s="420"/>
      <c r="D43" s="420"/>
      <c r="E43" s="282" t="s">
        <v>141</v>
      </c>
      <c r="F43" s="282" t="s">
        <v>142</v>
      </c>
      <c r="G43" s="108" t="s">
        <v>143</v>
      </c>
      <c r="H43" s="4"/>
      <c r="I43" s="4"/>
      <c r="J43" s="4"/>
      <c r="K43" s="4"/>
      <c r="L43" s="4"/>
      <c r="M43" s="4"/>
      <c r="N43" s="4"/>
      <c r="O43" s="4"/>
      <c r="P43" s="4"/>
      <c r="Q43" s="4"/>
      <c r="R43" s="4"/>
      <c r="S43" s="151"/>
      <c r="T43" s="151"/>
      <c r="U43" s="151"/>
      <c r="V43" s="151"/>
      <c r="W43" s="151"/>
      <c r="X43" s="151"/>
      <c r="Y43" s="151"/>
      <c r="Z43" s="151"/>
      <c r="AA43" s="151"/>
      <c r="AB43" s="151"/>
      <c r="AC43" s="151"/>
      <c r="AD43" s="151"/>
      <c r="AE43" s="151"/>
      <c r="AF43" s="151"/>
      <c r="AG43" s="151"/>
      <c r="AH43" s="151"/>
      <c r="AI43" s="151"/>
      <c r="AJ43" s="151"/>
      <c r="AK43" s="151"/>
      <c r="AL43" s="151"/>
      <c r="AM43" s="151"/>
      <c r="AN43" s="151"/>
      <c r="AO43" s="151"/>
    </row>
    <row r="44" spans="1:41" x14ac:dyDescent="0.35">
      <c r="A44" s="412"/>
      <c r="B44" s="287">
        <v>2019</v>
      </c>
      <c r="C44" s="286">
        <v>0.12295333333333332</v>
      </c>
      <c r="D44" s="98">
        <v>0.11238333333333332</v>
      </c>
      <c r="E44" s="98">
        <v>0.11771749999999999</v>
      </c>
      <c r="F44" s="113">
        <v>0.12341333333333333</v>
      </c>
      <c r="G44" s="114">
        <v>0.10913250000000001</v>
      </c>
      <c r="H44" s="4"/>
      <c r="I44" s="4"/>
      <c r="J44" s="4"/>
      <c r="K44" s="4"/>
      <c r="L44" s="4"/>
      <c r="M44" s="4"/>
      <c r="N44" s="4"/>
      <c r="O44" s="4"/>
      <c r="P44" s="4"/>
      <c r="Q44" s="4"/>
      <c r="R44" s="4"/>
      <c r="S44" s="151"/>
      <c r="T44" s="151"/>
      <c r="U44" s="151"/>
      <c r="V44" s="151"/>
      <c r="W44" s="151"/>
      <c r="X44" s="151"/>
      <c r="Y44" s="151"/>
      <c r="Z44" s="151"/>
      <c r="AA44" s="151"/>
      <c r="AB44" s="151"/>
      <c r="AC44" s="151"/>
      <c r="AD44" s="151"/>
      <c r="AE44" s="151"/>
      <c r="AF44" s="151"/>
      <c r="AG44" s="151"/>
      <c r="AH44" s="151"/>
      <c r="AI44" s="151"/>
      <c r="AJ44" s="151"/>
      <c r="AK44" s="151"/>
      <c r="AL44" s="151"/>
      <c r="AM44" s="151"/>
      <c r="AN44" s="151"/>
      <c r="AO44" s="151"/>
    </row>
    <row r="45" spans="1:41" x14ac:dyDescent="0.35">
      <c r="A45" s="412"/>
      <c r="B45" s="287">
        <v>2020</v>
      </c>
      <c r="C45" s="98">
        <v>0.11665999999999999</v>
      </c>
      <c r="D45" s="98">
        <v>0.10061166666666665</v>
      </c>
      <c r="E45" s="98">
        <v>9.7722500000000004E-2</v>
      </c>
      <c r="F45" s="113">
        <v>9.9722500000000006E-2</v>
      </c>
      <c r="G45" s="114">
        <v>9.7210000000000005E-2</v>
      </c>
      <c r="H45" s="4"/>
      <c r="I45" s="4"/>
      <c r="J45" s="4"/>
      <c r="K45" s="4"/>
      <c r="L45" s="4"/>
      <c r="M45" s="4"/>
      <c r="N45" s="4"/>
      <c r="O45" s="4"/>
      <c r="P45" s="4"/>
      <c r="Q45" s="4"/>
      <c r="R45" s="4"/>
      <c r="S45" s="151"/>
      <c r="T45" s="151"/>
      <c r="U45" s="151"/>
      <c r="V45" s="151"/>
      <c r="W45" s="151"/>
      <c r="X45" s="151"/>
      <c r="Y45" s="151"/>
      <c r="Z45" s="151"/>
      <c r="AA45" s="151"/>
      <c r="AB45" s="151"/>
      <c r="AC45" s="151"/>
      <c r="AD45" s="151"/>
      <c r="AE45" s="151"/>
      <c r="AF45" s="151"/>
      <c r="AG45" s="151"/>
      <c r="AH45" s="151"/>
      <c r="AI45" s="151"/>
      <c r="AJ45" s="151"/>
      <c r="AK45" s="151"/>
      <c r="AL45" s="151"/>
      <c r="AM45" s="151"/>
      <c r="AN45" s="151"/>
      <c r="AO45" s="151"/>
    </row>
    <row r="46" spans="1:41" x14ac:dyDescent="0.35">
      <c r="A46" s="412"/>
      <c r="B46" s="287">
        <v>2021</v>
      </c>
      <c r="C46" s="98">
        <v>0.11453000000000001</v>
      </c>
      <c r="D46" s="98">
        <v>9.9931666666666683E-2</v>
      </c>
      <c r="E46" s="98">
        <v>0.10441</v>
      </c>
      <c r="F46" s="113">
        <v>0.10482166666666666</v>
      </c>
      <c r="G46" s="114">
        <v>0.10009083333333334</v>
      </c>
      <c r="H46" s="4"/>
      <c r="I46" s="4"/>
      <c r="J46" s="4"/>
      <c r="K46" s="4"/>
      <c r="L46" s="4"/>
      <c r="M46" s="4"/>
      <c r="N46" s="4"/>
      <c r="O46" s="4"/>
      <c r="P46" s="4"/>
      <c r="Q46" s="4"/>
      <c r="R46" s="4"/>
      <c r="S46" s="151"/>
      <c r="T46" s="151"/>
      <c r="U46" s="151"/>
      <c r="V46" s="151"/>
      <c r="W46" s="151"/>
      <c r="X46" s="151"/>
      <c r="Y46" s="151"/>
      <c r="Z46" s="151"/>
      <c r="AA46" s="151"/>
      <c r="AB46" s="151"/>
      <c r="AC46" s="151"/>
      <c r="AD46" s="151"/>
      <c r="AE46" s="151"/>
      <c r="AF46" s="151"/>
      <c r="AG46" s="151"/>
      <c r="AH46" s="151"/>
      <c r="AI46" s="151"/>
      <c r="AJ46" s="151"/>
      <c r="AK46" s="151"/>
      <c r="AL46" s="151"/>
      <c r="AM46" s="151"/>
      <c r="AN46" s="151"/>
      <c r="AO46" s="151"/>
    </row>
    <row r="47" spans="1:41" x14ac:dyDescent="0.35">
      <c r="A47" s="412"/>
      <c r="B47" s="9"/>
      <c r="C47" s="110"/>
      <c r="D47" s="110"/>
      <c r="E47" s="110"/>
      <c r="F47" s="97"/>
      <c r="G47" s="94"/>
      <c r="H47" s="4"/>
      <c r="I47" s="4"/>
      <c r="J47" s="4"/>
      <c r="K47" s="4"/>
      <c r="L47" s="4"/>
      <c r="M47" s="4"/>
      <c r="N47" s="4"/>
      <c r="O47" s="4"/>
      <c r="P47" s="4"/>
      <c r="Q47" s="4"/>
      <c r="R47" s="4"/>
      <c r="S47" s="151"/>
      <c r="T47" s="151"/>
      <c r="U47" s="151"/>
      <c r="V47" s="151"/>
      <c r="W47" s="151"/>
      <c r="X47" s="151"/>
      <c r="Y47" s="151"/>
      <c r="Z47" s="151"/>
      <c r="AA47" s="151"/>
      <c r="AB47" s="151"/>
      <c r="AC47" s="151"/>
      <c r="AD47" s="151"/>
      <c r="AE47" s="151"/>
      <c r="AF47" s="151"/>
      <c r="AG47" s="151"/>
      <c r="AH47" s="151"/>
      <c r="AI47" s="151"/>
      <c r="AJ47" s="151"/>
      <c r="AK47" s="151"/>
      <c r="AL47" s="151"/>
      <c r="AM47" s="151"/>
      <c r="AN47" s="151"/>
      <c r="AO47" s="151"/>
    </row>
    <row r="48" spans="1:41" x14ac:dyDescent="0.35">
      <c r="A48" s="412"/>
      <c r="B48" s="123" t="s">
        <v>144</v>
      </c>
      <c r="C48" s="98">
        <v>0.11804777777777777</v>
      </c>
      <c r="D48" s="98">
        <v>0.1043088888888889</v>
      </c>
      <c r="E48" s="98">
        <v>0.10661666666666665</v>
      </c>
      <c r="F48" s="99">
        <v>0.10931916666666668</v>
      </c>
      <c r="G48" s="111">
        <v>0.10214444444444444</v>
      </c>
      <c r="H48" s="4"/>
      <c r="I48" s="4"/>
      <c r="J48" s="4"/>
      <c r="K48" s="4"/>
      <c r="L48" s="4"/>
      <c r="M48" s="4"/>
      <c r="N48" s="4"/>
      <c r="O48" s="4"/>
      <c r="P48" s="4"/>
      <c r="Q48" s="4"/>
      <c r="R48" s="4"/>
      <c r="S48" s="151"/>
      <c r="T48" s="151"/>
      <c r="U48" s="151"/>
      <c r="V48" s="151"/>
      <c r="W48" s="151"/>
      <c r="X48" s="151"/>
      <c r="Y48" s="151"/>
      <c r="Z48" s="151"/>
      <c r="AA48" s="151"/>
      <c r="AB48" s="151"/>
      <c r="AC48" s="151"/>
      <c r="AD48" s="151"/>
      <c r="AE48" s="151"/>
      <c r="AF48" s="151"/>
      <c r="AG48" s="151"/>
      <c r="AH48" s="151"/>
      <c r="AI48" s="151"/>
      <c r="AJ48" s="151"/>
      <c r="AK48" s="151"/>
      <c r="AL48" s="151"/>
      <c r="AM48" s="151"/>
      <c r="AN48" s="151"/>
      <c r="AO48" s="151"/>
    </row>
    <row r="49" spans="1:18" x14ac:dyDescent="0.35">
      <c r="A49" s="412"/>
      <c r="B49" s="9"/>
      <c r="C49" s="110"/>
      <c r="D49" s="110"/>
      <c r="E49" s="110"/>
      <c r="F49" s="97"/>
      <c r="G49" s="94"/>
      <c r="H49" s="4"/>
      <c r="I49" s="4"/>
      <c r="J49" s="4"/>
      <c r="K49" s="4"/>
      <c r="L49" s="4"/>
      <c r="M49" s="4"/>
      <c r="N49" s="4"/>
      <c r="O49" s="4"/>
      <c r="P49" s="4"/>
      <c r="Q49" s="4"/>
      <c r="R49" s="4"/>
    </row>
    <row r="50" spans="1:18" x14ac:dyDescent="0.35">
      <c r="A50" s="412"/>
      <c r="B50" s="417"/>
      <c r="C50" s="112" t="s">
        <v>138</v>
      </c>
      <c r="D50" s="112" t="s">
        <v>139</v>
      </c>
      <c r="E50" s="112" t="s">
        <v>141</v>
      </c>
      <c r="F50" s="282" t="s">
        <v>142</v>
      </c>
      <c r="G50" s="108" t="s">
        <v>143</v>
      </c>
      <c r="H50" s="4"/>
      <c r="I50" s="4"/>
      <c r="J50" s="4"/>
      <c r="K50" s="4"/>
      <c r="L50" s="4"/>
      <c r="M50" s="4"/>
      <c r="N50" s="4"/>
      <c r="O50" s="4"/>
      <c r="P50" s="4"/>
      <c r="Q50" s="4"/>
      <c r="R50" s="4"/>
    </row>
    <row r="51" spans="1:18" x14ac:dyDescent="0.35">
      <c r="A51" s="412"/>
      <c r="B51" s="418"/>
      <c r="C51" s="112" t="s">
        <v>145</v>
      </c>
      <c r="D51" s="112" t="s">
        <v>145</v>
      </c>
      <c r="E51" s="112" t="s">
        <v>146</v>
      </c>
      <c r="F51" s="282" t="s">
        <v>146</v>
      </c>
      <c r="G51" s="108" t="s">
        <v>146</v>
      </c>
      <c r="H51" s="4"/>
      <c r="I51" s="4"/>
      <c r="J51" s="4"/>
      <c r="K51" s="4"/>
      <c r="L51" s="4"/>
      <c r="M51" s="4"/>
      <c r="N51" s="4"/>
      <c r="O51" s="4"/>
      <c r="P51" s="4"/>
      <c r="Q51" s="4"/>
      <c r="R51" s="4"/>
    </row>
    <row r="52" spans="1:18" x14ac:dyDescent="0.35">
      <c r="A52" s="412"/>
      <c r="B52" s="115">
        <v>43466</v>
      </c>
      <c r="C52" s="113">
        <v>0.13718</v>
      </c>
      <c r="D52" s="113">
        <v>0.13166</v>
      </c>
      <c r="E52" s="113">
        <v>0.16399</v>
      </c>
      <c r="F52" s="113">
        <v>0.17286000000000001</v>
      </c>
      <c r="G52" s="114">
        <v>0.15361</v>
      </c>
      <c r="H52" s="4"/>
      <c r="I52" s="4"/>
      <c r="J52" s="4"/>
      <c r="K52" s="4"/>
      <c r="L52" s="4"/>
      <c r="M52" s="4"/>
      <c r="N52" s="4"/>
      <c r="O52" s="274"/>
      <c r="P52" s="274"/>
      <c r="Q52" s="274"/>
      <c r="R52" s="4"/>
    </row>
    <row r="53" spans="1:18" x14ac:dyDescent="0.35">
      <c r="A53" s="412"/>
      <c r="B53" s="115">
        <v>43497</v>
      </c>
      <c r="C53" s="113">
        <v>0.13718</v>
      </c>
      <c r="D53" s="113">
        <v>0.13166</v>
      </c>
      <c r="E53" s="113">
        <v>0.18135000000000001</v>
      </c>
      <c r="F53" s="113">
        <v>0.19392000000000001</v>
      </c>
      <c r="G53" s="114">
        <v>0.16746</v>
      </c>
      <c r="H53" s="4"/>
      <c r="I53" s="4"/>
      <c r="J53" s="4"/>
      <c r="K53" s="4"/>
      <c r="L53" s="4"/>
      <c r="M53" s="4"/>
      <c r="N53" s="4"/>
      <c r="O53" s="274"/>
      <c r="P53" s="274"/>
      <c r="Q53" s="274"/>
      <c r="R53" s="4"/>
    </row>
    <row r="54" spans="1:18" x14ac:dyDescent="0.35">
      <c r="A54" s="412"/>
      <c r="B54" s="115">
        <v>43525</v>
      </c>
      <c r="C54" s="113">
        <v>0.13718</v>
      </c>
      <c r="D54" s="113">
        <v>0.13166</v>
      </c>
      <c r="E54" s="113">
        <v>0.14746999999999999</v>
      </c>
      <c r="F54" s="113">
        <v>0.16173999999999999</v>
      </c>
      <c r="G54" s="114">
        <v>0.13807</v>
      </c>
      <c r="H54" s="4"/>
      <c r="I54" s="4"/>
      <c r="J54" s="4"/>
      <c r="K54" s="4"/>
      <c r="L54" s="4"/>
      <c r="M54" s="4"/>
      <c r="N54" s="4"/>
      <c r="O54" s="274"/>
      <c r="P54" s="274"/>
      <c r="Q54" s="274"/>
      <c r="R54" s="4"/>
    </row>
    <row r="55" spans="1:18" x14ac:dyDescent="0.35">
      <c r="A55" s="412"/>
      <c r="B55" s="115">
        <v>43556</v>
      </c>
      <c r="C55" s="116">
        <v>0.13718</v>
      </c>
      <c r="D55" s="116">
        <v>0.13166</v>
      </c>
      <c r="E55" s="116">
        <v>0.12048</v>
      </c>
      <c r="F55" s="116">
        <v>0.13877999999999999</v>
      </c>
      <c r="G55" s="114">
        <v>0.10867</v>
      </c>
      <c r="H55" s="4"/>
      <c r="I55" s="4"/>
      <c r="J55" s="4"/>
      <c r="K55" s="4"/>
      <c r="L55" s="4"/>
      <c r="M55" s="4"/>
      <c r="N55" s="4"/>
      <c r="O55" s="274"/>
      <c r="P55" s="274"/>
      <c r="Q55" s="274"/>
      <c r="R55" s="4"/>
    </row>
    <row r="56" spans="1:18" x14ac:dyDescent="0.35">
      <c r="A56" s="412"/>
      <c r="B56" s="115">
        <v>43586</v>
      </c>
      <c r="C56" s="116">
        <v>0.10793</v>
      </c>
      <c r="D56" s="116">
        <v>9.6460000000000004E-2</v>
      </c>
      <c r="E56" s="116">
        <v>0.1142</v>
      </c>
      <c r="F56" s="116">
        <v>0.13134999999999999</v>
      </c>
      <c r="G56" s="114">
        <v>0.10283</v>
      </c>
      <c r="H56" s="4"/>
      <c r="I56" s="4"/>
      <c r="J56" s="4"/>
      <c r="K56" s="4"/>
      <c r="L56" s="4"/>
      <c r="M56" s="4"/>
      <c r="N56" s="4"/>
      <c r="O56" s="274"/>
      <c r="P56" s="274"/>
      <c r="Q56" s="274"/>
      <c r="R56" s="4"/>
    </row>
    <row r="57" spans="1:18" x14ac:dyDescent="0.35">
      <c r="A57" s="412"/>
      <c r="B57" s="115">
        <v>43617</v>
      </c>
      <c r="C57" s="116">
        <v>0.10793</v>
      </c>
      <c r="D57" s="116">
        <v>9.6460000000000004E-2</v>
      </c>
      <c r="E57" s="116">
        <v>9.1480000000000006E-2</v>
      </c>
      <c r="F57" s="116">
        <v>9.1730000000000006E-2</v>
      </c>
      <c r="G57" s="114">
        <v>8.4769999999999998E-2</v>
      </c>
      <c r="H57" s="4"/>
      <c r="I57" s="4"/>
      <c r="J57" s="4"/>
      <c r="K57" s="4"/>
      <c r="L57" s="4"/>
      <c r="M57" s="4"/>
      <c r="N57" s="4"/>
      <c r="O57" s="274"/>
      <c r="P57" s="274"/>
      <c r="Q57" s="274"/>
      <c r="R57" s="4"/>
    </row>
    <row r="58" spans="1:18" x14ac:dyDescent="0.35">
      <c r="A58" s="412"/>
      <c r="B58" s="115">
        <v>43647</v>
      </c>
      <c r="C58" s="116">
        <v>0.10793</v>
      </c>
      <c r="D58" s="116">
        <v>9.6460000000000004E-2</v>
      </c>
      <c r="E58" s="116">
        <v>9.6970000000000001E-2</v>
      </c>
      <c r="F58" s="116">
        <v>9.7600000000000006E-2</v>
      </c>
      <c r="G58" s="114">
        <v>9.1039999999999996E-2</v>
      </c>
      <c r="H58" s="4"/>
      <c r="I58" s="4"/>
      <c r="J58" s="4"/>
      <c r="K58" s="4"/>
      <c r="L58" s="4"/>
      <c r="M58" s="4"/>
      <c r="N58" s="4"/>
      <c r="O58" s="274"/>
      <c r="P58" s="274"/>
      <c r="Q58" s="274"/>
      <c r="R58" s="4"/>
    </row>
    <row r="59" spans="1:18" x14ac:dyDescent="0.35">
      <c r="A59" s="412"/>
      <c r="B59" s="115">
        <v>43678</v>
      </c>
      <c r="C59" s="116">
        <v>0.10793</v>
      </c>
      <c r="D59" s="116">
        <v>9.6460000000000004E-2</v>
      </c>
      <c r="E59" s="116">
        <v>9.0310000000000001E-2</v>
      </c>
      <c r="F59" s="116">
        <v>9.0149999999999994E-2</v>
      </c>
      <c r="G59" s="114">
        <v>8.3540000000000003E-2</v>
      </c>
      <c r="H59" s="4"/>
      <c r="I59" s="4"/>
      <c r="J59" s="4"/>
      <c r="K59" s="4"/>
      <c r="L59" s="4"/>
      <c r="M59" s="4"/>
      <c r="N59" s="4"/>
      <c r="O59" s="274"/>
      <c r="P59" s="274"/>
      <c r="Q59" s="274"/>
      <c r="R59" s="4"/>
    </row>
    <row r="60" spans="1:18" x14ac:dyDescent="0.35">
      <c r="A60" s="412"/>
      <c r="B60" s="115">
        <v>43709</v>
      </c>
      <c r="C60" s="116">
        <v>0.10793</v>
      </c>
      <c r="D60" s="116">
        <v>9.6460000000000004E-2</v>
      </c>
      <c r="E60" s="116">
        <v>9.2789999999999997E-2</v>
      </c>
      <c r="F60" s="116">
        <v>9.0300000000000005E-2</v>
      </c>
      <c r="G60" s="114">
        <v>8.1869999999999998E-2</v>
      </c>
      <c r="H60" s="4"/>
      <c r="I60" s="4"/>
      <c r="J60" s="4"/>
      <c r="K60" s="4"/>
      <c r="L60" s="4"/>
      <c r="M60" s="4"/>
      <c r="N60" s="4"/>
      <c r="O60" s="274"/>
      <c r="P60" s="274"/>
      <c r="Q60" s="274"/>
      <c r="R60" s="4"/>
    </row>
    <row r="61" spans="1:18" x14ac:dyDescent="0.35">
      <c r="A61" s="412"/>
      <c r="B61" s="115">
        <v>43739</v>
      </c>
      <c r="C61" s="113">
        <v>0.10793</v>
      </c>
      <c r="D61" s="113">
        <v>9.6460000000000004E-2</v>
      </c>
      <c r="E61" s="113">
        <v>9.257E-2</v>
      </c>
      <c r="F61" s="113">
        <v>9.0520000000000003E-2</v>
      </c>
      <c r="G61" s="114">
        <v>8.2900000000000001E-2</v>
      </c>
      <c r="H61" s="4"/>
      <c r="I61" s="4"/>
      <c r="J61" s="4"/>
      <c r="K61" s="4"/>
      <c r="L61" s="4"/>
      <c r="M61" s="4"/>
      <c r="N61" s="4"/>
      <c r="O61" s="274"/>
      <c r="P61" s="274"/>
      <c r="Q61" s="274"/>
      <c r="R61" s="4"/>
    </row>
    <row r="62" spans="1:18" x14ac:dyDescent="0.35">
      <c r="A62" s="412"/>
      <c r="B62" s="115">
        <v>43770</v>
      </c>
      <c r="C62" s="113">
        <v>0.13957</v>
      </c>
      <c r="D62" s="113">
        <v>0.1216</v>
      </c>
      <c r="E62" s="113">
        <v>0.10055</v>
      </c>
      <c r="F62" s="113">
        <v>0.10079</v>
      </c>
      <c r="G62" s="114">
        <v>9.7170000000000006E-2</v>
      </c>
      <c r="H62" s="4"/>
      <c r="I62" s="4"/>
      <c r="J62" s="4"/>
      <c r="K62" s="4"/>
      <c r="L62" s="4"/>
      <c r="M62" s="4"/>
      <c r="N62" s="4"/>
      <c r="O62" s="274"/>
      <c r="P62" s="274"/>
      <c r="Q62" s="274"/>
      <c r="R62" s="4"/>
    </row>
    <row r="63" spans="1:18" ht="15" customHeight="1" x14ac:dyDescent="0.35">
      <c r="A63" s="412"/>
      <c r="B63" s="115">
        <v>43800</v>
      </c>
      <c r="C63" s="113">
        <v>0.13957</v>
      </c>
      <c r="D63" s="113">
        <v>0.1216</v>
      </c>
      <c r="E63" s="113">
        <v>0.12045</v>
      </c>
      <c r="F63" s="113">
        <v>0.12121999999999999</v>
      </c>
      <c r="G63" s="114">
        <v>0.11766</v>
      </c>
      <c r="H63" s="4"/>
      <c r="I63" s="4"/>
      <c r="J63" s="4"/>
      <c r="K63" s="4"/>
      <c r="L63" s="4"/>
      <c r="M63" s="4"/>
      <c r="N63" s="4"/>
      <c r="O63" s="274"/>
      <c r="P63" s="274"/>
      <c r="Q63" s="274"/>
      <c r="R63" s="4"/>
    </row>
    <row r="64" spans="1:18" x14ac:dyDescent="0.35">
      <c r="A64" s="412"/>
      <c r="B64" s="115">
        <v>43831</v>
      </c>
      <c r="C64" s="113">
        <v>0.13957</v>
      </c>
      <c r="D64" s="113">
        <v>0.1216</v>
      </c>
      <c r="E64" s="113">
        <v>0.14133999999999999</v>
      </c>
      <c r="F64" s="113">
        <v>0.14143</v>
      </c>
      <c r="G64" s="114">
        <v>0.13797999999999999</v>
      </c>
      <c r="H64" s="4"/>
      <c r="I64" s="4"/>
      <c r="J64" s="4"/>
      <c r="K64" s="4"/>
      <c r="L64" s="4"/>
      <c r="M64" s="4"/>
      <c r="N64" s="4"/>
      <c r="O64" s="274"/>
      <c r="P64" s="274"/>
      <c r="Q64" s="274"/>
      <c r="R64" s="4"/>
    </row>
    <row r="65" spans="1:18" x14ac:dyDescent="0.35">
      <c r="A65" s="412"/>
      <c r="B65" s="115">
        <v>43862</v>
      </c>
      <c r="C65" s="113">
        <v>0.13957</v>
      </c>
      <c r="D65" s="113">
        <v>0.1216</v>
      </c>
      <c r="E65" s="113">
        <v>0.12958</v>
      </c>
      <c r="F65" s="113">
        <v>0.12967000000000001</v>
      </c>
      <c r="G65" s="114">
        <v>0.12856999999999999</v>
      </c>
      <c r="H65" s="4"/>
      <c r="I65" s="4"/>
      <c r="J65" s="4"/>
      <c r="K65" s="4"/>
      <c r="L65" s="4"/>
      <c r="M65" s="4"/>
      <c r="N65" s="4"/>
      <c r="O65" s="274"/>
      <c r="P65" s="274"/>
      <c r="Q65" s="274"/>
      <c r="R65" s="4"/>
    </row>
    <row r="66" spans="1:18" x14ac:dyDescent="0.35">
      <c r="A66" s="412"/>
      <c r="B66" s="115">
        <v>43891</v>
      </c>
      <c r="C66" s="113">
        <v>0.13957</v>
      </c>
      <c r="D66" s="113">
        <v>0.1216</v>
      </c>
      <c r="E66" s="113">
        <v>0.10788</v>
      </c>
      <c r="F66" s="113">
        <v>0.10954999999999999</v>
      </c>
      <c r="G66" s="114">
        <v>0.10858</v>
      </c>
      <c r="H66" s="4"/>
      <c r="I66" s="4"/>
      <c r="J66" s="4"/>
      <c r="K66" s="4"/>
      <c r="L66" s="4"/>
      <c r="M66" s="4"/>
      <c r="N66" s="4"/>
      <c r="O66" s="274"/>
      <c r="P66" s="274"/>
      <c r="Q66" s="274"/>
      <c r="R66" s="4"/>
    </row>
    <row r="67" spans="1:18" x14ac:dyDescent="0.35">
      <c r="A67" s="412"/>
      <c r="B67" s="115">
        <v>43922</v>
      </c>
      <c r="C67" s="113">
        <v>0.13957</v>
      </c>
      <c r="D67" s="113">
        <v>0.1216</v>
      </c>
      <c r="E67" s="113">
        <v>9.8890000000000006E-2</v>
      </c>
      <c r="F67" s="113">
        <v>0.10102</v>
      </c>
      <c r="G67" s="114">
        <v>9.8619999999999999E-2</v>
      </c>
      <c r="H67" s="4"/>
      <c r="I67" s="4"/>
      <c r="J67" s="4"/>
      <c r="K67" s="4"/>
      <c r="L67" s="4"/>
      <c r="M67" s="4"/>
      <c r="N67" s="4"/>
      <c r="O67" s="274"/>
      <c r="P67" s="274"/>
      <c r="Q67" s="274"/>
      <c r="R67" s="4"/>
    </row>
    <row r="68" spans="1:18" x14ac:dyDescent="0.35">
      <c r="A68" s="412"/>
      <c r="B68" s="115">
        <v>43952</v>
      </c>
      <c r="C68" s="113">
        <v>9.8979999999999999E-2</v>
      </c>
      <c r="D68" s="113">
        <v>8.4279999999999994E-2</v>
      </c>
      <c r="E68" s="113">
        <v>8.337E-2</v>
      </c>
      <c r="F68" s="113">
        <v>8.9539999999999995E-2</v>
      </c>
      <c r="G68" s="114">
        <v>8.5489999999999997E-2</v>
      </c>
      <c r="H68" s="4"/>
      <c r="I68" s="4"/>
      <c r="J68" s="4"/>
      <c r="K68" s="4"/>
      <c r="L68" s="4"/>
      <c r="M68" s="4"/>
      <c r="N68" s="4"/>
      <c r="O68" s="274"/>
      <c r="P68" s="274"/>
      <c r="Q68" s="274"/>
      <c r="R68" s="4"/>
    </row>
    <row r="69" spans="1:18" x14ac:dyDescent="0.35">
      <c r="A69" s="412"/>
      <c r="B69" s="115">
        <v>43983</v>
      </c>
      <c r="C69" s="113">
        <v>9.8979999999999999E-2</v>
      </c>
      <c r="D69" s="113">
        <v>8.4279999999999994E-2</v>
      </c>
      <c r="E69" s="113">
        <v>7.5319999999999998E-2</v>
      </c>
      <c r="F69" s="113">
        <v>7.7920000000000003E-2</v>
      </c>
      <c r="G69" s="114">
        <v>7.5859999999999997E-2</v>
      </c>
      <c r="H69" s="4"/>
      <c r="I69" s="4"/>
      <c r="J69" s="4"/>
      <c r="K69" s="4"/>
      <c r="L69" s="4"/>
      <c r="M69" s="4"/>
      <c r="N69" s="4"/>
      <c r="O69" s="274"/>
      <c r="P69" s="274"/>
      <c r="Q69" s="274"/>
      <c r="R69" s="4"/>
    </row>
    <row r="70" spans="1:18" x14ac:dyDescent="0.35">
      <c r="A70" s="412"/>
      <c r="B70" s="115">
        <v>44013</v>
      </c>
      <c r="C70" s="113">
        <v>9.8979999999999999E-2</v>
      </c>
      <c r="D70" s="113">
        <v>8.4279999999999994E-2</v>
      </c>
      <c r="E70" s="113">
        <v>8.1129999999999994E-2</v>
      </c>
      <c r="F70" s="113">
        <v>8.448E-2</v>
      </c>
      <c r="G70" s="114">
        <v>8.0920000000000006E-2</v>
      </c>
      <c r="H70" s="4"/>
      <c r="I70" s="4"/>
      <c r="J70" s="4"/>
      <c r="K70" s="4"/>
      <c r="L70" s="4"/>
      <c r="M70" s="4"/>
      <c r="N70" s="4"/>
      <c r="O70" s="274"/>
      <c r="P70" s="274"/>
      <c r="Q70" s="274"/>
      <c r="R70" s="4"/>
    </row>
    <row r="71" spans="1:18" x14ac:dyDescent="0.35">
      <c r="A71" s="412"/>
      <c r="B71" s="115">
        <v>44044</v>
      </c>
      <c r="C71" s="113">
        <v>9.8979999999999999E-2</v>
      </c>
      <c r="D71" s="113">
        <v>8.4279999999999994E-2</v>
      </c>
      <c r="E71" s="113">
        <v>8.2780000000000006E-2</v>
      </c>
      <c r="F71" s="113">
        <v>8.5110000000000005E-2</v>
      </c>
      <c r="G71" s="114">
        <v>8.1900000000000001E-2</v>
      </c>
      <c r="H71" s="4"/>
      <c r="I71" s="4"/>
      <c r="J71" s="4"/>
      <c r="K71" s="4"/>
      <c r="L71" s="4"/>
      <c r="M71" s="4"/>
      <c r="N71" s="4"/>
      <c r="O71" s="274"/>
      <c r="P71" s="274"/>
      <c r="Q71" s="274"/>
      <c r="R71" s="4"/>
    </row>
    <row r="72" spans="1:18" x14ac:dyDescent="0.35">
      <c r="A72" s="412"/>
      <c r="B72" s="115">
        <v>44075</v>
      </c>
      <c r="C72" s="113">
        <v>9.8979999999999999E-2</v>
      </c>
      <c r="D72" s="113">
        <v>8.4279999999999994E-2</v>
      </c>
      <c r="E72" s="113">
        <v>8.2339999999999997E-2</v>
      </c>
      <c r="F72" s="113">
        <v>8.4690000000000001E-2</v>
      </c>
      <c r="G72" s="114">
        <v>8.1860000000000002E-2</v>
      </c>
      <c r="H72" s="4"/>
      <c r="I72" s="4"/>
      <c r="J72" s="4"/>
      <c r="K72" s="4"/>
      <c r="L72" s="4"/>
      <c r="M72" s="4"/>
      <c r="N72" s="4"/>
      <c r="O72" s="274"/>
      <c r="P72" s="274"/>
      <c r="Q72" s="274"/>
      <c r="R72" s="4"/>
    </row>
    <row r="73" spans="1:18" x14ac:dyDescent="0.35">
      <c r="A73" s="412"/>
      <c r="B73" s="115">
        <v>44105</v>
      </c>
      <c r="C73" s="113">
        <v>9.8979999999999999E-2</v>
      </c>
      <c r="D73" s="113">
        <v>8.4279999999999994E-2</v>
      </c>
      <c r="E73" s="113">
        <v>8.1530000000000005E-2</v>
      </c>
      <c r="F73" s="113">
        <v>8.3720000000000003E-2</v>
      </c>
      <c r="G73" s="114">
        <v>8.1909999999999997E-2</v>
      </c>
      <c r="H73" s="4"/>
      <c r="I73" s="4"/>
      <c r="J73" s="4"/>
      <c r="K73" s="4"/>
      <c r="L73" s="4"/>
      <c r="M73" s="4"/>
      <c r="N73" s="4"/>
      <c r="O73" s="274"/>
      <c r="P73" s="274"/>
      <c r="Q73" s="274"/>
      <c r="R73" s="4"/>
    </row>
    <row r="74" spans="1:18" x14ac:dyDescent="0.35">
      <c r="A74" s="412"/>
      <c r="B74" s="115">
        <v>44136</v>
      </c>
      <c r="C74" s="116">
        <v>0.12388</v>
      </c>
      <c r="D74" s="116">
        <v>0.10763</v>
      </c>
      <c r="E74" s="116">
        <v>9.6860000000000002E-2</v>
      </c>
      <c r="F74" s="116">
        <v>9.887E-2</v>
      </c>
      <c r="G74" s="114">
        <v>9.536E-2</v>
      </c>
      <c r="H74" s="4"/>
      <c r="I74" s="4"/>
      <c r="J74" s="4"/>
      <c r="K74" s="4"/>
      <c r="L74" s="4"/>
      <c r="M74" s="4"/>
      <c r="N74" s="4"/>
      <c r="O74" s="274"/>
      <c r="P74" s="274"/>
      <c r="Q74" s="274"/>
      <c r="R74" s="4"/>
    </row>
    <row r="75" spans="1:18" x14ac:dyDescent="0.35">
      <c r="A75" s="412"/>
      <c r="B75" s="115">
        <v>44166</v>
      </c>
      <c r="C75" s="116">
        <v>0.12388</v>
      </c>
      <c r="D75" s="116">
        <v>0.10763</v>
      </c>
      <c r="E75" s="116">
        <v>0.11165</v>
      </c>
      <c r="F75" s="116">
        <v>0.11067</v>
      </c>
      <c r="G75" s="114">
        <v>0.10947</v>
      </c>
      <c r="H75" s="4"/>
      <c r="I75" s="4"/>
      <c r="J75" s="4"/>
      <c r="K75" s="4"/>
      <c r="L75" s="4"/>
      <c r="M75" s="4"/>
      <c r="N75" s="4"/>
      <c r="O75" s="274"/>
      <c r="P75" s="274"/>
      <c r="Q75" s="274"/>
      <c r="R75" s="4"/>
    </row>
    <row r="76" spans="1:18" x14ac:dyDescent="0.35">
      <c r="A76" s="412"/>
      <c r="B76" s="115">
        <v>44197</v>
      </c>
      <c r="C76" s="113">
        <v>0.12388</v>
      </c>
      <c r="D76" s="113">
        <v>0.10763</v>
      </c>
      <c r="E76" s="113">
        <v>0.12895999999999999</v>
      </c>
      <c r="F76" s="113">
        <v>0.12759999999999999</v>
      </c>
      <c r="G76" s="114">
        <v>0.12504000000000001</v>
      </c>
      <c r="H76" s="4"/>
      <c r="I76" s="4"/>
      <c r="J76" s="4"/>
      <c r="K76" s="4"/>
      <c r="L76" s="4"/>
      <c r="M76" s="4"/>
      <c r="N76" s="4"/>
      <c r="O76" s="274"/>
      <c r="P76" s="274"/>
      <c r="Q76" s="274"/>
      <c r="R76" s="4"/>
    </row>
    <row r="77" spans="1:18" x14ac:dyDescent="0.35">
      <c r="A77" s="412"/>
      <c r="B77" s="115">
        <v>44228</v>
      </c>
      <c r="C77" s="113">
        <v>0.12388</v>
      </c>
      <c r="D77" s="113">
        <v>0.10763</v>
      </c>
      <c r="E77" s="113">
        <v>0.10868</v>
      </c>
      <c r="F77" s="113">
        <v>0.10911</v>
      </c>
      <c r="G77" s="114">
        <v>0.1045</v>
      </c>
      <c r="H77" s="4"/>
      <c r="I77" s="4"/>
      <c r="J77" s="4"/>
      <c r="K77" s="4"/>
      <c r="L77" s="4"/>
      <c r="M77" s="4"/>
      <c r="N77" s="4"/>
      <c r="O77" s="274"/>
      <c r="P77" s="274"/>
      <c r="Q77" s="274"/>
      <c r="R77" s="4"/>
    </row>
    <row r="78" spans="1:18" x14ac:dyDescent="0.35">
      <c r="A78" s="412"/>
      <c r="B78" s="115">
        <v>44256</v>
      </c>
      <c r="C78" s="113">
        <v>0.12388</v>
      </c>
      <c r="D78" s="113">
        <v>0.10763</v>
      </c>
      <c r="E78" s="113">
        <v>0.10102</v>
      </c>
      <c r="F78" s="113">
        <v>0.10161000000000001</v>
      </c>
      <c r="G78" s="114">
        <v>9.7640000000000005E-2</v>
      </c>
      <c r="H78" s="4"/>
      <c r="I78" s="4"/>
      <c r="J78" s="4"/>
      <c r="K78" s="4"/>
      <c r="L78" s="4"/>
      <c r="M78" s="4"/>
      <c r="N78" s="4"/>
      <c r="O78" s="274"/>
      <c r="P78" s="274"/>
      <c r="Q78" s="274"/>
      <c r="R78" s="4"/>
    </row>
    <row r="79" spans="1:18" x14ac:dyDescent="0.35">
      <c r="A79" s="412"/>
      <c r="B79" s="115">
        <v>44287</v>
      </c>
      <c r="C79" s="113">
        <v>0.12388</v>
      </c>
      <c r="D79" s="113">
        <v>0.10763</v>
      </c>
      <c r="E79" s="113">
        <v>9.7110000000000002E-2</v>
      </c>
      <c r="F79" s="113">
        <v>9.6360000000000001E-2</v>
      </c>
      <c r="G79" s="114">
        <v>9.2039999999999997E-2</v>
      </c>
      <c r="H79" s="4"/>
      <c r="I79" s="4"/>
      <c r="J79" s="4"/>
      <c r="K79" s="4"/>
      <c r="L79" s="4"/>
      <c r="M79" s="4"/>
      <c r="N79" s="4"/>
      <c r="O79" s="274"/>
      <c r="P79" s="274"/>
      <c r="Q79" s="274"/>
      <c r="R79" s="4"/>
    </row>
    <row r="80" spans="1:18" x14ac:dyDescent="0.35">
      <c r="A80" s="412"/>
      <c r="B80" s="115">
        <v>44317</v>
      </c>
      <c r="C80" s="113">
        <v>9.7070000000000004E-2</v>
      </c>
      <c r="D80" s="113">
        <v>8.4400000000000003E-2</v>
      </c>
      <c r="E80" s="113">
        <v>8.4070000000000006E-2</v>
      </c>
      <c r="F80" s="113">
        <v>8.8340000000000002E-2</v>
      </c>
      <c r="G80" s="114">
        <v>8.3970000000000003E-2</v>
      </c>
      <c r="H80" s="4"/>
      <c r="I80" s="4"/>
      <c r="J80" s="4"/>
      <c r="K80" s="4"/>
      <c r="L80" s="4"/>
      <c r="M80" s="4"/>
      <c r="N80" s="4"/>
      <c r="O80" s="274"/>
      <c r="P80" s="274"/>
      <c r="Q80" s="274"/>
      <c r="R80" s="4"/>
    </row>
    <row r="81" spans="1:41" x14ac:dyDescent="0.35">
      <c r="A81" s="412"/>
      <c r="B81" s="115">
        <v>44348</v>
      </c>
      <c r="C81" s="113">
        <v>9.7070000000000004E-2</v>
      </c>
      <c r="D81" s="113">
        <v>8.4400000000000003E-2</v>
      </c>
      <c r="E81" s="113">
        <v>8.1210000000000004E-2</v>
      </c>
      <c r="F81" s="113">
        <v>8.3519999999999997E-2</v>
      </c>
      <c r="G81" s="114">
        <v>7.775E-2</v>
      </c>
      <c r="H81" s="4"/>
      <c r="I81" s="4"/>
      <c r="J81" s="4"/>
      <c r="K81" s="4"/>
      <c r="L81" s="4"/>
      <c r="M81" s="4"/>
      <c r="N81" s="4"/>
      <c r="O81" s="274"/>
      <c r="P81" s="274"/>
      <c r="Q81" s="274"/>
      <c r="R81" s="4"/>
      <c r="S81" s="151"/>
      <c r="T81" s="151"/>
      <c r="U81" s="151"/>
      <c r="V81" s="151"/>
      <c r="W81" s="151"/>
      <c r="X81" s="151"/>
      <c r="Y81" s="151"/>
      <c r="Z81" s="151"/>
      <c r="AA81" s="151"/>
      <c r="AB81" s="151"/>
      <c r="AC81" s="151"/>
      <c r="AD81" s="151"/>
      <c r="AE81" s="151"/>
      <c r="AF81" s="151"/>
      <c r="AG81" s="151"/>
      <c r="AH81" s="151"/>
      <c r="AI81" s="151"/>
      <c r="AJ81" s="151"/>
      <c r="AK81" s="151"/>
      <c r="AL81" s="151"/>
      <c r="AM81" s="151"/>
      <c r="AN81" s="151"/>
      <c r="AO81" s="151"/>
    </row>
    <row r="82" spans="1:41" x14ac:dyDescent="0.35">
      <c r="A82" s="412"/>
      <c r="B82" s="115">
        <v>44378</v>
      </c>
      <c r="C82" s="113">
        <v>9.7070000000000004E-2</v>
      </c>
      <c r="D82" s="113">
        <v>8.4400000000000003E-2</v>
      </c>
      <c r="E82" s="113">
        <v>8.7609999999999993E-2</v>
      </c>
      <c r="F82" s="113">
        <v>8.9819999999999997E-2</v>
      </c>
      <c r="G82" s="114">
        <v>8.3809999999999996E-2</v>
      </c>
      <c r="H82" s="4"/>
      <c r="I82" s="4"/>
      <c r="J82" s="4"/>
      <c r="K82" s="4"/>
      <c r="L82" s="4"/>
      <c r="M82" s="4"/>
      <c r="N82" s="4"/>
      <c r="O82" s="274"/>
      <c r="P82" s="274"/>
      <c r="Q82" s="274"/>
      <c r="R82" s="4"/>
      <c r="S82" s="151"/>
      <c r="T82" s="151"/>
      <c r="U82" s="151"/>
      <c r="V82" s="151"/>
      <c r="W82" s="151"/>
      <c r="X82" s="151"/>
      <c r="Y82" s="151"/>
      <c r="Z82" s="151"/>
      <c r="AA82" s="151"/>
      <c r="AB82" s="151"/>
      <c r="AC82" s="151"/>
      <c r="AD82" s="151"/>
      <c r="AE82" s="151"/>
      <c r="AF82" s="151"/>
      <c r="AG82" s="151"/>
      <c r="AH82" s="151"/>
      <c r="AI82" s="151"/>
      <c r="AJ82" s="151"/>
      <c r="AK82" s="151"/>
      <c r="AL82" s="151"/>
      <c r="AM82" s="151"/>
      <c r="AN82" s="151"/>
      <c r="AO82" s="151"/>
    </row>
    <row r="83" spans="1:41" x14ac:dyDescent="0.35">
      <c r="A83" s="412"/>
      <c r="B83" s="115">
        <v>44409</v>
      </c>
      <c r="C83" s="113">
        <v>9.7070000000000004E-2</v>
      </c>
      <c r="D83" s="113">
        <v>8.4400000000000003E-2</v>
      </c>
      <c r="E83" s="113">
        <v>8.8039999999999993E-2</v>
      </c>
      <c r="F83" s="113">
        <v>9.06E-2</v>
      </c>
      <c r="G83" s="114">
        <v>8.4540000000000004E-2</v>
      </c>
      <c r="H83" s="4"/>
      <c r="I83" s="4"/>
      <c r="J83" s="4"/>
      <c r="K83" s="4"/>
      <c r="L83" s="4"/>
      <c r="M83" s="4"/>
      <c r="N83" s="4"/>
      <c r="O83" s="274"/>
      <c r="P83" s="274"/>
      <c r="Q83" s="274"/>
      <c r="R83" s="4"/>
      <c r="S83" s="151"/>
      <c r="T83" s="151"/>
      <c r="U83" s="151"/>
      <c r="V83" s="151"/>
      <c r="W83" s="151"/>
      <c r="X83" s="151"/>
      <c r="Y83" s="151"/>
      <c r="Z83" s="151"/>
      <c r="AA83" s="151"/>
      <c r="AB83" s="151"/>
      <c r="AC83" s="151"/>
      <c r="AD83" s="151"/>
      <c r="AE83" s="151"/>
      <c r="AF83" s="151"/>
      <c r="AG83" s="151"/>
      <c r="AH83" s="151"/>
      <c r="AI83" s="151"/>
      <c r="AJ83" s="151"/>
      <c r="AK83" s="151"/>
      <c r="AL83" s="151"/>
      <c r="AM83" s="151"/>
      <c r="AN83" s="151"/>
      <c r="AO83" s="151"/>
    </row>
    <row r="84" spans="1:41" x14ac:dyDescent="0.35">
      <c r="A84" s="412"/>
      <c r="B84" s="115">
        <v>44440</v>
      </c>
      <c r="C84" s="113">
        <v>9.7070000000000004E-2</v>
      </c>
      <c r="D84" s="113">
        <v>8.4400000000000003E-2</v>
      </c>
      <c r="E84" s="113">
        <v>8.7830000000000005E-2</v>
      </c>
      <c r="F84" s="113">
        <v>8.7650000000000006E-2</v>
      </c>
      <c r="G84" s="114">
        <v>8.2659999999999997E-2</v>
      </c>
      <c r="H84" s="4"/>
      <c r="I84" s="4"/>
      <c r="J84" s="4"/>
      <c r="K84" s="4"/>
      <c r="L84" s="4"/>
      <c r="M84" s="4"/>
      <c r="N84" s="4"/>
      <c r="O84" s="274"/>
      <c r="P84" s="274"/>
      <c r="Q84" s="274"/>
      <c r="R84" s="4"/>
      <c r="S84" s="151"/>
      <c r="T84" s="151"/>
      <c r="U84" s="151"/>
      <c r="V84" s="151"/>
      <c r="W84" s="151"/>
      <c r="X84" s="151"/>
      <c r="Y84" s="151"/>
      <c r="Z84" s="151"/>
      <c r="AA84" s="151"/>
      <c r="AB84" s="151"/>
      <c r="AC84" s="151"/>
      <c r="AD84" s="151"/>
      <c r="AE84" s="151"/>
      <c r="AF84" s="151"/>
      <c r="AG84" s="151"/>
      <c r="AH84" s="151"/>
      <c r="AI84" s="151"/>
      <c r="AJ84" s="151"/>
      <c r="AK84" s="151"/>
      <c r="AL84" s="151"/>
      <c r="AM84" s="151"/>
      <c r="AN84" s="151"/>
      <c r="AO84" s="151"/>
    </row>
    <row r="85" spans="1:41" x14ac:dyDescent="0.35">
      <c r="A85" s="412"/>
      <c r="B85" s="115">
        <v>44470</v>
      </c>
      <c r="C85" s="113">
        <v>9.7070000000000004E-2</v>
      </c>
      <c r="D85" s="113">
        <v>8.4400000000000003E-2</v>
      </c>
      <c r="E85" s="113">
        <v>8.9139999999999997E-2</v>
      </c>
      <c r="F85" s="113">
        <v>8.8919999999999999E-2</v>
      </c>
      <c r="G85" s="114">
        <v>8.3750000000000005E-2</v>
      </c>
      <c r="H85" s="4"/>
      <c r="I85" s="4"/>
      <c r="J85" s="4"/>
      <c r="K85" s="4"/>
      <c r="L85" s="4"/>
      <c r="M85" s="4"/>
      <c r="N85" s="4"/>
      <c r="O85" s="274"/>
      <c r="P85" s="274"/>
      <c r="Q85" s="274"/>
      <c r="R85" s="4"/>
      <c r="S85" s="151"/>
      <c r="T85" s="151"/>
      <c r="U85" s="151"/>
      <c r="V85" s="151"/>
      <c r="W85" s="151"/>
      <c r="X85" s="151"/>
      <c r="Y85" s="151"/>
      <c r="Z85" s="151"/>
      <c r="AA85" s="151"/>
      <c r="AB85" s="151"/>
      <c r="AC85" s="151"/>
      <c r="AD85" s="151"/>
      <c r="AE85" s="151"/>
      <c r="AF85" s="151"/>
      <c r="AG85" s="151"/>
      <c r="AH85" s="151"/>
      <c r="AI85" s="151"/>
      <c r="AJ85" s="151"/>
      <c r="AK85" s="151"/>
      <c r="AL85" s="151"/>
      <c r="AM85" s="151"/>
      <c r="AN85" s="151"/>
      <c r="AO85" s="151"/>
    </row>
    <row r="86" spans="1:41" x14ac:dyDescent="0.35">
      <c r="A86" s="412"/>
      <c r="B86" s="115">
        <v>44501</v>
      </c>
      <c r="C86" s="113">
        <v>0.14821000000000001</v>
      </c>
      <c r="D86" s="113">
        <v>0.13113</v>
      </c>
      <c r="E86" s="113">
        <v>0.12945999999999999</v>
      </c>
      <c r="F86" s="113">
        <v>0.12673000000000001</v>
      </c>
      <c r="G86" s="114">
        <v>0.12267</v>
      </c>
      <c r="H86" s="4"/>
      <c r="I86" s="4"/>
      <c r="J86" s="4"/>
      <c r="K86" s="4"/>
      <c r="L86" s="4"/>
      <c r="M86" s="4"/>
      <c r="N86" s="4"/>
      <c r="O86" s="274"/>
      <c r="P86" s="274"/>
      <c r="Q86" s="274"/>
      <c r="R86" s="4"/>
      <c r="S86" s="151"/>
      <c r="T86" s="151"/>
      <c r="U86" s="151"/>
      <c r="V86" s="151"/>
      <c r="W86" s="151"/>
      <c r="X86" s="151"/>
      <c r="Y86" s="151"/>
      <c r="Z86" s="151"/>
      <c r="AA86" s="151"/>
      <c r="AB86" s="151"/>
      <c r="AC86" s="151"/>
      <c r="AD86" s="151"/>
      <c r="AE86" s="151"/>
      <c r="AF86" s="151"/>
      <c r="AG86" s="151"/>
      <c r="AH86" s="151"/>
      <c r="AI86" s="151"/>
      <c r="AJ86" s="151"/>
      <c r="AK86" s="151"/>
      <c r="AL86" s="151"/>
      <c r="AM86" s="151"/>
      <c r="AN86" s="151"/>
      <c r="AO86" s="151"/>
    </row>
    <row r="87" spans="1:41" ht="15" thickBot="1" x14ac:dyDescent="0.4">
      <c r="A87" s="412"/>
      <c r="B87" s="124">
        <v>44531</v>
      </c>
      <c r="C87" s="117">
        <v>0.14821000000000001</v>
      </c>
      <c r="D87" s="117">
        <v>0.13113</v>
      </c>
      <c r="E87" s="117">
        <v>0.16979</v>
      </c>
      <c r="F87" s="117">
        <v>0.1676</v>
      </c>
      <c r="G87" s="118">
        <v>0.16272</v>
      </c>
      <c r="H87" s="4"/>
      <c r="I87" s="4"/>
      <c r="J87" s="4"/>
      <c r="K87" s="4"/>
      <c r="L87" s="4"/>
      <c r="M87" s="4"/>
      <c r="N87" s="4"/>
      <c r="O87" s="274"/>
      <c r="P87" s="274"/>
      <c r="Q87" s="274"/>
      <c r="R87" s="4"/>
      <c r="S87" s="151"/>
      <c r="T87" s="151"/>
      <c r="U87" s="151"/>
      <c r="V87" s="151"/>
      <c r="W87" s="151"/>
      <c r="X87" s="151"/>
      <c r="Y87" s="151"/>
      <c r="Z87" s="151"/>
      <c r="AA87" s="151"/>
      <c r="AB87" s="151"/>
      <c r="AC87" s="151"/>
      <c r="AD87" s="151"/>
      <c r="AE87" s="151"/>
      <c r="AF87" s="151"/>
      <c r="AG87" s="151"/>
      <c r="AH87" s="151"/>
      <c r="AI87" s="151"/>
      <c r="AJ87" s="151"/>
      <c r="AK87" s="151"/>
      <c r="AL87" s="151"/>
      <c r="AM87" s="151"/>
      <c r="AN87" s="151"/>
      <c r="AO87" s="151"/>
    </row>
    <row r="88" spans="1:41" ht="15" thickBot="1" x14ac:dyDescent="0.4">
      <c r="A88" s="200"/>
      <c r="B88" s="200"/>
      <c r="C88" s="200"/>
      <c r="D88" s="200"/>
      <c r="E88" s="200"/>
      <c r="F88" s="200"/>
      <c r="G88" s="198"/>
      <c r="H88" s="353"/>
      <c r="I88" s="353"/>
      <c r="J88" s="353"/>
      <c r="K88" s="353"/>
      <c r="L88" s="353"/>
      <c r="M88" s="4"/>
      <c r="N88" s="4"/>
      <c r="O88" s="4"/>
      <c r="P88" s="4"/>
      <c r="Q88" s="4"/>
      <c r="R88" s="4"/>
      <c r="S88" s="200"/>
      <c r="T88" s="200"/>
      <c r="U88" s="200"/>
      <c r="V88" s="200"/>
      <c r="W88" s="200"/>
      <c r="X88" s="200"/>
      <c r="Y88" s="200"/>
      <c r="Z88" s="200"/>
      <c r="AA88" s="200"/>
      <c r="AB88" s="200"/>
      <c r="AC88" s="200"/>
      <c r="AD88" s="200"/>
      <c r="AE88" s="200"/>
      <c r="AF88" s="200"/>
      <c r="AG88" s="200"/>
      <c r="AH88" s="200"/>
      <c r="AI88" s="200"/>
      <c r="AJ88" s="200"/>
      <c r="AK88" s="200"/>
      <c r="AL88" s="200"/>
      <c r="AM88" s="200"/>
      <c r="AN88" s="200"/>
      <c r="AO88" s="200"/>
    </row>
    <row r="89" spans="1:41" ht="15" customHeight="1" thickBot="1" x14ac:dyDescent="0.4">
      <c r="A89" s="402" t="s">
        <v>147</v>
      </c>
      <c r="B89" s="399" t="s">
        <v>148</v>
      </c>
      <c r="C89" s="400"/>
      <c r="D89" s="400"/>
      <c r="E89" s="400"/>
      <c r="F89" s="401"/>
      <c r="G89" s="275"/>
      <c r="H89" s="353"/>
      <c r="I89" s="353"/>
      <c r="J89" s="353"/>
      <c r="K89" s="353"/>
      <c r="L89" s="353"/>
      <c r="M89" s="275"/>
      <c r="N89" s="275"/>
      <c r="O89" s="275"/>
      <c r="P89" s="275"/>
      <c r="Q89" s="198"/>
      <c r="R89" s="198"/>
      <c r="S89" s="200"/>
      <c r="T89" s="200"/>
      <c r="U89" s="200"/>
      <c r="V89" s="200"/>
      <c r="W89" s="200"/>
      <c r="X89" s="200"/>
      <c r="Y89" s="200"/>
      <c r="Z89" s="200"/>
      <c r="AA89" s="200"/>
      <c r="AB89" s="200"/>
      <c r="AC89" s="200"/>
      <c r="AD89" s="200"/>
      <c r="AE89" s="200"/>
      <c r="AF89" s="200"/>
      <c r="AG89" s="200"/>
      <c r="AH89" s="200"/>
      <c r="AI89" s="200"/>
      <c r="AJ89" s="200"/>
      <c r="AK89" s="200"/>
      <c r="AL89" s="200"/>
      <c r="AM89" s="200"/>
      <c r="AN89" s="200"/>
      <c r="AO89" s="200"/>
    </row>
    <row r="90" spans="1:41" ht="15" thickBot="1" x14ac:dyDescent="0.4">
      <c r="A90" s="403"/>
      <c r="B90" s="323" t="s">
        <v>149</v>
      </c>
      <c r="C90" s="324" t="s">
        <v>150</v>
      </c>
      <c r="D90" s="325" t="s">
        <v>151</v>
      </c>
      <c r="E90" s="325" t="s">
        <v>152</v>
      </c>
      <c r="F90" s="326" t="s">
        <v>153</v>
      </c>
      <c r="G90" s="275"/>
      <c r="H90" s="353"/>
      <c r="I90" s="353"/>
      <c r="J90" s="353"/>
      <c r="K90" s="353"/>
      <c r="L90" s="353"/>
      <c r="M90" s="275"/>
      <c r="N90" s="275"/>
      <c r="O90" s="275"/>
      <c r="P90" s="275"/>
      <c r="Q90" s="198"/>
      <c r="R90" s="198"/>
      <c r="S90" s="200"/>
      <c r="T90" s="200"/>
      <c r="U90" s="200"/>
      <c r="V90" s="200"/>
      <c r="W90" s="200"/>
      <c r="X90" s="200"/>
      <c r="Y90" s="200"/>
      <c r="Z90" s="200"/>
      <c r="AA90" s="200"/>
      <c r="AB90" s="200"/>
      <c r="AC90" s="200"/>
      <c r="AD90" s="200"/>
      <c r="AE90" s="200"/>
      <c r="AF90" s="200"/>
      <c r="AG90" s="200"/>
      <c r="AH90" s="200"/>
      <c r="AI90" s="200"/>
      <c r="AJ90" s="200"/>
      <c r="AK90" s="200"/>
      <c r="AL90" s="200"/>
      <c r="AM90" s="200"/>
      <c r="AN90" s="200"/>
      <c r="AO90" s="200"/>
    </row>
    <row r="91" spans="1:41" x14ac:dyDescent="0.35">
      <c r="A91" s="403"/>
      <c r="B91" s="327" t="s">
        <v>154</v>
      </c>
      <c r="C91" s="328">
        <v>2021</v>
      </c>
      <c r="D91" s="329">
        <v>0.11795</v>
      </c>
      <c r="E91" s="329">
        <v>0.10753</v>
      </c>
      <c r="F91" s="330">
        <f>TRUNC(AVERAGE(D91:E93),5)</f>
        <v>0.11561</v>
      </c>
      <c r="G91" s="275"/>
      <c r="H91" s="353"/>
      <c r="I91" s="353"/>
      <c r="J91" s="353"/>
      <c r="K91" s="353"/>
      <c r="L91" s="353"/>
      <c r="M91" s="275"/>
      <c r="N91" s="275"/>
      <c r="O91" s="275"/>
      <c r="P91" s="275"/>
      <c r="Q91" s="198"/>
      <c r="R91" s="198"/>
      <c r="S91" s="200"/>
      <c r="T91" s="200"/>
      <c r="U91" s="200"/>
      <c r="V91" s="200"/>
      <c r="W91" s="200"/>
      <c r="X91" s="200"/>
      <c r="Y91" s="200"/>
      <c r="Z91" s="200"/>
      <c r="AA91" s="200"/>
      <c r="AB91" s="200"/>
      <c r="AC91" s="200"/>
      <c r="AD91" s="200"/>
      <c r="AE91" s="200"/>
      <c r="AF91" s="200"/>
      <c r="AG91" s="200"/>
      <c r="AH91" s="200"/>
      <c r="AI91" s="200"/>
      <c r="AJ91" s="200"/>
      <c r="AK91" s="200"/>
      <c r="AL91" s="200"/>
      <c r="AM91" s="200"/>
      <c r="AN91" s="200"/>
      <c r="AO91" s="200"/>
    </row>
    <row r="92" spans="1:41" x14ac:dyDescent="0.35">
      <c r="A92" s="403"/>
      <c r="B92" s="331"/>
      <c r="C92" s="332">
        <v>2020</v>
      </c>
      <c r="D92" s="333">
        <v>0.12517</v>
      </c>
      <c r="E92" s="333">
        <v>9.8769999999999997E-2</v>
      </c>
      <c r="F92" s="334"/>
      <c r="G92" s="275"/>
      <c r="H92" s="353"/>
      <c r="I92" s="353"/>
      <c r="J92" s="353"/>
      <c r="K92" s="353"/>
      <c r="L92" s="353"/>
      <c r="M92" s="275"/>
      <c r="N92" s="275"/>
      <c r="O92" s="275"/>
      <c r="P92" s="275"/>
      <c r="Q92" s="198"/>
      <c r="R92" s="198"/>
      <c r="S92" s="200"/>
      <c r="T92" s="200"/>
      <c r="U92" s="200"/>
      <c r="V92" s="200"/>
      <c r="W92" s="200"/>
      <c r="X92" s="200"/>
      <c r="Y92" s="200"/>
      <c r="Z92" s="200"/>
      <c r="AA92" s="200"/>
      <c r="AB92" s="200"/>
      <c r="AC92" s="200"/>
      <c r="AD92" s="200"/>
      <c r="AE92" s="200"/>
      <c r="AF92" s="200"/>
      <c r="AG92" s="200"/>
      <c r="AH92" s="200"/>
      <c r="AI92" s="200"/>
      <c r="AJ92" s="200"/>
      <c r="AK92" s="200"/>
      <c r="AL92" s="200"/>
      <c r="AM92" s="200"/>
      <c r="AN92" s="200"/>
      <c r="AO92" s="200"/>
    </row>
    <row r="93" spans="1:41" ht="15" thickBot="1" x14ac:dyDescent="0.4">
      <c r="A93" s="403"/>
      <c r="B93" s="335"/>
      <c r="C93" s="336">
        <v>2019</v>
      </c>
      <c r="D93" s="337">
        <v>0.13588</v>
      </c>
      <c r="E93" s="337">
        <v>0.10836</v>
      </c>
      <c r="F93" s="338"/>
      <c r="G93" s="275"/>
      <c r="H93" s="353"/>
      <c r="I93" s="353"/>
      <c r="J93" s="353"/>
      <c r="K93" s="353"/>
      <c r="L93" s="353"/>
      <c r="M93" s="275"/>
      <c r="N93" s="275"/>
      <c r="O93" s="275"/>
      <c r="P93" s="275"/>
      <c r="Q93" s="198"/>
      <c r="R93" s="198"/>
      <c r="S93" s="200"/>
      <c r="T93" s="200"/>
      <c r="U93" s="200"/>
      <c r="V93" s="200"/>
      <c r="W93" s="200"/>
      <c r="X93" s="200"/>
      <c r="Y93" s="200"/>
      <c r="Z93" s="200"/>
      <c r="AA93" s="200"/>
      <c r="AB93" s="200"/>
      <c r="AC93" s="200"/>
      <c r="AD93" s="200"/>
      <c r="AE93" s="200"/>
      <c r="AF93" s="200"/>
      <c r="AG93" s="200"/>
      <c r="AH93" s="200"/>
      <c r="AI93" s="200"/>
      <c r="AJ93" s="200"/>
      <c r="AK93" s="200"/>
      <c r="AL93" s="200"/>
      <c r="AM93" s="200"/>
      <c r="AN93" s="200"/>
      <c r="AO93" s="200"/>
    </row>
    <row r="94" spans="1:41" x14ac:dyDescent="0.35">
      <c r="A94" s="403"/>
      <c r="B94" s="327" t="s">
        <v>155</v>
      </c>
      <c r="C94" s="328">
        <v>2021</v>
      </c>
      <c r="D94" s="329">
        <v>0.10707999999999999</v>
      </c>
      <c r="E94" s="329">
        <v>9.468E-2</v>
      </c>
      <c r="F94" s="330">
        <f>TRUNC(AVERAGE(D94:E96),5)</f>
        <v>0.10398</v>
      </c>
      <c r="G94" s="275"/>
      <c r="H94" s="353"/>
      <c r="I94" s="353"/>
      <c r="J94" s="353"/>
      <c r="K94" s="353"/>
      <c r="L94" s="353"/>
      <c r="M94" s="275"/>
      <c r="N94" s="275"/>
      <c r="O94" s="275"/>
      <c r="P94" s="275"/>
      <c r="Q94" s="198"/>
      <c r="R94" s="198"/>
      <c r="S94" s="200"/>
      <c r="T94" s="200"/>
      <c r="U94" s="200"/>
      <c r="V94" s="200"/>
      <c r="W94" s="200"/>
      <c r="X94" s="200"/>
      <c r="Y94" s="200"/>
      <c r="Z94" s="200"/>
      <c r="AA94" s="200"/>
      <c r="AB94" s="200"/>
      <c r="AC94" s="200"/>
      <c r="AD94" s="200"/>
      <c r="AE94" s="200"/>
      <c r="AF94" s="200"/>
      <c r="AG94" s="200"/>
      <c r="AH94" s="200"/>
      <c r="AI94" s="200"/>
      <c r="AJ94" s="200"/>
      <c r="AK94" s="200"/>
      <c r="AL94" s="200"/>
      <c r="AM94" s="200"/>
      <c r="AN94" s="200"/>
      <c r="AO94" s="200"/>
    </row>
    <row r="95" spans="1:41" x14ac:dyDescent="0.35">
      <c r="A95" s="403"/>
      <c r="B95" s="331"/>
      <c r="C95" s="332">
        <v>2020</v>
      </c>
      <c r="D95" s="333">
        <v>0.11666</v>
      </c>
      <c r="E95" s="333">
        <v>9.0200000000000002E-2</v>
      </c>
      <c r="F95" s="334"/>
      <c r="G95" s="275"/>
      <c r="H95" s="353"/>
      <c r="I95" s="353"/>
      <c r="J95" s="353"/>
      <c r="K95" s="353"/>
      <c r="L95" s="353"/>
      <c r="M95" s="275"/>
      <c r="N95" s="275"/>
      <c r="O95" s="275"/>
      <c r="P95" s="275"/>
      <c r="Q95" s="198"/>
      <c r="R95" s="198"/>
      <c r="S95" s="200"/>
      <c r="T95" s="200"/>
      <c r="U95" s="200"/>
      <c r="V95" s="200"/>
      <c r="W95" s="200"/>
      <c r="X95" s="200"/>
      <c r="Y95" s="200"/>
      <c r="Z95" s="200"/>
      <c r="AA95" s="200"/>
      <c r="AB95" s="200"/>
      <c r="AC95" s="200"/>
      <c r="AD95" s="200"/>
      <c r="AE95" s="200"/>
      <c r="AF95" s="200"/>
      <c r="AG95" s="200"/>
      <c r="AH95" s="200"/>
      <c r="AI95" s="200"/>
      <c r="AJ95" s="200"/>
      <c r="AK95" s="200"/>
      <c r="AL95" s="200"/>
      <c r="AM95" s="200"/>
      <c r="AN95" s="200"/>
      <c r="AO95" s="200"/>
    </row>
    <row r="96" spans="1:41" ht="15" thickBot="1" x14ac:dyDescent="0.4">
      <c r="A96" s="403"/>
      <c r="B96" s="335"/>
      <c r="C96" s="336">
        <v>2019</v>
      </c>
      <c r="D96" s="337">
        <v>0.11677999999999999</v>
      </c>
      <c r="E96" s="337">
        <v>9.851E-2</v>
      </c>
      <c r="F96" s="338"/>
      <c r="G96" s="275"/>
      <c r="H96" s="353"/>
      <c r="I96" s="353"/>
      <c r="J96" s="353"/>
      <c r="K96" s="353"/>
      <c r="L96" s="353"/>
      <c r="M96" s="275"/>
      <c r="N96" s="275"/>
      <c r="O96" s="275"/>
      <c r="P96" s="275"/>
      <c r="Q96" s="198"/>
      <c r="R96" s="198"/>
      <c r="S96" s="200"/>
      <c r="T96" s="200"/>
      <c r="U96" s="200"/>
      <c r="V96" s="200"/>
      <c r="W96" s="200"/>
      <c r="X96" s="200"/>
      <c r="Y96" s="200"/>
      <c r="Z96" s="200"/>
      <c r="AA96" s="200"/>
      <c r="AB96" s="200"/>
      <c r="AC96" s="200"/>
      <c r="AD96" s="200"/>
      <c r="AE96" s="200"/>
      <c r="AF96" s="200"/>
      <c r="AG96" s="200"/>
      <c r="AH96" s="200"/>
      <c r="AI96" s="200"/>
      <c r="AJ96" s="200"/>
      <c r="AK96" s="200"/>
      <c r="AL96" s="200"/>
      <c r="AM96" s="200"/>
      <c r="AN96" s="200"/>
      <c r="AO96" s="200"/>
    </row>
    <row r="97" spans="1:41" ht="15" thickBot="1" x14ac:dyDescent="0.4">
      <c r="A97" s="403"/>
      <c r="B97" s="156"/>
      <c r="C97" s="156"/>
      <c r="D97" s="156"/>
      <c r="E97" s="156"/>
      <c r="F97" s="156"/>
      <c r="G97" s="275"/>
      <c r="H97" s="353"/>
      <c r="I97" s="353"/>
      <c r="J97" s="353"/>
      <c r="K97" s="353"/>
      <c r="L97" s="353"/>
      <c r="M97" s="275"/>
      <c r="N97" s="275"/>
      <c r="O97" s="275"/>
      <c r="P97" s="275"/>
      <c r="Q97" s="198"/>
      <c r="R97" s="198"/>
      <c r="S97" s="200"/>
      <c r="T97" s="200"/>
      <c r="U97" s="200"/>
      <c r="V97" s="200"/>
      <c r="W97" s="200"/>
      <c r="X97" s="200"/>
      <c r="Y97" s="200"/>
      <c r="Z97" s="200"/>
      <c r="AA97" s="200"/>
      <c r="AB97" s="200"/>
      <c r="AC97" s="200"/>
      <c r="AD97" s="200"/>
      <c r="AE97" s="200"/>
      <c r="AF97" s="200"/>
      <c r="AG97" s="200"/>
      <c r="AH97" s="200"/>
      <c r="AI97" s="200"/>
      <c r="AJ97" s="200"/>
      <c r="AK97" s="200"/>
      <c r="AL97" s="200"/>
      <c r="AM97" s="200"/>
      <c r="AN97" s="200"/>
      <c r="AO97" s="200"/>
    </row>
    <row r="98" spans="1:41" ht="15" thickBot="1" x14ac:dyDescent="0.4">
      <c r="A98" s="403"/>
      <c r="B98" s="399" t="s">
        <v>156</v>
      </c>
      <c r="C98" s="400"/>
      <c r="D98" s="400"/>
      <c r="E98" s="400"/>
      <c r="F98" s="401"/>
      <c r="G98" s="275"/>
      <c r="H98" s="353"/>
      <c r="I98" s="353"/>
      <c r="J98" s="353"/>
      <c r="K98" s="353"/>
      <c r="L98" s="353"/>
      <c r="M98" s="275"/>
      <c r="N98" s="275"/>
      <c r="O98" s="275"/>
      <c r="P98" s="275"/>
      <c r="Q98" s="198"/>
      <c r="R98" s="198"/>
      <c r="S98" s="200"/>
      <c r="T98" s="200"/>
      <c r="U98" s="200"/>
      <c r="V98" s="200"/>
      <c r="W98" s="200"/>
      <c r="X98" s="200"/>
      <c r="Y98" s="200"/>
      <c r="Z98" s="200"/>
      <c r="AA98" s="200"/>
      <c r="AB98" s="200"/>
      <c r="AC98" s="200"/>
      <c r="AD98" s="200"/>
      <c r="AE98" s="200"/>
      <c r="AF98" s="200"/>
      <c r="AG98" s="200"/>
      <c r="AH98" s="200"/>
      <c r="AI98" s="200"/>
      <c r="AJ98" s="200"/>
      <c r="AK98" s="200"/>
      <c r="AL98" s="200"/>
      <c r="AM98" s="200"/>
      <c r="AN98" s="200"/>
      <c r="AO98" s="200"/>
    </row>
    <row r="99" spans="1:41" ht="15" thickBot="1" x14ac:dyDescent="0.4">
      <c r="A99" s="403"/>
      <c r="B99" s="323" t="s">
        <v>149</v>
      </c>
      <c r="C99" s="324" t="s">
        <v>150</v>
      </c>
      <c r="D99" s="325" t="s">
        <v>151</v>
      </c>
      <c r="E99" s="325" t="s">
        <v>152</v>
      </c>
      <c r="F99" s="326" t="s">
        <v>153</v>
      </c>
      <c r="G99" s="275"/>
      <c r="H99" s="353"/>
      <c r="I99" s="353"/>
      <c r="J99" s="353"/>
      <c r="K99" s="353"/>
      <c r="L99" s="353"/>
      <c r="M99" s="275"/>
      <c r="N99" s="275"/>
      <c r="O99" s="275"/>
      <c r="P99" s="275"/>
      <c r="Q99" s="198"/>
      <c r="R99" s="198"/>
      <c r="S99" s="200"/>
      <c r="T99" s="200"/>
      <c r="U99" s="200"/>
      <c r="V99" s="200"/>
      <c r="W99" s="200"/>
      <c r="X99" s="200"/>
      <c r="Y99" s="200"/>
      <c r="Z99" s="200"/>
      <c r="AA99" s="200"/>
      <c r="AB99" s="200"/>
      <c r="AC99" s="200"/>
      <c r="AD99" s="200"/>
      <c r="AE99" s="200"/>
      <c r="AF99" s="200"/>
      <c r="AG99" s="200"/>
      <c r="AH99" s="200"/>
      <c r="AI99" s="200"/>
      <c r="AJ99" s="200"/>
      <c r="AK99" s="200"/>
      <c r="AL99" s="200"/>
      <c r="AM99" s="200"/>
      <c r="AN99" s="200"/>
      <c r="AO99" s="200"/>
    </row>
    <row r="100" spans="1:41" x14ac:dyDescent="0.35">
      <c r="A100" s="403"/>
      <c r="B100" s="327" t="s">
        <v>154</v>
      </c>
      <c r="C100" s="328">
        <v>2021</v>
      </c>
      <c r="D100" s="329">
        <v>0.11086</v>
      </c>
      <c r="E100" s="329">
        <v>9.8500000000000004E-2</v>
      </c>
      <c r="F100" s="330">
        <f>TRUNC(AVERAGE(D100:E102),5)</f>
        <v>0.11026</v>
      </c>
      <c r="G100" s="275"/>
      <c r="H100" s="353"/>
      <c r="I100" s="353"/>
      <c r="J100" s="353"/>
      <c r="K100" s="353"/>
      <c r="L100" s="353"/>
      <c r="M100" s="275"/>
      <c r="N100" s="275"/>
      <c r="O100" s="275"/>
      <c r="P100" s="275"/>
      <c r="Q100" s="198"/>
      <c r="R100" s="198"/>
      <c r="S100" s="200"/>
      <c r="T100" s="200"/>
      <c r="U100" s="200"/>
      <c r="V100" s="200"/>
      <c r="W100" s="200"/>
      <c r="X100" s="200"/>
      <c r="Y100" s="200"/>
      <c r="Z100" s="200"/>
      <c r="AA100" s="200"/>
      <c r="AB100" s="200"/>
      <c r="AC100" s="200"/>
      <c r="AD100" s="200"/>
      <c r="AE100" s="200"/>
      <c r="AF100" s="200"/>
      <c r="AG100" s="200"/>
      <c r="AH100" s="200"/>
      <c r="AI100" s="200"/>
      <c r="AJ100" s="200"/>
      <c r="AK100" s="200"/>
      <c r="AL100" s="200"/>
      <c r="AM100" s="200"/>
      <c r="AN100" s="200"/>
      <c r="AO100" s="200"/>
    </row>
    <row r="101" spans="1:41" x14ac:dyDescent="0.35">
      <c r="A101" s="403"/>
      <c r="B101" s="331"/>
      <c r="C101" s="332">
        <v>2020</v>
      </c>
      <c r="D101" s="333">
        <v>0.12007</v>
      </c>
      <c r="E101" s="333">
        <v>9.4600000000000004E-2</v>
      </c>
      <c r="F101" s="334"/>
      <c r="G101" s="275"/>
      <c r="H101" s="353"/>
      <c r="I101" s="353"/>
      <c r="J101" s="353"/>
      <c r="K101" s="353"/>
      <c r="L101" s="353"/>
      <c r="M101" s="275"/>
      <c r="N101" s="275"/>
      <c r="O101" s="275"/>
      <c r="P101" s="275"/>
      <c r="Q101" s="198"/>
      <c r="R101" s="198"/>
      <c r="S101" s="200"/>
      <c r="T101" s="200"/>
      <c r="U101" s="200"/>
      <c r="V101" s="200"/>
      <c r="W101" s="200"/>
      <c r="X101" s="200"/>
      <c r="Y101" s="200"/>
      <c r="Z101" s="200"/>
      <c r="AA101" s="200"/>
      <c r="AB101" s="200"/>
      <c r="AC101" s="200"/>
      <c r="AD101" s="200"/>
      <c r="AE101" s="200"/>
      <c r="AF101" s="200"/>
      <c r="AG101" s="200"/>
      <c r="AH101" s="200"/>
      <c r="AI101" s="200"/>
      <c r="AJ101" s="200"/>
      <c r="AK101" s="200"/>
      <c r="AL101" s="200"/>
      <c r="AM101" s="200"/>
      <c r="AN101" s="200"/>
      <c r="AO101" s="200"/>
    </row>
    <row r="102" spans="1:41" ht="15" thickBot="1" x14ac:dyDescent="0.4">
      <c r="A102" s="403"/>
      <c r="B102" s="335"/>
      <c r="C102" s="336">
        <v>2019</v>
      </c>
      <c r="D102" s="337">
        <v>0.13184999999999999</v>
      </c>
      <c r="E102" s="337">
        <v>0.10569000000000001</v>
      </c>
      <c r="F102" s="338"/>
      <c r="G102" s="275"/>
      <c r="H102" s="353"/>
      <c r="I102" s="353"/>
      <c r="J102" s="353"/>
      <c r="K102" s="353"/>
      <c r="L102" s="353"/>
      <c r="M102" s="275"/>
      <c r="N102" s="275"/>
      <c r="O102" s="275"/>
      <c r="P102" s="275"/>
      <c r="Q102" s="198"/>
      <c r="R102" s="198"/>
      <c r="S102" s="200"/>
      <c r="T102" s="200"/>
      <c r="U102" s="200"/>
      <c r="V102" s="200"/>
      <c r="W102" s="200"/>
      <c r="X102" s="200"/>
      <c r="Y102" s="200"/>
      <c r="Z102" s="200"/>
      <c r="AA102" s="200"/>
      <c r="AB102" s="200"/>
      <c r="AC102" s="200"/>
      <c r="AD102" s="200"/>
      <c r="AE102" s="200"/>
      <c r="AF102" s="200"/>
      <c r="AG102" s="200"/>
      <c r="AH102" s="200"/>
      <c r="AI102" s="200"/>
      <c r="AJ102" s="200"/>
      <c r="AK102" s="200"/>
      <c r="AL102" s="200"/>
      <c r="AM102" s="200"/>
      <c r="AN102" s="200"/>
      <c r="AO102" s="200"/>
    </row>
    <row r="103" spans="1:41" x14ac:dyDescent="0.35">
      <c r="A103" s="403"/>
      <c r="B103" s="327" t="s">
        <v>155</v>
      </c>
      <c r="C103" s="328">
        <v>2021</v>
      </c>
      <c r="D103" s="329">
        <v>9.98E-2</v>
      </c>
      <c r="E103" s="329">
        <v>8.9359999999999995E-2</v>
      </c>
      <c r="F103" s="330">
        <f>TRUNC(AVERAGE(D103:E105),5)</f>
        <v>0.10304000000000001</v>
      </c>
      <c r="G103" s="275"/>
      <c r="H103" s="353"/>
      <c r="I103" s="353"/>
      <c r="J103" s="353"/>
      <c r="K103" s="353"/>
      <c r="L103" s="353"/>
      <c r="M103" s="275"/>
      <c r="N103" s="275"/>
      <c r="O103" s="275"/>
      <c r="P103" s="275"/>
      <c r="Q103" s="198"/>
      <c r="R103" s="198"/>
      <c r="S103" s="200"/>
      <c r="T103" s="200"/>
      <c r="U103" s="200"/>
      <c r="V103" s="200"/>
      <c r="W103" s="200"/>
      <c r="X103" s="200"/>
      <c r="Y103" s="200"/>
      <c r="Z103" s="200"/>
      <c r="AA103" s="200"/>
      <c r="AB103" s="200"/>
      <c r="AC103" s="200"/>
      <c r="AD103" s="200"/>
      <c r="AE103" s="200"/>
      <c r="AF103" s="200"/>
      <c r="AG103" s="200"/>
      <c r="AH103" s="200"/>
      <c r="AI103" s="200"/>
      <c r="AJ103" s="200"/>
      <c r="AK103" s="200"/>
      <c r="AL103" s="200"/>
      <c r="AM103" s="200"/>
      <c r="AN103" s="200"/>
      <c r="AO103" s="200"/>
    </row>
    <row r="104" spans="1:41" x14ac:dyDescent="0.35">
      <c r="A104" s="403"/>
      <c r="B104" s="331"/>
      <c r="C104" s="332">
        <v>2020</v>
      </c>
      <c r="D104" s="333">
        <v>0.11791</v>
      </c>
      <c r="E104" s="333">
        <v>8.6190000000000003E-2</v>
      </c>
      <c r="F104" s="334"/>
      <c r="G104" s="275"/>
      <c r="H104" s="353"/>
      <c r="I104" s="353"/>
      <c r="J104" s="353"/>
      <c r="K104" s="353"/>
      <c r="L104" s="353"/>
      <c r="M104" s="275"/>
      <c r="N104" s="275"/>
      <c r="O104" s="275"/>
      <c r="P104" s="275"/>
      <c r="Q104" s="198"/>
      <c r="R104" s="198"/>
      <c r="S104" s="200"/>
      <c r="T104" s="200"/>
      <c r="U104" s="200"/>
      <c r="V104" s="200"/>
      <c r="W104" s="200"/>
      <c r="X104" s="200"/>
      <c r="Y104" s="200"/>
      <c r="Z104" s="200"/>
      <c r="AA104" s="200"/>
      <c r="AB104" s="200"/>
      <c r="AC104" s="200"/>
      <c r="AD104" s="200"/>
      <c r="AE104" s="200"/>
      <c r="AF104" s="200"/>
      <c r="AG104" s="200"/>
      <c r="AH104" s="200"/>
      <c r="AI104" s="200"/>
      <c r="AJ104" s="200"/>
      <c r="AK104" s="200"/>
      <c r="AL104" s="200"/>
      <c r="AM104" s="200"/>
      <c r="AN104" s="200"/>
      <c r="AO104" s="200"/>
    </row>
    <row r="105" spans="1:41" ht="15" thickBot="1" x14ac:dyDescent="0.4">
      <c r="A105" s="403"/>
      <c r="B105" s="335"/>
      <c r="C105" s="336">
        <v>2019</v>
      </c>
      <c r="D105" s="337">
        <v>0.12354999999999999</v>
      </c>
      <c r="E105" s="337">
        <v>0.10145</v>
      </c>
      <c r="F105" s="338"/>
      <c r="G105" s="275"/>
      <c r="H105" s="353"/>
      <c r="I105" s="353"/>
      <c r="J105" s="353"/>
      <c r="K105" s="353"/>
      <c r="L105" s="353"/>
      <c r="M105" s="275"/>
      <c r="N105" s="275"/>
      <c r="O105" s="275"/>
      <c r="P105" s="275"/>
      <c r="Q105" s="198"/>
      <c r="R105" s="198"/>
      <c r="S105" s="200"/>
      <c r="T105" s="200"/>
      <c r="U105" s="200"/>
      <c r="V105" s="200"/>
      <c r="W105" s="200"/>
      <c r="X105" s="200"/>
      <c r="Y105" s="200"/>
      <c r="Z105" s="200"/>
      <c r="AA105" s="200"/>
      <c r="AB105" s="200"/>
      <c r="AC105" s="200"/>
      <c r="AD105" s="200"/>
      <c r="AE105" s="200"/>
      <c r="AF105" s="200"/>
      <c r="AG105" s="200"/>
      <c r="AH105" s="200"/>
      <c r="AI105" s="200"/>
      <c r="AJ105" s="200"/>
      <c r="AK105" s="200"/>
      <c r="AL105" s="200"/>
      <c r="AM105" s="200"/>
      <c r="AN105" s="200"/>
      <c r="AO105" s="200"/>
    </row>
    <row r="106" spans="1:41" ht="15" thickBot="1" x14ac:dyDescent="0.4">
      <c r="A106" s="403"/>
      <c r="B106" s="157"/>
      <c r="C106" s="156"/>
      <c r="D106" s="156"/>
      <c r="E106" s="156"/>
      <c r="F106" s="156"/>
      <c r="G106" s="275"/>
      <c r="H106" s="275"/>
      <c r="I106" s="275"/>
      <c r="J106" s="275"/>
      <c r="K106" s="275"/>
      <c r="L106" s="275"/>
      <c r="M106" s="275"/>
      <c r="N106" s="275"/>
      <c r="O106" s="275"/>
      <c r="P106" s="275"/>
      <c r="Q106" s="198"/>
      <c r="R106" s="198"/>
      <c r="S106" s="200"/>
      <c r="T106" s="200"/>
      <c r="U106" s="200"/>
      <c r="V106" s="200"/>
      <c r="W106" s="200"/>
      <c r="X106" s="200"/>
      <c r="Y106" s="200"/>
      <c r="Z106" s="200"/>
      <c r="AA106" s="200"/>
      <c r="AB106" s="200"/>
      <c r="AC106" s="200"/>
      <c r="AD106" s="200"/>
      <c r="AE106" s="200"/>
      <c r="AF106" s="200"/>
      <c r="AG106" s="200"/>
      <c r="AH106" s="200"/>
      <c r="AI106" s="200"/>
      <c r="AJ106" s="200"/>
      <c r="AK106" s="200"/>
      <c r="AL106" s="200"/>
      <c r="AM106" s="200"/>
      <c r="AN106" s="200"/>
      <c r="AO106" s="200"/>
    </row>
    <row r="107" spans="1:41" ht="15" thickBot="1" x14ac:dyDescent="0.4">
      <c r="A107" s="403"/>
      <c r="B107" s="399" t="s">
        <v>157</v>
      </c>
      <c r="C107" s="400"/>
      <c r="D107" s="400"/>
      <c r="E107" s="400"/>
      <c r="F107" s="400"/>
      <c r="G107" s="400"/>
      <c r="H107" s="400"/>
      <c r="I107" s="400"/>
      <c r="J107" s="400"/>
      <c r="K107" s="400"/>
      <c r="L107" s="400"/>
      <c r="M107" s="400"/>
      <c r="N107" s="400"/>
      <c r="O107" s="400"/>
      <c r="P107" s="401"/>
      <c r="Q107" s="200"/>
      <c r="R107" s="200"/>
      <c r="S107" s="200"/>
      <c r="T107" s="200"/>
      <c r="U107" s="200"/>
      <c r="V107" s="200"/>
      <c r="W107" s="200"/>
      <c r="X107" s="200"/>
      <c r="Y107" s="200"/>
      <c r="Z107" s="200"/>
      <c r="AA107" s="200"/>
      <c r="AB107" s="200"/>
      <c r="AC107" s="200"/>
      <c r="AD107" s="200"/>
      <c r="AE107" s="200"/>
      <c r="AF107" s="200"/>
      <c r="AG107" s="200"/>
      <c r="AH107" s="200"/>
      <c r="AI107" s="200"/>
      <c r="AJ107" s="200"/>
      <c r="AK107" s="200"/>
      <c r="AL107" s="200"/>
      <c r="AM107" s="200"/>
      <c r="AN107" s="200"/>
      <c r="AO107" s="200"/>
    </row>
    <row r="108" spans="1:41" ht="15" thickBot="1" x14ac:dyDescent="0.4">
      <c r="A108" s="403"/>
      <c r="B108" s="323" t="s">
        <v>149</v>
      </c>
      <c r="C108" s="339" t="s">
        <v>150</v>
      </c>
      <c r="D108" s="340" t="s">
        <v>158</v>
      </c>
      <c r="E108" s="340" t="s">
        <v>159</v>
      </c>
      <c r="F108" s="340" t="s">
        <v>160</v>
      </c>
      <c r="G108" s="340" t="s">
        <v>161</v>
      </c>
      <c r="H108" s="340" t="s">
        <v>162</v>
      </c>
      <c r="I108" s="340" t="s">
        <v>163</v>
      </c>
      <c r="J108" s="340" t="s">
        <v>164</v>
      </c>
      <c r="K108" s="340" t="s">
        <v>165</v>
      </c>
      <c r="L108" s="340" t="s">
        <v>166</v>
      </c>
      <c r="M108" s="340" t="s">
        <v>167</v>
      </c>
      <c r="N108" s="340" t="s">
        <v>168</v>
      </c>
      <c r="O108" s="340" t="s">
        <v>169</v>
      </c>
      <c r="P108" s="341" t="s">
        <v>153</v>
      </c>
      <c r="Q108" s="200"/>
      <c r="R108" s="200"/>
      <c r="S108" s="200"/>
      <c r="T108" s="200"/>
      <c r="U108" s="200"/>
      <c r="V108" s="200"/>
      <c r="W108" s="200"/>
      <c r="X108" s="200"/>
      <c r="Y108" s="200"/>
      <c r="Z108" s="200"/>
      <c r="AA108" s="200"/>
      <c r="AB108" s="200"/>
      <c r="AC108" s="200"/>
      <c r="AD108" s="200"/>
      <c r="AE108" s="200"/>
      <c r="AF108" s="200"/>
      <c r="AG108" s="200"/>
      <c r="AH108" s="200"/>
      <c r="AI108" s="200"/>
      <c r="AJ108" s="200"/>
      <c r="AK108" s="200"/>
      <c r="AL108" s="200"/>
      <c r="AM108" s="200"/>
      <c r="AN108" s="200"/>
      <c r="AO108" s="200"/>
    </row>
    <row r="109" spans="1:41" x14ac:dyDescent="0.35">
      <c r="A109" s="403"/>
      <c r="B109" s="342" t="s">
        <v>170</v>
      </c>
      <c r="C109" s="328">
        <v>2021</v>
      </c>
      <c r="D109" s="329">
        <v>0.11537</v>
      </c>
      <c r="E109" s="329">
        <v>0.11562</v>
      </c>
      <c r="F109" s="329">
        <v>0.10477</v>
      </c>
      <c r="G109" s="329">
        <v>0.10223</v>
      </c>
      <c r="H109" s="329">
        <v>9.4369999999999996E-2</v>
      </c>
      <c r="I109" s="329">
        <v>8.7499999999999994E-2</v>
      </c>
      <c r="J109" s="329">
        <v>9.3410000000000007E-2</v>
      </c>
      <c r="K109" s="329">
        <v>9.1399999999999995E-2</v>
      </c>
      <c r="L109" s="329">
        <v>8.8789999999999994E-2</v>
      </c>
      <c r="M109" s="329">
        <v>0.10761</v>
      </c>
      <c r="N109" s="329">
        <v>0.12300999999999999</v>
      </c>
      <c r="O109" s="329">
        <v>0.15919</v>
      </c>
      <c r="P109" s="330">
        <f>TRUNC(AVERAGE(D109:O111),5)</f>
        <v>0.11086</v>
      </c>
      <c r="Q109" s="200"/>
      <c r="R109" s="200"/>
      <c r="S109" s="200"/>
      <c r="T109" s="200"/>
      <c r="U109" s="200"/>
      <c r="V109" s="200"/>
      <c r="W109" s="200"/>
      <c r="X109" s="200"/>
      <c r="Y109" s="200"/>
      <c r="Z109" s="200"/>
      <c r="AA109" s="200"/>
      <c r="AB109" s="200"/>
      <c r="AC109" s="200"/>
      <c r="AD109" s="200"/>
      <c r="AE109" s="200"/>
      <c r="AF109" s="200"/>
      <c r="AG109" s="200"/>
      <c r="AH109" s="200"/>
      <c r="AI109" s="200"/>
      <c r="AJ109" s="200"/>
      <c r="AK109" s="200"/>
      <c r="AL109" s="200"/>
      <c r="AM109" s="200"/>
      <c r="AN109" s="200"/>
      <c r="AO109" s="200"/>
    </row>
    <row r="110" spans="1:41" x14ac:dyDescent="0.35">
      <c r="A110" s="403"/>
      <c r="B110" s="343"/>
      <c r="C110" s="332">
        <v>2020</v>
      </c>
      <c r="D110" s="333">
        <v>0.14402999999999999</v>
      </c>
      <c r="E110" s="333">
        <v>0.14285999999999999</v>
      </c>
      <c r="F110" s="333">
        <v>0.11658</v>
      </c>
      <c r="G110" s="333">
        <v>9.6750000000000003E-2</v>
      </c>
      <c r="H110" s="333">
        <v>9.2950000000000005E-2</v>
      </c>
      <c r="I110" s="333">
        <v>8.4199999999999997E-2</v>
      </c>
      <c r="J110" s="333">
        <v>8.5070000000000007E-2</v>
      </c>
      <c r="K110" s="333">
        <v>8.4440000000000001E-2</v>
      </c>
      <c r="L110" s="333">
        <v>8.5209999999999994E-2</v>
      </c>
      <c r="M110" s="333">
        <v>8.677E-2</v>
      </c>
      <c r="N110" s="333">
        <v>9.8159999999999997E-2</v>
      </c>
      <c r="O110" s="333">
        <v>0.11154</v>
      </c>
      <c r="P110" s="334"/>
      <c r="Q110" s="200"/>
      <c r="R110" s="200"/>
      <c r="S110" s="200"/>
      <c r="T110" s="200"/>
      <c r="U110" s="200"/>
      <c r="V110" s="200"/>
      <c r="W110" s="200"/>
      <c r="X110" s="200"/>
      <c r="Y110" s="200"/>
      <c r="Z110" s="200"/>
      <c r="AA110" s="200"/>
      <c r="AB110" s="200"/>
      <c r="AC110" s="200"/>
      <c r="AD110" s="200"/>
      <c r="AE110" s="200"/>
      <c r="AF110" s="200"/>
      <c r="AG110" s="200"/>
      <c r="AH110" s="200"/>
      <c r="AI110" s="200"/>
      <c r="AJ110" s="200"/>
      <c r="AK110" s="200"/>
      <c r="AL110" s="200"/>
      <c r="AM110" s="200"/>
      <c r="AN110" s="200"/>
      <c r="AO110" s="200"/>
    </row>
    <row r="111" spans="1:41" ht="15" thickBot="1" x14ac:dyDescent="0.4">
      <c r="A111" s="403"/>
      <c r="B111" s="344"/>
      <c r="C111" s="336">
        <v>2019</v>
      </c>
      <c r="D111" s="337">
        <v>0.18482999999999999</v>
      </c>
      <c r="E111" s="337">
        <v>0.18864</v>
      </c>
      <c r="F111" s="337">
        <v>0.14352000000000001</v>
      </c>
      <c r="G111" s="337">
        <v>0.12654000000000001</v>
      </c>
      <c r="H111" s="337">
        <v>0.11625000000000001</v>
      </c>
      <c r="I111" s="337">
        <v>9.7610000000000002E-2</v>
      </c>
      <c r="J111" s="337">
        <v>9.8210000000000006E-2</v>
      </c>
      <c r="K111" s="337">
        <v>9.7640000000000005E-2</v>
      </c>
      <c r="L111" s="337">
        <v>9.8919999999999994E-2</v>
      </c>
      <c r="M111" s="337">
        <v>9.783E-2</v>
      </c>
      <c r="N111" s="337">
        <v>0.10686</v>
      </c>
      <c r="O111" s="337">
        <v>0.1226</v>
      </c>
      <c r="P111" s="338"/>
      <c r="Q111" s="200"/>
      <c r="R111" s="151"/>
      <c r="S111" s="151"/>
      <c r="T111" s="151"/>
      <c r="U111" s="151"/>
      <c r="V111" s="151"/>
      <c r="W111" s="151"/>
      <c r="X111" s="151"/>
      <c r="Y111" s="151"/>
      <c r="Z111" s="151"/>
      <c r="AA111" s="151"/>
      <c r="AB111" s="151"/>
      <c r="AC111" s="151"/>
      <c r="AD111" s="151"/>
      <c r="AE111" s="151"/>
      <c r="AF111" s="151"/>
      <c r="AG111" s="151"/>
      <c r="AH111" s="151"/>
      <c r="AI111" s="151"/>
      <c r="AJ111" s="151"/>
      <c r="AK111" s="151"/>
      <c r="AL111" s="151"/>
      <c r="AM111" s="151"/>
      <c r="AN111" s="151"/>
      <c r="AO111" s="151"/>
    </row>
    <row r="112" spans="1:41" x14ac:dyDescent="0.35">
      <c r="A112" s="403"/>
      <c r="B112" s="342" t="s">
        <v>171</v>
      </c>
      <c r="C112" s="328">
        <v>2021</v>
      </c>
      <c r="D112" s="329">
        <v>0.10989</v>
      </c>
      <c r="E112" s="329">
        <v>0.10990999999999999</v>
      </c>
      <c r="F112" s="329">
        <v>0.10054</v>
      </c>
      <c r="G112" s="329">
        <v>9.4759999999999997E-2</v>
      </c>
      <c r="H112" s="329">
        <v>8.768999999999999E-2</v>
      </c>
      <c r="I112" s="329">
        <v>8.6569999999999994E-2</v>
      </c>
      <c r="J112" s="329">
        <v>8.8580000000000006E-2</v>
      </c>
      <c r="K112" s="329">
        <v>8.8529999999999998E-2</v>
      </c>
      <c r="L112" s="329">
        <v>8.6650000000000005E-2</v>
      </c>
      <c r="M112" s="329">
        <v>0.10734</v>
      </c>
      <c r="N112" s="329">
        <v>0.12046999999999999</v>
      </c>
      <c r="O112" s="329">
        <v>0.15572</v>
      </c>
      <c r="P112" s="330">
        <f>TRUNC(AVERAGE(D112:O114),5)</f>
        <v>0.10437</v>
      </c>
      <c r="Q112" s="200"/>
      <c r="R112" s="151"/>
      <c r="S112" s="151"/>
      <c r="T112" s="151"/>
      <c r="U112" s="151"/>
      <c r="V112" s="151"/>
      <c r="W112" s="151"/>
      <c r="X112" s="151"/>
      <c r="Y112" s="151"/>
      <c r="Z112" s="151"/>
      <c r="AA112" s="151"/>
      <c r="AB112" s="151"/>
      <c r="AC112" s="151"/>
      <c r="AD112" s="151"/>
      <c r="AE112" s="151"/>
      <c r="AF112" s="151"/>
      <c r="AG112" s="151"/>
      <c r="AH112" s="151"/>
      <c r="AI112" s="151"/>
      <c r="AJ112" s="151"/>
      <c r="AK112" s="151"/>
      <c r="AL112" s="151"/>
      <c r="AM112" s="151"/>
      <c r="AN112" s="151"/>
      <c r="AO112" s="151"/>
    </row>
    <row r="113" spans="1:17" x14ac:dyDescent="0.35">
      <c r="A113" s="403"/>
      <c r="B113" s="343"/>
      <c r="C113" s="332">
        <v>2020</v>
      </c>
      <c r="D113" s="333">
        <v>0.13502</v>
      </c>
      <c r="E113" s="333">
        <v>0.12891</v>
      </c>
      <c r="F113" s="333">
        <v>0.10129000000000001</v>
      </c>
      <c r="G113" s="333">
        <v>8.5900000000000004E-2</v>
      </c>
      <c r="H113" s="333">
        <v>8.2739999999999994E-2</v>
      </c>
      <c r="I113" s="333">
        <v>7.5560000000000002E-2</v>
      </c>
      <c r="J113" s="333">
        <v>8.0560000000000007E-2</v>
      </c>
      <c r="K113" s="333">
        <v>7.9909999999999995E-2</v>
      </c>
      <c r="L113" s="333">
        <v>8.0259999999999998E-2</v>
      </c>
      <c r="M113" s="333">
        <v>7.8719999999999998E-2</v>
      </c>
      <c r="N113" s="333">
        <v>8.8999999999999996E-2</v>
      </c>
      <c r="O113" s="333">
        <v>0.10408000000000001</v>
      </c>
      <c r="P113" s="334"/>
      <c r="Q113" s="200"/>
    </row>
    <row r="114" spans="1:17" ht="15" thickBot="1" x14ac:dyDescent="0.4">
      <c r="A114" s="403"/>
      <c r="B114" s="344"/>
      <c r="C114" s="336">
        <v>2019</v>
      </c>
      <c r="D114" s="337">
        <v>0.17901</v>
      </c>
      <c r="E114" s="337">
        <v>0.17730000000000001</v>
      </c>
      <c r="F114" s="337">
        <v>0.12908</v>
      </c>
      <c r="G114" s="337">
        <v>0.11903999999999999</v>
      </c>
      <c r="H114" s="337">
        <v>0.11266999999999999</v>
      </c>
      <c r="I114" s="337">
        <v>8.7569999999999995E-2</v>
      </c>
      <c r="J114" s="337">
        <v>9.6540000000000001E-2</v>
      </c>
      <c r="K114" s="337">
        <v>9.5509999999999998E-2</v>
      </c>
      <c r="L114" s="337">
        <v>9.8470000000000002E-2</v>
      </c>
      <c r="M114" s="337">
        <v>8.9560000000000001E-2</v>
      </c>
      <c r="N114" s="337">
        <v>9.8269999999999996E-2</v>
      </c>
      <c r="O114" s="337">
        <v>0.11591</v>
      </c>
      <c r="P114" s="338"/>
      <c r="Q114" s="200"/>
    </row>
    <row r="115" spans="1:17" x14ac:dyDescent="0.35">
      <c r="A115" s="403"/>
      <c r="B115" s="342" t="s">
        <v>155</v>
      </c>
      <c r="C115" s="328">
        <v>2021</v>
      </c>
      <c r="D115" s="329">
        <v>0.10841000000000001</v>
      </c>
      <c r="E115" s="329">
        <v>0.10723000000000001</v>
      </c>
      <c r="F115" s="329">
        <v>9.7720000000000001E-2</v>
      </c>
      <c r="G115" s="329">
        <v>8.9969999999999994E-2</v>
      </c>
      <c r="H115" s="329">
        <v>8.1360000000000002E-2</v>
      </c>
      <c r="I115" s="329">
        <v>7.7929999999999999E-2</v>
      </c>
      <c r="J115" s="329">
        <v>8.3500000000000005E-2</v>
      </c>
      <c r="K115" s="329">
        <v>8.1180000000000002E-2</v>
      </c>
      <c r="L115" s="329">
        <v>7.7759999999999996E-2</v>
      </c>
      <c r="M115" s="329">
        <v>9.0060000000000001E-2</v>
      </c>
      <c r="N115" s="329">
        <v>0.10542</v>
      </c>
      <c r="O115" s="329">
        <v>0.13894000000000001</v>
      </c>
      <c r="P115" s="330">
        <f>TRUNC(AVERAGE(D115:O117),5)</f>
        <v>0.10034999999999999</v>
      </c>
      <c r="Q115" s="200"/>
    </row>
    <row r="116" spans="1:17" x14ac:dyDescent="0.35">
      <c r="A116" s="403"/>
      <c r="B116" s="343"/>
      <c r="C116" s="332">
        <v>2020</v>
      </c>
      <c r="D116" s="333">
        <v>0.14721000000000001</v>
      </c>
      <c r="E116" s="333">
        <v>0.14671999999999999</v>
      </c>
      <c r="F116" s="333">
        <v>0.11812</v>
      </c>
      <c r="G116" s="333">
        <v>9.0090000000000003E-2</v>
      </c>
      <c r="H116" s="333">
        <v>8.4320000000000006E-2</v>
      </c>
      <c r="I116" s="333">
        <v>7.6569999999999999E-2</v>
      </c>
      <c r="J116" s="333">
        <v>7.6789999999999997E-2</v>
      </c>
      <c r="K116" s="333">
        <v>7.5660000000000005E-2</v>
      </c>
      <c r="L116" s="333">
        <v>7.5609999999999997E-2</v>
      </c>
      <c r="M116" s="333">
        <v>7.492E-2</v>
      </c>
      <c r="N116" s="333">
        <v>8.7800000000000003E-2</v>
      </c>
      <c r="O116" s="333">
        <v>0.10818999999999999</v>
      </c>
      <c r="P116" s="334"/>
      <c r="Q116" s="200"/>
    </row>
    <row r="117" spans="1:17" ht="15" thickBot="1" x14ac:dyDescent="0.4">
      <c r="A117" s="403"/>
      <c r="B117" s="345"/>
      <c r="C117" s="336">
        <v>2019</v>
      </c>
      <c r="D117" s="337">
        <v>0.15894</v>
      </c>
      <c r="E117" s="337">
        <v>0.16188</v>
      </c>
      <c r="F117" s="337">
        <v>0.12239999999999999</v>
      </c>
      <c r="G117" s="337">
        <v>0.11215</v>
      </c>
      <c r="H117" s="337">
        <v>9.4570000000000001E-2</v>
      </c>
      <c r="I117" s="337">
        <v>9.0939999999999993E-2</v>
      </c>
      <c r="J117" s="337">
        <v>9.1869999999999993E-2</v>
      </c>
      <c r="K117" s="337">
        <v>8.9569999999999997E-2</v>
      </c>
      <c r="L117" s="337">
        <v>9.0190000000000006E-2</v>
      </c>
      <c r="M117" s="337">
        <v>8.6220000000000005E-2</v>
      </c>
      <c r="N117" s="337">
        <v>9.6939999999999998E-2</v>
      </c>
      <c r="O117" s="337">
        <v>0.11549</v>
      </c>
      <c r="P117" s="338"/>
      <c r="Q117" s="200"/>
    </row>
    <row r="118" spans="1:17" ht="15" thickBot="1" x14ac:dyDescent="0.4">
      <c r="A118" s="404"/>
      <c r="B118" s="275" t="s">
        <v>172</v>
      </c>
      <c r="C118" s="275"/>
      <c r="D118" s="275"/>
      <c r="E118" s="275"/>
      <c r="F118" s="275"/>
      <c r="G118" s="275"/>
      <c r="H118" s="275"/>
      <c r="I118" s="275"/>
      <c r="J118" s="275"/>
      <c r="K118" s="275"/>
      <c r="L118" s="275"/>
      <c r="M118" s="275"/>
      <c r="N118" s="275"/>
      <c r="O118" s="275"/>
      <c r="P118" s="275"/>
      <c r="Q118" s="198"/>
    </row>
    <row r="119" spans="1:17" x14ac:dyDescent="0.35">
      <c r="A119" s="200"/>
      <c r="B119" s="198"/>
      <c r="C119" s="198"/>
      <c r="D119" s="198"/>
      <c r="E119" s="198"/>
      <c r="F119" s="198"/>
      <c r="G119" s="198"/>
      <c r="H119" s="198"/>
      <c r="I119" s="198"/>
      <c r="J119" s="198"/>
      <c r="K119" s="198"/>
      <c r="L119" s="198"/>
      <c r="M119" s="198"/>
      <c r="N119" s="198"/>
      <c r="O119" s="198"/>
      <c r="P119" s="198"/>
      <c r="Q119" s="198"/>
    </row>
    <row r="120" spans="1:17" x14ac:dyDescent="0.35">
      <c r="B120" s="288"/>
      <c r="C120" s="288"/>
      <c r="D120" s="288"/>
      <c r="E120" s="288"/>
      <c r="F120" s="288"/>
      <c r="G120" s="288"/>
      <c r="H120" s="288"/>
      <c r="I120" s="288"/>
      <c r="J120" s="288"/>
      <c r="K120" s="288"/>
      <c r="L120" s="288"/>
      <c r="M120" s="288"/>
      <c r="N120" s="288"/>
      <c r="O120" s="288"/>
      <c r="P120" s="288"/>
      <c r="Q120" s="288"/>
    </row>
    <row r="121" spans="1:17" x14ac:dyDescent="0.35">
      <c r="B121" s="288"/>
      <c r="C121" s="288"/>
      <c r="D121" s="288"/>
      <c r="E121" s="288"/>
      <c r="F121" s="288"/>
      <c r="G121" s="288"/>
      <c r="H121" s="288"/>
      <c r="I121" s="288"/>
      <c r="J121" s="288"/>
      <c r="K121" s="288"/>
      <c r="L121" s="288"/>
      <c r="M121" s="288"/>
      <c r="N121" s="288"/>
      <c r="O121" s="288"/>
      <c r="P121" s="288"/>
      <c r="Q121" s="288"/>
    </row>
    <row r="122" spans="1:17" x14ac:dyDescent="0.35">
      <c r="B122" s="288"/>
      <c r="C122" s="288"/>
      <c r="D122" s="288"/>
      <c r="E122" s="288"/>
      <c r="F122" s="288"/>
      <c r="G122" s="288"/>
      <c r="H122" s="288"/>
      <c r="I122" s="288"/>
      <c r="J122" s="288"/>
      <c r="K122" s="288"/>
      <c r="L122" s="288"/>
      <c r="M122" s="288"/>
      <c r="N122" s="288"/>
      <c r="O122" s="288"/>
      <c r="P122" s="288"/>
      <c r="Q122" s="288"/>
    </row>
    <row r="123" spans="1:17" x14ac:dyDescent="0.35">
      <c r="B123" s="288"/>
      <c r="C123" s="288"/>
      <c r="D123" s="288"/>
      <c r="E123" s="288"/>
      <c r="F123" s="288"/>
      <c r="G123" s="288"/>
      <c r="H123" s="288"/>
      <c r="I123" s="288"/>
      <c r="J123" s="288"/>
      <c r="K123" s="288"/>
      <c r="L123" s="288"/>
      <c r="M123" s="288"/>
      <c r="N123" s="288"/>
      <c r="O123" s="288"/>
      <c r="P123" s="288"/>
      <c r="Q123" s="288"/>
    </row>
    <row r="124" spans="1:17" x14ac:dyDescent="0.35">
      <c r="B124" s="288"/>
      <c r="C124" s="288"/>
      <c r="D124" s="288"/>
      <c r="E124" s="288"/>
      <c r="F124" s="288"/>
      <c r="G124" s="288"/>
      <c r="H124" s="288"/>
      <c r="I124" s="288"/>
      <c r="J124" s="288"/>
      <c r="K124" s="288"/>
      <c r="L124" s="288"/>
      <c r="M124" s="288"/>
      <c r="N124" s="288"/>
      <c r="O124" s="288"/>
      <c r="P124" s="288"/>
      <c r="Q124" s="288"/>
    </row>
    <row r="125" spans="1:17" x14ac:dyDescent="0.35">
      <c r="B125" s="288"/>
      <c r="C125" s="288"/>
      <c r="D125" s="288"/>
      <c r="E125" s="288"/>
      <c r="F125" s="288"/>
      <c r="G125" s="288"/>
      <c r="H125" s="288"/>
      <c r="I125" s="288"/>
      <c r="J125" s="288"/>
      <c r="K125" s="288"/>
      <c r="L125" s="288"/>
      <c r="M125" s="288"/>
      <c r="N125" s="288"/>
      <c r="O125" s="288"/>
      <c r="P125" s="288"/>
      <c r="Q125" s="288"/>
    </row>
    <row r="126" spans="1:17" x14ac:dyDescent="0.35">
      <c r="B126" s="288"/>
      <c r="C126" s="288"/>
      <c r="D126" s="288"/>
      <c r="E126" s="288"/>
      <c r="F126" s="288"/>
      <c r="G126" s="288"/>
      <c r="H126" s="288"/>
      <c r="I126" s="288"/>
      <c r="J126" s="288"/>
      <c r="K126" s="288"/>
      <c r="L126" s="288"/>
      <c r="M126" s="288"/>
      <c r="N126" s="288"/>
      <c r="O126" s="288"/>
      <c r="P126" s="288"/>
      <c r="Q126" s="288"/>
    </row>
    <row r="127" spans="1:17" x14ac:dyDescent="0.35">
      <c r="B127" s="288"/>
      <c r="C127" s="288"/>
      <c r="D127" s="288"/>
      <c r="E127" s="288"/>
      <c r="F127" s="288"/>
      <c r="G127" s="288"/>
      <c r="H127" s="288"/>
      <c r="I127" s="288"/>
      <c r="J127" s="288"/>
      <c r="K127" s="288"/>
      <c r="L127" s="288"/>
      <c r="M127" s="288"/>
      <c r="N127" s="288"/>
      <c r="O127" s="288"/>
      <c r="P127" s="288"/>
      <c r="Q127" s="288"/>
    </row>
    <row r="128" spans="1:17" x14ac:dyDescent="0.35">
      <c r="B128" s="288"/>
      <c r="C128" s="288"/>
      <c r="D128" s="288"/>
      <c r="E128" s="288"/>
      <c r="F128" s="288"/>
      <c r="G128" s="288"/>
      <c r="H128" s="288"/>
      <c r="I128" s="288"/>
      <c r="J128" s="288"/>
      <c r="K128" s="288"/>
      <c r="L128" s="288"/>
      <c r="M128" s="288"/>
      <c r="N128" s="288"/>
      <c r="O128" s="288"/>
      <c r="P128" s="288"/>
      <c r="Q128" s="288"/>
    </row>
    <row r="129" spans="2:17" x14ac:dyDescent="0.35">
      <c r="B129" s="288"/>
      <c r="C129" s="288"/>
      <c r="D129" s="288"/>
      <c r="E129" s="288"/>
      <c r="F129" s="288"/>
      <c r="G129" s="288"/>
      <c r="H129" s="288"/>
      <c r="I129" s="288"/>
      <c r="J129" s="288"/>
      <c r="K129" s="288"/>
      <c r="L129" s="288"/>
      <c r="M129" s="288"/>
      <c r="N129" s="288"/>
      <c r="O129" s="288"/>
      <c r="P129" s="288"/>
      <c r="Q129" s="288"/>
    </row>
    <row r="130" spans="2:17" x14ac:dyDescent="0.35">
      <c r="B130" s="288"/>
      <c r="C130" s="288"/>
      <c r="D130" s="288"/>
      <c r="E130" s="288"/>
      <c r="F130" s="288"/>
      <c r="G130" s="288"/>
      <c r="H130" s="288"/>
      <c r="I130" s="288"/>
      <c r="J130" s="288"/>
      <c r="K130" s="288"/>
      <c r="L130" s="288"/>
      <c r="M130" s="288"/>
      <c r="N130" s="288"/>
      <c r="O130" s="288"/>
      <c r="P130" s="288"/>
      <c r="Q130" s="288"/>
    </row>
    <row r="131" spans="2:17" x14ac:dyDescent="0.35">
      <c r="B131" s="288"/>
      <c r="C131" s="288"/>
      <c r="D131" s="288"/>
      <c r="E131" s="288"/>
      <c r="F131" s="288"/>
      <c r="G131" s="288"/>
      <c r="H131" s="288"/>
      <c r="I131" s="288"/>
      <c r="J131" s="288"/>
      <c r="K131" s="288"/>
      <c r="L131" s="288"/>
      <c r="M131" s="288"/>
      <c r="N131" s="288"/>
      <c r="O131" s="288"/>
      <c r="P131" s="288"/>
      <c r="Q131" s="288"/>
    </row>
    <row r="132" spans="2:17" x14ac:dyDescent="0.35">
      <c r="B132" s="288"/>
      <c r="C132" s="288"/>
      <c r="D132" s="288"/>
      <c r="E132" s="288"/>
      <c r="F132" s="288"/>
      <c r="G132" s="288"/>
      <c r="H132" s="288"/>
      <c r="I132" s="288"/>
      <c r="J132" s="288"/>
      <c r="K132" s="288"/>
      <c r="L132" s="288"/>
      <c r="M132" s="288"/>
      <c r="N132" s="288"/>
      <c r="O132" s="288"/>
      <c r="P132" s="288"/>
      <c r="Q132" s="288"/>
    </row>
    <row r="133" spans="2:17" x14ac:dyDescent="0.35">
      <c r="B133" s="288"/>
      <c r="C133" s="288"/>
      <c r="D133" s="288"/>
      <c r="E133" s="288"/>
      <c r="F133" s="288"/>
      <c r="G133" s="288"/>
      <c r="H133" s="288"/>
      <c r="I133" s="288"/>
      <c r="J133" s="288"/>
      <c r="K133" s="288"/>
      <c r="L133" s="288"/>
      <c r="M133" s="288"/>
      <c r="N133" s="288"/>
      <c r="O133" s="288"/>
      <c r="P133" s="288"/>
      <c r="Q133" s="288"/>
    </row>
    <row r="134" spans="2:17" x14ac:dyDescent="0.35">
      <c r="B134" s="288"/>
      <c r="C134" s="288"/>
      <c r="D134" s="288"/>
      <c r="E134" s="288"/>
      <c r="F134" s="288"/>
      <c r="G134" s="288"/>
      <c r="H134" s="288"/>
      <c r="I134" s="288"/>
      <c r="J134" s="288"/>
      <c r="K134" s="288"/>
      <c r="L134" s="288"/>
      <c r="M134" s="288"/>
      <c r="N134" s="288"/>
      <c r="O134" s="288"/>
      <c r="P134" s="288"/>
      <c r="Q134" s="288"/>
    </row>
    <row r="135" spans="2:17" x14ac:dyDescent="0.35">
      <c r="B135" s="288"/>
      <c r="C135" s="288"/>
      <c r="D135" s="288"/>
      <c r="E135" s="288"/>
      <c r="F135" s="288"/>
      <c r="G135" s="288"/>
      <c r="H135" s="288"/>
      <c r="I135" s="288"/>
      <c r="J135" s="288"/>
      <c r="K135" s="288"/>
      <c r="L135" s="288"/>
      <c r="M135" s="288"/>
      <c r="N135" s="288"/>
      <c r="O135" s="288"/>
      <c r="P135" s="288"/>
      <c r="Q135" s="288"/>
    </row>
    <row r="136" spans="2:17" x14ac:dyDescent="0.35">
      <c r="C136" s="288"/>
      <c r="D136" s="288"/>
      <c r="E136" s="288"/>
      <c r="F136" s="288"/>
      <c r="G136" s="288"/>
      <c r="H136" s="288"/>
      <c r="I136" s="288"/>
      <c r="J136" s="288"/>
      <c r="K136" s="288"/>
      <c r="L136" s="288"/>
      <c r="M136" s="288"/>
      <c r="N136" s="288"/>
      <c r="O136" s="288"/>
      <c r="P136" s="288"/>
      <c r="Q136" s="288"/>
    </row>
    <row r="137" spans="2:17" x14ac:dyDescent="0.35">
      <c r="B137" s="288"/>
      <c r="C137" s="288"/>
      <c r="D137" s="288"/>
      <c r="E137" s="288"/>
      <c r="F137" s="288"/>
      <c r="G137" s="288"/>
      <c r="H137" s="288"/>
      <c r="I137" s="288"/>
      <c r="J137" s="288"/>
      <c r="K137" s="288"/>
      <c r="L137" s="288"/>
      <c r="M137" s="288"/>
      <c r="N137" s="288"/>
      <c r="O137" s="288"/>
      <c r="P137" s="288"/>
      <c r="Q137" s="288"/>
    </row>
  </sheetData>
  <sheetProtection algorithmName="SHA-512" hashValue="9xz5AhZDqxzFq+bnXD/w5givCDNNCO24wDKb2+dlqHajWsJK7rVswqYkiY8trSC5OH0Oyhyi4Fj7wURYfGFH8Q==" saltValue="p6nZtOVPBmua9N1Uhb9I4A==" spinCount="100000" sheet="1" objects="1" scenarios="1"/>
  <mergeCells count="15">
    <mergeCell ref="B107:P107"/>
    <mergeCell ref="A89:A118"/>
    <mergeCell ref="B89:F89"/>
    <mergeCell ref="B98:F98"/>
    <mergeCell ref="C1:C2"/>
    <mergeCell ref="D1:D2"/>
    <mergeCell ref="E1:E2"/>
    <mergeCell ref="B1:B2"/>
    <mergeCell ref="A42:A87"/>
    <mergeCell ref="E42:G42"/>
    <mergeCell ref="A1:A38"/>
    <mergeCell ref="B50:B51"/>
    <mergeCell ref="D42:D43"/>
    <mergeCell ref="C42:C43"/>
    <mergeCell ref="B42:B4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T43"/>
  <sheetViews>
    <sheetView workbookViewId="0">
      <selection sqref="A1:T2"/>
    </sheetView>
  </sheetViews>
  <sheetFormatPr defaultColWidth="9.1796875" defaultRowHeight="14.5" x14ac:dyDescent="0.35"/>
  <cols>
    <col min="1" max="1" width="21.81640625" style="10" customWidth="1"/>
    <col min="2" max="2" width="39.453125" style="10" bestFit="1" customWidth="1"/>
    <col min="3" max="3" width="14.453125" style="10" bestFit="1" customWidth="1"/>
    <col min="4" max="4" width="7.54296875" style="10" bestFit="1" customWidth="1"/>
    <col min="5" max="12" width="8.54296875" style="10" bestFit="1" customWidth="1"/>
    <col min="13" max="16384" width="9.1796875" style="10"/>
  </cols>
  <sheetData>
    <row r="1" spans="1:20" ht="14.5" customHeight="1" x14ac:dyDescent="0.35">
      <c r="A1" s="424" t="s">
        <v>173</v>
      </c>
      <c r="B1" s="424"/>
      <c r="C1" s="424"/>
      <c r="D1" s="424"/>
      <c r="E1" s="424"/>
      <c r="F1" s="424"/>
      <c r="G1" s="424"/>
      <c r="H1" s="424"/>
      <c r="I1" s="424"/>
      <c r="J1" s="424"/>
      <c r="K1" s="424"/>
      <c r="L1" s="424"/>
      <c r="M1" s="424"/>
      <c r="N1" s="424"/>
      <c r="O1" s="424"/>
      <c r="P1" s="424"/>
      <c r="Q1" s="424"/>
      <c r="R1" s="424"/>
      <c r="S1" s="424"/>
      <c r="T1" s="424"/>
    </row>
    <row r="2" spans="1:20" ht="15" customHeight="1" thickBot="1" x14ac:dyDescent="0.4">
      <c r="A2" s="425"/>
      <c r="B2" s="426"/>
      <c r="C2" s="426"/>
      <c r="D2" s="426"/>
      <c r="E2" s="426"/>
      <c r="F2" s="426"/>
      <c r="G2" s="426"/>
      <c r="H2" s="426"/>
      <c r="I2" s="426"/>
      <c r="J2" s="426"/>
      <c r="K2" s="426"/>
      <c r="L2" s="426"/>
      <c r="M2" s="426"/>
      <c r="N2" s="426"/>
      <c r="O2" s="426"/>
      <c r="P2" s="426"/>
      <c r="Q2" s="426"/>
      <c r="R2" s="426"/>
      <c r="S2" s="426"/>
      <c r="T2" s="426"/>
    </row>
    <row r="3" spans="1:20" ht="44" thickBot="1" x14ac:dyDescent="0.4">
      <c r="A3" s="222" t="s">
        <v>5</v>
      </c>
      <c r="B3" s="35" t="s">
        <v>174</v>
      </c>
      <c r="C3" s="34" t="s">
        <v>175</v>
      </c>
      <c r="D3" s="34" t="s">
        <v>176</v>
      </c>
      <c r="E3" s="33" t="s">
        <v>177</v>
      </c>
      <c r="F3" s="33" t="s">
        <v>178</v>
      </c>
      <c r="G3" s="33" t="s">
        <v>179</v>
      </c>
      <c r="H3" s="33" t="s">
        <v>180</v>
      </c>
      <c r="I3" s="33" t="s">
        <v>181</v>
      </c>
      <c r="J3" s="33" t="s">
        <v>182</v>
      </c>
      <c r="K3" s="33" t="s">
        <v>183</v>
      </c>
      <c r="L3" s="33" t="s">
        <v>184</v>
      </c>
      <c r="M3" s="217" t="s">
        <v>185</v>
      </c>
      <c r="N3" s="217" t="s">
        <v>186</v>
      </c>
      <c r="O3" s="217" t="s">
        <v>187</v>
      </c>
      <c r="P3" s="217" t="s">
        <v>188</v>
      </c>
      <c r="Q3" s="217" t="s">
        <v>189</v>
      </c>
      <c r="R3" s="217" t="s">
        <v>190</v>
      </c>
      <c r="S3" s="217" t="s">
        <v>191</v>
      </c>
      <c r="T3" s="221" t="s">
        <v>192</v>
      </c>
    </row>
    <row r="4" spans="1:20" ht="14.5" customHeight="1" x14ac:dyDescent="0.35">
      <c r="A4" s="446" t="s">
        <v>193</v>
      </c>
      <c r="B4" s="209" t="s">
        <v>194</v>
      </c>
      <c r="C4" s="223">
        <v>2.2999999999999998</v>
      </c>
      <c r="D4" s="23" t="s">
        <v>195</v>
      </c>
      <c r="E4" s="22">
        <f>$E$9*C4</f>
        <v>0.35794899999999996</v>
      </c>
      <c r="F4" s="224">
        <f t="shared" ref="F4:H9" si="0">E4*0.912</f>
        <v>0.32644948799999995</v>
      </c>
      <c r="G4" s="19">
        <f t="shared" si="0"/>
        <v>0.29772193305599998</v>
      </c>
      <c r="H4" s="215">
        <f t="shared" si="0"/>
        <v>0.27152240294707197</v>
      </c>
      <c r="I4" s="231">
        <f t="shared" ref="I4:L9" si="1">H4*0.958</f>
        <v>0.26011846202329492</v>
      </c>
      <c r="J4" s="231">
        <f t="shared" si="1"/>
        <v>0.24919348661831653</v>
      </c>
      <c r="K4" s="231">
        <f t="shared" si="1"/>
        <v>0.23872736018034724</v>
      </c>
      <c r="L4" s="231">
        <f t="shared" si="1"/>
        <v>0.22870081105277265</v>
      </c>
      <c r="M4" s="427" t="s">
        <v>196</v>
      </c>
      <c r="N4" s="428"/>
      <c r="O4" s="428"/>
      <c r="P4" s="428"/>
      <c r="Q4" s="428"/>
      <c r="R4" s="428"/>
      <c r="S4" s="428"/>
      <c r="T4" s="429"/>
    </row>
    <row r="5" spans="1:20" x14ac:dyDescent="0.35">
      <c r="A5" s="447"/>
      <c r="B5" s="206" t="s">
        <v>197</v>
      </c>
      <c r="C5" s="211">
        <v>2</v>
      </c>
      <c r="D5" s="17" t="s">
        <v>195</v>
      </c>
      <c r="E5" s="15">
        <f>$E$9*C5</f>
        <v>0.31125999999999998</v>
      </c>
      <c r="F5" s="27">
        <f t="shared" si="0"/>
        <v>0.28386911999999997</v>
      </c>
      <c r="G5" s="15">
        <f t="shared" si="0"/>
        <v>0.25888863744000001</v>
      </c>
      <c r="H5" s="216">
        <f t="shared" si="0"/>
        <v>0.23610643734528003</v>
      </c>
      <c r="I5" s="232">
        <f t="shared" si="1"/>
        <v>0.22618996697677826</v>
      </c>
      <c r="J5" s="232">
        <f t="shared" si="1"/>
        <v>0.21668998836375356</v>
      </c>
      <c r="K5" s="232">
        <f t="shared" si="1"/>
        <v>0.20758900885247589</v>
      </c>
      <c r="L5" s="232">
        <f t="shared" si="1"/>
        <v>0.19887027048067188</v>
      </c>
      <c r="M5" s="430"/>
      <c r="N5" s="431"/>
      <c r="O5" s="431"/>
      <c r="P5" s="431"/>
      <c r="Q5" s="431"/>
      <c r="R5" s="431"/>
      <c r="S5" s="431"/>
      <c r="T5" s="432"/>
    </row>
    <row r="6" spans="1:20" x14ac:dyDescent="0.35">
      <c r="A6" s="447"/>
      <c r="B6" s="206" t="s">
        <v>198</v>
      </c>
      <c r="C6" s="211">
        <v>1.5</v>
      </c>
      <c r="D6" s="17" t="s">
        <v>199</v>
      </c>
      <c r="E6" s="15">
        <f>$E$9*C6</f>
        <v>0.23344499999999999</v>
      </c>
      <c r="F6" s="27">
        <f t="shared" si="0"/>
        <v>0.21290183999999998</v>
      </c>
      <c r="G6" s="15">
        <f t="shared" si="0"/>
        <v>0.19416647807999998</v>
      </c>
      <c r="H6" s="15">
        <f t="shared" si="0"/>
        <v>0.17707982800895999</v>
      </c>
      <c r="I6" s="232">
        <f t="shared" si="1"/>
        <v>0.16964247523258366</v>
      </c>
      <c r="J6" s="232">
        <f t="shared" si="1"/>
        <v>0.16251749127281515</v>
      </c>
      <c r="K6" s="232">
        <f t="shared" si="1"/>
        <v>0.15569175663935692</v>
      </c>
      <c r="L6" s="232">
        <f t="shared" si="1"/>
        <v>0.14915270286050392</v>
      </c>
      <c r="M6" s="430"/>
      <c r="N6" s="431"/>
      <c r="O6" s="431"/>
      <c r="P6" s="431"/>
      <c r="Q6" s="431"/>
      <c r="R6" s="431"/>
      <c r="S6" s="431"/>
      <c r="T6" s="432"/>
    </row>
    <row r="7" spans="1:20" x14ac:dyDescent="0.35">
      <c r="A7" s="447"/>
      <c r="B7" s="206" t="s">
        <v>200</v>
      </c>
      <c r="C7" s="211">
        <v>1.25</v>
      </c>
      <c r="D7" s="17" t="s">
        <v>199</v>
      </c>
      <c r="E7" s="15">
        <f>$E$9*C7</f>
        <v>0.19453749999999997</v>
      </c>
      <c r="F7" s="27">
        <f t="shared" si="0"/>
        <v>0.17741819999999997</v>
      </c>
      <c r="G7" s="15">
        <f t="shared" si="0"/>
        <v>0.16180539839999997</v>
      </c>
      <c r="H7" s="15">
        <f t="shared" si="0"/>
        <v>0.14756652334079998</v>
      </c>
      <c r="I7" s="232">
        <f t="shared" si="1"/>
        <v>0.14136872936048636</v>
      </c>
      <c r="J7" s="232">
        <f t="shared" si="1"/>
        <v>0.13543124272734594</v>
      </c>
      <c r="K7" s="232">
        <f t="shared" si="1"/>
        <v>0.1297431305327974</v>
      </c>
      <c r="L7" s="232">
        <f t="shared" si="1"/>
        <v>0.12429391905041991</v>
      </c>
      <c r="M7" s="430"/>
      <c r="N7" s="431"/>
      <c r="O7" s="431"/>
      <c r="P7" s="431"/>
      <c r="Q7" s="431"/>
      <c r="R7" s="431"/>
      <c r="S7" s="431"/>
      <c r="T7" s="432"/>
    </row>
    <row r="8" spans="1:20" x14ac:dyDescent="0.35">
      <c r="A8" s="447"/>
      <c r="B8" s="206" t="s">
        <v>201</v>
      </c>
      <c r="C8" s="211">
        <v>1.1000000000000001</v>
      </c>
      <c r="D8" s="17" t="s">
        <v>199</v>
      </c>
      <c r="E8" s="15">
        <f>$E$9*C8</f>
        <v>0.17119300000000001</v>
      </c>
      <c r="F8" s="27">
        <f t="shared" si="0"/>
        <v>0.15612801600000001</v>
      </c>
      <c r="G8" s="15">
        <f>F8*0.912</f>
        <v>0.14238875059200001</v>
      </c>
      <c r="H8" s="15">
        <f>G8*0.912</f>
        <v>0.129858540539904</v>
      </c>
      <c r="I8" s="232">
        <f t="shared" si="1"/>
        <v>0.12440448183722803</v>
      </c>
      <c r="J8" s="232">
        <f t="shared" si="1"/>
        <v>0.11917949360006445</v>
      </c>
      <c r="K8" s="232">
        <f t="shared" si="1"/>
        <v>0.11417395486886174</v>
      </c>
      <c r="L8" s="232">
        <f t="shared" si="1"/>
        <v>0.10937864876436955</v>
      </c>
      <c r="M8" s="430"/>
      <c r="N8" s="431"/>
      <c r="O8" s="431"/>
      <c r="P8" s="431"/>
      <c r="Q8" s="431"/>
      <c r="R8" s="431"/>
      <c r="S8" s="431"/>
      <c r="T8" s="432"/>
    </row>
    <row r="9" spans="1:20" ht="15" thickBot="1" x14ac:dyDescent="0.4">
      <c r="A9" s="448"/>
      <c r="B9" s="207" t="s">
        <v>202</v>
      </c>
      <c r="C9" s="212">
        <v>1</v>
      </c>
      <c r="D9" s="13" t="s">
        <v>199</v>
      </c>
      <c r="E9" s="12">
        <v>0.15562999999999999</v>
      </c>
      <c r="F9" s="25">
        <f t="shared" si="0"/>
        <v>0.14193455999999999</v>
      </c>
      <c r="G9" s="12">
        <f t="shared" si="0"/>
        <v>0.12944431872000001</v>
      </c>
      <c r="H9" s="12">
        <f t="shared" si="0"/>
        <v>0.11805321867264001</v>
      </c>
      <c r="I9" s="233">
        <f t="shared" si="1"/>
        <v>0.11309498348838913</v>
      </c>
      <c r="J9" s="233">
        <f t="shared" si="1"/>
        <v>0.10834499418187678</v>
      </c>
      <c r="K9" s="233">
        <f t="shared" si="1"/>
        <v>0.10379450442623794</v>
      </c>
      <c r="L9" s="233">
        <f t="shared" si="1"/>
        <v>9.943513524033594E-2</v>
      </c>
      <c r="M9" s="433"/>
      <c r="N9" s="434"/>
      <c r="O9" s="434"/>
      <c r="P9" s="434"/>
      <c r="Q9" s="434"/>
      <c r="R9" s="434"/>
      <c r="S9" s="434"/>
      <c r="T9" s="435"/>
    </row>
    <row r="10" spans="1:20" ht="14.5" customHeight="1" x14ac:dyDescent="0.35">
      <c r="A10" s="446" t="s">
        <v>203</v>
      </c>
      <c r="B10" s="205" t="s">
        <v>194</v>
      </c>
      <c r="C10" s="210">
        <v>2.2999999999999998</v>
      </c>
      <c r="D10" s="20" t="s">
        <v>195</v>
      </c>
      <c r="E10" s="19">
        <f>$E$15*C10</f>
        <v>0.35794899999999996</v>
      </c>
      <c r="F10" s="29">
        <f>E10*0.96</f>
        <v>0.34363103999999994</v>
      </c>
      <c r="G10" s="19">
        <f t="shared" ref="G10:L15" si="2">F10*0.96</f>
        <v>0.32988579839999993</v>
      </c>
      <c r="H10" s="19">
        <f t="shared" si="2"/>
        <v>0.31669036646399989</v>
      </c>
      <c r="I10" s="19">
        <f t="shared" si="2"/>
        <v>0.30402275180543986</v>
      </c>
      <c r="J10" s="19">
        <f t="shared" si="2"/>
        <v>0.29186184173322227</v>
      </c>
      <c r="K10" s="19">
        <f t="shared" si="2"/>
        <v>0.28018736806389338</v>
      </c>
      <c r="L10" s="19">
        <f t="shared" si="2"/>
        <v>0.26897987334133766</v>
      </c>
      <c r="M10" s="215">
        <f t="shared" ref="M10:T15" si="3">L10*0.98</f>
        <v>0.2636002758745109</v>
      </c>
      <c r="N10" s="215">
        <f t="shared" si="3"/>
        <v>0.25832827035702066</v>
      </c>
      <c r="O10" s="215">
        <f t="shared" si="3"/>
        <v>0.25316170494988022</v>
      </c>
      <c r="P10" s="215">
        <f t="shared" si="3"/>
        <v>0.2480984708508826</v>
      </c>
      <c r="Q10" s="215">
        <f t="shared" si="3"/>
        <v>0.24313650143386495</v>
      </c>
      <c r="R10" s="215">
        <f t="shared" si="3"/>
        <v>0.23827377140518766</v>
      </c>
      <c r="S10" s="215">
        <f t="shared" si="3"/>
        <v>0.23350829597708389</v>
      </c>
      <c r="T10" s="234">
        <f t="shared" si="3"/>
        <v>0.22883813005754222</v>
      </c>
    </row>
    <row r="11" spans="1:20" x14ac:dyDescent="0.35">
      <c r="A11" s="447"/>
      <c r="B11" s="206" t="s">
        <v>197</v>
      </c>
      <c r="C11" s="211">
        <v>2</v>
      </c>
      <c r="D11" s="17" t="s">
        <v>195</v>
      </c>
      <c r="E11" s="15">
        <f>$E$15*C11</f>
        <v>0.31125999999999998</v>
      </c>
      <c r="F11" s="27">
        <f>E11*0.96</f>
        <v>0.29880959999999995</v>
      </c>
      <c r="G11" s="15">
        <f t="shared" si="2"/>
        <v>0.28685721599999997</v>
      </c>
      <c r="H11" s="15">
        <f t="shared" si="2"/>
        <v>0.27538292735999997</v>
      </c>
      <c r="I11" s="15">
        <f t="shared" si="2"/>
        <v>0.26436761026559996</v>
      </c>
      <c r="J11" s="15">
        <f t="shared" si="2"/>
        <v>0.25379290585497594</v>
      </c>
      <c r="K11" s="15">
        <f t="shared" si="2"/>
        <v>0.24364118962077688</v>
      </c>
      <c r="L11" s="15">
        <f t="shared" si="2"/>
        <v>0.23389554203594579</v>
      </c>
      <c r="M11" s="216">
        <f t="shared" si="3"/>
        <v>0.22921763119522687</v>
      </c>
      <c r="N11" s="216">
        <f t="shared" si="3"/>
        <v>0.22463327857132231</v>
      </c>
      <c r="O11" s="216">
        <f t="shared" si="3"/>
        <v>0.22014061299989587</v>
      </c>
      <c r="P11" s="216">
        <f t="shared" si="3"/>
        <v>0.21573780073989796</v>
      </c>
      <c r="Q11" s="216">
        <f t="shared" si="3"/>
        <v>0.21142304472509998</v>
      </c>
      <c r="R11" s="216">
        <f t="shared" si="3"/>
        <v>0.20719458383059799</v>
      </c>
      <c r="S11" s="216">
        <f t="shared" si="3"/>
        <v>0.20305069215398602</v>
      </c>
      <c r="T11" s="235">
        <f t="shared" si="3"/>
        <v>0.1989896783109063</v>
      </c>
    </row>
    <row r="12" spans="1:20" x14ac:dyDescent="0.35">
      <c r="A12" s="447"/>
      <c r="B12" s="206" t="s">
        <v>198</v>
      </c>
      <c r="C12" s="211">
        <v>1.5</v>
      </c>
      <c r="D12" s="17" t="s">
        <v>199</v>
      </c>
      <c r="E12" s="15">
        <f>$E$15*C12</f>
        <v>0.23344499999999999</v>
      </c>
      <c r="F12" s="27">
        <f t="shared" ref="F12:F15" si="4">E12*0.96</f>
        <v>0.22410719999999998</v>
      </c>
      <c r="G12" s="15">
        <f t="shared" si="2"/>
        <v>0.21514291199999996</v>
      </c>
      <c r="H12" s="15">
        <f t="shared" si="2"/>
        <v>0.20653719551999997</v>
      </c>
      <c r="I12" s="15">
        <f t="shared" si="2"/>
        <v>0.19827570769919997</v>
      </c>
      <c r="J12" s="15">
        <f t="shared" si="2"/>
        <v>0.19034467939123195</v>
      </c>
      <c r="K12" s="15">
        <f t="shared" si="2"/>
        <v>0.18273089221558267</v>
      </c>
      <c r="L12" s="15">
        <f t="shared" si="2"/>
        <v>0.17542165652695935</v>
      </c>
      <c r="M12" s="216">
        <f>L12*0.98</f>
        <v>0.17191322339642015</v>
      </c>
      <c r="N12" s="216">
        <f t="shared" si="3"/>
        <v>0.16847495892849174</v>
      </c>
      <c r="O12" s="216">
        <f t="shared" si="3"/>
        <v>0.16510545974992188</v>
      </c>
      <c r="P12" s="216">
        <f t="shared" si="3"/>
        <v>0.16180335055492345</v>
      </c>
      <c r="Q12" s="216">
        <f t="shared" si="3"/>
        <v>0.15856728354382499</v>
      </c>
      <c r="R12" s="216">
        <f t="shared" si="3"/>
        <v>0.15539593787294848</v>
      </c>
      <c r="S12" s="216">
        <f t="shared" si="3"/>
        <v>0.1522880191154895</v>
      </c>
      <c r="T12" s="235">
        <f t="shared" si="3"/>
        <v>0.1492422587331797</v>
      </c>
    </row>
    <row r="13" spans="1:20" x14ac:dyDescent="0.35">
      <c r="A13" s="447"/>
      <c r="B13" s="206" t="s">
        <v>200</v>
      </c>
      <c r="C13" s="211">
        <v>1.25</v>
      </c>
      <c r="D13" s="17" t="s">
        <v>199</v>
      </c>
      <c r="E13" s="15">
        <f>$E$15*C13</f>
        <v>0.19453749999999997</v>
      </c>
      <c r="F13" s="27">
        <f t="shared" si="4"/>
        <v>0.18675599999999998</v>
      </c>
      <c r="G13" s="15">
        <f t="shared" si="2"/>
        <v>0.17928575999999996</v>
      </c>
      <c r="H13" s="15">
        <f t="shared" si="2"/>
        <v>0.17211432959999995</v>
      </c>
      <c r="I13" s="15">
        <f t="shared" si="2"/>
        <v>0.16522975641599993</v>
      </c>
      <c r="J13" s="15">
        <f t="shared" si="2"/>
        <v>0.15862056615935993</v>
      </c>
      <c r="K13" s="15">
        <f t="shared" si="2"/>
        <v>0.15227574351298553</v>
      </c>
      <c r="L13" s="15">
        <f t="shared" si="2"/>
        <v>0.14618471377246611</v>
      </c>
      <c r="M13" s="216">
        <f>L13*0.98</f>
        <v>0.14326101949701678</v>
      </c>
      <c r="N13" s="216">
        <f t="shared" si="3"/>
        <v>0.14039579910707645</v>
      </c>
      <c r="O13" s="216">
        <f t="shared" si="3"/>
        <v>0.13758788312493492</v>
      </c>
      <c r="P13" s="216">
        <f t="shared" si="3"/>
        <v>0.13483612546243623</v>
      </c>
      <c r="Q13" s="216">
        <f t="shared" si="3"/>
        <v>0.13213940295318749</v>
      </c>
      <c r="R13" s="216">
        <f t="shared" si="3"/>
        <v>0.12949661489412373</v>
      </c>
      <c r="S13" s="216">
        <f t="shared" si="3"/>
        <v>0.12690668259624124</v>
      </c>
      <c r="T13" s="235">
        <f t="shared" si="3"/>
        <v>0.12436854894431641</v>
      </c>
    </row>
    <row r="14" spans="1:20" x14ac:dyDescent="0.35">
      <c r="A14" s="447"/>
      <c r="B14" s="206" t="s">
        <v>201</v>
      </c>
      <c r="C14" s="211">
        <v>1.1000000000000001</v>
      </c>
      <c r="D14" s="17" t="s">
        <v>199</v>
      </c>
      <c r="E14" s="15">
        <f>$E$15*C14</f>
        <v>0.17119300000000001</v>
      </c>
      <c r="F14" s="27">
        <f t="shared" si="4"/>
        <v>0.16434528000000001</v>
      </c>
      <c r="G14" s="15">
        <f t="shared" si="2"/>
        <v>0.15777146880000001</v>
      </c>
      <c r="H14" s="15">
        <f t="shared" si="2"/>
        <v>0.15146061004800002</v>
      </c>
      <c r="I14" s="15">
        <f t="shared" si="2"/>
        <v>0.14540218564608001</v>
      </c>
      <c r="J14" s="15">
        <f t="shared" si="2"/>
        <v>0.13958609822023679</v>
      </c>
      <c r="K14" s="15">
        <f t="shared" si="2"/>
        <v>0.13400265429142733</v>
      </c>
      <c r="L14" s="15">
        <f t="shared" si="2"/>
        <v>0.12864254811977022</v>
      </c>
      <c r="M14" s="216">
        <f>L14*0.98</f>
        <v>0.12606969715737482</v>
      </c>
      <c r="N14" s="216">
        <f t="shared" si="3"/>
        <v>0.12354830321422731</v>
      </c>
      <c r="O14" s="216">
        <f t="shared" si="3"/>
        <v>0.12107733714994276</v>
      </c>
      <c r="P14" s="216">
        <f t="shared" si="3"/>
        <v>0.11865579040694391</v>
      </c>
      <c r="Q14" s="216">
        <f t="shared" si="3"/>
        <v>0.11628267459880502</v>
      </c>
      <c r="R14" s="216">
        <f t="shared" si="3"/>
        <v>0.11395702110682893</v>
      </c>
      <c r="S14" s="216">
        <f t="shared" si="3"/>
        <v>0.11167788068469235</v>
      </c>
      <c r="T14" s="235">
        <f t="shared" si="3"/>
        <v>0.10944432307099851</v>
      </c>
    </row>
    <row r="15" spans="1:20" ht="15" thickBot="1" x14ac:dyDescent="0.4">
      <c r="A15" s="447"/>
      <c r="B15" s="208" t="s">
        <v>202</v>
      </c>
      <c r="C15" s="213">
        <v>1</v>
      </c>
      <c r="D15" s="32" t="s">
        <v>199</v>
      </c>
      <c r="E15" s="12">
        <v>0.15562999999999999</v>
      </c>
      <c r="F15" s="25">
        <f t="shared" si="4"/>
        <v>0.14940479999999998</v>
      </c>
      <c r="G15" s="12">
        <f t="shared" si="2"/>
        <v>0.14342860799999999</v>
      </c>
      <c r="H15" s="12">
        <f t="shared" si="2"/>
        <v>0.13769146367999999</v>
      </c>
      <c r="I15" s="12">
        <f t="shared" si="2"/>
        <v>0.13218380513279998</v>
      </c>
      <c r="J15" s="12">
        <f t="shared" si="2"/>
        <v>0.12689645292748797</v>
      </c>
      <c r="K15" s="12">
        <f t="shared" si="2"/>
        <v>0.12182059481038844</v>
      </c>
      <c r="L15" s="12">
        <f t="shared" si="2"/>
        <v>0.11694777101797289</v>
      </c>
      <c r="M15" s="236">
        <f>L15*0.98</f>
        <v>0.11460881559761343</v>
      </c>
      <c r="N15" s="236">
        <f t="shared" si="3"/>
        <v>0.11231663928566116</v>
      </c>
      <c r="O15" s="236">
        <f t="shared" si="3"/>
        <v>0.11007030649994794</v>
      </c>
      <c r="P15" s="236">
        <f t="shared" si="3"/>
        <v>0.10786890036994898</v>
      </c>
      <c r="Q15" s="236">
        <f t="shared" si="3"/>
        <v>0.10571152236254999</v>
      </c>
      <c r="R15" s="236">
        <f t="shared" si="3"/>
        <v>0.103597291915299</v>
      </c>
      <c r="S15" s="236">
        <f t="shared" si="3"/>
        <v>0.10152534607699301</v>
      </c>
      <c r="T15" s="237">
        <f t="shared" si="3"/>
        <v>9.9494839155453152E-2</v>
      </c>
    </row>
    <row r="16" spans="1:20" ht="14.5" customHeight="1" x14ac:dyDescent="0.35">
      <c r="A16" s="446" t="s">
        <v>204</v>
      </c>
      <c r="B16" s="205" t="s">
        <v>194</v>
      </c>
      <c r="C16" s="21">
        <v>2.2999999999999998</v>
      </c>
      <c r="D16" s="30" t="s">
        <v>195</v>
      </c>
      <c r="E16" s="19">
        <f>$E$21*C16</f>
        <v>0.39100000000000001</v>
      </c>
      <c r="F16" s="218">
        <f t="shared" ref="F16:F20" si="5">E16*0.84</f>
        <v>0.32844000000000001</v>
      </c>
      <c r="G16" s="225">
        <f>F16*0.9</f>
        <v>0.29559600000000003</v>
      </c>
      <c r="H16" s="228">
        <f>G16*0.9</f>
        <v>0.26603640000000001</v>
      </c>
      <c r="I16" s="436" t="s">
        <v>196</v>
      </c>
      <c r="J16" s="437"/>
      <c r="K16" s="437"/>
      <c r="L16" s="437"/>
      <c r="M16" s="437"/>
      <c r="N16" s="437"/>
      <c r="O16" s="437"/>
      <c r="P16" s="437"/>
      <c r="Q16" s="437"/>
      <c r="R16" s="437"/>
      <c r="S16" s="437"/>
      <c r="T16" s="438"/>
    </row>
    <row r="17" spans="1:20" x14ac:dyDescent="0.35">
      <c r="A17" s="447"/>
      <c r="B17" s="206" t="s">
        <v>197</v>
      </c>
      <c r="C17" s="18">
        <v>2</v>
      </c>
      <c r="D17" s="28" t="s">
        <v>195</v>
      </c>
      <c r="E17" s="15">
        <f>$E$21*C17</f>
        <v>0.34</v>
      </c>
      <c r="F17" s="219">
        <f t="shared" si="5"/>
        <v>0.28560000000000002</v>
      </c>
      <c r="G17" s="226">
        <f t="shared" ref="G17:H21" si="6">F17*0.9</f>
        <v>0.25704000000000005</v>
      </c>
      <c r="H17" s="229">
        <f t="shared" si="6"/>
        <v>0.23133600000000004</v>
      </c>
      <c r="I17" s="439"/>
      <c r="J17" s="440"/>
      <c r="K17" s="440"/>
      <c r="L17" s="440"/>
      <c r="M17" s="440"/>
      <c r="N17" s="440"/>
      <c r="O17" s="440"/>
      <c r="P17" s="440"/>
      <c r="Q17" s="440"/>
      <c r="R17" s="440"/>
      <c r="S17" s="440"/>
      <c r="T17" s="441"/>
    </row>
    <row r="18" spans="1:20" x14ac:dyDescent="0.35">
      <c r="A18" s="447"/>
      <c r="B18" s="206" t="s">
        <v>198</v>
      </c>
      <c r="C18" s="18">
        <v>1.5</v>
      </c>
      <c r="D18" s="28" t="s">
        <v>199</v>
      </c>
      <c r="E18" s="15">
        <f>$E$21*C18</f>
        <v>0.255</v>
      </c>
      <c r="F18" s="219">
        <f t="shared" si="5"/>
        <v>0.2142</v>
      </c>
      <c r="G18" s="226">
        <f t="shared" si="6"/>
        <v>0.19278000000000001</v>
      </c>
      <c r="H18" s="229">
        <f t="shared" si="6"/>
        <v>0.17350200000000002</v>
      </c>
      <c r="I18" s="439"/>
      <c r="J18" s="440"/>
      <c r="K18" s="440"/>
      <c r="L18" s="440"/>
      <c r="M18" s="440"/>
      <c r="N18" s="440"/>
      <c r="O18" s="440"/>
      <c r="P18" s="440"/>
      <c r="Q18" s="440"/>
      <c r="R18" s="440"/>
      <c r="S18" s="440"/>
      <c r="T18" s="441"/>
    </row>
    <row r="19" spans="1:20" x14ac:dyDescent="0.35">
      <c r="A19" s="447"/>
      <c r="B19" s="206" t="s">
        <v>200</v>
      </c>
      <c r="C19" s="18">
        <v>1.25</v>
      </c>
      <c r="D19" s="28" t="s">
        <v>199</v>
      </c>
      <c r="E19" s="15">
        <f>$E$21*C19</f>
        <v>0.21250000000000002</v>
      </c>
      <c r="F19" s="219">
        <f t="shared" si="5"/>
        <v>0.17850000000000002</v>
      </c>
      <c r="G19" s="226">
        <f t="shared" si="6"/>
        <v>0.16065000000000002</v>
      </c>
      <c r="H19" s="229">
        <f t="shared" si="6"/>
        <v>0.14458500000000002</v>
      </c>
      <c r="I19" s="439"/>
      <c r="J19" s="440"/>
      <c r="K19" s="440"/>
      <c r="L19" s="440"/>
      <c r="M19" s="440"/>
      <c r="N19" s="440"/>
      <c r="O19" s="440"/>
      <c r="P19" s="440"/>
      <c r="Q19" s="440"/>
      <c r="R19" s="440"/>
      <c r="S19" s="440"/>
      <c r="T19" s="441"/>
    </row>
    <row r="20" spans="1:20" x14ac:dyDescent="0.35">
      <c r="A20" s="447"/>
      <c r="B20" s="206" t="s">
        <v>201</v>
      </c>
      <c r="C20" s="18">
        <v>1.1000000000000001</v>
      </c>
      <c r="D20" s="28" t="s">
        <v>199</v>
      </c>
      <c r="E20" s="15">
        <f>$E$21*C20</f>
        <v>0.18700000000000003</v>
      </c>
      <c r="F20" s="219">
        <f t="shared" si="5"/>
        <v>0.15708000000000003</v>
      </c>
      <c r="G20" s="226">
        <f t="shared" si="6"/>
        <v>0.14137200000000003</v>
      </c>
      <c r="H20" s="229">
        <f t="shared" si="6"/>
        <v>0.12723480000000004</v>
      </c>
      <c r="I20" s="439"/>
      <c r="J20" s="440"/>
      <c r="K20" s="440"/>
      <c r="L20" s="440"/>
      <c r="M20" s="440"/>
      <c r="N20" s="440"/>
      <c r="O20" s="440"/>
      <c r="P20" s="440"/>
      <c r="Q20" s="440"/>
      <c r="R20" s="440"/>
      <c r="S20" s="440"/>
      <c r="T20" s="441"/>
    </row>
    <row r="21" spans="1:20" ht="15" thickBot="1" x14ac:dyDescent="0.4">
      <c r="A21" s="448"/>
      <c r="B21" s="207" t="s">
        <v>202</v>
      </c>
      <c r="C21" s="14">
        <v>1</v>
      </c>
      <c r="D21" s="26" t="s">
        <v>199</v>
      </c>
      <c r="E21" s="31">
        <v>0.17</v>
      </c>
      <c r="F21" s="220">
        <f>E21*0.84</f>
        <v>0.14280000000000001</v>
      </c>
      <c r="G21" s="227">
        <f t="shared" si="6"/>
        <v>0.12852000000000002</v>
      </c>
      <c r="H21" s="230">
        <f t="shared" si="6"/>
        <v>0.11566800000000002</v>
      </c>
      <c r="I21" s="442"/>
      <c r="J21" s="443"/>
      <c r="K21" s="443"/>
      <c r="L21" s="443"/>
      <c r="M21" s="443"/>
      <c r="N21" s="443"/>
      <c r="O21" s="443"/>
      <c r="P21" s="443"/>
      <c r="Q21" s="443"/>
      <c r="R21" s="443"/>
      <c r="S21" s="443"/>
      <c r="T21" s="444"/>
    </row>
    <row r="22" spans="1:20" ht="14.5" customHeight="1" x14ac:dyDescent="0.35">
      <c r="A22" s="447" t="s">
        <v>205</v>
      </c>
      <c r="B22" s="209" t="s">
        <v>194</v>
      </c>
      <c r="C22" s="24">
        <v>2.2999999999999998</v>
      </c>
      <c r="D22" s="23" t="s">
        <v>195</v>
      </c>
      <c r="E22" s="19">
        <f>$E$27*C22</f>
        <v>0.39100000000000001</v>
      </c>
      <c r="F22" s="29">
        <f>E22*0.96</f>
        <v>0.37536000000000003</v>
      </c>
      <c r="G22" s="19">
        <f t="shared" ref="G22:L33" si="7">F22*0.96</f>
        <v>0.36034559999999999</v>
      </c>
      <c r="H22" s="19">
        <f t="shared" si="7"/>
        <v>0.34593177599999997</v>
      </c>
      <c r="I22" s="19">
        <f t="shared" si="7"/>
        <v>0.33209450495999998</v>
      </c>
      <c r="J22" s="19">
        <f t="shared" si="7"/>
        <v>0.3188107247616</v>
      </c>
      <c r="K22" s="19">
        <f t="shared" si="7"/>
        <v>0.30605829577113597</v>
      </c>
      <c r="L22" s="19">
        <f t="shared" si="7"/>
        <v>0.29381596394029053</v>
      </c>
      <c r="M22" s="215">
        <f t="shared" ref="M22:T33" si="8">L22*0.98</f>
        <v>0.28793964466148469</v>
      </c>
      <c r="N22" s="215">
        <f t="shared" si="8"/>
        <v>0.28218085176825497</v>
      </c>
      <c r="O22" s="215">
        <f t="shared" si="8"/>
        <v>0.27653723473288988</v>
      </c>
      <c r="P22" s="215">
        <f t="shared" si="8"/>
        <v>0.27100649003823207</v>
      </c>
      <c r="Q22" s="215">
        <f t="shared" si="8"/>
        <v>0.2655863602374674</v>
      </c>
      <c r="R22" s="215">
        <f t="shared" si="8"/>
        <v>0.26027463303271803</v>
      </c>
      <c r="S22" s="215">
        <f t="shared" si="8"/>
        <v>0.25506914037206369</v>
      </c>
      <c r="T22" s="234">
        <f t="shared" si="8"/>
        <v>0.24996775756462242</v>
      </c>
    </row>
    <row r="23" spans="1:20" x14ac:dyDescent="0.35">
      <c r="A23" s="447"/>
      <c r="B23" s="206" t="s">
        <v>197</v>
      </c>
      <c r="C23" s="18">
        <v>2</v>
      </c>
      <c r="D23" s="17" t="s">
        <v>195</v>
      </c>
      <c r="E23" s="15">
        <f>$E$27*C23</f>
        <v>0.34</v>
      </c>
      <c r="F23" s="27">
        <f t="shared" ref="F23:F27" si="9">E23*0.96</f>
        <v>0.32640000000000002</v>
      </c>
      <c r="G23" s="15">
        <f t="shared" si="7"/>
        <v>0.31334400000000001</v>
      </c>
      <c r="H23" s="15">
        <f t="shared" si="7"/>
        <v>0.30081024000000001</v>
      </c>
      <c r="I23" s="15">
        <f t="shared" si="7"/>
        <v>0.28877783039999999</v>
      </c>
      <c r="J23" s="15">
        <f t="shared" si="7"/>
        <v>0.27722671718399999</v>
      </c>
      <c r="K23" s="15">
        <f t="shared" si="7"/>
        <v>0.26613764849664001</v>
      </c>
      <c r="L23" s="15">
        <f t="shared" si="7"/>
        <v>0.25549214255677438</v>
      </c>
      <c r="M23" s="216">
        <f t="shared" si="8"/>
        <v>0.25038229970563891</v>
      </c>
      <c r="N23" s="216">
        <f t="shared" si="8"/>
        <v>0.24537465371152614</v>
      </c>
      <c r="O23" s="216">
        <f t="shared" si="8"/>
        <v>0.24046716063729562</v>
      </c>
      <c r="P23" s="216">
        <f t="shared" si="8"/>
        <v>0.23565781742454969</v>
      </c>
      <c r="Q23" s="216">
        <f t="shared" si="8"/>
        <v>0.23094466107605868</v>
      </c>
      <c r="R23" s="216">
        <f t="shared" si="8"/>
        <v>0.22632576785453751</v>
      </c>
      <c r="S23" s="216">
        <f t="shared" si="8"/>
        <v>0.22179925249744675</v>
      </c>
      <c r="T23" s="235">
        <f t="shared" si="8"/>
        <v>0.21736326744749782</v>
      </c>
    </row>
    <row r="24" spans="1:20" x14ac:dyDescent="0.35">
      <c r="A24" s="447"/>
      <c r="B24" s="206" t="s">
        <v>198</v>
      </c>
      <c r="C24" s="18">
        <v>1.5</v>
      </c>
      <c r="D24" s="17" t="s">
        <v>199</v>
      </c>
      <c r="E24" s="15">
        <f>$E$27*C24</f>
        <v>0.255</v>
      </c>
      <c r="F24" s="27">
        <f t="shared" si="9"/>
        <v>0.24479999999999999</v>
      </c>
      <c r="G24" s="15">
        <f t="shared" si="7"/>
        <v>0.23500799999999999</v>
      </c>
      <c r="H24" s="15">
        <f t="shared" si="7"/>
        <v>0.22560767999999998</v>
      </c>
      <c r="I24" s="15">
        <f t="shared" si="7"/>
        <v>0.21658337279999998</v>
      </c>
      <c r="J24" s="15">
        <f t="shared" si="7"/>
        <v>0.20792003788799998</v>
      </c>
      <c r="K24" s="15">
        <f t="shared" si="7"/>
        <v>0.19960323637247998</v>
      </c>
      <c r="L24" s="15">
        <f t="shared" si="7"/>
        <v>0.19161910691758077</v>
      </c>
      <c r="M24" s="216">
        <f t="shared" si="8"/>
        <v>0.18778672477922914</v>
      </c>
      <c r="N24" s="216">
        <f t="shared" si="8"/>
        <v>0.18403099028364456</v>
      </c>
      <c r="O24" s="216">
        <f t="shared" si="8"/>
        <v>0.18035037047797167</v>
      </c>
      <c r="P24" s="216">
        <f t="shared" si="8"/>
        <v>0.17674336306841223</v>
      </c>
      <c r="Q24" s="216">
        <f t="shared" si="8"/>
        <v>0.17320849580704398</v>
      </c>
      <c r="R24" s="216">
        <f t="shared" si="8"/>
        <v>0.1697443258909031</v>
      </c>
      <c r="S24" s="216">
        <f t="shared" si="8"/>
        <v>0.16634943937308505</v>
      </c>
      <c r="T24" s="235">
        <f t="shared" si="8"/>
        <v>0.16302245058562334</v>
      </c>
    </row>
    <row r="25" spans="1:20" x14ac:dyDescent="0.35">
      <c r="A25" s="447"/>
      <c r="B25" s="206" t="s">
        <v>200</v>
      </c>
      <c r="C25" s="18">
        <v>1.25</v>
      </c>
      <c r="D25" s="17" t="s">
        <v>199</v>
      </c>
      <c r="E25" s="15">
        <f>$E$27*C25</f>
        <v>0.21250000000000002</v>
      </c>
      <c r="F25" s="27">
        <f t="shared" si="9"/>
        <v>0.20400000000000001</v>
      </c>
      <c r="G25" s="15">
        <f t="shared" si="7"/>
        <v>0.19584000000000001</v>
      </c>
      <c r="H25" s="15">
        <f t="shared" si="7"/>
        <v>0.18800640000000002</v>
      </c>
      <c r="I25" s="15">
        <f t="shared" si="7"/>
        <v>0.18048614400000002</v>
      </c>
      <c r="J25" s="15">
        <f t="shared" si="7"/>
        <v>0.17326669824000002</v>
      </c>
      <c r="K25" s="15">
        <f t="shared" si="7"/>
        <v>0.16633603031040001</v>
      </c>
      <c r="L25" s="15">
        <f t="shared" si="7"/>
        <v>0.159682589097984</v>
      </c>
      <c r="M25" s="216">
        <f t="shared" si="8"/>
        <v>0.15648893731602431</v>
      </c>
      <c r="N25" s="216">
        <f t="shared" si="8"/>
        <v>0.15335915856970384</v>
      </c>
      <c r="O25" s="216">
        <f t="shared" si="8"/>
        <v>0.15029197539830977</v>
      </c>
      <c r="P25" s="216">
        <f t="shared" si="8"/>
        <v>0.14728613589034356</v>
      </c>
      <c r="Q25" s="216">
        <f t="shared" si="8"/>
        <v>0.14434041317253668</v>
      </c>
      <c r="R25" s="216">
        <f t="shared" si="8"/>
        <v>0.14145360490908596</v>
      </c>
      <c r="S25" s="216">
        <f t="shared" si="8"/>
        <v>0.13862453281090423</v>
      </c>
      <c r="T25" s="235">
        <f t="shared" si="8"/>
        <v>0.13585204215468613</v>
      </c>
    </row>
    <row r="26" spans="1:20" x14ac:dyDescent="0.35">
      <c r="A26" s="447"/>
      <c r="B26" s="206" t="s">
        <v>201</v>
      </c>
      <c r="C26" s="18">
        <v>1.1000000000000001</v>
      </c>
      <c r="D26" s="17" t="s">
        <v>199</v>
      </c>
      <c r="E26" s="15">
        <f>$E$27*C26</f>
        <v>0.18700000000000003</v>
      </c>
      <c r="F26" s="27">
        <f t="shared" si="9"/>
        <v>0.17952000000000001</v>
      </c>
      <c r="G26" s="15">
        <f t="shared" si="7"/>
        <v>0.1723392</v>
      </c>
      <c r="H26" s="15">
        <f t="shared" si="7"/>
        <v>0.16544563199999998</v>
      </c>
      <c r="I26" s="15">
        <f t="shared" si="7"/>
        <v>0.15882780671999996</v>
      </c>
      <c r="J26" s="15">
        <f t="shared" si="7"/>
        <v>0.15247469445119996</v>
      </c>
      <c r="K26" s="15">
        <f t="shared" si="7"/>
        <v>0.14637570667315195</v>
      </c>
      <c r="L26" s="15">
        <f t="shared" si="7"/>
        <v>0.14052067840622587</v>
      </c>
      <c r="M26" s="216">
        <f t="shared" si="8"/>
        <v>0.13771026483810134</v>
      </c>
      <c r="N26" s="216">
        <f t="shared" si="8"/>
        <v>0.1349560595413393</v>
      </c>
      <c r="O26" s="216">
        <f t="shared" si="8"/>
        <v>0.1322569383505125</v>
      </c>
      <c r="P26" s="216">
        <f t="shared" si="8"/>
        <v>0.12961179958350225</v>
      </c>
      <c r="Q26" s="216">
        <f t="shared" si="8"/>
        <v>0.1270195635918322</v>
      </c>
      <c r="R26" s="216">
        <f t="shared" si="8"/>
        <v>0.12447917231999556</v>
      </c>
      <c r="S26" s="216">
        <f t="shared" si="8"/>
        <v>0.12198958887359565</v>
      </c>
      <c r="T26" s="235">
        <f t="shared" si="8"/>
        <v>0.11954979709612373</v>
      </c>
    </row>
    <row r="27" spans="1:20" ht="15" thickBot="1" x14ac:dyDescent="0.4">
      <c r="A27" s="448"/>
      <c r="B27" s="207" t="s">
        <v>202</v>
      </c>
      <c r="C27" s="14">
        <v>1</v>
      </c>
      <c r="D27" s="13" t="s">
        <v>199</v>
      </c>
      <c r="E27" s="12">
        <v>0.17</v>
      </c>
      <c r="F27" s="25">
        <f t="shared" si="9"/>
        <v>0.16320000000000001</v>
      </c>
      <c r="G27" s="12">
        <f t="shared" si="7"/>
        <v>0.15667200000000001</v>
      </c>
      <c r="H27" s="12">
        <f t="shared" si="7"/>
        <v>0.15040512</v>
      </c>
      <c r="I27" s="12">
        <f t="shared" si="7"/>
        <v>0.1443889152</v>
      </c>
      <c r="J27" s="12">
        <f t="shared" si="7"/>
        <v>0.138613358592</v>
      </c>
      <c r="K27" s="12">
        <f t="shared" si="7"/>
        <v>0.13306882424832001</v>
      </c>
      <c r="L27" s="12">
        <f t="shared" si="7"/>
        <v>0.12774607127838719</v>
      </c>
      <c r="M27" s="236">
        <f t="shared" si="8"/>
        <v>0.12519114985281946</v>
      </c>
      <c r="N27" s="236">
        <f t="shared" si="8"/>
        <v>0.12268732685576307</v>
      </c>
      <c r="O27" s="236">
        <f t="shared" si="8"/>
        <v>0.12023358031864781</v>
      </c>
      <c r="P27" s="236">
        <f t="shared" si="8"/>
        <v>0.11782890871227485</v>
      </c>
      <c r="Q27" s="236">
        <f t="shared" si="8"/>
        <v>0.11547233053802934</v>
      </c>
      <c r="R27" s="236">
        <f t="shared" si="8"/>
        <v>0.11316288392726875</v>
      </c>
      <c r="S27" s="236">
        <f t="shared" si="8"/>
        <v>0.11089962624872338</v>
      </c>
      <c r="T27" s="237">
        <f t="shared" si="8"/>
        <v>0.10868163372374891</v>
      </c>
    </row>
    <row r="28" spans="1:20" ht="14.5" customHeight="1" x14ac:dyDescent="0.35">
      <c r="A28" s="446" t="s">
        <v>206</v>
      </c>
      <c r="B28" s="205" t="s">
        <v>194</v>
      </c>
      <c r="C28" s="21">
        <v>2.2999999999999998</v>
      </c>
      <c r="D28" s="20" t="s">
        <v>195</v>
      </c>
      <c r="E28" s="214">
        <f>$E$33*C28</f>
        <v>0.32862399999999997</v>
      </c>
      <c r="F28" s="29">
        <f>E28*0.96</f>
        <v>0.31547903999999999</v>
      </c>
      <c r="G28" s="19">
        <f t="shared" si="7"/>
        <v>0.3028598784</v>
      </c>
      <c r="H28" s="19">
        <f t="shared" si="7"/>
        <v>0.29074548326400002</v>
      </c>
      <c r="I28" s="19">
        <f t="shared" si="7"/>
        <v>0.27911566393344001</v>
      </c>
      <c r="J28" s="19">
        <f t="shared" si="7"/>
        <v>0.26795103737610237</v>
      </c>
      <c r="K28" s="19">
        <f t="shared" si="7"/>
        <v>0.25723299588105825</v>
      </c>
      <c r="L28" s="19">
        <f t="shared" si="7"/>
        <v>0.24694367604581591</v>
      </c>
      <c r="M28" s="215">
        <f t="shared" si="8"/>
        <v>0.24200480252489959</v>
      </c>
      <c r="N28" s="215">
        <f t="shared" si="8"/>
        <v>0.2371647064744016</v>
      </c>
      <c r="O28" s="215">
        <f t="shared" si="8"/>
        <v>0.23242141234491356</v>
      </c>
      <c r="P28" s="215">
        <f t="shared" si="8"/>
        <v>0.2277729840980153</v>
      </c>
      <c r="Q28" s="215">
        <f t="shared" si="8"/>
        <v>0.223217524416055</v>
      </c>
      <c r="R28" s="215">
        <f t="shared" si="8"/>
        <v>0.21875317392773388</v>
      </c>
      <c r="S28" s="215">
        <f t="shared" si="8"/>
        <v>0.2143781104491792</v>
      </c>
      <c r="T28" s="234">
        <f t="shared" si="8"/>
        <v>0.21009054824019563</v>
      </c>
    </row>
    <row r="29" spans="1:20" x14ac:dyDescent="0.35">
      <c r="A29" s="447"/>
      <c r="B29" s="206" t="s">
        <v>197</v>
      </c>
      <c r="C29" s="18">
        <v>2</v>
      </c>
      <c r="D29" s="17" t="s">
        <v>195</v>
      </c>
      <c r="E29" s="16">
        <f>$E$33*C29</f>
        <v>0.28576000000000001</v>
      </c>
      <c r="F29" s="27">
        <f t="shared" ref="F29:F33" si="10">E29*0.96</f>
        <v>0.27432960000000001</v>
      </c>
      <c r="G29" s="15">
        <f t="shared" si="7"/>
        <v>0.26335641599999998</v>
      </c>
      <c r="H29" s="15">
        <f t="shared" si="7"/>
        <v>0.25282215935999997</v>
      </c>
      <c r="I29" s="15">
        <f t="shared" si="7"/>
        <v>0.24270927298559997</v>
      </c>
      <c r="J29" s="15">
        <f t="shared" si="7"/>
        <v>0.23300090206617596</v>
      </c>
      <c r="K29" s="15">
        <f t="shared" si="7"/>
        <v>0.2236808659835289</v>
      </c>
      <c r="L29" s="15">
        <f t="shared" si="7"/>
        <v>0.21473363134418774</v>
      </c>
      <c r="M29" s="216">
        <f t="shared" si="8"/>
        <v>0.21043895871730398</v>
      </c>
      <c r="N29" s="216">
        <f t="shared" si="8"/>
        <v>0.20623017954295789</v>
      </c>
      <c r="O29" s="216">
        <f t="shared" si="8"/>
        <v>0.20210557595209871</v>
      </c>
      <c r="P29" s="216">
        <f t="shared" si="8"/>
        <v>0.19806346443305672</v>
      </c>
      <c r="Q29" s="216">
        <f t="shared" si="8"/>
        <v>0.19410219514439558</v>
      </c>
      <c r="R29" s="216">
        <f t="shared" si="8"/>
        <v>0.19022015124150768</v>
      </c>
      <c r="S29" s="216">
        <f t="shared" si="8"/>
        <v>0.18641574821667753</v>
      </c>
      <c r="T29" s="235">
        <f t="shared" si="8"/>
        <v>0.18268743325234399</v>
      </c>
    </row>
    <row r="30" spans="1:20" x14ac:dyDescent="0.35">
      <c r="A30" s="447"/>
      <c r="B30" s="206" t="s">
        <v>198</v>
      </c>
      <c r="C30" s="18">
        <v>1.5</v>
      </c>
      <c r="D30" s="17" t="s">
        <v>199</v>
      </c>
      <c r="E30" s="16">
        <f>$E$33*C30</f>
        <v>0.21432000000000001</v>
      </c>
      <c r="F30" s="27">
        <f t="shared" si="10"/>
        <v>0.20574719999999999</v>
      </c>
      <c r="G30" s="15">
        <f t="shared" si="7"/>
        <v>0.19751731199999997</v>
      </c>
      <c r="H30" s="15">
        <f t="shared" si="7"/>
        <v>0.18961661951999997</v>
      </c>
      <c r="I30" s="15">
        <f t="shared" si="7"/>
        <v>0.18203195473919997</v>
      </c>
      <c r="J30" s="15">
        <f t="shared" si="7"/>
        <v>0.17475067654963197</v>
      </c>
      <c r="K30" s="15">
        <f t="shared" si="7"/>
        <v>0.16776064948764668</v>
      </c>
      <c r="L30" s="15">
        <f t="shared" si="7"/>
        <v>0.1610502235081408</v>
      </c>
      <c r="M30" s="216">
        <f>L30*0.98</f>
        <v>0.15782921903797797</v>
      </c>
      <c r="N30" s="216">
        <f t="shared" si="8"/>
        <v>0.15467263465721842</v>
      </c>
      <c r="O30" s="216">
        <f t="shared" si="8"/>
        <v>0.15157918196407405</v>
      </c>
      <c r="P30" s="216">
        <f t="shared" si="8"/>
        <v>0.14854759832479256</v>
      </c>
      <c r="Q30" s="216">
        <f t="shared" si="8"/>
        <v>0.1455766463582967</v>
      </c>
      <c r="R30" s="216">
        <f t="shared" si="8"/>
        <v>0.14266511343113075</v>
      </c>
      <c r="S30" s="216">
        <f t="shared" si="8"/>
        <v>0.13981181116250813</v>
      </c>
      <c r="T30" s="235">
        <f t="shared" si="8"/>
        <v>0.13701557493925795</v>
      </c>
    </row>
    <row r="31" spans="1:20" x14ac:dyDescent="0.35">
      <c r="A31" s="447"/>
      <c r="B31" s="206" t="s">
        <v>200</v>
      </c>
      <c r="C31" s="18">
        <v>1.25</v>
      </c>
      <c r="D31" s="17" t="s">
        <v>199</v>
      </c>
      <c r="E31" s="16">
        <f>$E$33*C31</f>
        <v>0.17860000000000001</v>
      </c>
      <c r="F31" s="27">
        <f t="shared" si="10"/>
        <v>0.171456</v>
      </c>
      <c r="G31" s="15">
        <f t="shared" si="7"/>
        <v>0.16459775999999998</v>
      </c>
      <c r="H31" s="15">
        <f t="shared" si="7"/>
        <v>0.15801384959999998</v>
      </c>
      <c r="I31" s="15">
        <f t="shared" si="7"/>
        <v>0.15169329561599998</v>
      </c>
      <c r="J31" s="15">
        <f t="shared" si="7"/>
        <v>0.14562556379135996</v>
      </c>
      <c r="K31" s="15">
        <f t="shared" si="7"/>
        <v>0.13980054123970556</v>
      </c>
      <c r="L31" s="15">
        <f t="shared" si="7"/>
        <v>0.13420851959011734</v>
      </c>
      <c r="M31" s="216">
        <f>L31*0.98</f>
        <v>0.13152434919831499</v>
      </c>
      <c r="N31" s="216">
        <f t="shared" si="8"/>
        <v>0.12889386221434868</v>
      </c>
      <c r="O31" s="216">
        <f t="shared" si="8"/>
        <v>0.12631598497006169</v>
      </c>
      <c r="P31" s="216">
        <f t="shared" si="8"/>
        <v>0.12378966527066046</v>
      </c>
      <c r="Q31" s="216">
        <f t="shared" si="8"/>
        <v>0.12131387196524725</v>
      </c>
      <c r="R31" s="216">
        <f t="shared" si="8"/>
        <v>0.1188875945259423</v>
      </c>
      <c r="S31" s="216">
        <f t="shared" si="8"/>
        <v>0.11650984263542345</v>
      </c>
      <c r="T31" s="235">
        <f t="shared" si="8"/>
        <v>0.11417964578271499</v>
      </c>
    </row>
    <row r="32" spans="1:20" x14ac:dyDescent="0.35">
      <c r="A32" s="447"/>
      <c r="B32" s="206" t="s">
        <v>201</v>
      </c>
      <c r="C32" s="18">
        <v>1.1000000000000001</v>
      </c>
      <c r="D32" s="17" t="s">
        <v>199</v>
      </c>
      <c r="E32" s="16">
        <f>$E$33*C32</f>
        <v>0.15716800000000003</v>
      </c>
      <c r="F32" s="27">
        <f t="shared" si="10"/>
        <v>0.15088128000000003</v>
      </c>
      <c r="G32" s="15">
        <f t="shared" si="7"/>
        <v>0.14484602880000003</v>
      </c>
      <c r="H32" s="15">
        <f t="shared" si="7"/>
        <v>0.13905218764800001</v>
      </c>
      <c r="I32" s="15">
        <f t="shared" si="7"/>
        <v>0.13349010014208001</v>
      </c>
      <c r="J32" s="15">
        <f t="shared" si="7"/>
        <v>0.12815049613639681</v>
      </c>
      <c r="K32" s="15">
        <f t="shared" si="7"/>
        <v>0.12302447629094093</v>
      </c>
      <c r="L32" s="15">
        <f t="shared" si="7"/>
        <v>0.11810349723930329</v>
      </c>
      <c r="M32" s="216">
        <f>L32*0.98</f>
        <v>0.11574142729451722</v>
      </c>
      <c r="N32" s="216">
        <f t="shared" si="8"/>
        <v>0.11342659874862687</v>
      </c>
      <c r="O32" s="216">
        <f t="shared" si="8"/>
        <v>0.11115806677365433</v>
      </c>
      <c r="P32" s="216">
        <f t="shared" si="8"/>
        <v>0.10893490543818124</v>
      </c>
      <c r="Q32" s="216">
        <f t="shared" si="8"/>
        <v>0.10675620732941761</v>
      </c>
      <c r="R32" s="216">
        <f t="shared" si="8"/>
        <v>0.10462108318282926</v>
      </c>
      <c r="S32" s="216">
        <f t="shared" si="8"/>
        <v>0.10252866151917267</v>
      </c>
      <c r="T32" s="235">
        <f t="shared" si="8"/>
        <v>0.10047808828878922</v>
      </c>
    </row>
    <row r="33" spans="1:20" ht="15" thickBot="1" x14ac:dyDescent="0.4">
      <c r="A33" s="448"/>
      <c r="B33" s="207" t="s">
        <v>202</v>
      </c>
      <c r="C33" s="14">
        <v>1</v>
      </c>
      <c r="D33" s="13" t="s">
        <v>199</v>
      </c>
      <c r="E33" s="12">
        <v>0.14288000000000001</v>
      </c>
      <c r="F33" s="25">
        <f t="shared" si="10"/>
        <v>0.1371648</v>
      </c>
      <c r="G33" s="12">
        <f t="shared" si="7"/>
        <v>0.13167820799999999</v>
      </c>
      <c r="H33" s="12">
        <f t="shared" si="7"/>
        <v>0.12641107967999998</v>
      </c>
      <c r="I33" s="12">
        <f t="shared" si="7"/>
        <v>0.12135463649279998</v>
      </c>
      <c r="J33" s="12">
        <f t="shared" si="7"/>
        <v>0.11650045103308798</v>
      </c>
      <c r="K33" s="12">
        <f t="shared" si="7"/>
        <v>0.11184043299176445</v>
      </c>
      <c r="L33" s="12">
        <f t="shared" si="7"/>
        <v>0.10736681567209387</v>
      </c>
      <c r="M33" s="236">
        <f>L33*0.98</f>
        <v>0.10521947935865199</v>
      </c>
      <c r="N33" s="236">
        <f t="shared" si="8"/>
        <v>0.10311508977147894</v>
      </c>
      <c r="O33" s="236">
        <f t="shared" si="8"/>
        <v>0.10105278797604936</v>
      </c>
      <c r="P33" s="236">
        <f t="shared" si="8"/>
        <v>9.9031732216528362E-2</v>
      </c>
      <c r="Q33" s="236">
        <f t="shared" si="8"/>
        <v>9.7051097572197792E-2</v>
      </c>
      <c r="R33" s="236">
        <f t="shared" si="8"/>
        <v>9.5110075620753839E-2</v>
      </c>
      <c r="S33" s="236">
        <f t="shared" si="8"/>
        <v>9.3207874108338765E-2</v>
      </c>
      <c r="T33" s="237">
        <f t="shared" si="8"/>
        <v>9.1343716626171995E-2</v>
      </c>
    </row>
    <row r="34" spans="1:20" x14ac:dyDescent="0.35">
      <c r="A34" s="11" t="s">
        <v>16</v>
      </c>
    </row>
    <row r="35" spans="1:20" ht="111" customHeight="1" x14ac:dyDescent="0.35">
      <c r="A35" s="423" t="s">
        <v>207</v>
      </c>
      <c r="B35" s="423"/>
      <c r="C35" s="423"/>
      <c r="D35" s="423"/>
      <c r="E35" s="423"/>
      <c r="F35" s="423"/>
      <c r="G35" s="423"/>
      <c r="H35" s="423"/>
      <c r="I35" s="423"/>
      <c r="J35" s="423"/>
      <c r="K35" s="423"/>
      <c r="L35" s="423"/>
    </row>
    <row r="36" spans="1:20" ht="31.5" customHeight="1" x14ac:dyDescent="0.35">
      <c r="A36" s="445" t="s">
        <v>208</v>
      </c>
      <c r="B36" s="445"/>
      <c r="C36" s="445"/>
      <c r="D36" s="445"/>
      <c r="E36" s="445"/>
      <c r="F36" s="445"/>
      <c r="G36" s="445"/>
      <c r="H36" s="445"/>
      <c r="I36" s="445"/>
      <c r="J36" s="445"/>
      <c r="K36" s="445"/>
      <c r="L36" s="445"/>
    </row>
    <row r="37" spans="1:20" ht="31.5" customHeight="1" x14ac:dyDescent="0.35">
      <c r="A37" s="423" t="s">
        <v>209</v>
      </c>
      <c r="B37" s="423"/>
      <c r="C37" s="423"/>
      <c r="D37" s="423"/>
      <c r="E37" s="423"/>
      <c r="F37" s="423"/>
      <c r="G37" s="423"/>
      <c r="H37" s="423"/>
      <c r="I37" s="423"/>
      <c r="J37" s="423"/>
      <c r="K37" s="423"/>
      <c r="L37" s="423"/>
    </row>
    <row r="38" spans="1:20" ht="75.75" customHeight="1" x14ac:dyDescent="0.35">
      <c r="A38" s="423" t="s">
        <v>210</v>
      </c>
      <c r="B38" s="423"/>
      <c r="C38" s="423"/>
      <c r="D38" s="423"/>
      <c r="E38" s="423"/>
      <c r="F38" s="423"/>
      <c r="G38" s="423"/>
      <c r="H38" s="423"/>
      <c r="I38" s="423"/>
      <c r="J38" s="423"/>
      <c r="K38" s="423"/>
      <c r="L38" s="423"/>
    </row>
    <row r="39" spans="1:20" ht="30" customHeight="1" x14ac:dyDescent="0.35">
      <c r="A39" s="445" t="s">
        <v>211</v>
      </c>
      <c r="B39" s="445"/>
      <c r="C39" s="445"/>
      <c r="D39" s="445"/>
      <c r="E39" s="445"/>
      <c r="F39" s="445"/>
      <c r="G39" s="445"/>
      <c r="H39" s="445"/>
      <c r="I39" s="445"/>
      <c r="J39" s="445"/>
      <c r="K39" s="445"/>
      <c r="L39" s="445"/>
    </row>
    <row r="40" spans="1:20" ht="76.5" customHeight="1" x14ac:dyDescent="0.35">
      <c r="A40" s="423" t="s">
        <v>212</v>
      </c>
      <c r="B40" s="423"/>
      <c r="C40" s="423"/>
      <c r="D40" s="423"/>
      <c r="E40" s="423"/>
      <c r="F40" s="423"/>
      <c r="G40" s="423"/>
      <c r="H40" s="423"/>
      <c r="I40" s="423"/>
      <c r="J40" s="423"/>
      <c r="K40" s="423"/>
      <c r="L40" s="423"/>
    </row>
    <row r="41" spans="1:20" ht="30.75" customHeight="1" x14ac:dyDescent="0.35">
      <c r="A41" s="423" t="s">
        <v>213</v>
      </c>
      <c r="B41" s="423"/>
      <c r="C41" s="423"/>
      <c r="D41" s="423"/>
      <c r="E41" s="423"/>
      <c r="F41" s="423"/>
      <c r="G41" s="423"/>
      <c r="H41" s="423"/>
      <c r="I41" s="423"/>
      <c r="J41" s="423"/>
      <c r="K41" s="423"/>
      <c r="L41" s="423"/>
    </row>
    <row r="42" spans="1:20" ht="31.5" customHeight="1" x14ac:dyDescent="0.35">
      <c r="A42" s="423" t="s">
        <v>214</v>
      </c>
      <c r="B42" s="423"/>
      <c r="C42" s="423"/>
      <c r="D42" s="423"/>
      <c r="E42" s="423"/>
      <c r="F42" s="423"/>
      <c r="G42" s="423"/>
      <c r="H42" s="423"/>
      <c r="I42" s="423"/>
      <c r="J42" s="423"/>
      <c r="K42" s="423"/>
      <c r="L42" s="423"/>
    </row>
    <row r="43" spans="1:20" ht="30" customHeight="1" x14ac:dyDescent="0.35">
      <c r="A43" s="423" t="s">
        <v>215</v>
      </c>
      <c r="B43" s="423"/>
      <c r="C43" s="423"/>
      <c r="D43" s="423"/>
      <c r="E43" s="423"/>
      <c r="F43" s="423"/>
      <c r="G43" s="423"/>
      <c r="H43" s="423"/>
      <c r="I43" s="423"/>
      <c r="J43" s="423"/>
      <c r="K43" s="423"/>
      <c r="L43" s="423"/>
    </row>
  </sheetData>
  <sheetProtection algorithmName="SHA-512" hashValue="mU3ncJy/5jWBI6HUeHyBr+e5ns66tF2c1/ZP7AlHfaZWWCqHqfxOkbLj1I+d2JVtY2RA0cbOo9Fl0Lt26j0xqQ==" saltValue="yydpwIpbzzIpgDTq+Q1pOA==" spinCount="100000" sheet="1" objects="1" scenarios="1"/>
  <mergeCells count="17">
    <mergeCell ref="A38:L38"/>
    <mergeCell ref="A37:L37"/>
    <mergeCell ref="A1:T2"/>
    <mergeCell ref="A42:L42"/>
    <mergeCell ref="A43:L43"/>
    <mergeCell ref="M4:T9"/>
    <mergeCell ref="I16:T21"/>
    <mergeCell ref="A41:L41"/>
    <mergeCell ref="A40:L40"/>
    <mergeCell ref="A39:L39"/>
    <mergeCell ref="A10:A15"/>
    <mergeCell ref="A22:A27"/>
    <mergeCell ref="A28:A33"/>
    <mergeCell ref="A4:A9"/>
    <mergeCell ref="A16:A21"/>
    <mergeCell ref="A35:L35"/>
    <mergeCell ref="A36:L36"/>
  </mergeCells>
  <pageMargins left="0.7" right="0.7" top="0.75" bottom="0.75" header="0.3" footer="0.3"/>
  <pageSetup scale="5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P25"/>
  <sheetViews>
    <sheetView workbookViewId="0">
      <selection sqref="A1:J2"/>
    </sheetView>
  </sheetViews>
  <sheetFormatPr defaultColWidth="9.1796875" defaultRowHeight="14.5" x14ac:dyDescent="0.35"/>
  <cols>
    <col min="1" max="1" width="13.54296875" style="10" bestFit="1" customWidth="1"/>
    <col min="2" max="2" width="48.81640625" style="10" bestFit="1" customWidth="1"/>
    <col min="3" max="10" width="14" style="10" customWidth="1"/>
    <col min="11" max="16384" width="9.1796875" style="10"/>
  </cols>
  <sheetData>
    <row r="1" spans="1:16" ht="15" customHeight="1" x14ac:dyDescent="0.35">
      <c r="A1" s="454" t="s">
        <v>216</v>
      </c>
      <c r="B1" s="454"/>
      <c r="C1" s="454"/>
      <c r="D1" s="454"/>
      <c r="E1" s="454"/>
      <c r="F1" s="454"/>
      <c r="G1" s="454"/>
      <c r="H1" s="454"/>
      <c r="I1" s="454"/>
      <c r="J1" s="454"/>
      <c r="K1" s="242"/>
      <c r="L1" s="242"/>
      <c r="M1" s="242"/>
    </row>
    <row r="2" spans="1:16" ht="15.75" customHeight="1" thickBot="1" x14ac:dyDescent="0.4">
      <c r="A2" s="454"/>
      <c r="B2" s="454"/>
      <c r="C2" s="454"/>
      <c r="D2" s="454"/>
      <c r="E2" s="454"/>
      <c r="F2" s="454"/>
      <c r="G2" s="454"/>
      <c r="H2" s="454"/>
      <c r="I2" s="454"/>
      <c r="J2" s="454"/>
      <c r="K2" s="242"/>
      <c r="L2" s="242"/>
      <c r="M2" s="242"/>
    </row>
    <row r="3" spans="1:16" ht="15" thickBot="1" x14ac:dyDescent="0.4">
      <c r="A3" s="460" t="s">
        <v>217</v>
      </c>
      <c r="B3" s="458" t="s">
        <v>218</v>
      </c>
      <c r="C3" s="462" t="s">
        <v>219</v>
      </c>
      <c r="D3" s="463"/>
      <c r="E3" s="463"/>
      <c r="F3" s="463"/>
      <c r="G3" s="463"/>
      <c r="H3" s="463"/>
      <c r="I3" s="463"/>
      <c r="J3" s="463"/>
      <c r="K3" s="463"/>
      <c r="L3" s="463"/>
      <c r="M3" s="463"/>
      <c r="N3" s="463"/>
      <c r="O3" s="463"/>
      <c r="P3" s="464"/>
    </row>
    <row r="4" spans="1:16" ht="39.5" thickBot="1" x14ac:dyDescent="0.4">
      <c r="A4" s="461"/>
      <c r="B4" s="459"/>
      <c r="C4" s="238" t="s">
        <v>220</v>
      </c>
      <c r="D4" s="239" t="s">
        <v>221</v>
      </c>
      <c r="E4" s="239" t="s">
        <v>222</v>
      </c>
      <c r="F4" s="239" t="s">
        <v>223</v>
      </c>
      <c r="G4" s="239" t="s">
        <v>224</v>
      </c>
      <c r="H4" s="239" t="s">
        <v>225</v>
      </c>
      <c r="I4" s="240" t="s">
        <v>226</v>
      </c>
      <c r="J4" s="239" t="s">
        <v>227</v>
      </c>
      <c r="K4" s="239" t="s">
        <v>228</v>
      </c>
      <c r="L4" s="239" t="s">
        <v>229</v>
      </c>
      <c r="M4" s="239" t="s">
        <v>230</v>
      </c>
      <c r="N4" s="239" t="s">
        <v>231</v>
      </c>
      <c r="O4" s="239" t="s">
        <v>232</v>
      </c>
      <c r="P4" s="241" t="s">
        <v>233</v>
      </c>
    </row>
    <row r="5" spans="1:16" x14ac:dyDescent="0.35">
      <c r="A5" s="455" t="s">
        <v>234</v>
      </c>
      <c r="B5" s="243" t="s">
        <v>235</v>
      </c>
      <c r="C5" s="468">
        <v>1.9199999999999998E-2</v>
      </c>
      <c r="D5" s="469"/>
      <c r="E5" s="469"/>
      <c r="F5" s="469"/>
      <c r="G5" s="469"/>
      <c r="H5" s="469"/>
      <c r="I5" s="469"/>
      <c r="J5" s="469"/>
      <c r="K5" s="469"/>
      <c r="L5" s="469"/>
      <c r="M5" s="469"/>
      <c r="N5" s="469"/>
      <c r="O5" s="469"/>
      <c r="P5" s="470"/>
    </row>
    <row r="6" spans="1:16" x14ac:dyDescent="0.35">
      <c r="A6" s="456"/>
      <c r="B6" s="244" t="s">
        <v>236</v>
      </c>
      <c r="C6" s="471">
        <v>0.03</v>
      </c>
      <c r="D6" s="472"/>
      <c r="E6" s="472"/>
      <c r="F6" s="472"/>
      <c r="G6" s="472"/>
      <c r="H6" s="472"/>
      <c r="I6" s="472"/>
      <c r="J6" s="472"/>
      <c r="K6" s="472"/>
      <c r="L6" s="472"/>
      <c r="M6" s="472"/>
      <c r="N6" s="472"/>
      <c r="O6" s="472"/>
      <c r="P6" s="473"/>
    </row>
    <row r="7" spans="1:16" x14ac:dyDescent="0.35">
      <c r="A7" s="456"/>
      <c r="B7" s="244" t="s">
        <v>237</v>
      </c>
      <c r="C7" s="471">
        <v>0.03</v>
      </c>
      <c r="D7" s="472"/>
      <c r="E7" s="472"/>
      <c r="F7" s="472"/>
      <c r="G7" s="472"/>
      <c r="H7" s="472"/>
      <c r="I7" s="472"/>
      <c r="J7" s="472"/>
      <c r="K7" s="472"/>
      <c r="L7" s="472"/>
      <c r="M7" s="472"/>
      <c r="N7" s="472"/>
      <c r="O7" s="472"/>
      <c r="P7" s="473"/>
    </row>
    <row r="8" spans="1:16" x14ac:dyDescent="0.35">
      <c r="A8" s="456"/>
      <c r="B8" s="244" t="s">
        <v>238</v>
      </c>
      <c r="C8" s="471">
        <v>0.04</v>
      </c>
      <c r="D8" s="472"/>
      <c r="E8" s="472"/>
      <c r="F8" s="472"/>
      <c r="G8" s="472"/>
      <c r="H8" s="472"/>
      <c r="I8" s="472"/>
      <c r="J8" s="472"/>
      <c r="K8" s="472"/>
      <c r="L8" s="472"/>
      <c r="M8" s="472"/>
      <c r="N8" s="472"/>
      <c r="O8" s="472"/>
      <c r="P8" s="473"/>
    </row>
    <row r="9" spans="1:16" x14ac:dyDescent="0.35">
      <c r="A9" s="456"/>
      <c r="B9" s="244" t="s">
        <v>239</v>
      </c>
      <c r="C9" s="471">
        <v>0.06</v>
      </c>
      <c r="D9" s="472"/>
      <c r="E9" s="472"/>
      <c r="F9" s="472"/>
      <c r="G9" s="472"/>
      <c r="H9" s="472"/>
      <c r="I9" s="472"/>
      <c r="J9" s="472"/>
      <c r="K9" s="472"/>
      <c r="L9" s="472"/>
      <c r="M9" s="472"/>
      <c r="N9" s="472"/>
      <c r="O9" s="472"/>
      <c r="P9" s="473"/>
    </row>
    <row r="10" spans="1:16" ht="15" thickBot="1" x14ac:dyDescent="0.4">
      <c r="A10" s="457"/>
      <c r="B10" s="245" t="s">
        <v>240</v>
      </c>
      <c r="C10" s="449">
        <v>0.06</v>
      </c>
      <c r="D10" s="450"/>
      <c r="E10" s="450"/>
      <c r="F10" s="450"/>
      <c r="G10" s="450"/>
      <c r="H10" s="450"/>
      <c r="I10" s="450"/>
      <c r="J10" s="450"/>
      <c r="K10" s="450"/>
      <c r="L10" s="450"/>
      <c r="M10" s="450"/>
      <c r="N10" s="450"/>
      <c r="O10" s="450"/>
      <c r="P10" s="451"/>
    </row>
    <row r="11" spans="1:16" x14ac:dyDescent="0.35">
      <c r="A11" s="465" t="s">
        <v>241</v>
      </c>
      <c r="B11" s="57" t="s">
        <v>242</v>
      </c>
      <c r="C11" s="56">
        <v>0.03</v>
      </c>
      <c r="D11" s="55">
        <f t="shared" ref="D11:P13" si="0">C11*0.96</f>
        <v>2.8799999999999999E-2</v>
      </c>
      <c r="E11" s="54">
        <f t="shared" si="0"/>
        <v>2.7647999999999999E-2</v>
      </c>
      <c r="F11" s="54">
        <f t="shared" si="0"/>
        <v>2.6542079999999999E-2</v>
      </c>
      <c r="G11" s="54">
        <f t="shared" si="0"/>
        <v>2.5480396799999999E-2</v>
      </c>
      <c r="H11" s="54">
        <f t="shared" si="0"/>
        <v>2.4461180927999999E-2</v>
      </c>
      <c r="I11" s="54">
        <f t="shared" si="0"/>
        <v>2.3482733690879998E-2</v>
      </c>
      <c r="J11" s="54">
        <f t="shared" si="0"/>
        <v>2.2543424343244797E-2</v>
      </c>
      <c r="K11" s="54">
        <f t="shared" si="0"/>
        <v>2.1641687369515005E-2</v>
      </c>
      <c r="L11" s="54">
        <f t="shared" si="0"/>
        <v>2.0776019874734403E-2</v>
      </c>
      <c r="M11" s="54">
        <f t="shared" si="0"/>
        <v>1.9944979079745025E-2</v>
      </c>
      <c r="N11" s="54">
        <f t="shared" si="0"/>
        <v>1.9147179916555224E-2</v>
      </c>
      <c r="O11" s="54">
        <f t="shared" si="0"/>
        <v>1.8381292719893014E-2</v>
      </c>
      <c r="P11" s="53">
        <f t="shared" si="0"/>
        <v>1.7646041011097291E-2</v>
      </c>
    </row>
    <row r="12" spans="1:16" x14ac:dyDescent="0.35">
      <c r="A12" s="466"/>
      <c r="B12" s="52" t="s">
        <v>243</v>
      </c>
      <c r="C12" s="51">
        <v>0.06</v>
      </c>
      <c r="D12" s="50">
        <f t="shared" si="0"/>
        <v>5.7599999999999998E-2</v>
      </c>
      <c r="E12" s="49">
        <f t="shared" si="0"/>
        <v>5.5295999999999998E-2</v>
      </c>
      <c r="F12" s="49">
        <f t="shared" si="0"/>
        <v>5.3084159999999998E-2</v>
      </c>
      <c r="G12" s="49">
        <f>F12*0.96</f>
        <v>5.0960793599999998E-2</v>
      </c>
      <c r="H12" s="49">
        <f>G12*0.96</f>
        <v>4.8922361855999998E-2</v>
      </c>
      <c r="I12" s="49">
        <f>H12*0.96</f>
        <v>4.6965467381759995E-2</v>
      </c>
      <c r="J12" s="49">
        <f>I12*0.96</f>
        <v>4.5086848686489593E-2</v>
      </c>
      <c r="K12" s="49">
        <f t="shared" si="0"/>
        <v>4.328337473903001E-2</v>
      </c>
      <c r="L12" s="49">
        <f t="shared" si="0"/>
        <v>4.1552039749468805E-2</v>
      </c>
      <c r="M12" s="49">
        <f t="shared" si="0"/>
        <v>3.9889958159490049E-2</v>
      </c>
      <c r="N12" s="49">
        <f t="shared" si="0"/>
        <v>3.8294359833110449E-2</v>
      </c>
      <c r="O12" s="49">
        <f t="shared" si="0"/>
        <v>3.6762585439786027E-2</v>
      </c>
      <c r="P12" s="48">
        <f t="shared" si="0"/>
        <v>3.5292082022194582E-2</v>
      </c>
    </row>
    <row r="13" spans="1:16" ht="15" thickBot="1" x14ac:dyDescent="0.4">
      <c r="A13" s="467"/>
      <c r="B13" s="47" t="s">
        <v>244</v>
      </c>
      <c r="C13" s="46">
        <v>0.04</v>
      </c>
      <c r="D13" s="45">
        <f t="shared" si="0"/>
        <v>3.8399999999999997E-2</v>
      </c>
      <c r="E13" s="44">
        <f t="shared" si="0"/>
        <v>3.6863999999999994E-2</v>
      </c>
      <c r="F13" s="44">
        <f t="shared" si="0"/>
        <v>3.5389439999999994E-2</v>
      </c>
      <c r="G13" s="44">
        <f t="shared" si="0"/>
        <v>3.3973862399999992E-2</v>
      </c>
      <c r="H13" s="44">
        <f t="shared" si="0"/>
        <v>3.2614907903999991E-2</v>
      </c>
      <c r="I13" s="44">
        <f t="shared" si="0"/>
        <v>3.1310311587839992E-2</v>
      </c>
      <c r="J13" s="44">
        <f t="shared" si="0"/>
        <v>3.0057899124326392E-2</v>
      </c>
      <c r="K13" s="44">
        <f t="shared" si="0"/>
        <v>2.8855583159353337E-2</v>
      </c>
      <c r="L13" s="44">
        <f t="shared" si="0"/>
        <v>2.7701359832979201E-2</v>
      </c>
      <c r="M13" s="44">
        <f t="shared" si="0"/>
        <v>2.6593305439660032E-2</v>
      </c>
      <c r="N13" s="44">
        <f t="shared" si="0"/>
        <v>2.552957322207363E-2</v>
      </c>
      <c r="O13" s="44">
        <f t="shared" si="0"/>
        <v>2.4508390293190685E-2</v>
      </c>
      <c r="P13" s="43">
        <f t="shared" si="0"/>
        <v>2.3528054681463056E-2</v>
      </c>
    </row>
    <row r="14" spans="1:16" ht="15" thickBot="1" x14ac:dyDescent="0.4">
      <c r="A14" s="42" t="s">
        <v>245</v>
      </c>
      <c r="B14" s="41" t="s">
        <v>246</v>
      </c>
      <c r="C14" s="40" t="s">
        <v>247</v>
      </c>
      <c r="D14" s="39" t="s">
        <v>247</v>
      </c>
      <c r="E14" s="38" t="s">
        <v>247</v>
      </c>
      <c r="F14" s="38" t="s">
        <v>247</v>
      </c>
      <c r="G14" s="38" t="s">
        <v>247</v>
      </c>
      <c r="H14" s="38" t="s">
        <v>247</v>
      </c>
      <c r="I14" s="38" t="s">
        <v>247</v>
      </c>
      <c r="J14" s="38" t="s">
        <v>247</v>
      </c>
      <c r="K14" s="38" t="s">
        <v>247</v>
      </c>
      <c r="L14" s="38" t="s">
        <v>247</v>
      </c>
      <c r="M14" s="38" t="s">
        <v>247</v>
      </c>
      <c r="N14" s="38" t="s">
        <v>247</v>
      </c>
      <c r="O14" s="38" t="s">
        <v>247</v>
      </c>
      <c r="P14" s="37" t="s">
        <v>247</v>
      </c>
    </row>
    <row r="15" spans="1:16" ht="15" thickBot="1" x14ac:dyDescent="0.4">
      <c r="A15" s="42" t="s">
        <v>248</v>
      </c>
      <c r="B15" s="41" t="s">
        <v>12</v>
      </c>
      <c r="C15" s="40">
        <v>0.01</v>
      </c>
      <c r="D15" s="39">
        <f t="shared" ref="D15:P16" si="1">C15*0.96</f>
        <v>9.5999999999999992E-3</v>
      </c>
      <c r="E15" s="38">
        <f t="shared" si="1"/>
        <v>9.2159999999999985E-3</v>
      </c>
      <c r="F15" s="38">
        <f t="shared" si="1"/>
        <v>8.8473599999999986E-3</v>
      </c>
      <c r="G15" s="38">
        <f t="shared" si="1"/>
        <v>8.493465599999998E-3</v>
      </c>
      <c r="H15" s="38">
        <f t="shared" si="1"/>
        <v>8.1537269759999979E-3</v>
      </c>
      <c r="I15" s="38">
        <f t="shared" si="1"/>
        <v>7.8275778969599981E-3</v>
      </c>
      <c r="J15" s="38">
        <f t="shared" si="1"/>
        <v>7.514474781081598E-3</v>
      </c>
      <c r="K15" s="38">
        <f t="shared" si="1"/>
        <v>7.2138957898383342E-3</v>
      </c>
      <c r="L15" s="38">
        <f t="shared" si="1"/>
        <v>6.9253399582448003E-3</v>
      </c>
      <c r="M15" s="38">
        <f t="shared" si="1"/>
        <v>6.6483263599150079E-3</v>
      </c>
      <c r="N15" s="38">
        <f t="shared" si="1"/>
        <v>6.3823933055184075E-3</v>
      </c>
      <c r="O15" s="38">
        <f t="shared" si="1"/>
        <v>6.1270975732976712E-3</v>
      </c>
      <c r="P15" s="37">
        <f t="shared" si="1"/>
        <v>5.8820136703657639E-3</v>
      </c>
    </row>
    <row r="16" spans="1:16" ht="15" thickBot="1" x14ac:dyDescent="0.4">
      <c r="A16" s="42" t="s">
        <v>13</v>
      </c>
      <c r="B16" s="41" t="s">
        <v>13</v>
      </c>
      <c r="C16" s="40">
        <v>2.5000000000000001E-3</v>
      </c>
      <c r="D16" s="39">
        <f t="shared" si="1"/>
        <v>2.3999999999999998E-3</v>
      </c>
      <c r="E16" s="38">
        <f t="shared" si="1"/>
        <v>2.3039999999999996E-3</v>
      </c>
      <c r="F16" s="38">
        <f t="shared" si="1"/>
        <v>2.2118399999999996E-3</v>
      </c>
      <c r="G16" s="38">
        <f t="shared" si="1"/>
        <v>2.1233663999999995E-3</v>
      </c>
      <c r="H16" s="38">
        <f t="shared" si="1"/>
        <v>2.0384317439999995E-3</v>
      </c>
      <c r="I16" s="38">
        <f t="shared" si="1"/>
        <v>1.9568944742399995E-3</v>
      </c>
      <c r="J16" s="38">
        <f t="shared" si="1"/>
        <v>1.8786186952703995E-3</v>
      </c>
      <c r="K16" s="38">
        <f t="shared" si="1"/>
        <v>1.8034739474595835E-3</v>
      </c>
      <c r="L16" s="38">
        <f t="shared" si="1"/>
        <v>1.7313349895612001E-3</v>
      </c>
      <c r="M16" s="38">
        <f t="shared" si="1"/>
        <v>1.662081589978752E-3</v>
      </c>
      <c r="N16" s="38">
        <f t="shared" si="1"/>
        <v>1.5955983263796019E-3</v>
      </c>
      <c r="O16" s="38">
        <f t="shared" si="1"/>
        <v>1.5317743933244178E-3</v>
      </c>
      <c r="P16" s="37">
        <f t="shared" si="1"/>
        <v>1.470503417591441E-3</v>
      </c>
    </row>
    <row r="17" spans="1:16" ht="15" thickBot="1" x14ac:dyDescent="0.4">
      <c r="A17" s="250"/>
      <c r="B17" s="251"/>
      <c r="C17" s="284"/>
      <c r="D17" s="284"/>
      <c r="E17" s="252"/>
      <c r="F17" s="252"/>
      <c r="G17" s="252"/>
      <c r="H17" s="252"/>
      <c r="I17" s="252"/>
      <c r="J17" s="252"/>
    </row>
    <row r="18" spans="1:16" ht="39.5" thickBot="1" x14ac:dyDescent="0.4">
      <c r="A18" s="250"/>
      <c r="B18" s="251"/>
      <c r="C18" s="238" t="s">
        <v>220</v>
      </c>
      <c r="D18" s="239" t="s">
        <v>249</v>
      </c>
      <c r="E18" s="239" t="s">
        <v>250</v>
      </c>
      <c r="F18" s="239" t="s">
        <v>251</v>
      </c>
      <c r="G18" s="239" t="s">
        <v>252</v>
      </c>
      <c r="H18" s="239" t="s">
        <v>253</v>
      </c>
      <c r="I18" s="239" t="s">
        <v>254</v>
      </c>
      <c r="J18" s="239" t="s">
        <v>255</v>
      </c>
      <c r="K18" s="239" t="s">
        <v>256</v>
      </c>
      <c r="L18" s="239" t="s">
        <v>257</v>
      </c>
      <c r="M18" s="239" t="s">
        <v>258</v>
      </c>
      <c r="N18" s="239" t="s">
        <v>259</v>
      </c>
      <c r="O18" s="239" t="s">
        <v>260</v>
      </c>
      <c r="P18" s="241" t="s">
        <v>261</v>
      </c>
    </row>
    <row r="19" spans="1:16" ht="15.5" thickBot="1" x14ac:dyDescent="0.4">
      <c r="A19" s="253" t="s">
        <v>241</v>
      </c>
      <c r="B19" s="254" t="s">
        <v>262</v>
      </c>
      <c r="C19" s="255">
        <v>0.05</v>
      </c>
      <c r="D19" s="255">
        <f t="shared" ref="D19:P19" si="2">C19*0.96</f>
        <v>4.8000000000000001E-2</v>
      </c>
      <c r="E19" s="256">
        <f t="shared" si="2"/>
        <v>4.6079999999999996E-2</v>
      </c>
      <c r="F19" s="256">
        <f t="shared" si="2"/>
        <v>4.4236799999999993E-2</v>
      </c>
      <c r="G19" s="256">
        <f t="shared" si="2"/>
        <v>4.2467327999999992E-2</v>
      </c>
      <c r="H19" s="256">
        <f t="shared" si="2"/>
        <v>4.0768634879999988E-2</v>
      </c>
      <c r="I19" s="256">
        <f t="shared" si="2"/>
        <v>3.9137889484799987E-2</v>
      </c>
      <c r="J19" s="256">
        <f t="shared" si="2"/>
        <v>3.7572373905407984E-2</v>
      </c>
      <c r="K19" s="256">
        <f t="shared" si="2"/>
        <v>3.6069478949191665E-2</v>
      </c>
      <c r="L19" s="256">
        <f t="shared" si="2"/>
        <v>3.4626699791224E-2</v>
      </c>
      <c r="M19" s="256">
        <f t="shared" si="2"/>
        <v>3.3241631799575039E-2</v>
      </c>
      <c r="N19" s="257">
        <f t="shared" si="2"/>
        <v>3.1911966527592039E-2</v>
      </c>
      <c r="O19" s="257">
        <f t="shared" si="2"/>
        <v>3.0635487866488356E-2</v>
      </c>
      <c r="P19" s="257">
        <f t="shared" si="2"/>
        <v>2.9410068351828821E-2</v>
      </c>
    </row>
    <row r="20" spans="1:16" x14ac:dyDescent="0.35">
      <c r="A20" s="246"/>
      <c r="B20" s="247"/>
      <c r="C20" s="248"/>
      <c r="D20" s="248"/>
      <c r="E20" s="249"/>
      <c r="F20" s="249"/>
      <c r="G20" s="249"/>
      <c r="H20" s="249"/>
      <c r="I20" s="249"/>
      <c r="J20" s="249"/>
    </row>
    <row r="21" spans="1:16" x14ac:dyDescent="0.35">
      <c r="A21" s="36" t="s">
        <v>16</v>
      </c>
    </row>
    <row r="22" spans="1:16" ht="48" customHeight="1" x14ac:dyDescent="0.35">
      <c r="A22" s="445" t="s">
        <v>263</v>
      </c>
      <c r="B22" s="445"/>
      <c r="C22" s="445"/>
      <c r="D22" s="445"/>
      <c r="E22" s="445"/>
      <c r="F22" s="445"/>
      <c r="G22" s="445"/>
      <c r="H22" s="445"/>
      <c r="I22" s="445"/>
      <c r="J22" s="445"/>
      <c r="K22" s="258"/>
    </row>
    <row r="23" spans="1:16" ht="33" customHeight="1" x14ac:dyDescent="0.35">
      <c r="A23" s="452" t="s">
        <v>264</v>
      </c>
      <c r="B23" s="452"/>
      <c r="C23" s="452"/>
      <c r="D23" s="452"/>
      <c r="E23" s="452"/>
      <c r="F23" s="452"/>
      <c r="G23" s="452"/>
      <c r="H23" s="452"/>
      <c r="I23" s="452"/>
      <c r="J23" s="452"/>
    </row>
    <row r="24" spans="1:16" ht="34.5" customHeight="1" x14ac:dyDescent="0.35">
      <c r="A24" s="453" t="s">
        <v>265</v>
      </c>
      <c r="B24" s="453"/>
      <c r="C24" s="453"/>
      <c r="D24" s="453"/>
      <c r="E24" s="453"/>
      <c r="F24" s="453"/>
      <c r="G24" s="453"/>
      <c r="H24" s="453"/>
      <c r="I24" s="453"/>
      <c r="J24" s="453"/>
      <c r="K24" s="259"/>
      <c r="L24" s="259"/>
      <c r="M24" s="259"/>
      <c r="N24" s="259"/>
      <c r="O24" s="259"/>
      <c r="P24" s="259"/>
    </row>
    <row r="25" spans="1:16" x14ac:dyDescent="0.35">
      <c r="A25" s="452" t="s">
        <v>266</v>
      </c>
      <c r="B25" s="452"/>
      <c r="C25" s="452"/>
      <c r="D25" s="452"/>
      <c r="E25" s="452"/>
      <c r="F25" s="452"/>
      <c r="G25" s="452"/>
      <c r="H25" s="452"/>
      <c r="I25" s="452"/>
      <c r="J25" s="452"/>
    </row>
  </sheetData>
  <sheetProtection algorithmName="SHA-512" hashValue="xy2Q+rL6dEYJH4Ykg+Gl1diKkSlmfbu0xqAhDbdJ26LBUy7M1ZChVtRiRo4L970yBLAFiweSznx8ZVk2NIBWjA==" saltValue="HJdFdBndYniUdsccbde1Zw==" spinCount="100000" sheet="1" objects="1" scenarios="1"/>
  <mergeCells count="16">
    <mergeCell ref="C10:P10"/>
    <mergeCell ref="A25:J25"/>
    <mergeCell ref="A23:J23"/>
    <mergeCell ref="A24:J24"/>
    <mergeCell ref="A1:J2"/>
    <mergeCell ref="A22:J22"/>
    <mergeCell ref="A5:A10"/>
    <mergeCell ref="B3:B4"/>
    <mergeCell ref="A3:A4"/>
    <mergeCell ref="C3:P3"/>
    <mergeCell ref="A11:A13"/>
    <mergeCell ref="C5:P5"/>
    <mergeCell ref="C6:P6"/>
    <mergeCell ref="C7:P7"/>
    <mergeCell ref="C8:P8"/>
    <mergeCell ref="C9:P9"/>
  </mergeCells>
  <pageMargins left="0.7" right="0.7" top="0.75" bottom="0.75" header="0.3" footer="0.3"/>
  <pageSetup scale="7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
  <sheetViews>
    <sheetView workbookViewId="0"/>
  </sheetViews>
  <sheetFormatPr defaultRowHeight="14.5" x14ac:dyDescent="0.35"/>
  <sheetData>
    <row r="2" spans="1:1" x14ac:dyDescent="0.35">
      <c r="A2" s="200" t="s">
        <v>358</v>
      </c>
    </row>
  </sheetData>
  <sheetProtection algorithmName="SHA-512" hashValue="HhYDhFZMCEzF2ZoP22MmkdyrCLaxL5xcCCVg5sL8QUWDFuBwBzmJ92F57NwywnRemfdXb1oxdy254BOhlRMMnA==" saltValue="78Rr3R5yK02T/vYcetC6ug=="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I128"/>
  <sheetViews>
    <sheetView workbookViewId="0">
      <selection activeCell="F29" sqref="F29"/>
    </sheetView>
  </sheetViews>
  <sheetFormatPr defaultRowHeight="14.5" x14ac:dyDescent="0.35"/>
  <cols>
    <col min="1" max="1" width="30.1796875" customWidth="1"/>
    <col min="2" max="2" width="18.453125" customWidth="1"/>
    <col min="3" max="3" width="23.1796875" customWidth="1"/>
    <col min="4" max="4" width="23.81640625" customWidth="1"/>
    <col min="5" max="5" width="17.1796875" customWidth="1"/>
    <col min="6" max="6" width="23.81640625" customWidth="1"/>
    <col min="7" max="7" width="25.81640625" customWidth="1"/>
    <col min="8" max="8" width="33.453125" customWidth="1"/>
    <col min="9" max="9" width="24.81640625" customWidth="1"/>
  </cols>
  <sheetData>
    <row r="1" spans="1:8" x14ac:dyDescent="0.35">
      <c r="A1" s="200" t="s">
        <v>5</v>
      </c>
      <c r="B1" s="200"/>
      <c r="C1" s="200"/>
      <c r="D1" s="200"/>
      <c r="E1" s="200"/>
      <c r="F1" s="200"/>
      <c r="G1" s="200"/>
      <c r="H1" s="200"/>
    </row>
    <row r="2" spans="1:8" x14ac:dyDescent="0.35">
      <c r="A2" s="200" t="s">
        <v>267</v>
      </c>
      <c r="B2" s="200"/>
      <c r="C2" s="200"/>
      <c r="D2" s="200"/>
      <c r="E2" s="200"/>
      <c r="F2" s="200"/>
      <c r="G2" s="200"/>
      <c r="H2" s="200"/>
    </row>
    <row r="3" spans="1:8" x14ac:dyDescent="0.35">
      <c r="A3" s="200" t="s">
        <v>268</v>
      </c>
      <c r="B3" s="200"/>
      <c r="C3" s="200"/>
      <c r="D3" s="200"/>
      <c r="E3" s="200"/>
      <c r="F3" s="200"/>
      <c r="G3" s="200"/>
      <c r="H3" s="200"/>
    </row>
    <row r="4" spans="1:8" x14ac:dyDescent="0.35">
      <c r="A4" s="200" t="s">
        <v>269</v>
      </c>
      <c r="B4" s="200"/>
      <c r="C4" s="200"/>
      <c r="D4" s="200"/>
      <c r="E4" s="200"/>
      <c r="F4" s="200"/>
      <c r="G4" s="200"/>
      <c r="H4" s="200"/>
    </row>
    <row r="6" spans="1:8" x14ac:dyDescent="0.35">
      <c r="A6" s="200" t="s">
        <v>267</v>
      </c>
      <c r="B6" s="200" t="s">
        <v>268</v>
      </c>
      <c r="C6" s="200" t="s">
        <v>269</v>
      </c>
      <c r="D6" s="200"/>
      <c r="E6" s="200"/>
      <c r="F6" s="200"/>
      <c r="G6" s="200"/>
      <c r="H6" s="200"/>
    </row>
    <row r="7" spans="1:8" x14ac:dyDescent="0.35">
      <c r="A7" s="200" t="s">
        <v>270</v>
      </c>
      <c r="B7" s="200" t="s">
        <v>271</v>
      </c>
      <c r="C7" s="200" t="s">
        <v>83</v>
      </c>
      <c r="D7" s="200"/>
      <c r="E7" s="200"/>
      <c r="F7" s="200"/>
      <c r="G7" s="200"/>
      <c r="H7" s="200"/>
    </row>
    <row r="8" spans="1:8" x14ac:dyDescent="0.35">
      <c r="A8" s="200" t="s">
        <v>272</v>
      </c>
      <c r="B8" s="200"/>
      <c r="C8" s="200" t="s">
        <v>273</v>
      </c>
      <c r="D8" s="200"/>
      <c r="E8" s="200"/>
      <c r="F8" s="200"/>
      <c r="G8" s="200"/>
      <c r="H8" s="200"/>
    </row>
    <row r="9" spans="1:8" x14ac:dyDescent="0.35">
      <c r="A9" s="200"/>
      <c r="B9" s="200"/>
      <c r="C9" s="200" t="s">
        <v>274</v>
      </c>
      <c r="D9" s="200"/>
      <c r="E9" s="200"/>
      <c r="F9" s="200"/>
      <c r="G9" s="200"/>
      <c r="H9" s="200"/>
    </row>
    <row r="10" spans="1:8" x14ac:dyDescent="0.35">
      <c r="A10" s="200"/>
      <c r="B10" s="200"/>
      <c r="C10" s="200" t="s">
        <v>275</v>
      </c>
      <c r="D10" s="200"/>
      <c r="E10" s="200"/>
      <c r="F10" s="200"/>
      <c r="G10" s="200"/>
      <c r="H10" s="200"/>
    </row>
    <row r="11" spans="1:8" s="100" customFormat="1" x14ac:dyDescent="0.35">
      <c r="A11" s="200"/>
      <c r="B11" s="200"/>
      <c r="C11" s="200"/>
      <c r="D11" s="200"/>
      <c r="E11" s="200"/>
      <c r="F11" s="200"/>
      <c r="G11" s="200"/>
      <c r="H11" s="200"/>
    </row>
    <row r="13" spans="1:8" x14ac:dyDescent="0.35">
      <c r="A13" s="200"/>
      <c r="B13" s="200"/>
      <c r="C13" s="200" t="s">
        <v>271</v>
      </c>
      <c r="D13" s="200"/>
      <c r="E13" s="200"/>
      <c r="F13" s="200"/>
      <c r="G13" s="200"/>
      <c r="H13" s="200"/>
    </row>
    <row r="14" spans="1:8" ht="15" thickBot="1" x14ac:dyDescent="0.4">
      <c r="A14" s="200" t="s">
        <v>270</v>
      </c>
      <c r="B14" s="200" t="s">
        <v>272</v>
      </c>
      <c r="C14" s="3" t="s">
        <v>67</v>
      </c>
      <c r="D14" s="200" t="s">
        <v>83</v>
      </c>
      <c r="E14" s="200" t="s">
        <v>273</v>
      </c>
      <c r="F14" s="200" t="s">
        <v>274</v>
      </c>
      <c r="G14" s="200" t="s">
        <v>275</v>
      </c>
      <c r="H14" s="200" t="s">
        <v>276</v>
      </c>
    </row>
    <row r="15" spans="1:8" x14ac:dyDescent="0.35">
      <c r="A15" s="3" t="s">
        <v>39</v>
      </c>
      <c r="B15" s="3" t="s">
        <v>39</v>
      </c>
      <c r="C15" s="3" t="s">
        <v>68</v>
      </c>
      <c r="D15" s="104" t="s">
        <v>39</v>
      </c>
      <c r="E15" s="104" t="s">
        <v>39</v>
      </c>
      <c r="F15" s="104" t="s">
        <v>39</v>
      </c>
      <c r="G15" s="134" t="s">
        <v>39</v>
      </c>
      <c r="H15" s="200" t="s">
        <v>39</v>
      </c>
    </row>
    <row r="16" spans="1:8" x14ac:dyDescent="0.35">
      <c r="A16" s="3" t="s">
        <v>40</v>
      </c>
      <c r="B16" s="3" t="s">
        <v>40</v>
      </c>
      <c r="C16" s="3" t="s">
        <v>69</v>
      </c>
      <c r="D16" s="104" t="s">
        <v>40</v>
      </c>
      <c r="E16" s="104" t="s">
        <v>40</v>
      </c>
      <c r="F16" s="104" t="s">
        <v>40</v>
      </c>
      <c r="G16" s="159" t="s">
        <v>40</v>
      </c>
      <c r="H16" s="200" t="s">
        <v>40</v>
      </c>
    </row>
    <row r="17" spans="1:8" x14ac:dyDescent="0.35">
      <c r="A17" s="3" t="s">
        <v>41</v>
      </c>
      <c r="B17" s="3" t="s">
        <v>113</v>
      </c>
      <c r="C17" s="3" t="s">
        <v>70</v>
      </c>
      <c r="D17" s="104" t="s">
        <v>112</v>
      </c>
      <c r="E17" s="104" t="s">
        <v>112</v>
      </c>
      <c r="F17" s="104" t="s">
        <v>112</v>
      </c>
      <c r="G17" s="159" t="s">
        <v>112</v>
      </c>
      <c r="H17" s="200" t="s">
        <v>112</v>
      </c>
    </row>
    <row r="18" spans="1:8" ht="15" thickBot="1" x14ac:dyDescent="0.4">
      <c r="A18" s="3" t="s">
        <v>42</v>
      </c>
      <c r="B18" s="3" t="s">
        <v>41</v>
      </c>
      <c r="C18" s="3" t="s">
        <v>71</v>
      </c>
      <c r="D18" s="104" t="s">
        <v>113</v>
      </c>
      <c r="E18" s="104" t="s">
        <v>113</v>
      </c>
      <c r="F18" s="104" t="s">
        <v>113</v>
      </c>
      <c r="G18" s="159" t="s">
        <v>113</v>
      </c>
      <c r="H18" s="200" t="s">
        <v>113</v>
      </c>
    </row>
    <row r="19" spans="1:8" x14ac:dyDescent="0.35">
      <c r="A19" s="3" t="s">
        <v>277</v>
      </c>
      <c r="B19" s="3" t="s">
        <v>49</v>
      </c>
      <c r="C19" s="3" t="s">
        <v>72</v>
      </c>
      <c r="D19" s="130" t="s">
        <v>81</v>
      </c>
      <c r="E19" s="132" t="s">
        <v>89</v>
      </c>
      <c r="F19" s="134" t="s">
        <v>99</v>
      </c>
      <c r="G19" s="159">
        <v>23</v>
      </c>
      <c r="H19" s="200"/>
    </row>
    <row r="20" spans="1:8" x14ac:dyDescent="0.35">
      <c r="A20" s="3" t="s">
        <v>44</v>
      </c>
      <c r="B20" s="3" t="s">
        <v>50</v>
      </c>
      <c r="C20" s="200"/>
      <c r="D20" s="131" t="s">
        <v>82</v>
      </c>
      <c r="E20" s="159" t="s">
        <v>90</v>
      </c>
      <c r="F20" s="159" t="s">
        <v>100</v>
      </c>
      <c r="G20" s="159">
        <v>24</v>
      </c>
      <c r="H20" s="200"/>
    </row>
    <row r="21" spans="1:8" x14ac:dyDescent="0.35">
      <c r="A21" s="276" t="s">
        <v>45</v>
      </c>
      <c r="B21" s="151"/>
      <c r="C21" s="200"/>
      <c r="D21" s="159" t="s">
        <v>84</v>
      </c>
      <c r="E21" s="159" t="s">
        <v>91</v>
      </c>
      <c r="F21" s="159" t="s">
        <v>102</v>
      </c>
      <c r="G21" s="159" t="s">
        <v>116</v>
      </c>
      <c r="H21" s="200"/>
    </row>
    <row r="22" spans="1:8" x14ac:dyDescent="0.35">
      <c r="A22" s="276" t="s">
        <v>46</v>
      </c>
      <c r="B22" s="200"/>
      <c r="C22" s="200"/>
      <c r="D22" s="128" t="s">
        <v>85</v>
      </c>
      <c r="E22" s="159" t="s">
        <v>93</v>
      </c>
      <c r="F22" s="135" t="s">
        <v>104</v>
      </c>
      <c r="G22" s="159" t="s">
        <v>117</v>
      </c>
      <c r="H22" s="200"/>
    </row>
    <row r="23" spans="1:8" x14ac:dyDescent="0.35">
      <c r="A23" s="276" t="s">
        <v>47</v>
      </c>
      <c r="B23" s="200"/>
      <c r="C23" s="200"/>
      <c r="D23" s="159" t="s">
        <v>86</v>
      </c>
      <c r="E23" s="159" t="s">
        <v>95</v>
      </c>
      <c r="F23" s="135" t="s">
        <v>106</v>
      </c>
      <c r="G23" s="159" t="s">
        <v>49</v>
      </c>
      <c r="H23" s="200"/>
    </row>
    <row r="24" spans="1:8" x14ac:dyDescent="0.35">
      <c r="A24" s="200"/>
      <c r="B24" s="200"/>
      <c r="C24" s="200"/>
      <c r="D24" s="128" t="s">
        <v>87</v>
      </c>
      <c r="E24" s="159" t="s">
        <v>96</v>
      </c>
      <c r="F24" s="135" t="s">
        <v>108</v>
      </c>
      <c r="G24" s="159" t="s">
        <v>118</v>
      </c>
      <c r="H24" s="200"/>
    </row>
    <row r="25" spans="1:8" x14ac:dyDescent="0.35">
      <c r="A25" s="200"/>
      <c r="B25" s="200"/>
      <c r="C25" s="200"/>
      <c r="D25" s="277" t="s">
        <v>88</v>
      </c>
      <c r="E25" s="159" t="s">
        <v>97</v>
      </c>
      <c r="F25" s="159" t="s">
        <v>109</v>
      </c>
      <c r="G25" s="159" t="s">
        <v>119</v>
      </c>
      <c r="H25" s="200"/>
    </row>
    <row r="26" spans="1:8" ht="15" thickBot="1" x14ac:dyDescent="0.4">
      <c r="A26" s="200" t="s">
        <v>278</v>
      </c>
      <c r="B26" s="200"/>
      <c r="C26" s="200"/>
      <c r="D26" s="125"/>
      <c r="E26" s="159" t="s">
        <v>98</v>
      </c>
      <c r="F26" s="159" t="s">
        <v>110</v>
      </c>
      <c r="G26" s="133" t="s">
        <v>120</v>
      </c>
      <c r="H26" s="200"/>
    </row>
    <row r="27" spans="1:8" x14ac:dyDescent="0.35">
      <c r="A27" s="200" t="s">
        <v>279</v>
      </c>
      <c r="B27" s="200"/>
      <c r="C27" s="200"/>
      <c r="D27" s="3"/>
      <c r="E27" s="3"/>
      <c r="F27" s="278" t="s">
        <v>111</v>
      </c>
      <c r="G27" s="200"/>
      <c r="H27" s="200"/>
    </row>
    <row r="28" spans="1:8" x14ac:dyDescent="0.35">
      <c r="A28" s="200" t="s">
        <v>280</v>
      </c>
      <c r="B28" s="200"/>
      <c r="C28" s="200"/>
      <c r="D28" s="3"/>
      <c r="E28" s="3"/>
      <c r="F28" s="266"/>
      <c r="G28" s="200"/>
      <c r="H28" s="200"/>
    </row>
    <row r="29" spans="1:8" x14ac:dyDescent="0.35">
      <c r="A29" s="200" t="s">
        <v>281</v>
      </c>
      <c r="B29" s="200"/>
      <c r="C29" s="200"/>
      <c r="D29" s="3"/>
      <c r="E29" s="3"/>
      <c r="F29" s="3"/>
      <c r="G29" s="200"/>
      <c r="H29" s="200"/>
    </row>
    <row r="30" spans="1:8" x14ac:dyDescent="0.35">
      <c r="A30" s="200" t="s">
        <v>282</v>
      </c>
      <c r="B30" s="200"/>
      <c r="C30" s="200"/>
      <c r="D30" s="3"/>
      <c r="E30" s="3"/>
      <c r="F30" s="3"/>
      <c r="G30" s="200"/>
      <c r="H30" s="200"/>
    </row>
    <row r="31" spans="1:8" x14ac:dyDescent="0.35">
      <c r="A31" s="200" t="s">
        <v>283</v>
      </c>
      <c r="B31" s="200"/>
      <c r="C31" s="200"/>
      <c r="D31" s="200"/>
      <c r="E31" s="3"/>
      <c r="F31" s="3"/>
      <c r="G31" s="200"/>
      <c r="H31" s="200"/>
    </row>
    <row r="32" spans="1:8" x14ac:dyDescent="0.35">
      <c r="A32" s="200"/>
      <c r="B32" s="200"/>
      <c r="C32" s="200"/>
      <c r="D32" s="200"/>
      <c r="E32" s="200"/>
      <c r="F32" s="3"/>
      <c r="G32" s="200"/>
      <c r="H32" s="200"/>
    </row>
    <row r="33" spans="1:9" x14ac:dyDescent="0.35">
      <c r="A33" s="200"/>
      <c r="B33" s="200"/>
      <c r="C33" s="200"/>
      <c r="D33" s="200"/>
      <c r="E33" s="200"/>
      <c r="F33" s="3"/>
      <c r="G33" s="200"/>
      <c r="H33" s="200"/>
      <c r="I33" s="200"/>
    </row>
    <row r="34" spans="1:9" x14ac:dyDescent="0.35">
      <c r="A34" s="200" t="s">
        <v>278</v>
      </c>
      <c r="B34" s="200"/>
      <c r="C34" s="200"/>
      <c r="D34" s="200"/>
      <c r="E34" s="200"/>
      <c r="F34" s="3"/>
      <c r="G34" s="200"/>
      <c r="H34" s="200"/>
      <c r="I34" s="200"/>
    </row>
    <row r="35" spans="1:9" x14ac:dyDescent="0.35">
      <c r="A35" s="200" t="s">
        <v>284</v>
      </c>
      <c r="B35" s="200"/>
      <c r="C35" s="200" t="s">
        <v>285</v>
      </c>
      <c r="D35" s="200"/>
      <c r="E35" s="200"/>
      <c r="F35" s="3"/>
      <c r="G35" s="200"/>
      <c r="H35" s="200"/>
      <c r="I35" s="200"/>
    </row>
    <row r="36" spans="1:9" x14ac:dyDescent="0.35">
      <c r="A36" s="58" t="s">
        <v>279</v>
      </c>
      <c r="B36" s="200"/>
      <c r="C36" s="200">
        <v>1</v>
      </c>
      <c r="D36" s="200"/>
      <c r="E36" s="200"/>
      <c r="F36" s="3"/>
      <c r="G36" s="200" t="s">
        <v>286</v>
      </c>
      <c r="H36" s="200" t="s">
        <v>287</v>
      </c>
      <c r="I36" s="200" t="s">
        <v>288</v>
      </c>
    </row>
    <row r="37" spans="1:9" x14ac:dyDescent="0.35">
      <c r="A37" s="200" t="s">
        <v>280</v>
      </c>
      <c r="B37" s="200"/>
      <c r="C37" s="200">
        <v>2</v>
      </c>
      <c r="D37" s="200"/>
      <c r="E37" s="200"/>
      <c r="F37" s="3"/>
      <c r="G37" s="200">
        <v>1</v>
      </c>
      <c r="H37" s="200">
        <v>1</v>
      </c>
      <c r="I37" s="200">
        <v>1</v>
      </c>
    </row>
    <row r="38" spans="1:9" x14ac:dyDescent="0.35">
      <c r="A38" s="200" t="s">
        <v>281</v>
      </c>
      <c r="B38" s="200"/>
      <c r="C38" s="200">
        <v>3</v>
      </c>
      <c r="D38" s="200"/>
      <c r="E38" s="200"/>
      <c r="F38" s="200"/>
      <c r="G38" s="200">
        <v>2</v>
      </c>
      <c r="H38" s="200">
        <v>2</v>
      </c>
      <c r="I38" s="200">
        <v>2</v>
      </c>
    </row>
    <row r="39" spans="1:9" x14ac:dyDescent="0.35">
      <c r="A39" s="200" t="s">
        <v>282</v>
      </c>
      <c r="B39" s="200"/>
      <c r="C39" s="200">
        <v>4</v>
      </c>
      <c r="D39" s="200"/>
      <c r="E39" s="200"/>
      <c r="F39" s="200"/>
      <c r="G39" s="200">
        <v>3</v>
      </c>
      <c r="H39" s="200">
        <v>3</v>
      </c>
      <c r="I39" s="200">
        <v>3</v>
      </c>
    </row>
    <row r="40" spans="1:9" x14ac:dyDescent="0.35">
      <c r="A40" s="200" t="s">
        <v>283</v>
      </c>
      <c r="B40" s="200"/>
      <c r="C40" s="200">
        <v>5</v>
      </c>
      <c r="D40" s="200" t="s">
        <v>289</v>
      </c>
      <c r="E40" s="200" t="s">
        <v>290</v>
      </c>
      <c r="F40" s="200" t="s">
        <v>291</v>
      </c>
      <c r="G40" s="200">
        <v>4</v>
      </c>
      <c r="H40" s="200">
        <v>4</v>
      </c>
      <c r="I40" s="200">
        <v>4</v>
      </c>
    </row>
    <row r="41" spans="1:9" x14ac:dyDescent="0.35">
      <c r="A41" s="200"/>
      <c r="B41" s="200"/>
      <c r="C41" s="200">
        <v>6</v>
      </c>
      <c r="D41" s="200">
        <v>1</v>
      </c>
      <c r="E41" s="200">
        <v>1</v>
      </c>
      <c r="F41" s="200">
        <v>1</v>
      </c>
      <c r="G41" s="200">
        <v>5</v>
      </c>
      <c r="H41" s="200">
        <v>5</v>
      </c>
      <c r="I41" s="200">
        <v>5</v>
      </c>
    </row>
    <row r="42" spans="1:9" x14ac:dyDescent="0.35">
      <c r="A42" s="200" t="s">
        <v>10</v>
      </c>
      <c r="B42" s="200"/>
      <c r="C42" s="200">
        <v>7</v>
      </c>
      <c r="D42" s="200">
        <v>2</v>
      </c>
      <c r="E42" s="200">
        <v>2</v>
      </c>
      <c r="F42" s="200">
        <v>2</v>
      </c>
      <c r="G42" s="200">
        <v>6</v>
      </c>
      <c r="H42" s="200">
        <v>6</v>
      </c>
      <c r="I42" s="200">
        <v>6</v>
      </c>
    </row>
    <row r="43" spans="1:9" x14ac:dyDescent="0.35">
      <c r="A43" s="200" t="s">
        <v>292</v>
      </c>
      <c r="B43" s="200"/>
      <c r="C43" s="200">
        <v>8</v>
      </c>
      <c r="D43" s="200">
        <v>3</v>
      </c>
      <c r="E43" s="200">
        <v>3</v>
      </c>
      <c r="F43" s="200">
        <v>3</v>
      </c>
      <c r="G43" s="200">
        <v>7</v>
      </c>
      <c r="H43" s="200">
        <v>7</v>
      </c>
      <c r="I43" s="200">
        <v>7</v>
      </c>
    </row>
    <row r="44" spans="1:9" x14ac:dyDescent="0.35">
      <c r="A44" s="200" t="s">
        <v>293</v>
      </c>
      <c r="B44" s="200"/>
      <c r="C44" s="200">
        <v>9</v>
      </c>
      <c r="D44" s="200">
        <v>4</v>
      </c>
      <c r="E44" s="200">
        <v>4</v>
      </c>
      <c r="F44" s="200">
        <v>4</v>
      </c>
      <c r="G44" s="200">
        <v>8</v>
      </c>
      <c r="H44" s="200">
        <v>8</v>
      </c>
      <c r="I44" s="200">
        <v>8</v>
      </c>
    </row>
    <row r="45" spans="1:9" x14ac:dyDescent="0.35">
      <c r="A45" s="200" t="s">
        <v>294</v>
      </c>
      <c r="B45" s="200"/>
      <c r="C45" s="200">
        <v>10</v>
      </c>
      <c r="D45" s="200"/>
      <c r="E45" s="200">
        <v>5</v>
      </c>
      <c r="F45" s="200">
        <v>5</v>
      </c>
      <c r="G45" s="200">
        <v>9</v>
      </c>
      <c r="H45" s="200">
        <v>9</v>
      </c>
      <c r="I45" s="200">
        <v>9</v>
      </c>
    </row>
    <row r="46" spans="1:9" x14ac:dyDescent="0.35">
      <c r="A46" s="200" t="s">
        <v>295</v>
      </c>
      <c r="B46" s="200"/>
      <c r="C46" s="200">
        <v>11</v>
      </c>
      <c r="D46" s="200"/>
      <c r="E46" s="200">
        <v>6</v>
      </c>
      <c r="F46" s="200">
        <v>6</v>
      </c>
      <c r="G46" s="200">
        <v>10</v>
      </c>
      <c r="H46" s="200">
        <v>10</v>
      </c>
      <c r="I46" s="200">
        <v>10</v>
      </c>
    </row>
    <row r="47" spans="1:9" x14ac:dyDescent="0.35">
      <c r="A47" s="200" t="s">
        <v>296</v>
      </c>
      <c r="B47" s="200"/>
      <c r="C47" s="200">
        <v>12</v>
      </c>
      <c r="D47" s="200"/>
      <c r="E47" s="200">
        <v>7</v>
      </c>
      <c r="F47" s="200">
        <v>7</v>
      </c>
      <c r="G47" s="200">
        <v>11</v>
      </c>
      <c r="H47" s="200">
        <v>11</v>
      </c>
      <c r="I47" s="200">
        <v>11</v>
      </c>
    </row>
    <row r="48" spans="1:9" x14ac:dyDescent="0.35">
      <c r="A48" s="200" t="s">
        <v>297</v>
      </c>
      <c r="B48" s="200"/>
      <c r="C48" s="200">
        <v>13</v>
      </c>
      <c r="D48" s="200"/>
      <c r="E48" s="200">
        <v>8</v>
      </c>
      <c r="F48" s="200">
        <v>8</v>
      </c>
      <c r="G48" s="200">
        <v>12</v>
      </c>
      <c r="H48" s="200">
        <v>12</v>
      </c>
      <c r="I48" s="200">
        <v>12</v>
      </c>
    </row>
    <row r="49" spans="1:9" x14ac:dyDescent="0.35">
      <c r="A49" s="200" t="s">
        <v>298</v>
      </c>
      <c r="B49" s="200"/>
      <c r="C49" s="200">
        <v>14</v>
      </c>
      <c r="D49" s="200"/>
      <c r="E49" s="200"/>
      <c r="F49" s="200">
        <v>9</v>
      </c>
      <c r="G49" s="200">
        <v>13</v>
      </c>
      <c r="H49" s="200">
        <v>13</v>
      </c>
      <c r="I49" s="200">
        <v>13</v>
      </c>
    </row>
    <row r="50" spans="1:9" x14ac:dyDescent="0.35">
      <c r="A50" s="200"/>
      <c r="B50" s="200"/>
      <c r="C50" s="200">
        <v>15</v>
      </c>
      <c r="D50" s="200"/>
      <c r="E50" s="200"/>
      <c r="F50" s="200">
        <v>10</v>
      </c>
      <c r="G50" s="200">
        <v>14</v>
      </c>
      <c r="H50" s="200">
        <v>14</v>
      </c>
      <c r="I50" s="200">
        <v>14</v>
      </c>
    </row>
    <row r="51" spans="1:9" x14ac:dyDescent="0.35">
      <c r="A51" s="200" t="s">
        <v>11</v>
      </c>
      <c r="B51" s="200"/>
      <c r="C51" s="200">
        <v>16</v>
      </c>
      <c r="D51" s="200"/>
      <c r="E51" s="200"/>
      <c r="F51" s="200">
        <v>11</v>
      </c>
      <c r="G51" s="200">
        <v>15</v>
      </c>
      <c r="H51" s="200">
        <v>15</v>
      </c>
      <c r="I51" s="200">
        <v>15</v>
      </c>
    </row>
    <row r="52" spans="1:9" x14ac:dyDescent="0.35">
      <c r="A52" s="200" t="s">
        <v>299</v>
      </c>
      <c r="B52" s="200"/>
      <c r="C52" s="200"/>
      <c r="D52" s="200"/>
      <c r="E52" s="200"/>
      <c r="F52" s="200">
        <v>12</v>
      </c>
      <c r="G52" s="200">
        <v>16</v>
      </c>
      <c r="H52" s="200">
        <v>16</v>
      </c>
      <c r="I52" s="200">
        <v>16</v>
      </c>
    </row>
    <row r="53" spans="1:9" x14ac:dyDescent="0.35">
      <c r="A53" s="200" t="s">
        <v>300</v>
      </c>
      <c r="B53" s="200"/>
      <c r="C53" s="200"/>
      <c r="D53" s="200"/>
      <c r="E53" s="200"/>
      <c r="F53" s="200">
        <v>13</v>
      </c>
      <c r="G53" s="200"/>
      <c r="H53" s="200"/>
      <c r="I53" s="200"/>
    </row>
    <row r="54" spans="1:9" x14ac:dyDescent="0.35">
      <c r="A54" s="200" t="s">
        <v>301</v>
      </c>
      <c r="B54" s="200"/>
      <c r="C54" s="200"/>
      <c r="D54" s="200"/>
      <c r="E54" s="200"/>
      <c r="F54" s="200">
        <v>14</v>
      </c>
      <c r="G54" s="200"/>
      <c r="H54" s="200"/>
      <c r="I54" s="200"/>
    </row>
    <row r="55" spans="1:9" x14ac:dyDescent="0.35">
      <c r="A55" s="200" t="s">
        <v>302</v>
      </c>
      <c r="B55" s="200"/>
      <c r="C55" s="200" t="s">
        <v>8</v>
      </c>
      <c r="D55" s="200"/>
      <c r="E55" s="200"/>
      <c r="F55" s="200">
        <v>15</v>
      </c>
      <c r="G55" s="200"/>
      <c r="H55" s="200"/>
      <c r="I55" s="200"/>
    </row>
    <row r="56" spans="1:9" x14ac:dyDescent="0.35">
      <c r="A56" s="200" t="s">
        <v>298</v>
      </c>
      <c r="B56" s="200"/>
      <c r="C56" s="200">
        <v>1</v>
      </c>
      <c r="D56" s="200"/>
      <c r="E56" s="200"/>
      <c r="F56" s="200">
        <v>16</v>
      </c>
      <c r="G56" s="200"/>
      <c r="H56" s="200"/>
      <c r="I56" s="200"/>
    </row>
    <row r="57" spans="1:9" x14ac:dyDescent="0.35">
      <c r="A57" s="200"/>
      <c r="B57" s="200"/>
      <c r="C57" s="200">
        <v>2</v>
      </c>
      <c r="D57" s="200"/>
      <c r="E57" s="200"/>
      <c r="F57" s="200"/>
      <c r="G57" s="200"/>
      <c r="H57" s="200"/>
      <c r="I57" s="200"/>
    </row>
    <row r="58" spans="1:9" x14ac:dyDescent="0.35">
      <c r="A58" s="200" t="s">
        <v>303</v>
      </c>
      <c r="B58" s="200"/>
      <c r="C58" s="200">
        <v>3</v>
      </c>
      <c r="D58" s="200"/>
      <c r="E58" s="200"/>
      <c r="F58" s="200"/>
      <c r="G58" s="200"/>
      <c r="H58" s="200"/>
      <c r="I58" s="200"/>
    </row>
    <row r="59" spans="1:9" x14ac:dyDescent="0.35">
      <c r="A59" s="200" t="s">
        <v>304</v>
      </c>
      <c r="B59" s="200"/>
      <c r="C59" s="200">
        <v>4</v>
      </c>
      <c r="D59" s="200"/>
      <c r="E59" s="200"/>
      <c r="F59" s="200"/>
      <c r="G59" s="200"/>
      <c r="H59" s="200"/>
      <c r="I59" s="200"/>
    </row>
    <row r="60" spans="1:9" x14ac:dyDescent="0.35">
      <c r="A60" s="200" t="s">
        <v>298</v>
      </c>
      <c r="B60" s="200"/>
      <c r="C60" s="200">
        <v>5</v>
      </c>
      <c r="D60" s="200"/>
      <c r="E60" s="200"/>
      <c r="F60" s="200"/>
      <c r="G60" s="200"/>
      <c r="H60" s="200"/>
      <c r="I60" s="200"/>
    </row>
    <row r="61" spans="1:9" x14ac:dyDescent="0.35">
      <c r="A61" s="200"/>
      <c r="B61" s="200"/>
      <c r="C61" s="200">
        <v>6</v>
      </c>
      <c r="D61" s="200"/>
      <c r="E61" s="200"/>
      <c r="F61" s="200"/>
      <c r="G61" s="200"/>
      <c r="H61" s="200"/>
      <c r="I61" s="200"/>
    </row>
    <row r="62" spans="1:9" x14ac:dyDescent="0.35">
      <c r="A62" s="200" t="s">
        <v>305</v>
      </c>
      <c r="B62" s="200" t="s">
        <v>306</v>
      </c>
      <c r="C62" s="200">
        <v>7</v>
      </c>
      <c r="D62" s="200"/>
      <c r="E62" s="200"/>
      <c r="F62" s="200"/>
      <c r="G62" s="200"/>
      <c r="H62" s="200"/>
      <c r="I62" s="200"/>
    </row>
    <row r="63" spans="1:9" x14ac:dyDescent="0.35">
      <c r="A63" s="200" t="s">
        <v>284</v>
      </c>
      <c r="B63" s="200" t="s">
        <v>298</v>
      </c>
      <c r="C63" s="200">
        <v>8</v>
      </c>
      <c r="D63" s="200"/>
      <c r="E63" s="200"/>
      <c r="F63" s="200"/>
      <c r="G63" s="200"/>
      <c r="H63" s="200"/>
      <c r="I63" s="200"/>
    </row>
    <row r="64" spans="1:9" x14ac:dyDescent="0.35">
      <c r="A64" s="200" t="s">
        <v>279</v>
      </c>
      <c r="B64" s="200" t="s">
        <v>298</v>
      </c>
      <c r="C64" s="200">
        <v>9</v>
      </c>
      <c r="D64" s="200"/>
      <c r="E64" s="200"/>
      <c r="F64" s="200"/>
      <c r="G64" s="200"/>
      <c r="H64" s="200"/>
      <c r="I64" s="200"/>
    </row>
    <row r="65" spans="1:6" x14ac:dyDescent="0.35">
      <c r="A65" s="60" t="s">
        <v>280</v>
      </c>
      <c r="B65" s="200" t="s">
        <v>292</v>
      </c>
      <c r="C65" s="200">
        <v>10</v>
      </c>
      <c r="D65" s="200"/>
      <c r="E65" s="200"/>
      <c r="F65" s="200"/>
    </row>
    <row r="66" spans="1:6" x14ac:dyDescent="0.35">
      <c r="A66" s="60" t="s">
        <v>280</v>
      </c>
      <c r="B66" s="200" t="s">
        <v>293</v>
      </c>
      <c r="C66" s="200">
        <v>11</v>
      </c>
      <c r="D66" s="200"/>
      <c r="E66" s="200"/>
      <c r="F66" s="200" t="s">
        <v>305</v>
      </c>
    </row>
    <row r="67" spans="1:6" x14ac:dyDescent="0.35">
      <c r="A67" s="60" t="s">
        <v>280</v>
      </c>
      <c r="B67" s="200" t="s">
        <v>294</v>
      </c>
      <c r="C67" s="200">
        <v>12</v>
      </c>
      <c r="D67" s="200"/>
      <c r="E67" s="200"/>
      <c r="F67" s="200" t="s">
        <v>284</v>
      </c>
    </row>
    <row r="68" spans="1:6" x14ac:dyDescent="0.35">
      <c r="A68" s="60" t="s">
        <v>280</v>
      </c>
      <c r="B68" s="200" t="s">
        <v>295</v>
      </c>
      <c r="C68" s="200">
        <v>13</v>
      </c>
      <c r="D68" s="200"/>
      <c r="E68" s="200"/>
      <c r="F68" s="200" t="s">
        <v>279</v>
      </c>
    </row>
    <row r="69" spans="1:6" x14ac:dyDescent="0.35">
      <c r="A69" s="60" t="s">
        <v>280</v>
      </c>
      <c r="B69" s="200" t="s">
        <v>296</v>
      </c>
      <c r="C69" s="200">
        <v>14</v>
      </c>
      <c r="D69" s="200"/>
      <c r="E69" s="200"/>
      <c r="F69" s="200" t="s">
        <v>280</v>
      </c>
    </row>
    <row r="70" spans="1:6" x14ac:dyDescent="0.35">
      <c r="A70" s="60" t="s">
        <v>280</v>
      </c>
      <c r="B70" s="200" t="s">
        <v>297</v>
      </c>
      <c r="C70" s="200">
        <v>15</v>
      </c>
      <c r="D70" s="200"/>
      <c r="E70" s="200"/>
      <c r="F70" s="200" t="s">
        <v>281</v>
      </c>
    </row>
    <row r="71" spans="1:6" x14ac:dyDescent="0.35">
      <c r="A71" s="60" t="s">
        <v>280</v>
      </c>
      <c r="B71" s="200" t="s">
        <v>298</v>
      </c>
      <c r="C71" s="200">
        <v>16</v>
      </c>
      <c r="D71" s="200"/>
      <c r="E71" s="200"/>
      <c r="F71" s="200" t="s">
        <v>282</v>
      </c>
    </row>
    <row r="72" spans="1:6" x14ac:dyDescent="0.35">
      <c r="A72" s="200" t="s">
        <v>281</v>
      </c>
      <c r="B72" s="200" t="s">
        <v>292</v>
      </c>
      <c r="C72" s="200"/>
      <c r="D72" s="200"/>
      <c r="E72" s="200"/>
      <c r="F72" s="200" t="s">
        <v>283</v>
      </c>
    </row>
    <row r="73" spans="1:6" x14ac:dyDescent="0.35">
      <c r="A73" s="200" t="s">
        <v>281</v>
      </c>
      <c r="B73" s="200" t="s">
        <v>293</v>
      </c>
      <c r="C73" s="200"/>
      <c r="D73" s="200"/>
      <c r="E73" s="200"/>
      <c r="F73" s="200"/>
    </row>
    <row r="74" spans="1:6" x14ac:dyDescent="0.35">
      <c r="A74" s="200" t="s">
        <v>281</v>
      </c>
      <c r="B74" s="200" t="s">
        <v>294</v>
      </c>
      <c r="C74" s="200"/>
      <c r="D74" s="200"/>
      <c r="E74" s="200"/>
      <c r="F74" s="200"/>
    </row>
    <row r="75" spans="1:6" x14ac:dyDescent="0.35">
      <c r="A75" s="200" t="s">
        <v>281</v>
      </c>
      <c r="B75" s="200" t="s">
        <v>295</v>
      </c>
      <c r="C75" s="200"/>
      <c r="D75" s="200"/>
      <c r="E75" s="200"/>
      <c r="F75" s="200"/>
    </row>
    <row r="76" spans="1:6" x14ac:dyDescent="0.35">
      <c r="A76" s="200" t="s">
        <v>281</v>
      </c>
      <c r="B76" s="200" t="s">
        <v>296</v>
      </c>
      <c r="C76" s="200"/>
      <c r="D76" s="200"/>
      <c r="E76" s="200"/>
      <c r="F76" s="200"/>
    </row>
    <row r="77" spans="1:6" x14ac:dyDescent="0.35">
      <c r="A77" s="200" t="s">
        <v>281</v>
      </c>
      <c r="B77" s="200" t="s">
        <v>297</v>
      </c>
      <c r="C77" s="200"/>
      <c r="D77" s="200"/>
      <c r="E77" s="200"/>
      <c r="F77" s="200"/>
    </row>
    <row r="78" spans="1:6" x14ac:dyDescent="0.35">
      <c r="A78" s="200" t="s">
        <v>281</v>
      </c>
      <c r="B78" s="200" t="s">
        <v>298</v>
      </c>
      <c r="C78" s="200"/>
      <c r="D78" s="200"/>
      <c r="E78" s="200"/>
      <c r="F78" s="200"/>
    </row>
    <row r="79" spans="1:6" x14ac:dyDescent="0.35">
      <c r="A79" s="200" t="s">
        <v>282</v>
      </c>
      <c r="B79" s="200" t="s">
        <v>292</v>
      </c>
      <c r="C79" s="200"/>
      <c r="D79" s="200"/>
      <c r="E79" s="200"/>
      <c r="F79" s="200"/>
    </row>
    <row r="80" spans="1:6" x14ac:dyDescent="0.35">
      <c r="A80" s="200" t="s">
        <v>282</v>
      </c>
      <c r="B80" s="200" t="s">
        <v>293</v>
      </c>
      <c r="C80" s="200"/>
      <c r="D80" s="200"/>
      <c r="E80" s="200"/>
      <c r="F80" s="200"/>
    </row>
    <row r="81" spans="1:2" x14ac:dyDescent="0.35">
      <c r="A81" s="200" t="s">
        <v>282</v>
      </c>
      <c r="B81" s="200" t="s">
        <v>294</v>
      </c>
    </row>
    <row r="82" spans="1:2" x14ac:dyDescent="0.35">
      <c r="A82" s="200" t="s">
        <v>282</v>
      </c>
      <c r="B82" s="200" t="s">
        <v>295</v>
      </c>
    </row>
    <row r="83" spans="1:2" x14ac:dyDescent="0.35">
      <c r="A83" s="200" t="s">
        <v>282</v>
      </c>
      <c r="B83" s="200" t="s">
        <v>296</v>
      </c>
    </row>
    <row r="84" spans="1:2" x14ac:dyDescent="0.35">
      <c r="A84" s="200" t="s">
        <v>282</v>
      </c>
      <c r="B84" s="200" t="s">
        <v>297</v>
      </c>
    </row>
    <row r="85" spans="1:2" x14ac:dyDescent="0.35">
      <c r="A85" s="200" t="s">
        <v>282</v>
      </c>
      <c r="B85" s="200" t="s">
        <v>298</v>
      </c>
    </row>
    <row r="86" spans="1:2" x14ac:dyDescent="0.35">
      <c r="A86" s="200" t="s">
        <v>283</v>
      </c>
      <c r="B86" s="200" t="s">
        <v>292</v>
      </c>
    </row>
    <row r="87" spans="1:2" x14ac:dyDescent="0.35">
      <c r="A87" s="200" t="s">
        <v>283</v>
      </c>
      <c r="B87" s="200" t="s">
        <v>293</v>
      </c>
    </row>
    <row r="88" spans="1:2" x14ac:dyDescent="0.35">
      <c r="A88" s="200" t="s">
        <v>283</v>
      </c>
      <c r="B88" s="200" t="s">
        <v>294</v>
      </c>
    </row>
    <row r="89" spans="1:2" x14ac:dyDescent="0.35">
      <c r="A89" s="200" t="s">
        <v>283</v>
      </c>
      <c r="B89" s="200" t="s">
        <v>295</v>
      </c>
    </row>
    <row r="90" spans="1:2" x14ac:dyDescent="0.35">
      <c r="A90" s="200" t="s">
        <v>283</v>
      </c>
      <c r="B90" s="200" t="s">
        <v>296</v>
      </c>
    </row>
    <row r="91" spans="1:2" x14ac:dyDescent="0.35">
      <c r="A91" s="200" t="s">
        <v>283</v>
      </c>
      <c r="B91" s="200" t="s">
        <v>297</v>
      </c>
    </row>
    <row r="92" spans="1:2" x14ac:dyDescent="0.35">
      <c r="A92" s="200" t="s">
        <v>283</v>
      </c>
      <c r="B92" s="200" t="s">
        <v>298</v>
      </c>
    </row>
    <row r="94" spans="1:2" x14ac:dyDescent="0.35">
      <c r="A94" s="200" t="s">
        <v>307</v>
      </c>
      <c r="B94" s="200" t="s">
        <v>308</v>
      </c>
    </row>
    <row r="95" spans="1:2" x14ac:dyDescent="0.35">
      <c r="A95" s="200" t="s">
        <v>284</v>
      </c>
      <c r="B95" s="200" t="s">
        <v>298</v>
      </c>
    </row>
    <row r="96" spans="1:2" x14ac:dyDescent="0.35">
      <c r="A96" s="200" t="s">
        <v>279</v>
      </c>
      <c r="B96" s="200" t="s">
        <v>298</v>
      </c>
    </row>
    <row r="97" spans="1:2" x14ac:dyDescent="0.35">
      <c r="A97" s="200" t="s">
        <v>280</v>
      </c>
      <c r="B97" s="200" t="s">
        <v>299</v>
      </c>
    </row>
    <row r="98" spans="1:2" x14ac:dyDescent="0.35">
      <c r="A98" s="200" t="s">
        <v>280</v>
      </c>
      <c r="B98" s="200" t="s">
        <v>300</v>
      </c>
    </row>
    <row r="99" spans="1:2" x14ac:dyDescent="0.35">
      <c r="A99" s="200" t="s">
        <v>280</v>
      </c>
      <c r="B99" s="200" t="s">
        <v>301</v>
      </c>
    </row>
    <row r="100" spans="1:2" x14ac:dyDescent="0.35">
      <c r="A100" s="200" t="s">
        <v>280</v>
      </c>
      <c r="B100" s="200" t="s">
        <v>302</v>
      </c>
    </row>
    <row r="101" spans="1:2" x14ac:dyDescent="0.35">
      <c r="A101" s="200" t="s">
        <v>280</v>
      </c>
      <c r="B101" s="200" t="s">
        <v>298</v>
      </c>
    </row>
    <row r="102" spans="1:2" x14ac:dyDescent="0.35">
      <c r="A102" s="200" t="s">
        <v>281</v>
      </c>
      <c r="B102" s="200" t="s">
        <v>299</v>
      </c>
    </row>
    <row r="103" spans="1:2" x14ac:dyDescent="0.35">
      <c r="A103" s="200" t="s">
        <v>281</v>
      </c>
      <c r="B103" s="200" t="s">
        <v>300</v>
      </c>
    </row>
    <row r="104" spans="1:2" x14ac:dyDescent="0.35">
      <c r="A104" s="200" t="s">
        <v>281</v>
      </c>
      <c r="B104" s="200" t="s">
        <v>301</v>
      </c>
    </row>
    <row r="105" spans="1:2" x14ac:dyDescent="0.35">
      <c r="A105" s="200" t="s">
        <v>281</v>
      </c>
      <c r="B105" s="200" t="s">
        <v>302</v>
      </c>
    </row>
    <row r="106" spans="1:2" x14ac:dyDescent="0.35">
      <c r="A106" s="200" t="s">
        <v>281</v>
      </c>
      <c r="B106" s="200" t="s">
        <v>298</v>
      </c>
    </row>
    <row r="107" spans="1:2" x14ac:dyDescent="0.35">
      <c r="A107" s="200" t="s">
        <v>282</v>
      </c>
      <c r="B107" s="200" t="s">
        <v>299</v>
      </c>
    </row>
    <row r="108" spans="1:2" x14ac:dyDescent="0.35">
      <c r="A108" s="200" t="s">
        <v>282</v>
      </c>
      <c r="B108" s="200" t="s">
        <v>300</v>
      </c>
    </row>
    <row r="109" spans="1:2" x14ac:dyDescent="0.35">
      <c r="A109" s="200" t="s">
        <v>282</v>
      </c>
      <c r="B109" s="200" t="s">
        <v>301</v>
      </c>
    </row>
    <row r="110" spans="1:2" x14ac:dyDescent="0.35">
      <c r="A110" s="200" t="s">
        <v>282</v>
      </c>
      <c r="B110" s="200" t="s">
        <v>302</v>
      </c>
    </row>
    <row r="111" spans="1:2" x14ac:dyDescent="0.35">
      <c r="A111" s="200" t="s">
        <v>282</v>
      </c>
      <c r="B111" s="200" t="s">
        <v>298</v>
      </c>
    </row>
    <row r="112" spans="1:2" x14ac:dyDescent="0.35">
      <c r="A112" s="200" t="s">
        <v>283</v>
      </c>
      <c r="B112" s="200" t="s">
        <v>299</v>
      </c>
    </row>
    <row r="113" spans="1:2" x14ac:dyDescent="0.35">
      <c r="A113" s="200" t="s">
        <v>283</v>
      </c>
      <c r="B113" s="200" t="s">
        <v>300</v>
      </c>
    </row>
    <row r="114" spans="1:2" x14ac:dyDescent="0.35">
      <c r="A114" s="200" t="s">
        <v>283</v>
      </c>
      <c r="B114" s="200" t="s">
        <v>301</v>
      </c>
    </row>
    <row r="115" spans="1:2" x14ac:dyDescent="0.35">
      <c r="A115" s="200" t="s">
        <v>283</v>
      </c>
      <c r="B115" s="200" t="s">
        <v>302</v>
      </c>
    </row>
    <row r="116" spans="1:2" x14ac:dyDescent="0.35">
      <c r="A116" s="200" t="s">
        <v>283</v>
      </c>
      <c r="B116" s="200" t="s">
        <v>298</v>
      </c>
    </row>
    <row r="118" spans="1:2" x14ac:dyDescent="0.35">
      <c r="A118" s="200" t="s">
        <v>309</v>
      </c>
      <c r="B118" s="200" t="s">
        <v>310</v>
      </c>
    </row>
    <row r="119" spans="1:2" x14ac:dyDescent="0.35">
      <c r="A119" s="200" t="s">
        <v>284</v>
      </c>
      <c r="B119" s="200" t="s">
        <v>298</v>
      </c>
    </row>
    <row r="120" spans="1:2" x14ac:dyDescent="0.35">
      <c r="A120" s="200" t="s">
        <v>279</v>
      </c>
      <c r="B120" s="200" t="s">
        <v>298</v>
      </c>
    </row>
    <row r="121" spans="1:2" x14ac:dyDescent="0.35">
      <c r="A121" s="200" t="s">
        <v>280</v>
      </c>
      <c r="B121" s="200" t="s">
        <v>304</v>
      </c>
    </row>
    <row r="122" spans="1:2" x14ac:dyDescent="0.35">
      <c r="A122" s="200" t="s">
        <v>280</v>
      </c>
      <c r="B122" s="200" t="s">
        <v>298</v>
      </c>
    </row>
    <row r="123" spans="1:2" x14ac:dyDescent="0.35">
      <c r="A123" s="200" t="s">
        <v>281</v>
      </c>
      <c r="B123" s="200" t="s">
        <v>304</v>
      </c>
    </row>
    <row r="124" spans="1:2" x14ac:dyDescent="0.35">
      <c r="A124" s="200" t="s">
        <v>281</v>
      </c>
      <c r="B124" s="200" t="s">
        <v>298</v>
      </c>
    </row>
    <row r="125" spans="1:2" x14ac:dyDescent="0.35">
      <c r="A125" s="200" t="s">
        <v>282</v>
      </c>
      <c r="B125" s="200" t="s">
        <v>304</v>
      </c>
    </row>
    <row r="126" spans="1:2" x14ac:dyDescent="0.35">
      <c r="A126" s="200" t="s">
        <v>282</v>
      </c>
      <c r="B126" s="200" t="s">
        <v>298</v>
      </c>
    </row>
    <row r="127" spans="1:2" x14ac:dyDescent="0.35">
      <c r="A127" s="200" t="s">
        <v>283</v>
      </c>
      <c r="B127" s="200" t="s">
        <v>304</v>
      </c>
    </row>
    <row r="128" spans="1:2" x14ac:dyDescent="0.35">
      <c r="A128" s="200" t="s">
        <v>283</v>
      </c>
      <c r="B128" s="200" t="s">
        <v>298</v>
      </c>
    </row>
  </sheetData>
  <pageMargins left="0.7" right="0.7" top="0.75" bottom="0.75" header="0.3" footer="0.3"/>
  <pageSetup orientation="portrait" r:id="rId1"/>
  <tableParts count="29">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CE5B1B55FDC6F46992CBD8D384DCF63" ma:contentTypeVersion="10" ma:contentTypeDescription="Create a new document." ma:contentTypeScope="" ma:versionID="c2ab4bddaa5d8d199d66bc8741e41c3a">
  <xsd:schema xmlns:xsd="http://www.w3.org/2001/XMLSchema" xmlns:xs="http://www.w3.org/2001/XMLSchema" xmlns:p="http://schemas.microsoft.com/office/2006/metadata/properties" xmlns:ns2="79499340-b9cf-4458-9368-33036c1b4dc9" xmlns:ns3="a2187807-d16b-4f26-8c23-1ecdc31f3e2b" targetNamespace="http://schemas.microsoft.com/office/2006/metadata/properties" ma:root="true" ma:fieldsID="63ecf18f3a037592d48da28a877557ed" ns2:_="" ns3:_="">
    <xsd:import namespace="79499340-b9cf-4458-9368-33036c1b4dc9"/>
    <xsd:import namespace="a2187807-d16b-4f26-8c23-1ecdc31f3e2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499340-b9cf-4458-9368-33036c1b4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187807-d16b-4f26-8c23-1ecdc31f3e2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E3CCD7-244D-4880-94B2-5FD617128E4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98CF9B1-4FF2-4D3B-81A0-723298CB00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499340-b9cf-4458-9368-33036c1b4dc9"/>
    <ds:schemaRef ds:uri="a2187807-d16b-4f26-8c23-1ecdc31f3e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834110-5D1C-4267-B820-B6FBE50122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40</vt:i4>
      </vt:variant>
    </vt:vector>
  </HeadingPairs>
  <TitlesOfParts>
    <vt:vector size="52" baseType="lpstr">
      <vt:lpstr>Calculator</vt:lpstr>
      <vt:lpstr>National Grid</vt:lpstr>
      <vt:lpstr>Unitil</vt:lpstr>
      <vt:lpstr>Eversource</vt:lpstr>
      <vt:lpstr>Basic Service Rates</vt:lpstr>
      <vt:lpstr>Base Compensation Rates</vt:lpstr>
      <vt:lpstr>Compensation Rate Adders</vt:lpstr>
      <vt:lpstr>Last Updated</vt:lpstr>
      <vt:lpstr>Tables</vt:lpstr>
      <vt:lpstr>VOE</vt:lpstr>
      <vt:lpstr>Base rates</vt:lpstr>
      <vt:lpstr>Adders</vt:lpstr>
      <vt:lpstr>Cambridge</vt:lpstr>
      <vt:lpstr>CapacityBlock</vt:lpstr>
      <vt:lpstr>EasternMass</vt:lpstr>
      <vt:lpstr>EDC</vt:lpstr>
      <vt:lpstr>Eversource</vt:lpstr>
      <vt:lpstr>EversourceCambridge</vt:lpstr>
      <vt:lpstr>EversourceGreaterBoston</vt:lpstr>
      <vt:lpstr>EversourceSouthShoreCCVineyard</vt:lpstr>
      <vt:lpstr>EversourceSouthShoreCCVinyard</vt:lpstr>
      <vt:lpstr>EversourceWesternMass</vt:lpstr>
      <vt:lpstr>GreaterBoston</vt:lpstr>
      <vt:lpstr>LocationAdder</vt:lpstr>
      <vt:lpstr>LocationColumn</vt:lpstr>
      <vt:lpstr>Low</vt:lpstr>
      <vt:lpstr>MassElectric</vt:lpstr>
      <vt:lpstr>MENationalGrid</vt:lpstr>
      <vt:lpstr>MENG</vt:lpstr>
      <vt:lpstr>NantucketElectric</vt:lpstr>
      <vt:lpstr>NationalGrid</vt:lpstr>
      <vt:lpstr>NationalGridMassElectric</vt:lpstr>
      <vt:lpstr>NationalGridNantucketElectric</vt:lpstr>
      <vt:lpstr>NENationalGrid</vt:lpstr>
      <vt:lpstr>NENG</vt:lpstr>
      <vt:lpstr>NotLow</vt:lpstr>
      <vt:lpstr>OffTakerAdder</vt:lpstr>
      <vt:lpstr>ProjectSize</vt:lpstr>
      <vt:lpstr>Size2Column</vt:lpstr>
      <vt:lpstr>Size2Start</vt:lpstr>
      <vt:lpstr>Size3Column</vt:lpstr>
      <vt:lpstr>Size3Start</vt:lpstr>
      <vt:lpstr>SizeColumn</vt:lpstr>
      <vt:lpstr>SizeList</vt:lpstr>
      <vt:lpstr>SizeStart</vt:lpstr>
      <vt:lpstr>SouthShoreCCVineyard</vt:lpstr>
      <vt:lpstr>SouthShoreCCVinyard</vt:lpstr>
      <vt:lpstr>TrackingAdder</vt:lpstr>
      <vt:lpstr>Unitil</vt:lpstr>
      <vt:lpstr>UnitilFitch</vt:lpstr>
      <vt:lpstr>UnitilUnitilFitch</vt:lpstr>
      <vt:lpstr>WesternMass</vt:lpstr>
    </vt:vector>
  </TitlesOfParts>
  <Manager/>
  <Company>EOEEA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Mike Judge</dc:creator>
  <cp:keywords/>
  <dc:description/>
  <cp:lastModifiedBy>Bellato, Gina (ENE)</cp:lastModifiedBy>
  <cp:revision/>
  <dcterms:created xsi:type="dcterms:W3CDTF">2017-12-20T16:04:51Z</dcterms:created>
  <dcterms:modified xsi:type="dcterms:W3CDTF">2021-12-09T22:54:10Z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0x010100CCE5B1B55FDC6F46992CBD8D384DCF63</vt:lpwstr>
  </property>
</Properties>
</file>