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ENE-TEAMS-PolicyandPlanning/Shared Documents/Data and EMIT/Customer Choice/Electric Customer Choice/Web Posting/"/>
    </mc:Choice>
  </mc:AlternateContent>
  <xr:revisionPtr revIDLastSave="13" documentId="8_{4CD1652A-E543-432A-A17D-663A4286724A}" xr6:coauthVersionLast="47" xr6:coauthVersionMax="47" xr10:uidLastSave="{6FA9BE74-2918-41DC-9855-6AB0710FD4BC}"/>
  <bookViews>
    <workbookView xWindow="28680" yWindow="-120" windowWidth="29040" windowHeight="15840" activeTab="14" xr2:uid="{CBD5C63F-6DFB-44DF-9049-74642C65790F}"/>
  </bookViews>
  <sheets>
    <sheet name="LAYOUT" sheetId="15" r:id="rId1"/>
    <sheet name="JAN" sheetId="1" r:id="rId2"/>
    <sheet name="FEB" sheetId="2" r:id="rId3"/>
    <sheet name="MAR" sheetId="3" r:id="rId4"/>
    <sheet name="APR" sheetId="4" r:id="rId5"/>
    <sheet name="MAY" sheetId="5" r:id="rId6"/>
    <sheet name="JUNE" sheetId="6" r:id="rId7"/>
    <sheet name="JULY" sheetId="7" r:id="rId8"/>
    <sheet name="AUG" sheetId="8" r:id="rId9"/>
    <sheet name="SEP" sheetId="12" r:id="rId10"/>
    <sheet name="OCT" sheetId="11" r:id="rId11"/>
    <sheet name="NOV" sheetId="13" r:id="rId12"/>
    <sheet name="DEC" sheetId="14" r:id="rId13"/>
    <sheet name="Annual" sheetId="18" r:id="rId14"/>
    <sheet name="MonthlyGraph_PL21" sheetId="16" r:id="rId15"/>
  </sheets>
  <externalReferences>
    <externalReference r:id="rId16"/>
    <externalReference r:id="rId1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5" l="1"/>
  <c r="P45" i="5"/>
  <c r="P34" i="5"/>
  <c r="P36" i="5"/>
  <c r="C24" i="16"/>
  <c r="D24" i="16"/>
  <c r="E24" i="16"/>
  <c r="F24" i="16"/>
  <c r="G24" i="16"/>
  <c r="H24" i="16"/>
  <c r="I24" i="16"/>
  <c r="J24" i="16"/>
  <c r="K24" i="16"/>
  <c r="L24" i="16"/>
  <c r="M24" i="16"/>
  <c r="B24" i="16"/>
  <c r="A2" i="14"/>
  <c r="A2" i="13"/>
  <c r="A2" i="11"/>
  <c r="A2" i="12"/>
  <c r="A2" i="8"/>
  <c r="A2" i="7"/>
  <c r="A2" i="6"/>
  <c r="A2" i="5"/>
  <c r="A2" i="4"/>
  <c r="A2" i="3"/>
  <c r="A2" i="1"/>
  <c r="A2" i="2" s="1"/>
  <c r="A10" i="18"/>
  <c r="B12" i="18"/>
  <c r="C12" i="18"/>
  <c r="D12" i="18"/>
  <c r="E12" i="18"/>
  <c r="F12" i="18"/>
  <c r="G12" i="18"/>
  <c r="B13" i="18"/>
  <c r="C13" i="18"/>
  <c r="D13" i="18"/>
  <c r="E13" i="18"/>
  <c r="F13" i="18"/>
  <c r="G13" i="18"/>
  <c r="B14" i="18"/>
  <c r="C14" i="18"/>
  <c r="D14" i="18"/>
  <c r="E14" i="18"/>
  <c r="F14" i="18"/>
  <c r="G14" i="18"/>
  <c r="B15" i="18"/>
  <c r="C15" i="18"/>
  <c r="D15" i="18"/>
  <c r="E15" i="18"/>
  <c r="F15" i="18"/>
  <c r="G15" i="18"/>
  <c r="B16" i="18"/>
  <c r="C16" i="18"/>
  <c r="D16" i="18"/>
  <c r="E16" i="18"/>
  <c r="F16" i="18"/>
  <c r="G16" i="18"/>
  <c r="B17" i="18"/>
  <c r="C17" i="18"/>
  <c r="D17" i="18"/>
  <c r="E17" i="18"/>
  <c r="F17" i="18"/>
  <c r="G17" i="18"/>
  <c r="B18" i="18"/>
  <c r="C18" i="18"/>
  <c r="D18" i="18"/>
  <c r="E18" i="18"/>
  <c r="F18" i="18"/>
  <c r="G18" i="18"/>
  <c r="B19" i="18"/>
  <c r="C19" i="18"/>
  <c r="D19" i="18"/>
  <c r="E19" i="18"/>
  <c r="F19" i="18"/>
  <c r="G19" i="18"/>
  <c r="B20" i="18"/>
  <c r="C20" i="18"/>
  <c r="D20" i="18"/>
  <c r="E20" i="18"/>
  <c r="F20" i="18"/>
  <c r="G20" i="18"/>
  <c r="B21" i="18"/>
  <c r="C21" i="18"/>
  <c r="D21" i="18"/>
  <c r="E21" i="18"/>
  <c r="F21" i="18"/>
  <c r="G21" i="18"/>
  <c r="B22" i="18"/>
  <c r="C22" i="18"/>
  <c r="D22" i="18"/>
  <c r="E22" i="18"/>
  <c r="F22" i="18"/>
  <c r="G22" i="18"/>
  <c r="B23" i="18"/>
  <c r="C23" i="18"/>
  <c r="D23" i="18"/>
  <c r="E23" i="18"/>
  <c r="F23" i="18"/>
  <c r="G23" i="18"/>
  <c r="B24" i="18"/>
  <c r="C24" i="18"/>
  <c r="D24" i="18"/>
  <c r="E24" i="18"/>
  <c r="F24" i="18"/>
  <c r="G24" i="18"/>
  <c r="B25" i="18"/>
  <c r="C25" i="18"/>
  <c r="D25" i="18"/>
  <c r="E25" i="18"/>
  <c r="F25" i="18"/>
  <c r="G25" i="18"/>
  <c r="B26" i="18"/>
  <c r="C26" i="18"/>
  <c r="D26" i="18"/>
  <c r="E26" i="18"/>
  <c r="F26" i="18"/>
  <c r="G26" i="18"/>
  <c r="B27" i="18"/>
  <c r="C27" i="18"/>
  <c r="D27" i="18"/>
  <c r="E27" i="18"/>
  <c r="F27" i="18"/>
  <c r="G27" i="18"/>
  <c r="B28" i="18"/>
  <c r="C28" i="18"/>
  <c r="D28" i="18"/>
  <c r="E28" i="18"/>
  <c r="F28" i="18"/>
  <c r="G28" i="18"/>
  <c r="B29" i="18"/>
  <c r="C29" i="18"/>
  <c r="D29" i="18"/>
  <c r="E29" i="18"/>
  <c r="F29" i="18"/>
  <c r="G29" i="18"/>
  <c r="B30" i="18"/>
  <c r="C30" i="18"/>
  <c r="D30" i="18"/>
  <c r="E30" i="18"/>
  <c r="F30" i="18"/>
  <c r="G30" i="18"/>
  <c r="B31" i="18"/>
  <c r="C31" i="18"/>
  <c r="D31" i="18"/>
  <c r="E31" i="18"/>
  <c r="F31" i="18"/>
  <c r="G31" i="18"/>
  <c r="B32" i="18"/>
  <c r="C32" i="18"/>
  <c r="D32" i="18"/>
  <c r="E32" i="18"/>
  <c r="F32" i="18"/>
  <c r="G32" i="18"/>
  <c r="B33" i="18"/>
  <c r="C33" i="18"/>
  <c r="D33" i="18"/>
  <c r="E33" i="18"/>
  <c r="F33" i="18"/>
  <c r="G33" i="18"/>
  <c r="B34" i="18"/>
  <c r="C34" i="18"/>
  <c r="D34" i="18"/>
  <c r="E34" i="18"/>
  <c r="F34" i="18"/>
  <c r="G34" i="18"/>
  <c r="B35" i="18"/>
  <c r="C35" i="18"/>
  <c r="D35" i="18"/>
  <c r="E35" i="18"/>
  <c r="F35" i="18"/>
  <c r="G35" i="18"/>
  <c r="B36" i="18"/>
  <c r="C36" i="18"/>
  <c r="D36" i="18"/>
  <c r="E36" i="18"/>
  <c r="F36" i="18"/>
  <c r="G36" i="18"/>
  <c r="B37" i="18"/>
  <c r="C37" i="18"/>
  <c r="D37" i="18"/>
  <c r="E37" i="18"/>
  <c r="F37" i="18"/>
  <c r="G37" i="18"/>
  <c r="B38" i="18"/>
  <c r="C38" i="18"/>
  <c r="D38" i="18"/>
  <c r="E38" i="18"/>
  <c r="F38" i="18"/>
  <c r="G38" i="18"/>
  <c r="B39" i="18"/>
  <c r="C39" i="18"/>
  <c r="D39" i="18"/>
  <c r="E39" i="18"/>
  <c r="F39" i="18"/>
  <c r="G39" i="18"/>
  <c r="B40" i="18"/>
  <c r="C40" i="18"/>
  <c r="D40" i="18"/>
  <c r="E40" i="18"/>
  <c r="F40" i="18"/>
  <c r="G40" i="18"/>
  <c r="B41" i="18"/>
  <c r="C41" i="18"/>
  <c r="D41" i="18"/>
  <c r="E41" i="18"/>
  <c r="F41" i="18"/>
  <c r="G41" i="18"/>
  <c r="B42" i="18"/>
  <c r="C42" i="18"/>
  <c r="D42" i="18"/>
  <c r="E42" i="18"/>
  <c r="F42" i="18"/>
  <c r="G42" i="18"/>
  <c r="B43" i="18"/>
  <c r="C43" i="18"/>
  <c r="D43" i="18"/>
  <c r="E43" i="18"/>
  <c r="F43" i="18"/>
  <c r="G43" i="18"/>
  <c r="B44" i="18"/>
  <c r="C44" i="18"/>
  <c r="D44" i="18"/>
  <c r="E44" i="18"/>
  <c r="F44" i="18"/>
  <c r="G44" i="18"/>
  <c r="B45" i="18"/>
  <c r="C45" i="18"/>
  <c r="D45" i="18"/>
  <c r="E45" i="18"/>
  <c r="F45" i="18"/>
  <c r="G45" i="18"/>
  <c r="B46" i="18"/>
  <c r="C46" i="18"/>
  <c r="D46" i="18"/>
  <c r="E46" i="18"/>
  <c r="F46" i="18"/>
  <c r="G46" i="18"/>
  <c r="B47" i="18"/>
  <c r="C47" i="18"/>
  <c r="D47" i="18"/>
  <c r="E47" i="18"/>
  <c r="F47" i="18"/>
  <c r="G47" i="18"/>
  <c r="B48" i="18"/>
  <c r="C48" i="18"/>
  <c r="D48" i="18"/>
  <c r="H5" i="18" s="1"/>
  <c r="E48" i="18"/>
  <c r="I5" i="18" s="1"/>
  <c r="F48" i="18"/>
  <c r="J5" i="18" s="1"/>
  <c r="G48" i="18"/>
  <c r="K5" i="18" s="1"/>
  <c r="B49" i="18"/>
  <c r="C49" i="18"/>
  <c r="D49" i="18"/>
  <c r="E49" i="18"/>
  <c r="F49" i="18"/>
  <c r="G49" i="18"/>
  <c r="B50" i="18"/>
  <c r="C50" i="18"/>
  <c r="D50" i="18"/>
  <c r="E50" i="18"/>
  <c r="F50" i="18"/>
  <c r="G50" i="18"/>
  <c r="B51" i="18"/>
  <c r="C51" i="18"/>
  <c r="D51" i="18"/>
  <c r="E51" i="18"/>
  <c r="F51" i="18"/>
  <c r="G51" i="18"/>
  <c r="B52" i="18"/>
  <c r="C52" i="18"/>
  <c r="D52" i="18"/>
  <c r="E52" i="18"/>
  <c r="F52" i="18"/>
  <c r="G52" i="18"/>
  <c r="B53" i="18"/>
  <c r="C53" i="18"/>
  <c r="D53" i="18"/>
  <c r="E53" i="18"/>
  <c r="F53" i="18"/>
  <c r="G53" i="18"/>
  <c r="B54" i="18"/>
  <c r="C54" i="18"/>
  <c r="D54" i="18"/>
  <c r="E54" i="18"/>
  <c r="F54" i="18"/>
  <c r="G54" i="18"/>
  <c r="B55" i="18"/>
  <c r="C55" i="18"/>
  <c r="D55" i="18"/>
  <c r="E55" i="18"/>
  <c r="F55" i="18"/>
  <c r="G55" i="18"/>
  <c r="B56" i="18"/>
  <c r="C56" i="18"/>
  <c r="D56" i="18"/>
  <c r="E56" i="18"/>
  <c r="F56" i="18"/>
  <c r="G56" i="18"/>
  <c r="B57" i="18"/>
  <c r="C57" i="18"/>
  <c r="D57" i="18"/>
  <c r="H6" i="18" s="1"/>
  <c r="E57" i="18"/>
  <c r="I6" i="18" s="1"/>
  <c r="F57" i="18"/>
  <c r="J6" i="18" s="1"/>
  <c r="G57" i="18"/>
  <c r="K6" i="18" s="1"/>
  <c r="B58" i="18"/>
  <c r="C58" i="18"/>
  <c r="D58" i="18"/>
  <c r="E58" i="18"/>
  <c r="F58" i="18"/>
  <c r="G58" i="18"/>
  <c r="B59" i="18"/>
  <c r="C59" i="18"/>
  <c r="D59" i="18"/>
  <c r="E59" i="18"/>
  <c r="F59" i="18"/>
  <c r="G59" i="18"/>
  <c r="B60" i="18"/>
  <c r="C60" i="18"/>
  <c r="D60" i="18"/>
  <c r="E60" i="18"/>
  <c r="F60" i="18"/>
  <c r="G60" i="18"/>
  <c r="B61" i="18"/>
  <c r="C61" i="18"/>
  <c r="D61" i="18"/>
  <c r="E61" i="18"/>
  <c r="F61" i="18"/>
  <c r="G61" i="18"/>
  <c r="B62" i="18"/>
  <c r="C62" i="18"/>
  <c r="D62" i="18"/>
  <c r="E62" i="18"/>
  <c r="F62" i="18"/>
  <c r="G62" i="18"/>
  <c r="B63" i="18"/>
  <c r="C63" i="18"/>
  <c r="D63" i="18"/>
  <c r="E63" i="18"/>
  <c r="F63" i="18"/>
  <c r="G63" i="18"/>
  <c r="B64" i="18"/>
  <c r="C64" i="18"/>
  <c r="D64" i="18"/>
  <c r="E64" i="18"/>
  <c r="F64" i="18"/>
  <c r="G64" i="18"/>
  <c r="B65" i="18"/>
  <c r="C65" i="18"/>
  <c r="D65" i="18"/>
  <c r="E65" i="18"/>
  <c r="F65" i="18"/>
  <c r="G65" i="18"/>
  <c r="B66" i="18"/>
  <c r="C66" i="18"/>
  <c r="D66" i="18"/>
  <c r="E66" i="18"/>
  <c r="F66" i="18"/>
  <c r="G66" i="18"/>
  <c r="B67" i="18"/>
  <c r="C67" i="18"/>
  <c r="D67" i="18"/>
  <c r="E67" i="18"/>
  <c r="F67" i="18"/>
  <c r="G67" i="18"/>
  <c r="B68" i="18"/>
  <c r="C68" i="18"/>
  <c r="D68" i="18"/>
  <c r="E68" i="18"/>
  <c r="F68" i="18"/>
  <c r="G68" i="18"/>
  <c r="G11" i="18"/>
  <c r="E11" i="18"/>
  <c r="C11" i="18"/>
  <c r="D11" i="18"/>
  <c r="F11" i="18"/>
  <c r="B11" i="18"/>
  <c r="I3" i="18" l="1"/>
  <c r="I31" i="18"/>
  <c r="I27" i="18"/>
  <c r="I23" i="18"/>
  <c r="I35" i="18"/>
  <c r="I39" i="18"/>
  <c r="I11" i="18"/>
  <c r="J4" i="18"/>
  <c r="I30" i="18"/>
  <c r="J3" i="18"/>
  <c r="H3" i="18"/>
  <c r="K4" i="18"/>
  <c r="I4" i="18"/>
  <c r="H65" i="18"/>
  <c r="H57" i="18"/>
  <c r="H49" i="18"/>
  <c r="B5" i="18" s="1"/>
  <c r="H37" i="18"/>
  <c r="H33" i="18"/>
  <c r="H4" i="18"/>
  <c r="H7" i="18" s="1"/>
  <c r="H29" i="18"/>
  <c r="H25" i="18"/>
  <c r="H17" i="18"/>
  <c r="H61" i="18"/>
  <c r="H53" i="18"/>
  <c r="H45" i="18"/>
  <c r="H41" i="18"/>
  <c r="K3" i="18"/>
  <c r="I12" i="18"/>
  <c r="H20" i="18"/>
  <c r="H12" i="18"/>
  <c r="I57" i="18"/>
  <c r="I41" i="18"/>
  <c r="I25" i="18"/>
  <c r="H21" i="18"/>
  <c r="H13" i="18"/>
  <c r="I66" i="18"/>
  <c r="I62" i="18"/>
  <c r="E6" i="18" s="1"/>
  <c r="I58" i="18"/>
  <c r="C6" i="18" s="1"/>
  <c r="I54" i="18"/>
  <c r="I50" i="18"/>
  <c r="I46" i="18"/>
  <c r="I42" i="18"/>
  <c r="I38" i="18"/>
  <c r="I34" i="18"/>
  <c r="I26" i="18"/>
  <c r="I22" i="18"/>
  <c r="I18" i="18"/>
  <c r="I14" i="18"/>
  <c r="I67" i="18"/>
  <c r="I63" i="18"/>
  <c r="I59" i="18"/>
  <c r="I55" i="18"/>
  <c r="G5" i="18" s="1"/>
  <c r="I51" i="18"/>
  <c r="I47" i="18"/>
  <c r="I43" i="18"/>
  <c r="I19" i="18"/>
  <c r="I15" i="18"/>
  <c r="H67" i="18"/>
  <c r="H63" i="18"/>
  <c r="H59" i="18"/>
  <c r="H55" i="18"/>
  <c r="F5" i="18" s="1"/>
  <c r="H51" i="18"/>
  <c r="H47" i="18"/>
  <c r="H43" i="18"/>
  <c r="H39" i="18"/>
  <c r="H35" i="18"/>
  <c r="H31" i="18"/>
  <c r="H27" i="18"/>
  <c r="H23" i="18"/>
  <c r="H19" i="18"/>
  <c r="H15" i="18"/>
  <c r="I68" i="18"/>
  <c r="I64" i="18"/>
  <c r="G6" i="18" s="1"/>
  <c r="I60" i="18"/>
  <c r="I56" i="18"/>
  <c r="I52" i="18"/>
  <c r="E5" i="18" s="1"/>
  <c r="I48" i="18"/>
  <c r="I44" i="18"/>
  <c r="I40" i="18"/>
  <c r="I36" i="18"/>
  <c r="I32" i="18"/>
  <c r="I28" i="18"/>
  <c r="I24" i="18"/>
  <c r="I20" i="18"/>
  <c r="I16" i="18"/>
  <c r="H68" i="18"/>
  <c r="H66" i="18"/>
  <c r="H64" i="18"/>
  <c r="F6" i="18" s="1"/>
  <c r="H62" i="18"/>
  <c r="D6" i="18" s="1"/>
  <c r="H60" i="18"/>
  <c r="H58" i="18"/>
  <c r="B6" i="18" s="1"/>
  <c r="H56" i="18"/>
  <c r="H54" i="18"/>
  <c r="H50" i="18"/>
  <c r="H48" i="18"/>
  <c r="H46" i="18"/>
  <c r="H44" i="18"/>
  <c r="H42" i="18"/>
  <c r="H40" i="18"/>
  <c r="H38" i="18"/>
  <c r="H36" i="18"/>
  <c r="H34" i="18"/>
  <c r="H32" i="18"/>
  <c r="H30" i="18"/>
  <c r="H28" i="18"/>
  <c r="H26" i="18"/>
  <c r="H24" i="18"/>
  <c r="H22" i="18"/>
  <c r="H18" i="18"/>
  <c r="H14" i="18"/>
  <c r="I65" i="18"/>
  <c r="I61" i="18"/>
  <c r="I53" i="18"/>
  <c r="I49" i="18"/>
  <c r="C5" i="18" s="1"/>
  <c r="I45" i="18"/>
  <c r="I37" i="18"/>
  <c r="I33" i="18"/>
  <c r="I29" i="18"/>
  <c r="I21" i="18"/>
  <c r="I17" i="18"/>
  <c r="I13" i="18"/>
  <c r="H52" i="18"/>
  <c r="D5" i="18" s="1"/>
  <c r="H16" i="18"/>
  <c r="H11" i="18"/>
  <c r="J7" i="18" l="1"/>
  <c r="F4" i="18"/>
  <c r="D3" i="18"/>
  <c r="I7" i="18"/>
  <c r="C4" i="18"/>
  <c r="K7" i="18"/>
  <c r="G4" i="18"/>
  <c r="B3" i="18"/>
  <c r="F3" i="18"/>
  <c r="G3" i="18"/>
  <c r="E3" i="18"/>
  <c r="D4" i="18"/>
  <c r="E4" i="18"/>
  <c r="B4" i="18"/>
  <c r="C3" i="18"/>
  <c r="D7" i="18" l="1"/>
  <c r="F7" i="18"/>
  <c r="G7" i="18"/>
  <c r="B7" i="18"/>
  <c r="E7" i="18"/>
  <c r="C7" i="18"/>
  <c r="K5" i="14" l="1"/>
  <c r="J5" i="14"/>
  <c r="J4" i="14"/>
  <c r="K22" i="13"/>
  <c r="J31" i="14"/>
  <c r="I40" i="14"/>
  <c r="H4" i="13" l="1"/>
  <c r="H4" i="14"/>
  <c r="J4" i="13"/>
  <c r="I4" i="14"/>
  <c r="K4" i="14" s="1"/>
  <c r="M6" i="16"/>
  <c r="L6" i="16"/>
  <c r="K6" i="16"/>
  <c r="J6" i="16"/>
  <c r="I6" i="16"/>
  <c r="H6" i="16"/>
  <c r="G6" i="16"/>
  <c r="F6" i="16"/>
  <c r="E6" i="16"/>
  <c r="D6" i="16"/>
  <c r="C6" i="16"/>
  <c r="M5" i="16"/>
  <c r="L5" i="16"/>
  <c r="K5" i="16"/>
  <c r="J5" i="16"/>
  <c r="I5" i="16"/>
  <c r="H5" i="16"/>
  <c r="G5" i="16"/>
  <c r="F5" i="16"/>
  <c r="E5" i="16"/>
  <c r="D5" i="16"/>
  <c r="C5" i="16"/>
  <c r="B6" i="16"/>
  <c r="B5" i="16"/>
  <c r="M22" i="16"/>
  <c r="M21" i="16"/>
  <c r="M20" i="16"/>
  <c r="M19" i="16"/>
  <c r="M18" i="16"/>
  <c r="M17" i="16"/>
  <c r="M16" i="16"/>
  <c r="M15" i="16"/>
  <c r="L22" i="16"/>
  <c r="L21" i="16"/>
  <c r="L20" i="16"/>
  <c r="L19" i="16"/>
  <c r="L18" i="16"/>
  <c r="L17" i="16"/>
  <c r="L16" i="16"/>
  <c r="L15" i="16"/>
  <c r="K22" i="16"/>
  <c r="K21" i="16"/>
  <c r="K20" i="16"/>
  <c r="K19" i="16"/>
  <c r="K18" i="16"/>
  <c r="K17" i="16"/>
  <c r="K16" i="16"/>
  <c r="K15" i="16"/>
  <c r="J22" i="16"/>
  <c r="J21" i="16"/>
  <c r="J20" i="16"/>
  <c r="J19" i="16"/>
  <c r="J18" i="16"/>
  <c r="J17" i="16"/>
  <c r="J16" i="16"/>
  <c r="J15" i="16"/>
  <c r="I22" i="16"/>
  <c r="I21" i="16"/>
  <c r="I20" i="16"/>
  <c r="I19" i="16"/>
  <c r="I18" i="16"/>
  <c r="I17" i="16"/>
  <c r="I16" i="16"/>
  <c r="I15" i="16"/>
  <c r="H22" i="16"/>
  <c r="H21" i="16"/>
  <c r="H20" i="16"/>
  <c r="H19" i="16"/>
  <c r="H18" i="16"/>
  <c r="H17" i="16"/>
  <c r="H16" i="16"/>
  <c r="H15" i="16"/>
  <c r="G22" i="16"/>
  <c r="G21" i="16"/>
  <c r="G20" i="16"/>
  <c r="G19" i="16"/>
  <c r="G18" i="16"/>
  <c r="G17" i="16"/>
  <c r="G16" i="16"/>
  <c r="G15" i="16"/>
  <c r="F22" i="16"/>
  <c r="F21" i="16"/>
  <c r="F20" i="16"/>
  <c r="F19" i="16"/>
  <c r="F18" i="16"/>
  <c r="F17" i="16"/>
  <c r="F16" i="16"/>
  <c r="F15" i="16"/>
  <c r="E22" i="16"/>
  <c r="E21" i="16"/>
  <c r="E20" i="16"/>
  <c r="E19" i="16"/>
  <c r="E18" i="16"/>
  <c r="E17" i="16"/>
  <c r="E16" i="16"/>
  <c r="E15" i="16"/>
  <c r="D22" i="16"/>
  <c r="D21" i="16"/>
  <c r="D20" i="16"/>
  <c r="D19" i="16"/>
  <c r="D18" i="16"/>
  <c r="D17" i="16"/>
  <c r="D16" i="16"/>
  <c r="D15" i="16"/>
  <c r="C22" i="16"/>
  <c r="C21" i="16"/>
  <c r="C20" i="16"/>
  <c r="C19" i="16"/>
  <c r="C18" i="16"/>
  <c r="C17" i="16"/>
  <c r="C16" i="16"/>
  <c r="C15" i="16"/>
  <c r="B22" i="16"/>
  <c r="B21" i="16"/>
  <c r="B20" i="16"/>
  <c r="B19" i="16"/>
  <c r="B18" i="16"/>
  <c r="B17" i="16"/>
  <c r="B16" i="16"/>
  <c r="B15" i="16"/>
  <c r="K22" i="14"/>
  <c r="M7" i="16" s="1"/>
  <c r="M27" i="16" s="1"/>
  <c r="L7" i="16"/>
  <c r="L27" i="16" s="1"/>
  <c r="M4" i="16"/>
  <c r="L28" i="16" l="1"/>
  <c r="M28" i="16"/>
  <c r="C3" i="16" l="1"/>
  <c r="B3" i="16"/>
  <c r="C26" i="16" l="1"/>
  <c r="C25" i="16"/>
  <c r="B26" i="16"/>
  <c r="B25" i="16"/>
  <c r="I4" i="1"/>
  <c r="B4" i="16" s="1"/>
  <c r="K3" i="1"/>
  <c r="K13" i="1"/>
  <c r="K3" i="14"/>
  <c r="N3" i="14" s="1"/>
  <c r="K4" i="1" l="1"/>
  <c r="K60" i="14"/>
  <c r="J60" i="14"/>
  <c r="K59" i="14"/>
  <c r="J59" i="14"/>
  <c r="I59" i="14"/>
  <c r="I60" i="14" s="1"/>
  <c r="H59" i="14"/>
  <c r="H60" i="14" s="1"/>
  <c r="K58" i="14"/>
  <c r="N58" i="14" s="1"/>
  <c r="J58" i="14"/>
  <c r="I58" i="14"/>
  <c r="H58" i="14"/>
  <c r="K57" i="14"/>
  <c r="J57" i="14"/>
  <c r="I57" i="14"/>
  <c r="H57" i="14"/>
  <c r="K56" i="14"/>
  <c r="J56" i="14"/>
  <c r="I56" i="14"/>
  <c r="H56" i="14"/>
  <c r="K55" i="14"/>
  <c r="J55" i="14"/>
  <c r="I55" i="14"/>
  <c r="H55" i="14"/>
  <c r="K54" i="14"/>
  <c r="J54" i="14"/>
  <c r="I54" i="14"/>
  <c r="H54" i="14"/>
  <c r="K53" i="14"/>
  <c r="J53" i="14"/>
  <c r="I53" i="14"/>
  <c r="H53" i="14"/>
  <c r="K52" i="14"/>
  <c r="J52" i="14"/>
  <c r="I52" i="14"/>
  <c r="H52" i="14"/>
  <c r="K51" i="14"/>
  <c r="J51" i="14"/>
  <c r="I51" i="14"/>
  <c r="H51" i="14"/>
  <c r="K50" i="14"/>
  <c r="J50" i="14"/>
  <c r="I50" i="14"/>
  <c r="H50" i="14"/>
  <c r="K49" i="14"/>
  <c r="J49" i="14"/>
  <c r="I49" i="14"/>
  <c r="M14" i="16" s="1"/>
  <c r="H49" i="14"/>
  <c r="K48" i="14"/>
  <c r="J48" i="14"/>
  <c r="I48" i="14"/>
  <c r="H48" i="14"/>
  <c r="K47" i="14"/>
  <c r="J47" i="14"/>
  <c r="I47" i="14"/>
  <c r="H47" i="14"/>
  <c r="K46" i="14"/>
  <c r="J46" i="14"/>
  <c r="I46" i="14"/>
  <c r="H46" i="14"/>
  <c r="K45" i="14"/>
  <c r="J45" i="14"/>
  <c r="I45" i="14"/>
  <c r="H45" i="14"/>
  <c r="K44" i="14"/>
  <c r="J44" i="14"/>
  <c r="I44" i="14"/>
  <c r="H44" i="14"/>
  <c r="K43" i="14"/>
  <c r="J43" i="14"/>
  <c r="I43" i="14"/>
  <c r="H43" i="14"/>
  <c r="K42" i="14"/>
  <c r="J42" i="14"/>
  <c r="I42" i="14"/>
  <c r="H42" i="14"/>
  <c r="K41" i="14"/>
  <c r="J41" i="14"/>
  <c r="I41" i="14"/>
  <c r="H41" i="14"/>
  <c r="K40" i="14"/>
  <c r="M9" i="16" s="1"/>
  <c r="M31" i="16" s="1"/>
  <c r="J40" i="14"/>
  <c r="M13" i="16"/>
  <c r="H40" i="14"/>
  <c r="K39" i="14"/>
  <c r="J39" i="14"/>
  <c r="I39" i="14"/>
  <c r="H39" i="14"/>
  <c r="K38" i="14"/>
  <c r="J38" i="14"/>
  <c r="I38" i="14"/>
  <c r="H38" i="14"/>
  <c r="K37" i="14"/>
  <c r="J37" i="14"/>
  <c r="I37" i="14"/>
  <c r="H37" i="14"/>
  <c r="K36" i="14"/>
  <c r="J36" i="14"/>
  <c r="I36" i="14"/>
  <c r="H36" i="14"/>
  <c r="K35" i="14"/>
  <c r="J35" i="14"/>
  <c r="I35" i="14"/>
  <c r="H35" i="14"/>
  <c r="K34" i="14"/>
  <c r="J34" i="14"/>
  <c r="I34" i="14"/>
  <c r="H34" i="14"/>
  <c r="K33" i="14"/>
  <c r="J33" i="14"/>
  <c r="I33" i="14"/>
  <c r="H33" i="14"/>
  <c r="K32" i="14"/>
  <c r="J32" i="14"/>
  <c r="I32" i="14"/>
  <c r="H32" i="14"/>
  <c r="K31" i="14"/>
  <c r="M8" i="16" s="1"/>
  <c r="I31" i="14"/>
  <c r="M12" i="16" s="1"/>
  <c r="H31" i="14"/>
  <c r="K30" i="14"/>
  <c r="J30" i="14"/>
  <c r="I30" i="14"/>
  <c r="H30" i="14"/>
  <c r="K29" i="14"/>
  <c r="J29" i="14"/>
  <c r="I29" i="14"/>
  <c r="H29" i="14"/>
  <c r="K28" i="14"/>
  <c r="J28" i="14"/>
  <c r="I28" i="14"/>
  <c r="H28" i="14"/>
  <c r="K27" i="14"/>
  <c r="J27" i="14"/>
  <c r="I27" i="14"/>
  <c r="H27" i="14"/>
  <c r="K26" i="14"/>
  <c r="J26" i="14"/>
  <c r="I26" i="14"/>
  <c r="H26" i="14"/>
  <c r="K25" i="14"/>
  <c r="J25" i="14"/>
  <c r="I25" i="14"/>
  <c r="H25" i="14"/>
  <c r="K24" i="14"/>
  <c r="J24" i="14"/>
  <c r="I24" i="14"/>
  <c r="H24" i="14"/>
  <c r="K23" i="14"/>
  <c r="J23" i="14"/>
  <c r="I23" i="14"/>
  <c r="H23" i="14"/>
  <c r="O22" i="14"/>
  <c r="J22" i="14"/>
  <c r="I22" i="14"/>
  <c r="M11" i="16" s="1"/>
  <c r="H22" i="14"/>
  <c r="K21" i="14"/>
  <c r="J21" i="14"/>
  <c r="I21" i="14"/>
  <c r="H21" i="14"/>
  <c r="K20" i="14"/>
  <c r="J20" i="14"/>
  <c r="I20" i="14"/>
  <c r="H20" i="14"/>
  <c r="K19" i="14"/>
  <c r="J19" i="14"/>
  <c r="I19" i="14"/>
  <c r="H19" i="14"/>
  <c r="K18" i="14"/>
  <c r="J18" i="14"/>
  <c r="I18" i="14"/>
  <c r="H18" i="14"/>
  <c r="K17" i="14"/>
  <c r="J17" i="14"/>
  <c r="I17" i="14"/>
  <c r="H17" i="14"/>
  <c r="K16" i="14"/>
  <c r="J16" i="14"/>
  <c r="I16" i="14"/>
  <c r="H16" i="14"/>
  <c r="A16" i="14"/>
  <c r="A25" i="14" s="1"/>
  <c r="A34" i="14" s="1"/>
  <c r="A43" i="14" s="1"/>
  <c r="K15" i="14"/>
  <c r="J15" i="14"/>
  <c r="I15" i="14"/>
  <c r="H15" i="14"/>
  <c r="A15" i="14"/>
  <c r="A24" i="14" s="1"/>
  <c r="A33" i="14" s="1"/>
  <c r="A42" i="14" s="1"/>
  <c r="A51" i="14" s="1"/>
  <c r="K14" i="14"/>
  <c r="J14" i="14"/>
  <c r="I14" i="14"/>
  <c r="H14" i="14"/>
  <c r="K13" i="14"/>
  <c r="O13" i="14" s="1"/>
  <c r="J13" i="14"/>
  <c r="I13" i="14"/>
  <c r="H13" i="14"/>
  <c r="K12" i="14"/>
  <c r="J12" i="14"/>
  <c r="I12" i="14"/>
  <c r="H12" i="14"/>
  <c r="K11" i="14"/>
  <c r="J11" i="14"/>
  <c r="I11" i="14"/>
  <c r="H11" i="14"/>
  <c r="K10" i="14"/>
  <c r="J10" i="14"/>
  <c r="I10" i="14"/>
  <c r="H10" i="14"/>
  <c r="K9" i="14"/>
  <c r="J9" i="14"/>
  <c r="I9" i="14"/>
  <c r="H9" i="14"/>
  <c r="K8" i="14"/>
  <c r="J8" i="14"/>
  <c r="I8" i="14"/>
  <c r="H8" i="14"/>
  <c r="K7" i="14"/>
  <c r="J7" i="14"/>
  <c r="I7" i="14"/>
  <c r="H7" i="14"/>
  <c r="K6" i="14"/>
  <c r="J6" i="14"/>
  <c r="I6" i="14"/>
  <c r="H6" i="14"/>
  <c r="I5" i="14"/>
  <c r="H5" i="14"/>
  <c r="M3" i="16"/>
  <c r="O3" i="14"/>
  <c r="J3" i="14"/>
  <c r="M49" i="14" s="1"/>
  <c r="I3" i="14"/>
  <c r="H3" i="14"/>
  <c r="K60" i="13"/>
  <c r="J60" i="13"/>
  <c r="K59" i="13"/>
  <c r="J59" i="13"/>
  <c r="I59" i="13"/>
  <c r="I60" i="13" s="1"/>
  <c r="H59" i="13"/>
  <c r="H60" i="13" s="1"/>
  <c r="K58" i="13"/>
  <c r="N58" i="13" s="1"/>
  <c r="J58" i="13"/>
  <c r="I58" i="13"/>
  <c r="H58" i="13"/>
  <c r="K57" i="13"/>
  <c r="J57" i="13"/>
  <c r="I57" i="13"/>
  <c r="H57" i="13"/>
  <c r="K56" i="13"/>
  <c r="J56" i="13"/>
  <c r="I56" i="13"/>
  <c r="H56" i="13"/>
  <c r="K55" i="13"/>
  <c r="J55" i="13"/>
  <c r="I55" i="13"/>
  <c r="H55" i="13"/>
  <c r="K54" i="13"/>
  <c r="J54" i="13"/>
  <c r="I54" i="13"/>
  <c r="H54" i="13"/>
  <c r="K53" i="13"/>
  <c r="J53" i="13"/>
  <c r="I53" i="13"/>
  <c r="H53" i="13"/>
  <c r="K52" i="13"/>
  <c r="J52" i="13"/>
  <c r="I52" i="13"/>
  <c r="H52" i="13"/>
  <c r="K51" i="13"/>
  <c r="J51" i="13"/>
  <c r="I51" i="13"/>
  <c r="H51" i="13"/>
  <c r="K50" i="13"/>
  <c r="J50" i="13"/>
  <c r="I50" i="13"/>
  <c r="H50" i="13"/>
  <c r="K49" i="13"/>
  <c r="J49" i="13"/>
  <c r="I49" i="13"/>
  <c r="L14" i="16" s="1"/>
  <c r="H49" i="13"/>
  <c r="K48" i="13"/>
  <c r="J48" i="13"/>
  <c r="I48" i="13"/>
  <c r="H48" i="13"/>
  <c r="K47" i="13"/>
  <c r="J47" i="13"/>
  <c r="I47" i="13"/>
  <c r="H47" i="13"/>
  <c r="K46" i="13"/>
  <c r="J46" i="13"/>
  <c r="I46" i="13"/>
  <c r="H46" i="13"/>
  <c r="K45" i="13"/>
  <c r="J45" i="13"/>
  <c r="I45" i="13"/>
  <c r="H45" i="13"/>
  <c r="K44" i="13"/>
  <c r="J44" i="13"/>
  <c r="I44" i="13"/>
  <c r="H44" i="13"/>
  <c r="K43" i="13"/>
  <c r="J43" i="13"/>
  <c r="I43" i="13"/>
  <c r="H43" i="13"/>
  <c r="K42" i="13"/>
  <c r="J42" i="13"/>
  <c r="I42" i="13"/>
  <c r="H42" i="13"/>
  <c r="K41" i="13"/>
  <c r="J41" i="13"/>
  <c r="I41" i="13"/>
  <c r="H41" i="13"/>
  <c r="K40" i="13"/>
  <c r="L9" i="16" s="1"/>
  <c r="J40" i="13"/>
  <c r="I40" i="13"/>
  <c r="L13" i="16" s="1"/>
  <c r="H40" i="13"/>
  <c r="K39" i="13"/>
  <c r="J39" i="13"/>
  <c r="I39" i="13"/>
  <c r="H39" i="13"/>
  <c r="K38" i="13"/>
  <c r="J38" i="13"/>
  <c r="I38" i="13"/>
  <c r="H38" i="13"/>
  <c r="K37" i="13"/>
  <c r="J37" i="13"/>
  <c r="I37" i="13"/>
  <c r="H37" i="13"/>
  <c r="K36" i="13"/>
  <c r="J36" i="13"/>
  <c r="I36" i="13"/>
  <c r="H36" i="13"/>
  <c r="K35" i="13"/>
  <c r="J35" i="13"/>
  <c r="I35" i="13"/>
  <c r="H35" i="13"/>
  <c r="K34" i="13"/>
  <c r="J34" i="13"/>
  <c r="I34" i="13"/>
  <c r="H34" i="13"/>
  <c r="K33" i="13"/>
  <c r="J33" i="13"/>
  <c r="I33" i="13"/>
  <c r="H33" i="13"/>
  <c r="K32" i="13"/>
  <c r="J32" i="13"/>
  <c r="I32" i="13"/>
  <c r="H32" i="13"/>
  <c r="K31" i="13"/>
  <c r="J31" i="13"/>
  <c r="I31" i="13"/>
  <c r="L12" i="16" s="1"/>
  <c r="H31" i="13"/>
  <c r="K30" i="13"/>
  <c r="J30" i="13"/>
  <c r="I30" i="13"/>
  <c r="H30" i="13"/>
  <c r="K29" i="13"/>
  <c r="J29" i="13"/>
  <c r="I29" i="13"/>
  <c r="H29" i="13"/>
  <c r="K28" i="13"/>
  <c r="J28" i="13"/>
  <c r="I28" i="13"/>
  <c r="H28" i="13"/>
  <c r="K27" i="13"/>
  <c r="J27" i="13"/>
  <c r="I27" i="13"/>
  <c r="H27" i="13"/>
  <c r="K26" i="13"/>
  <c r="J26" i="13"/>
  <c r="I26" i="13"/>
  <c r="H26" i="13"/>
  <c r="K25" i="13"/>
  <c r="J25" i="13"/>
  <c r="I25" i="13"/>
  <c r="H25" i="13"/>
  <c r="A25" i="13"/>
  <c r="A34" i="13" s="1"/>
  <c r="A43" i="13" s="1"/>
  <c r="K24" i="13"/>
  <c r="J24" i="13"/>
  <c r="I24" i="13"/>
  <c r="H24" i="13"/>
  <c r="K23" i="13"/>
  <c r="J23" i="13"/>
  <c r="I23" i="13"/>
  <c r="H23" i="13"/>
  <c r="O22" i="13"/>
  <c r="J22" i="13"/>
  <c r="I22" i="13"/>
  <c r="L11" i="16" s="1"/>
  <c r="H22" i="13"/>
  <c r="K21" i="13"/>
  <c r="J21" i="13"/>
  <c r="I21" i="13"/>
  <c r="H21" i="13"/>
  <c r="K20" i="13"/>
  <c r="J20" i="13"/>
  <c r="I20" i="13"/>
  <c r="H20" i="13"/>
  <c r="K19" i="13"/>
  <c r="J19" i="13"/>
  <c r="I19" i="13"/>
  <c r="H19" i="13"/>
  <c r="K18" i="13"/>
  <c r="J18" i="13"/>
  <c r="I18" i="13"/>
  <c r="H18" i="13"/>
  <c r="K17" i="13"/>
  <c r="J17" i="13"/>
  <c r="I17" i="13"/>
  <c r="H17" i="13"/>
  <c r="K16" i="13"/>
  <c r="J16" i="13"/>
  <c r="I16" i="13"/>
  <c r="H16" i="13"/>
  <c r="A16" i="13"/>
  <c r="K15" i="13"/>
  <c r="J15" i="13"/>
  <c r="I15" i="13"/>
  <c r="H15" i="13"/>
  <c r="A15" i="13"/>
  <c r="A24" i="13" s="1"/>
  <c r="A33" i="13" s="1"/>
  <c r="A42" i="13" s="1"/>
  <c r="A51" i="13" s="1"/>
  <c r="K14" i="13"/>
  <c r="J14" i="13"/>
  <c r="I14" i="13"/>
  <c r="H14" i="13"/>
  <c r="K13" i="13"/>
  <c r="O13" i="13" s="1"/>
  <c r="J13" i="13"/>
  <c r="I13" i="13"/>
  <c r="H13" i="13"/>
  <c r="K12" i="13"/>
  <c r="J12" i="13"/>
  <c r="I12" i="13"/>
  <c r="H12" i="13"/>
  <c r="K11" i="13"/>
  <c r="J11" i="13"/>
  <c r="I11" i="13"/>
  <c r="H11" i="13"/>
  <c r="K10" i="13"/>
  <c r="J10" i="13"/>
  <c r="I10" i="13"/>
  <c r="H10" i="13"/>
  <c r="K9" i="13"/>
  <c r="J9" i="13"/>
  <c r="I9" i="13"/>
  <c r="H9" i="13"/>
  <c r="K8" i="13"/>
  <c r="J8" i="13"/>
  <c r="I8" i="13"/>
  <c r="H8" i="13"/>
  <c r="K7" i="13"/>
  <c r="J7" i="13"/>
  <c r="I7" i="13"/>
  <c r="H7" i="13"/>
  <c r="K6" i="13"/>
  <c r="J6" i="13"/>
  <c r="I6" i="13"/>
  <c r="H6" i="13"/>
  <c r="K5" i="13"/>
  <c r="J5" i="13"/>
  <c r="I5" i="13"/>
  <c r="H5" i="13"/>
  <c r="I4" i="13"/>
  <c r="K3" i="13"/>
  <c r="J3" i="13"/>
  <c r="I3" i="13"/>
  <c r="H3" i="13"/>
  <c r="K60" i="12"/>
  <c r="J60" i="12"/>
  <c r="K59" i="12"/>
  <c r="J59" i="12"/>
  <c r="I59" i="12"/>
  <c r="I60" i="12" s="1"/>
  <c r="H59" i="12"/>
  <c r="H60" i="12" s="1"/>
  <c r="K58" i="12"/>
  <c r="N58" i="12" s="1"/>
  <c r="J58" i="12"/>
  <c r="I58" i="12"/>
  <c r="H58" i="12"/>
  <c r="K57" i="12"/>
  <c r="J57" i="12"/>
  <c r="I57" i="12"/>
  <c r="H57" i="12"/>
  <c r="K56" i="12"/>
  <c r="J56" i="12"/>
  <c r="I56" i="12"/>
  <c r="H56" i="12"/>
  <c r="K55" i="12"/>
  <c r="J55" i="12"/>
  <c r="I55" i="12"/>
  <c r="H55" i="12"/>
  <c r="K54" i="12"/>
  <c r="J54" i="12"/>
  <c r="I54" i="12"/>
  <c r="H54" i="12"/>
  <c r="K53" i="12"/>
  <c r="J53" i="12"/>
  <c r="I53" i="12"/>
  <c r="H53" i="12"/>
  <c r="K52" i="12"/>
  <c r="J52" i="12"/>
  <c r="I52" i="12"/>
  <c r="H52" i="12"/>
  <c r="K51" i="12"/>
  <c r="J51" i="12"/>
  <c r="I51" i="12"/>
  <c r="H51" i="12"/>
  <c r="K50" i="12"/>
  <c r="J50" i="12"/>
  <c r="I50" i="12"/>
  <c r="H50" i="12"/>
  <c r="K49" i="12"/>
  <c r="J49" i="12"/>
  <c r="I49" i="12"/>
  <c r="J14" i="16" s="1"/>
  <c r="H49" i="12"/>
  <c r="K48" i="12"/>
  <c r="J48" i="12"/>
  <c r="I48" i="12"/>
  <c r="H48" i="12"/>
  <c r="K47" i="12"/>
  <c r="J47" i="12"/>
  <c r="I47" i="12"/>
  <c r="H47" i="12"/>
  <c r="K46" i="12"/>
  <c r="J46" i="12"/>
  <c r="I46" i="12"/>
  <c r="H46" i="12"/>
  <c r="K45" i="12"/>
  <c r="J45" i="12"/>
  <c r="I45" i="12"/>
  <c r="H45" i="12"/>
  <c r="K44" i="12"/>
  <c r="J44" i="12"/>
  <c r="I44" i="12"/>
  <c r="H44" i="12"/>
  <c r="K43" i="12"/>
  <c r="J43" i="12"/>
  <c r="I43" i="12"/>
  <c r="H43" i="12"/>
  <c r="K42" i="12"/>
  <c r="J42" i="12"/>
  <c r="I42" i="12"/>
  <c r="H42" i="12"/>
  <c r="K41" i="12"/>
  <c r="J41" i="12"/>
  <c r="I41" i="12"/>
  <c r="H41" i="12"/>
  <c r="K40" i="12"/>
  <c r="J40" i="12"/>
  <c r="I40" i="12"/>
  <c r="J13" i="16" s="1"/>
  <c r="H40" i="12"/>
  <c r="K39" i="12"/>
  <c r="J39" i="12"/>
  <c r="I39" i="12"/>
  <c r="H39" i="12"/>
  <c r="K38" i="12"/>
  <c r="J38" i="12"/>
  <c r="I38" i="12"/>
  <c r="H38" i="12"/>
  <c r="K37" i="12"/>
  <c r="J37" i="12"/>
  <c r="I37" i="12"/>
  <c r="H37" i="12"/>
  <c r="K36" i="12"/>
  <c r="J36" i="12"/>
  <c r="I36" i="12"/>
  <c r="H36" i="12"/>
  <c r="K35" i="12"/>
  <c r="J35" i="12"/>
  <c r="I35" i="12"/>
  <c r="H35" i="12"/>
  <c r="K34" i="12"/>
  <c r="J34" i="12"/>
  <c r="I34" i="12"/>
  <c r="H34" i="12"/>
  <c r="K33" i="12"/>
  <c r="J33" i="12"/>
  <c r="I33" i="12"/>
  <c r="H33" i="12"/>
  <c r="K32" i="12"/>
  <c r="J32" i="12"/>
  <c r="I32" i="12"/>
  <c r="H32" i="12"/>
  <c r="K31" i="12"/>
  <c r="J31" i="12"/>
  <c r="I31" i="12"/>
  <c r="J12" i="16" s="1"/>
  <c r="H31" i="12"/>
  <c r="K30" i="12"/>
  <c r="J30" i="12"/>
  <c r="I30" i="12"/>
  <c r="H30" i="12"/>
  <c r="K29" i="12"/>
  <c r="J29" i="12"/>
  <c r="I29" i="12"/>
  <c r="H29" i="12"/>
  <c r="K28" i="12"/>
  <c r="J28" i="12"/>
  <c r="I28" i="12"/>
  <c r="H28" i="12"/>
  <c r="K27" i="12"/>
  <c r="J27" i="12"/>
  <c r="I27" i="12"/>
  <c r="H27" i="12"/>
  <c r="K26" i="12"/>
  <c r="J26" i="12"/>
  <c r="I26" i="12"/>
  <c r="H26" i="12"/>
  <c r="K25" i="12"/>
  <c r="J25" i="12"/>
  <c r="I25" i="12"/>
  <c r="H25" i="12"/>
  <c r="K24" i="12"/>
  <c r="J24" i="12"/>
  <c r="I24" i="12"/>
  <c r="H24" i="12"/>
  <c r="K23" i="12"/>
  <c r="J23" i="12"/>
  <c r="I23" i="12"/>
  <c r="H23" i="12"/>
  <c r="K22" i="12"/>
  <c r="J22" i="12"/>
  <c r="I22" i="12"/>
  <c r="J11" i="16" s="1"/>
  <c r="H22" i="12"/>
  <c r="K21" i="12"/>
  <c r="J21" i="12"/>
  <c r="I21" i="12"/>
  <c r="H21" i="12"/>
  <c r="K20" i="12"/>
  <c r="J20" i="12"/>
  <c r="I20" i="12"/>
  <c r="H20" i="12"/>
  <c r="K19" i="12"/>
  <c r="J19" i="12"/>
  <c r="I19" i="12"/>
  <c r="H19" i="12"/>
  <c r="K18" i="12"/>
  <c r="J18" i="12"/>
  <c r="I18" i="12"/>
  <c r="H18" i="12"/>
  <c r="K17" i="12"/>
  <c r="J17" i="12"/>
  <c r="I17" i="12"/>
  <c r="H17" i="12"/>
  <c r="K16" i="12"/>
  <c r="J16" i="12"/>
  <c r="I16" i="12"/>
  <c r="H16" i="12"/>
  <c r="A16" i="12"/>
  <c r="A25" i="12" s="1"/>
  <c r="A34" i="12" s="1"/>
  <c r="A43" i="12" s="1"/>
  <c r="K15" i="12"/>
  <c r="J15" i="12"/>
  <c r="I15" i="12"/>
  <c r="H15" i="12"/>
  <c r="A15" i="12"/>
  <c r="A24" i="12" s="1"/>
  <c r="A33" i="12" s="1"/>
  <c r="A42" i="12" s="1"/>
  <c r="A51" i="12" s="1"/>
  <c r="K14" i="12"/>
  <c r="J14" i="12"/>
  <c r="I14" i="12"/>
  <c r="H14" i="12"/>
  <c r="K13" i="12"/>
  <c r="N13" i="12" s="1"/>
  <c r="J13" i="12"/>
  <c r="I13" i="12"/>
  <c r="H13" i="12"/>
  <c r="K12" i="12"/>
  <c r="J12" i="12"/>
  <c r="I12" i="12"/>
  <c r="H12" i="12"/>
  <c r="K11" i="12"/>
  <c r="J11" i="12"/>
  <c r="I11" i="12"/>
  <c r="H11" i="12"/>
  <c r="K10" i="12"/>
  <c r="J10" i="12"/>
  <c r="I10" i="12"/>
  <c r="H10" i="12"/>
  <c r="K9" i="12"/>
  <c r="J9" i="12"/>
  <c r="I9" i="12"/>
  <c r="H9" i="12"/>
  <c r="K8" i="12"/>
  <c r="J8" i="12"/>
  <c r="I8" i="12"/>
  <c r="H8" i="12"/>
  <c r="K7" i="12"/>
  <c r="J7" i="12"/>
  <c r="I7" i="12"/>
  <c r="H7" i="12"/>
  <c r="K6" i="12"/>
  <c r="J6" i="12"/>
  <c r="I6" i="12"/>
  <c r="H6" i="12"/>
  <c r="K5" i="12"/>
  <c r="J5" i="12"/>
  <c r="I5" i="12"/>
  <c r="H5" i="12"/>
  <c r="J4" i="12"/>
  <c r="I4" i="12"/>
  <c r="H4" i="12"/>
  <c r="K3" i="12"/>
  <c r="J3" i="12"/>
  <c r="I3" i="12"/>
  <c r="H3" i="12"/>
  <c r="K60" i="11"/>
  <c r="J60" i="11"/>
  <c r="K59" i="11"/>
  <c r="J59" i="11"/>
  <c r="I59" i="11"/>
  <c r="I60" i="11" s="1"/>
  <c r="H59" i="11"/>
  <c r="H60" i="11" s="1"/>
  <c r="K58" i="11"/>
  <c r="N58" i="11" s="1"/>
  <c r="J58" i="11"/>
  <c r="I58" i="11"/>
  <c r="H58" i="11"/>
  <c r="K57" i="11"/>
  <c r="J57" i="11"/>
  <c r="I57" i="11"/>
  <c r="H57" i="11"/>
  <c r="K56" i="11"/>
  <c r="J56" i="11"/>
  <c r="I56" i="11"/>
  <c r="H56" i="11"/>
  <c r="K55" i="11"/>
  <c r="J55" i="11"/>
  <c r="I55" i="11"/>
  <c r="H55" i="11"/>
  <c r="K54" i="11"/>
  <c r="J54" i="11"/>
  <c r="I54" i="11"/>
  <c r="H54" i="11"/>
  <c r="K53" i="11"/>
  <c r="J53" i="11"/>
  <c r="I53" i="11"/>
  <c r="H53" i="11"/>
  <c r="K52" i="11"/>
  <c r="J52" i="11"/>
  <c r="I52" i="11"/>
  <c r="H52" i="11"/>
  <c r="K51" i="11"/>
  <c r="J51" i="11"/>
  <c r="I51" i="11"/>
  <c r="H51" i="11"/>
  <c r="K50" i="11"/>
  <c r="J50" i="11"/>
  <c r="I50" i="11"/>
  <c r="H50" i="11"/>
  <c r="K49" i="11"/>
  <c r="J49" i="11"/>
  <c r="I49" i="11"/>
  <c r="K14" i="16" s="1"/>
  <c r="H49" i="11"/>
  <c r="K48" i="11"/>
  <c r="J48" i="11"/>
  <c r="I48" i="11"/>
  <c r="H48" i="11"/>
  <c r="K47" i="11"/>
  <c r="J47" i="11"/>
  <c r="I47" i="11"/>
  <c r="H47" i="11"/>
  <c r="K46" i="11"/>
  <c r="J46" i="11"/>
  <c r="I46" i="11"/>
  <c r="H46" i="11"/>
  <c r="K45" i="11"/>
  <c r="J45" i="11"/>
  <c r="I45" i="11"/>
  <c r="H45" i="11"/>
  <c r="K44" i="11"/>
  <c r="J44" i="11"/>
  <c r="I44" i="11"/>
  <c r="H44" i="11"/>
  <c r="K43" i="11"/>
  <c r="J43" i="11"/>
  <c r="I43" i="11"/>
  <c r="H43" i="11"/>
  <c r="K42" i="11"/>
  <c r="J42" i="11"/>
  <c r="I42" i="11"/>
  <c r="H42" i="11"/>
  <c r="K41" i="11"/>
  <c r="J41" i="11"/>
  <c r="I41" i="11"/>
  <c r="H41" i="11"/>
  <c r="K40" i="11"/>
  <c r="J40" i="11"/>
  <c r="I40" i="11"/>
  <c r="K13" i="16" s="1"/>
  <c r="H40" i="11"/>
  <c r="K39" i="11"/>
  <c r="J39" i="11"/>
  <c r="I39" i="11"/>
  <c r="H39" i="11"/>
  <c r="K38" i="11"/>
  <c r="J38" i="11"/>
  <c r="I38" i="11"/>
  <c r="H38" i="11"/>
  <c r="K37" i="11"/>
  <c r="J37" i="11"/>
  <c r="I37" i="11"/>
  <c r="H37" i="11"/>
  <c r="K36" i="11"/>
  <c r="J36" i="11"/>
  <c r="I36" i="11"/>
  <c r="H36" i="11"/>
  <c r="K35" i="11"/>
  <c r="J35" i="11"/>
  <c r="I35" i="11"/>
  <c r="H35" i="11"/>
  <c r="K34" i="11"/>
  <c r="J34" i="11"/>
  <c r="I34" i="11"/>
  <c r="H34" i="11"/>
  <c r="K33" i="11"/>
  <c r="J33" i="11"/>
  <c r="I33" i="11"/>
  <c r="H33" i="11"/>
  <c r="K32" i="11"/>
  <c r="J32" i="11"/>
  <c r="I32" i="11"/>
  <c r="H32" i="11"/>
  <c r="K31" i="11"/>
  <c r="K8" i="16" s="1"/>
  <c r="J31" i="11"/>
  <c r="I31" i="11"/>
  <c r="K12" i="16" s="1"/>
  <c r="H31" i="11"/>
  <c r="K30" i="11"/>
  <c r="J30" i="11"/>
  <c r="I30" i="11"/>
  <c r="H30" i="11"/>
  <c r="K29" i="11"/>
  <c r="J29" i="11"/>
  <c r="I29" i="11"/>
  <c r="H29" i="11"/>
  <c r="K28" i="11"/>
  <c r="J28" i="11"/>
  <c r="I28" i="11"/>
  <c r="H28" i="11"/>
  <c r="K27" i="11"/>
  <c r="J27" i="11"/>
  <c r="I27" i="11"/>
  <c r="H27" i="11"/>
  <c r="K26" i="11"/>
  <c r="J26" i="11"/>
  <c r="I26" i="11"/>
  <c r="H26" i="11"/>
  <c r="K25" i="11"/>
  <c r="J25" i="11"/>
  <c r="I25" i="11"/>
  <c r="H25" i="11"/>
  <c r="K24" i="11"/>
  <c r="J24" i="11"/>
  <c r="I24" i="11"/>
  <c r="H24" i="11"/>
  <c r="K23" i="11"/>
  <c r="J23" i="11"/>
  <c r="I23" i="11"/>
  <c r="H23" i="11"/>
  <c r="K22" i="11"/>
  <c r="J22" i="11"/>
  <c r="I22" i="11"/>
  <c r="K11" i="16" s="1"/>
  <c r="H22" i="11"/>
  <c r="K21" i="11"/>
  <c r="J21" i="11"/>
  <c r="I21" i="11"/>
  <c r="H21" i="11"/>
  <c r="K20" i="11"/>
  <c r="J20" i="11"/>
  <c r="I20" i="11"/>
  <c r="H20" i="11"/>
  <c r="K19" i="11"/>
  <c r="J19" i="11"/>
  <c r="I19" i="11"/>
  <c r="H19" i="11"/>
  <c r="K18" i="11"/>
  <c r="J18" i="11"/>
  <c r="I18" i="11"/>
  <c r="H18" i="11"/>
  <c r="K17" i="11"/>
  <c r="J17" i="11"/>
  <c r="I17" i="11"/>
  <c r="H17" i="11"/>
  <c r="K16" i="11"/>
  <c r="J16" i="11"/>
  <c r="I16" i="11"/>
  <c r="H16" i="11"/>
  <c r="A16" i="11"/>
  <c r="A25" i="11" s="1"/>
  <c r="A34" i="11" s="1"/>
  <c r="A43" i="11" s="1"/>
  <c r="K15" i="11"/>
  <c r="J15" i="11"/>
  <c r="I15" i="11"/>
  <c r="H15" i="11"/>
  <c r="A15" i="11"/>
  <c r="A24" i="11" s="1"/>
  <c r="A33" i="11" s="1"/>
  <c r="A42" i="11" s="1"/>
  <c r="A51" i="11" s="1"/>
  <c r="K14" i="11"/>
  <c r="J14" i="11"/>
  <c r="I14" i="11"/>
  <c r="H14" i="11"/>
  <c r="K13" i="11"/>
  <c r="N13" i="11" s="1"/>
  <c r="J13" i="11"/>
  <c r="I13" i="11"/>
  <c r="H13" i="11"/>
  <c r="K12" i="11"/>
  <c r="J12" i="11"/>
  <c r="I12" i="11"/>
  <c r="H12" i="11"/>
  <c r="K11" i="11"/>
  <c r="J11" i="11"/>
  <c r="I11" i="11"/>
  <c r="H11" i="11"/>
  <c r="K10" i="11"/>
  <c r="J10" i="11"/>
  <c r="I10" i="11"/>
  <c r="H10" i="11"/>
  <c r="K9" i="11"/>
  <c r="J9" i="11"/>
  <c r="I9" i="11"/>
  <c r="H9" i="11"/>
  <c r="K8" i="11"/>
  <c r="J8" i="11"/>
  <c r="I8" i="11"/>
  <c r="H8" i="11"/>
  <c r="K7" i="11"/>
  <c r="J7" i="11"/>
  <c r="I7" i="11"/>
  <c r="H7" i="11"/>
  <c r="K6" i="11"/>
  <c r="J6" i="11"/>
  <c r="I6" i="11"/>
  <c r="H6" i="11"/>
  <c r="K5" i="11"/>
  <c r="J5" i="11"/>
  <c r="I5" i="11"/>
  <c r="H5" i="11"/>
  <c r="J4" i="11"/>
  <c r="I4" i="11"/>
  <c r="H4" i="11"/>
  <c r="K3" i="11"/>
  <c r="O3" i="11" s="1"/>
  <c r="J3" i="11"/>
  <c r="I3" i="11"/>
  <c r="H3" i="11"/>
  <c r="K60" i="8"/>
  <c r="J60" i="8"/>
  <c r="K59" i="8"/>
  <c r="J59" i="8"/>
  <c r="I59" i="8"/>
  <c r="I60" i="8" s="1"/>
  <c r="H59" i="8"/>
  <c r="H60" i="8" s="1"/>
  <c r="K58" i="8"/>
  <c r="N58" i="8" s="1"/>
  <c r="J58" i="8"/>
  <c r="I58" i="8"/>
  <c r="H58" i="8"/>
  <c r="K57" i="8"/>
  <c r="J57" i="8"/>
  <c r="I57" i="8"/>
  <c r="H57" i="8"/>
  <c r="K56" i="8"/>
  <c r="J56" i="8"/>
  <c r="I56" i="8"/>
  <c r="H56" i="8"/>
  <c r="K55" i="8"/>
  <c r="J55" i="8"/>
  <c r="I55" i="8"/>
  <c r="H55" i="8"/>
  <c r="K54" i="8"/>
  <c r="J54" i="8"/>
  <c r="I54" i="8"/>
  <c r="H54" i="8"/>
  <c r="K53" i="8"/>
  <c r="J53" i="8"/>
  <c r="I53" i="8"/>
  <c r="H53" i="8"/>
  <c r="K52" i="8"/>
  <c r="J52" i="8"/>
  <c r="I52" i="8"/>
  <c r="H52" i="8"/>
  <c r="K51" i="8"/>
  <c r="J51" i="8"/>
  <c r="I51" i="8"/>
  <c r="H51" i="8"/>
  <c r="K50" i="8"/>
  <c r="J50" i="8"/>
  <c r="I50" i="8"/>
  <c r="H50" i="8"/>
  <c r="K49" i="8"/>
  <c r="J49" i="8"/>
  <c r="I49" i="8"/>
  <c r="I14" i="16" s="1"/>
  <c r="H49" i="8"/>
  <c r="K48" i="8"/>
  <c r="J48" i="8"/>
  <c r="I48" i="8"/>
  <c r="H48" i="8"/>
  <c r="K47" i="8"/>
  <c r="J47" i="8"/>
  <c r="I47" i="8"/>
  <c r="H47" i="8"/>
  <c r="K46" i="8"/>
  <c r="J46" i="8"/>
  <c r="I46" i="8"/>
  <c r="H46" i="8"/>
  <c r="K45" i="8"/>
  <c r="J45" i="8"/>
  <c r="I45" i="8"/>
  <c r="H45" i="8"/>
  <c r="K44" i="8"/>
  <c r="J44" i="8"/>
  <c r="I44" i="8"/>
  <c r="H44" i="8"/>
  <c r="K43" i="8"/>
  <c r="J43" i="8"/>
  <c r="I43" i="8"/>
  <c r="H43" i="8"/>
  <c r="K42" i="8"/>
  <c r="J42" i="8"/>
  <c r="I42" i="8"/>
  <c r="H42" i="8"/>
  <c r="K41" i="8"/>
  <c r="J41" i="8"/>
  <c r="I41" i="8"/>
  <c r="H41" i="8"/>
  <c r="K40" i="8"/>
  <c r="I9" i="16" s="1"/>
  <c r="J40" i="8"/>
  <c r="I40" i="8"/>
  <c r="I13" i="16" s="1"/>
  <c r="H40" i="8"/>
  <c r="K39" i="8"/>
  <c r="J39" i="8"/>
  <c r="I39" i="8"/>
  <c r="H39" i="8"/>
  <c r="K38" i="8"/>
  <c r="J38" i="8"/>
  <c r="I38" i="8"/>
  <c r="H38" i="8"/>
  <c r="K37" i="8"/>
  <c r="J37" i="8"/>
  <c r="I37" i="8"/>
  <c r="H37" i="8"/>
  <c r="K36" i="8"/>
  <c r="J36" i="8"/>
  <c r="I36" i="8"/>
  <c r="H36" i="8"/>
  <c r="K35" i="8"/>
  <c r="J35" i="8"/>
  <c r="I35" i="8"/>
  <c r="H35" i="8"/>
  <c r="K34" i="8"/>
  <c r="J34" i="8"/>
  <c r="I34" i="8"/>
  <c r="H34" i="8"/>
  <c r="K33" i="8"/>
  <c r="J33" i="8"/>
  <c r="I33" i="8"/>
  <c r="H33" i="8"/>
  <c r="K32" i="8"/>
  <c r="J32" i="8"/>
  <c r="I32" i="8"/>
  <c r="H32" i="8"/>
  <c r="K31" i="8"/>
  <c r="N31" i="8" s="1"/>
  <c r="J31" i="8"/>
  <c r="I31" i="8"/>
  <c r="I12" i="16" s="1"/>
  <c r="H31" i="8"/>
  <c r="K30" i="8"/>
  <c r="J30" i="8"/>
  <c r="I30" i="8"/>
  <c r="H30" i="8"/>
  <c r="K29" i="8"/>
  <c r="J29" i="8"/>
  <c r="I29" i="8"/>
  <c r="H29" i="8"/>
  <c r="K28" i="8"/>
  <c r="J28" i="8"/>
  <c r="I28" i="8"/>
  <c r="H28" i="8"/>
  <c r="K27" i="8"/>
  <c r="J27" i="8"/>
  <c r="I27" i="8"/>
  <c r="H27" i="8"/>
  <c r="K26" i="8"/>
  <c r="J26" i="8"/>
  <c r="I26" i="8"/>
  <c r="H26" i="8"/>
  <c r="K25" i="8"/>
  <c r="J25" i="8"/>
  <c r="I25" i="8"/>
  <c r="H25" i="8"/>
  <c r="K24" i="8"/>
  <c r="J24" i="8"/>
  <c r="I24" i="8"/>
  <c r="H24" i="8"/>
  <c r="K23" i="8"/>
  <c r="J23" i="8"/>
  <c r="I23" i="8"/>
  <c r="H23" i="8"/>
  <c r="K22" i="8"/>
  <c r="J22" i="8"/>
  <c r="I22" i="8"/>
  <c r="I11" i="16" s="1"/>
  <c r="H22" i="8"/>
  <c r="K21" i="8"/>
  <c r="J21" i="8"/>
  <c r="I21" i="8"/>
  <c r="H21" i="8"/>
  <c r="K20" i="8"/>
  <c r="J20" i="8"/>
  <c r="I20" i="8"/>
  <c r="H20" i="8"/>
  <c r="K19" i="8"/>
  <c r="J19" i="8"/>
  <c r="I19" i="8"/>
  <c r="H19" i="8"/>
  <c r="K18" i="8"/>
  <c r="J18" i="8"/>
  <c r="I18" i="8"/>
  <c r="H18" i="8"/>
  <c r="K17" i="8"/>
  <c r="J17" i="8"/>
  <c r="I17" i="8"/>
  <c r="H17" i="8"/>
  <c r="K16" i="8"/>
  <c r="J16" i="8"/>
  <c r="I16" i="8"/>
  <c r="H16" i="8"/>
  <c r="A16" i="8"/>
  <c r="A25" i="8" s="1"/>
  <c r="A34" i="8" s="1"/>
  <c r="A43" i="8" s="1"/>
  <c r="K15" i="8"/>
  <c r="J15" i="8"/>
  <c r="I15" i="8"/>
  <c r="H15" i="8"/>
  <c r="A15" i="8"/>
  <c r="A24" i="8" s="1"/>
  <c r="A33" i="8" s="1"/>
  <c r="A42" i="8" s="1"/>
  <c r="A51" i="8" s="1"/>
  <c r="K14" i="8"/>
  <c r="J14" i="8"/>
  <c r="I14" i="8"/>
  <c r="H14" i="8"/>
  <c r="K13" i="8"/>
  <c r="O13" i="8" s="1"/>
  <c r="J13" i="8"/>
  <c r="I13" i="8"/>
  <c r="H13" i="8"/>
  <c r="K12" i="8"/>
  <c r="J12" i="8"/>
  <c r="I12" i="8"/>
  <c r="H12" i="8"/>
  <c r="K11" i="8"/>
  <c r="J11" i="8"/>
  <c r="I11" i="8"/>
  <c r="H11" i="8"/>
  <c r="K10" i="8"/>
  <c r="J10" i="8"/>
  <c r="I10" i="8"/>
  <c r="H10" i="8"/>
  <c r="K9" i="8"/>
  <c r="J9" i="8"/>
  <c r="I9" i="8"/>
  <c r="H9" i="8"/>
  <c r="K8" i="8"/>
  <c r="J8" i="8"/>
  <c r="I8" i="8"/>
  <c r="H8" i="8"/>
  <c r="K7" i="8"/>
  <c r="J7" i="8"/>
  <c r="I7" i="8"/>
  <c r="H7" i="8"/>
  <c r="K6" i="8"/>
  <c r="J6" i="8"/>
  <c r="I6" i="8"/>
  <c r="H6" i="8"/>
  <c r="K5" i="8"/>
  <c r="J5" i="8"/>
  <c r="I5" i="8"/>
  <c r="H5" i="8"/>
  <c r="J4" i="8"/>
  <c r="I4" i="8"/>
  <c r="H4" i="8"/>
  <c r="K3" i="8"/>
  <c r="O3" i="8" s="1"/>
  <c r="J3" i="8"/>
  <c r="I3" i="8"/>
  <c r="H3" i="8"/>
  <c r="A3" i="8"/>
  <c r="K60" i="7"/>
  <c r="J60" i="7"/>
  <c r="K59" i="7"/>
  <c r="J59" i="7"/>
  <c r="I59" i="7"/>
  <c r="I60" i="7" s="1"/>
  <c r="H59" i="7"/>
  <c r="H60" i="7" s="1"/>
  <c r="K58" i="7"/>
  <c r="N58" i="7" s="1"/>
  <c r="J58" i="7"/>
  <c r="I58" i="7"/>
  <c r="H58" i="7"/>
  <c r="K57" i="7"/>
  <c r="J57" i="7"/>
  <c r="I57" i="7"/>
  <c r="H57" i="7"/>
  <c r="K56" i="7"/>
  <c r="J56" i="7"/>
  <c r="I56" i="7"/>
  <c r="H56" i="7"/>
  <c r="K55" i="7"/>
  <c r="J55" i="7"/>
  <c r="I55" i="7"/>
  <c r="H55" i="7"/>
  <c r="K54" i="7"/>
  <c r="J54" i="7"/>
  <c r="I54" i="7"/>
  <c r="H54" i="7"/>
  <c r="K53" i="7"/>
  <c r="J53" i="7"/>
  <c r="I53" i="7"/>
  <c r="H53" i="7"/>
  <c r="K52" i="7"/>
  <c r="J52" i="7"/>
  <c r="I52" i="7"/>
  <c r="H52" i="7"/>
  <c r="K51" i="7"/>
  <c r="J51" i="7"/>
  <c r="I51" i="7"/>
  <c r="H51" i="7"/>
  <c r="K50" i="7"/>
  <c r="J50" i="7"/>
  <c r="I50" i="7"/>
  <c r="H50" i="7"/>
  <c r="K49" i="7"/>
  <c r="N49" i="7" s="1"/>
  <c r="J49" i="7"/>
  <c r="I49" i="7"/>
  <c r="H14" i="16" s="1"/>
  <c r="H49" i="7"/>
  <c r="K48" i="7"/>
  <c r="J48" i="7"/>
  <c r="I48" i="7"/>
  <c r="H48" i="7"/>
  <c r="K47" i="7"/>
  <c r="J47" i="7"/>
  <c r="I47" i="7"/>
  <c r="H47" i="7"/>
  <c r="K46" i="7"/>
  <c r="J46" i="7"/>
  <c r="I46" i="7"/>
  <c r="H46" i="7"/>
  <c r="K45" i="7"/>
  <c r="J45" i="7"/>
  <c r="I45" i="7"/>
  <c r="H45" i="7"/>
  <c r="K44" i="7"/>
  <c r="J44" i="7"/>
  <c r="I44" i="7"/>
  <c r="H44" i="7"/>
  <c r="K43" i="7"/>
  <c r="J43" i="7"/>
  <c r="I43" i="7"/>
  <c r="H43" i="7"/>
  <c r="K42" i="7"/>
  <c r="J42" i="7"/>
  <c r="I42" i="7"/>
  <c r="H42" i="7"/>
  <c r="K41" i="7"/>
  <c r="J41" i="7"/>
  <c r="I41" i="7"/>
  <c r="H41" i="7"/>
  <c r="K40" i="7"/>
  <c r="J40" i="7"/>
  <c r="I40" i="7"/>
  <c r="H13" i="16" s="1"/>
  <c r="H40" i="7"/>
  <c r="K39" i="7"/>
  <c r="J39" i="7"/>
  <c r="I39" i="7"/>
  <c r="H39" i="7"/>
  <c r="K38" i="7"/>
  <c r="J38" i="7"/>
  <c r="I38" i="7"/>
  <c r="H38" i="7"/>
  <c r="K37" i="7"/>
  <c r="J37" i="7"/>
  <c r="I37" i="7"/>
  <c r="H37" i="7"/>
  <c r="K36" i="7"/>
  <c r="J36" i="7"/>
  <c r="I36" i="7"/>
  <c r="H36" i="7"/>
  <c r="K35" i="7"/>
  <c r="J35" i="7"/>
  <c r="I35" i="7"/>
  <c r="H35" i="7"/>
  <c r="K34" i="7"/>
  <c r="J34" i="7"/>
  <c r="I34" i="7"/>
  <c r="H34" i="7"/>
  <c r="K33" i="7"/>
  <c r="J33" i="7"/>
  <c r="I33" i="7"/>
  <c r="H33" i="7"/>
  <c r="K32" i="7"/>
  <c r="J32" i="7"/>
  <c r="I32" i="7"/>
  <c r="H32" i="7"/>
  <c r="K31" i="7"/>
  <c r="J31" i="7"/>
  <c r="I31" i="7"/>
  <c r="H12" i="16" s="1"/>
  <c r="H31" i="7"/>
  <c r="K30" i="7"/>
  <c r="J30" i="7"/>
  <c r="I30" i="7"/>
  <c r="H30" i="7"/>
  <c r="K29" i="7"/>
  <c r="J29" i="7"/>
  <c r="I29" i="7"/>
  <c r="H29" i="7"/>
  <c r="K28" i="7"/>
  <c r="J28" i="7"/>
  <c r="I28" i="7"/>
  <c r="H28" i="7"/>
  <c r="K27" i="7"/>
  <c r="J27" i="7"/>
  <c r="I27" i="7"/>
  <c r="H27" i="7"/>
  <c r="K26" i="7"/>
  <c r="J26" i="7"/>
  <c r="I26" i="7"/>
  <c r="H26" i="7"/>
  <c r="K25" i="7"/>
  <c r="J25" i="7"/>
  <c r="I25" i="7"/>
  <c r="H25" i="7"/>
  <c r="K24" i="7"/>
  <c r="J24" i="7"/>
  <c r="I24" i="7"/>
  <c r="H24" i="7"/>
  <c r="K23" i="7"/>
  <c r="J23" i="7"/>
  <c r="I23" i="7"/>
  <c r="H23" i="7"/>
  <c r="K22" i="7"/>
  <c r="O22" i="7" s="1"/>
  <c r="J22" i="7"/>
  <c r="I22" i="7"/>
  <c r="H11" i="16" s="1"/>
  <c r="H22" i="7"/>
  <c r="K21" i="7"/>
  <c r="J21" i="7"/>
  <c r="I21" i="7"/>
  <c r="H21" i="7"/>
  <c r="K20" i="7"/>
  <c r="J20" i="7"/>
  <c r="I20" i="7"/>
  <c r="H20" i="7"/>
  <c r="K19" i="7"/>
  <c r="J19" i="7"/>
  <c r="I19" i="7"/>
  <c r="H19" i="7"/>
  <c r="K18" i="7"/>
  <c r="J18" i="7"/>
  <c r="I18" i="7"/>
  <c r="H18" i="7"/>
  <c r="K17" i="7"/>
  <c r="J17" i="7"/>
  <c r="I17" i="7"/>
  <c r="H17" i="7"/>
  <c r="K16" i="7"/>
  <c r="J16" i="7"/>
  <c r="I16" i="7"/>
  <c r="H16" i="7"/>
  <c r="A16" i="7"/>
  <c r="A25" i="7" s="1"/>
  <c r="A34" i="7" s="1"/>
  <c r="A43" i="7" s="1"/>
  <c r="K15" i="7"/>
  <c r="J15" i="7"/>
  <c r="I15" i="7"/>
  <c r="H15" i="7"/>
  <c r="A15" i="7"/>
  <c r="A24" i="7" s="1"/>
  <c r="A33" i="7" s="1"/>
  <c r="A42" i="7" s="1"/>
  <c r="A51" i="7" s="1"/>
  <c r="K14" i="7"/>
  <c r="J14" i="7"/>
  <c r="I14" i="7"/>
  <c r="H14" i="7"/>
  <c r="K13" i="7"/>
  <c r="O13" i="7" s="1"/>
  <c r="J13" i="7"/>
  <c r="I13" i="7"/>
  <c r="H13" i="7"/>
  <c r="K12" i="7"/>
  <c r="J12" i="7"/>
  <c r="I12" i="7"/>
  <c r="H12" i="7"/>
  <c r="K11" i="7"/>
  <c r="J11" i="7"/>
  <c r="I11" i="7"/>
  <c r="H11" i="7"/>
  <c r="K10" i="7"/>
  <c r="J10" i="7"/>
  <c r="I10" i="7"/>
  <c r="H10" i="7"/>
  <c r="K9" i="7"/>
  <c r="J9" i="7"/>
  <c r="I9" i="7"/>
  <c r="H9" i="7"/>
  <c r="K8" i="7"/>
  <c r="J8" i="7"/>
  <c r="I8" i="7"/>
  <c r="H8" i="7"/>
  <c r="K7" i="7"/>
  <c r="J7" i="7"/>
  <c r="I7" i="7"/>
  <c r="H7" i="7"/>
  <c r="K6" i="7"/>
  <c r="J6" i="7"/>
  <c r="I6" i="7"/>
  <c r="H6" i="7"/>
  <c r="K5" i="7"/>
  <c r="J5" i="7"/>
  <c r="I5" i="7"/>
  <c r="H5" i="7"/>
  <c r="J4" i="7"/>
  <c r="I4" i="7"/>
  <c r="H4" i="7"/>
  <c r="K3" i="7"/>
  <c r="N3" i="7" s="1"/>
  <c r="J3" i="7"/>
  <c r="I3" i="7"/>
  <c r="H3" i="7"/>
  <c r="A3" i="7"/>
  <c r="K60" i="6"/>
  <c r="J60" i="6"/>
  <c r="K59" i="6"/>
  <c r="J59" i="6"/>
  <c r="I59" i="6"/>
  <c r="I60" i="6" s="1"/>
  <c r="H59" i="6"/>
  <c r="H60" i="6" s="1"/>
  <c r="K58" i="6"/>
  <c r="N58" i="6" s="1"/>
  <c r="J58" i="6"/>
  <c r="I58" i="6"/>
  <c r="H58" i="6"/>
  <c r="K57" i="6"/>
  <c r="J57" i="6"/>
  <c r="I57" i="6"/>
  <c r="H57" i="6"/>
  <c r="K56" i="6"/>
  <c r="J56" i="6"/>
  <c r="I56" i="6"/>
  <c r="H56" i="6"/>
  <c r="K55" i="6"/>
  <c r="J55" i="6"/>
  <c r="I55" i="6"/>
  <c r="H55" i="6"/>
  <c r="K54" i="6"/>
  <c r="J54" i="6"/>
  <c r="I54" i="6"/>
  <c r="H54" i="6"/>
  <c r="K53" i="6"/>
  <c r="J53" i="6"/>
  <c r="I53" i="6"/>
  <c r="H53" i="6"/>
  <c r="K52" i="6"/>
  <c r="J52" i="6"/>
  <c r="I52" i="6"/>
  <c r="H52" i="6"/>
  <c r="K51" i="6"/>
  <c r="J51" i="6"/>
  <c r="I51" i="6"/>
  <c r="H51" i="6"/>
  <c r="K50" i="6"/>
  <c r="J50" i="6"/>
  <c r="I50" i="6"/>
  <c r="H50" i="6"/>
  <c r="K49" i="6"/>
  <c r="N49" i="6" s="1"/>
  <c r="J49" i="6"/>
  <c r="I49" i="6"/>
  <c r="G14" i="16" s="1"/>
  <c r="H49" i="6"/>
  <c r="K48" i="6"/>
  <c r="J48" i="6"/>
  <c r="I48" i="6"/>
  <c r="H48" i="6"/>
  <c r="K47" i="6"/>
  <c r="J47" i="6"/>
  <c r="I47" i="6"/>
  <c r="H47" i="6"/>
  <c r="K46" i="6"/>
  <c r="J46" i="6"/>
  <c r="I46" i="6"/>
  <c r="H46" i="6"/>
  <c r="K45" i="6"/>
  <c r="J45" i="6"/>
  <c r="I45" i="6"/>
  <c r="H45" i="6"/>
  <c r="K44" i="6"/>
  <c r="J44" i="6"/>
  <c r="I44" i="6"/>
  <c r="H44" i="6"/>
  <c r="K43" i="6"/>
  <c r="J43" i="6"/>
  <c r="I43" i="6"/>
  <c r="H43" i="6"/>
  <c r="K42" i="6"/>
  <c r="J42" i="6"/>
  <c r="I42" i="6"/>
  <c r="H42" i="6"/>
  <c r="K41" i="6"/>
  <c r="J41" i="6"/>
  <c r="I41" i="6"/>
  <c r="H41" i="6"/>
  <c r="K40" i="6"/>
  <c r="J40" i="6"/>
  <c r="I40" i="6"/>
  <c r="G13" i="16" s="1"/>
  <c r="H40" i="6"/>
  <c r="K39" i="6"/>
  <c r="J39" i="6"/>
  <c r="I39" i="6"/>
  <c r="H39" i="6"/>
  <c r="K38" i="6"/>
  <c r="J38" i="6"/>
  <c r="I38" i="6"/>
  <c r="H38" i="6"/>
  <c r="K37" i="6"/>
  <c r="J37" i="6"/>
  <c r="I37" i="6"/>
  <c r="H37" i="6"/>
  <c r="K36" i="6"/>
  <c r="J36" i="6"/>
  <c r="I36" i="6"/>
  <c r="H36" i="6"/>
  <c r="K35" i="6"/>
  <c r="J35" i="6"/>
  <c r="I35" i="6"/>
  <c r="H35" i="6"/>
  <c r="K34" i="6"/>
  <c r="J34" i="6"/>
  <c r="I34" i="6"/>
  <c r="H34" i="6"/>
  <c r="K33" i="6"/>
  <c r="J33" i="6"/>
  <c r="I33" i="6"/>
  <c r="H33" i="6"/>
  <c r="K32" i="6"/>
  <c r="J32" i="6"/>
  <c r="I32" i="6"/>
  <c r="H32" i="6"/>
  <c r="K31" i="6"/>
  <c r="J31" i="6"/>
  <c r="I31" i="6"/>
  <c r="G12" i="16" s="1"/>
  <c r="H31" i="6"/>
  <c r="K30" i="6"/>
  <c r="J30" i="6"/>
  <c r="I30" i="6"/>
  <c r="H30" i="6"/>
  <c r="K29" i="6"/>
  <c r="J29" i="6"/>
  <c r="I29" i="6"/>
  <c r="H29" i="6"/>
  <c r="K28" i="6"/>
  <c r="J28" i="6"/>
  <c r="I28" i="6"/>
  <c r="H28" i="6"/>
  <c r="K27" i="6"/>
  <c r="J27" i="6"/>
  <c r="I27" i="6"/>
  <c r="H27" i="6"/>
  <c r="K26" i="6"/>
  <c r="J26" i="6"/>
  <c r="I26" i="6"/>
  <c r="H26" i="6"/>
  <c r="K25" i="6"/>
  <c r="J25" i="6"/>
  <c r="I25" i="6"/>
  <c r="H25" i="6"/>
  <c r="K24" i="6"/>
  <c r="J24" i="6"/>
  <c r="I24" i="6"/>
  <c r="H24" i="6"/>
  <c r="K23" i="6"/>
  <c r="J23" i="6"/>
  <c r="I23" i="6"/>
  <c r="H23" i="6"/>
  <c r="K22" i="6"/>
  <c r="G7" i="16" s="1"/>
  <c r="J22" i="6"/>
  <c r="I22" i="6"/>
  <c r="G11" i="16" s="1"/>
  <c r="H22" i="6"/>
  <c r="K21" i="6"/>
  <c r="J21" i="6"/>
  <c r="I21" i="6"/>
  <c r="H21" i="6"/>
  <c r="K20" i="6"/>
  <c r="J20" i="6"/>
  <c r="I20" i="6"/>
  <c r="H20" i="6"/>
  <c r="K19" i="6"/>
  <c r="J19" i="6"/>
  <c r="I19" i="6"/>
  <c r="H19" i="6"/>
  <c r="K18" i="6"/>
  <c r="J18" i="6"/>
  <c r="I18" i="6"/>
  <c r="H18" i="6"/>
  <c r="K17" i="6"/>
  <c r="J17" i="6"/>
  <c r="I17" i="6"/>
  <c r="H17" i="6"/>
  <c r="K16" i="6"/>
  <c r="J16" i="6"/>
  <c r="I16" i="6"/>
  <c r="H16" i="6"/>
  <c r="A16" i="6"/>
  <c r="A25" i="6" s="1"/>
  <c r="A34" i="6" s="1"/>
  <c r="A43" i="6" s="1"/>
  <c r="K15" i="6"/>
  <c r="J15" i="6"/>
  <c r="I15" i="6"/>
  <c r="H15" i="6"/>
  <c r="A15" i="6"/>
  <c r="A24" i="6" s="1"/>
  <c r="A33" i="6" s="1"/>
  <c r="A42" i="6" s="1"/>
  <c r="A51" i="6" s="1"/>
  <c r="K14" i="6"/>
  <c r="J14" i="6"/>
  <c r="I14" i="6"/>
  <c r="H14" i="6"/>
  <c r="K13" i="6"/>
  <c r="O13" i="6" s="1"/>
  <c r="J13" i="6"/>
  <c r="I13" i="6"/>
  <c r="H13" i="6"/>
  <c r="K12" i="6"/>
  <c r="J12" i="6"/>
  <c r="I12" i="6"/>
  <c r="H12" i="6"/>
  <c r="K11" i="6"/>
  <c r="J11" i="6"/>
  <c r="I11" i="6"/>
  <c r="H11" i="6"/>
  <c r="K10" i="6"/>
  <c r="J10" i="6"/>
  <c r="I10" i="6"/>
  <c r="H10" i="6"/>
  <c r="K9" i="6"/>
  <c r="J9" i="6"/>
  <c r="I9" i="6"/>
  <c r="H9" i="6"/>
  <c r="K8" i="6"/>
  <c r="J8" i="6"/>
  <c r="I8" i="6"/>
  <c r="H8" i="6"/>
  <c r="K7" i="6"/>
  <c r="J7" i="6"/>
  <c r="I7" i="6"/>
  <c r="H7" i="6"/>
  <c r="K6" i="6"/>
  <c r="J6" i="6"/>
  <c r="I6" i="6"/>
  <c r="H6" i="6"/>
  <c r="K5" i="6"/>
  <c r="J5" i="6"/>
  <c r="I5" i="6"/>
  <c r="H5" i="6"/>
  <c r="J4" i="6"/>
  <c r="I4" i="6"/>
  <c r="H4" i="6"/>
  <c r="K3" i="6"/>
  <c r="N3" i="6" s="1"/>
  <c r="J3" i="6"/>
  <c r="I3" i="6"/>
  <c r="H3" i="6"/>
  <c r="A3" i="6"/>
  <c r="K60" i="5"/>
  <c r="J60" i="5"/>
  <c r="K59" i="5"/>
  <c r="J59" i="5"/>
  <c r="I59" i="5"/>
  <c r="I60" i="5" s="1"/>
  <c r="H59" i="5"/>
  <c r="H60" i="5" s="1"/>
  <c r="K58" i="5"/>
  <c r="N58" i="5" s="1"/>
  <c r="J58" i="5"/>
  <c r="I58" i="5"/>
  <c r="H58" i="5"/>
  <c r="K57" i="5"/>
  <c r="J57" i="5"/>
  <c r="I57" i="5"/>
  <c r="H57" i="5"/>
  <c r="K56" i="5"/>
  <c r="J56" i="5"/>
  <c r="I56" i="5"/>
  <c r="H56" i="5"/>
  <c r="K55" i="5"/>
  <c r="J55" i="5"/>
  <c r="I55" i="5"/>
  <c r="H55" i="5"/>
  <c r="K54" i="5"/>
  <c r="J54" i="5"/>
  <c r="I54" i="5"/>
  <c r="H54" i="5"/>
  <c r="K53" i="5"/>
  <c r="J53" i="5"/>
  <c r="I53" i="5"/>
  <c r="H53" i="5"/>
  <c r="K52" i="5"/>
  <c r="J52" i="5"/>
  <c r="I52" i="5"/>
  <c r="H52" i="5"/>
  <c r="K51" i="5"/>
  <c r="J51" i="5"/>
  <c r="I51" i="5"/>
  <c r="H51" i="5"/>
  <c r="K50" i="5"/>
  <c r="J50" i="5"/>
  <c r="I50" i="5"/>
  <c r="H50" i="5"/>
  <c r="K49" i="5"/>
  <c r="J49" i="5"/>
  <c r="I49" i="5"/>
  <c r="F14" i="16" s="1"/>
  <c r="H49" i="5"/>
  <c r="K48" i="5"/>
  <c r="J48" i="5"/>
  <c r="I48" i="5"/>
  <c r="H48" i="5"/>
  <c r="K47" i="5"/>
  <c r="J47" i="5"/>
  <c r="I47" i="5"/>
  <c r="H47" i="5"/>
  <c r="K46" i="5"/>
  <c r="J46" i="5"/>
  <c r="I46" i="5"/>
  <c r="H46" i="5"/>
  <c r="K45" i="5"/>
  <c r="J45" i="5"/>
  <c r="I45" i="5"/>
  <c r="H45" i="5"/>
  <c r="K44" i="5"/>
  <c r="J44" i="5"/>
  <c r="I44" i="5"/>
  <c r="H44" i="5"/>
  <c r="K43" i="5"/>
  <c r="J43" i="5"/>
  <c r="I43" i="5"/>
  <c r="H43" i="5"/>
  <c r="K42" i="5"/>
  <c r="J42" i="5"/>
  <c r="I42" i="5"/>
  <c r="H42" i="5"/>
  <c r="K41" i="5"/>
  <c r="J41" i="5"/>
  <c r="I41" i="5"/>
  <c r="H41" i="5"/>
  <c r="K40" i="5"/>
  <c r="O40" i="5" s="1"/>
  <c r="J40" i="5"/>
  <c r="I40" i="5"/>
  <c r="F13" i="16" s="1"/>
  <c r="H40" i="5"/>
  <c r="K39" i="5"/>
  <c r="J39" i="5"/>
  <c r="I39" i="5"/>
  <c r="H39" i="5"/>
  <c r="K38" i="5"/>
  <c r="J38" i="5"/>
  <c r="I38" i="5"/>
  <c r="H38" i="5"/>
  <c r="K37" i="5"/>
  <c r="J37" i="5"/>
  <c r="I37" i="5"/>
  <c r="H37" i="5"/>
  <c r="K36" i="5"/>
  <c r="J36" i="5"/>
  <c r="I36" i="5"/>
  <c r="H36" i="5"/>
  <c r="K35" i="5"/>
  <c r="J35" i="5"/>
  <c r="I35" i="5"/>
  <c r="H35" i="5"/>
  <c r="K34" i="5"/>
  <c r="J34" i="5"/>
  <c r="I34" i="5"/>
  <c r="H34" i="5"/>
  <c r="K33" i="5"/>
  <c r="J33" i="5"/>
  <c r="I33" i="5"/>
  <c r="H33" i="5"/>
  <c r="K32" i="5"/>
  <c r="J32" i="5"/>
  <c r="I32" i="5"/>
  <c r="H32" i="5"/>
  <c r="K31" i="5"/>
  <c r="J31" i="5"/>
  <c r="I31" i="5"/>
  <c r="F12" i="16" s="1"/>
  <c r="H31" i="5"/>
  <c r="K30" i="5"/>
  <c r="J30" i="5"/>
  <c r="I30" i="5"/>
  <c r="H30" i="5"/>
  <c r="K29" i="5"/>
  <c r="J29" i="5"/>
  <c r="I29" i="5"/>
  <c r="H29" i="5"/>
  <c r="K28" i="5"/>
  <c r="J28" i="5"/>
  <c r="I28" i="5"/>
  <c r="H28" i="5"/>
  <c r="K27" i="5"/>
  <c r="J27" i="5"/>
  <c r="I27" i="5"/>
  <c r="H27" i="5"/>
  <c r="K26" i="5"/>
  <c r="J26" i="5"/>
  <c r="I26" i="5"/>
  <c r="H26" i="5"/>
  <c r="K25" i="5"/>
  <c r="J25" i="5"/>
  <c r="I25" i="5"/>
  <c r="H25" i="5"/>
  <c r="K24" i="5"/>
  <c r="J24" i="5"/>
  <c r="I24" i="5"/>
  <c r="H24" i="5"/>
  <c r="K23" i="5"/>
  <c r="J23" i="5"/>
  <c r="I23" i="5"/>
  <c r="H23" i="5"/>
  <c r="K22" i="5"/>
  <c r="J22" i="5"/>
  <c r="I22" i="5"/>
  <c r="F11" i="16" s="1"/>
  <c r="H22" i="5"/>
  <c r="K21" i="5"/>
  <c r="J21" i="5"/>
  <c r="I21" i="5"/>
  <c r="H21" i="5"/>
  <c r="K20" i="5"/>
  <c r="J20" i="5"/>
  <c r="I20" i="5"/>
  <c r="H20" i="5"/>
  <c r="K19" i="5"/>
  <c r="J19" i="5"/>
  <c r="I19" i="5"/>
  <c r="H19" i="5"/>
  <c r="K18" i="5"/>
  <c r="J18" i="5"/>
  <c r="I18" i="5"/>
  <c r="H18" i="5"/>
  <c r="K17" i="5"/>
  <c r="J17" i="5"/>
  <c r="I17" i="5"/>
  <c r="H17" i="5"/>
  <c r="K16" i="5"/>
  <c r="J16" i="5"/>
  <c r="I16" i="5"/>
  <c r="H16" i="5"/>
  <c r="A16" i="5"/>
  <c r="A25" i="5" s="1"/>
  <c r="A34" i="5" s="1"/>
  <c r="A43" i="5" s="1"/>
  <c r="K15" i="5"/>
  <c r="J15" i="5"/>
  <c r="I15" i="5"/>
  <c r="H15" i="5"/>
  <c r="A15" i="5"/>
  <c r="A24" i="5" s="1"/>
  <c r="A33" i="5" s="1"/>
  <c r="A42" i="5" s="1"/>
  <c r="A51" i="5" s="1"/>
  <c r="K14" i="5"/>
  <c r="J14" i="5"/>
  <c r="I14" i="5"/>
  <c r="H14" i="5"/>
  <c r="K13" i="5"/>
  <c r="O13" i="5" s="1"/>
  <c r="J13" i="5"/>
  <c r="I13" i="5"/>
  <c r="H13" i="5"/>
  <c r="K12" i="5"/>
  <c r="J12" i="5"/>
  <c r="I12" i="5"/>
  <c r="H12" i="5"/>
  <c r="K11" i="5"/>
  <c r="J11" i="5"/>
  <c r="I11" i="5"/>
  <c r="H11" i="5"/>
  <c r="K10" i="5"/>
  <c r="J10" i="5"/>
  <c r="I10" i="5"/>
  <c r="H10" i="5"/>
  <c r="K9" i="5"/>
  <c r="J9" i="5"/>
  <c r="I9" i="5"/>
  <c r="H9" i="5"/>
  <c r="K8" i="5"/>
  <c r="J8" i="5"/>
  <c r="I8" i="5"/>
  <c r="H8" i="5"/>
  <c r="K7" i="5"/>
  <c r="J7" i="5"/>
  <c r="I7" i="5"/>
  <c r="H7" i="5"/>
  <c r="K6" i="5"/>
  <c r="J6" i="5"/>
  <c r="I6" i="5"/>
  <c r="H6" i="5"/>
  <c r="K5" i="5"/>
  <c r="J5" i="5"/>
  <c r="I5" i="5"/>
  <c r="H5" i="5"/>
  <c r="J4" i="5"/>
  <c r="I4" i="5"/>
  <c r="F4" i="16" s="1"/>
  <c r="H4" i="5"/>
  <c r="K3" i="5"/>
  <c r="N3" i="5" s="1"/>
  <c r="J3" i="5"/>
  <c r="I3" i="5"/>
  <c r="H3" i="5"/>
  <c r="A3" i="5"/>
  <c r="K60" i="4"/>
  <c r="J60" i="4"/>
  <c r="K59" i="4"/>
  <c r="J59" i="4"/>
  <c r="I59" i="4"/>
  <c r="I60" i="4" s="1"/>
  <c r="H59" i="4"/>
  <c r="H60" i="4" s="1"/>
  <c r="K58" i="4"/>
  <c r="J58" i="4"/>
  <c r="I58" i="4"/>
  <c r="H58" i="4"/>
  <c r="K57" i="4"/>
  <c r="J57" i="4"/>
  <c r="I57" i="4"/>
  <c r="H57" i="4"/>
  <c r="K56" i="4"/>
  <c r="J56" i="4"/>
  <c r="I56" i="4"/>
  <c r="H56" i="4"/>
  <c r="K55" i="4"/>
  <c r="J55" i="4"/>
  <c r="I55" i="4"/>
  <c r="H55" i="4"/>
  <c r="K54" i="4"/>
  <c r="J54" i="4"/>
  <c r="I54" i="4"/>
  <c r="H54" i="4"/>
  <c r="K53" i="4"/>
  <c r="J53" i="4"/>
  <c r="I53" i="4"/>
  <c r="H53" i="4"/>
  <c r="K52" i="4"/>
  <c r="J52" i="4"/>
  <c r="I52" i="4"/>
  <c r="H52" i="4"/>
  <c r="K51" i="4"/>
  <c r="J51" i="4"/>
  <c r="I51" i="4"/>
  <c r="H51" i="4"/>
  <c r="K50" i="4"/>
  <c r="J50" i="4"/>
  <c r="I50" i="4"/>
  <c r="H50" i="4"/>
  <c r="K49" i="4"/>
  <c r="J49" i="4"/>
  <c r="I49" i="4"/>
  <c r="E14" i="16" s="1"/>
  <c r="H49" i="4"/>
  <c r="K48" i="4"/>
  <c r="J48" i="4"/>
  <c r="I48" i="4"/>
  <c r="H48" i="4"/>
  <c r="K47" i="4"/>
  <c r="J47" i="4"/>
  <c r="I47" i="4"/>
  <c r="H47" i="4"/>
  <c r="K46" i="4"/>
  <c r="J46" i="4"/>
  <c r="I46" i="4"/>
  <c r="H46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H42" i="4"/>
  <c r="K41" i="4"/>
  <c r="J41" i="4"/>
  <c r="I41" i="4"/>
  <c r="H41" i="4"/>
  <c r="K40" i="4"/>
  <c r="O40" i="4" s="1"/>
  <c r="J40" i="4"/>
  <c r="I40" i="4"/>
  <c r="E13" i="16" s="1"/>
  <c r="H40" i="4"/>
  <c r="K39" i="4"/>
  <c r="J39" i="4"/>
  <c r="I39" i="4"/>
  <c r="H39" i="4"/>
  <c r="K38" i="4"/>
  <c r="J38" i="4"/>
  <c r="I38" i="4"/>
  <c r="H38" i="4"/>
  <c r="K37" i="4"/>
  <c r="J37" i="4"/>
  <c r="I37" i="4"/>
  <c r="H37" i="4"/>
  <c r="K36" i="4"/>
  <c r="J36" i="4"/>
  <c r="I36" i="4"/>
  <c r="H36" i="4"/>
  <c r="K35" i="4"/>
  <c r="J35" i="4"/>
  <c r="I35" i="4"/>
  <c r="H35" i="4"/>
  <c r="K34" i="4"/>
  <c r="J34" i="4"/>
  <c r="I34" i="4"/>
  <c r="H34" i="4"/>
  <c r="K33" i="4"/>
  <c r="J33" i="4"/>
  <c r="I33" i="4"/>
  <c r="H33" i="4"/>
  <c r="K32" i="4"/>
  <c r="J32" i="4"/>
  <c r="I32" i="4"/>
  <c r="H32" i="4"/>
  <c r="K31" i="4"/>
  <c r="E8" i="16" s="1"/>
  <c r="J31" i="4"/>
  <c r="I31" i="4"/>
  <c r="E12" i="16" s="1"/>
  <c r="H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A25" i="4"/>
  <c r="A34" i="4" s="1"/>
  <c r="A43" i="4" s="1"/>
  <c r="K24" i="4"/>
  <c r="J24" i="4"/>
  <c r="I24" i="4"/>
  <c r="H24" i="4"/>
  <c r="K23" i="4"/>
  <c r="J23" i="4"/>
  <c r="I23" i="4"/>
  <c r="H23" i="4"/>
  <c r="K22" i="4"/>
  <c r="J22" i="4"/>
  <c r="I22" i="4"/>
  <c r="E11" i="16" s="1"/>
  <c r="H22" i="4"/>
  <c r="K21" i="4"/>
  <c r="J21" i="4"/>
  <c r="I21" i="4"/>
  <c r="H21" i="4"/>
  <c r="K20" i="4"/>
  <c r="J20" i="4"/>
  <c r="I20" i="4"/>
  <c r="H20" i="4"/>
  <c r="K19" i="4"/>
  <c r="J19" i="4"/>
  <c r="I19" i="4"/>
  <c r="H19" i="4"/>
  <c r="K18" i="4"/>
  <c r="J18" i="4"/>
  <c r="I18" i="4"/>
  <c r="H18" i="4"/>
  <c r="K17" i="4"/>
  <c r="J17" i="4"/>
  <c r="I17" i="4"/>
  <c r="H17" i="4"/>
  <c r="K16" i="4"/>
  <c r="J16" i="4"/>
  <c r="I16" i="4"/>
  <c r="H16" i="4"/>
  <c r="A16" i="4"/>
  <c r="K15" i="4"/>
  <c r="J15" i="4"/>
  <c r="I15" i="4"/>
  <c r="H15" i="4"/>
  <c r="A15" i="4"/>
  <c r="A24" i="4" s="1"/>
  <c r="A33" i="4" s="1"/>
  <c r="A42" i="4" s="1"/>
  <c r="A51" i="4" s="1"/>
  <c r="K14" i="4"/>
  <c r="J14" i="4"/>
  <c r="I14" i="4"/>
  <c r="H14" i="4"/>
  <c r="K13" i="4"/>
  <c r="J13" i="4"/>
  <c r="I13" i="4"/>
  <c r="H13" i="4"/>
  <c r="K12" i="4"/>
  <c r="J12" i="4"/>
  <c r="I12" i="4"/>
  <c r="H12" i="4"/>
  <c r="K11" i="4"/>
  <c r="J11" i="4"/>
  <c r="I11" i="4"/>
  <c r="H11" i="4"/>
  <c r="K10" i="4"/>
  <c r="J10" i="4"/>
  <c r="I10" i="4"/>
  <c r="H10" i="4"/>
  <c r="K9" i="4"/>
  <c r="J9" i="4"/>
  <c r="I9" i="4"/>
  <c r="H9" i="4"/>
  <c r="K8" i="4"/>
  <c r="J8" i="4"/>
  <c r="I8" i="4"/>
  <c r="H8" i="4"/>
  <c r="K7" i="4"/>
  <c r="J7" i="4"/>
  <c r="I7" i="4"/>
  <c r="H7" i="4"/>
  <c r="K6" i="4"/>
  <c r="J6" i="4"/>
  <c r="I6" i="4"/>
  <c r="H6" i="4"/>
  <c r="K5" i="4"/>
  <c r="J5" i="4"/>
  <c r="I5" i="4"/>
  <c r="H5" i="4"/>
  <c r="J4" i="4"/>
  <c r="I4" i="4"/>
  <c r="E4" i="16" s="1"/>
  <c r="H4" i="4"/>
  <c r="K3" i="4"/>
  <c r="L40" i="4" s="1"/>
  <c r="J3" i="4"/>
  <c r="I3" i="4"/>
  <c r="H3" i="4"/>
  <c r="A3" i="4"/>
  <c r="K60" i="3"/>
  <c r="J60" i="3"/>
  <c r="K59" i="3"/>
  <c r="J59" i="3"/>
  <c r="I59" i="3"/>
  <c r="I60" i="3" s="1"/>
  <c r="H59" i="3"/>
  <c r="H60" i="3" s="1"/>
  <c r="K58" i="3"/>
  <c r="N58" i="3" s="1"/>
  <c r="J58" i="3"/>
  <c r="I58" i="3"/>
  <c r="H58" i="3"/>
  <c r="K57" i="3"/>
  <c r="J57" i="3"/>
  <c r="I57" i="3"/>
  <c r="H57" i="3"/>
  <c r="K56" i="3"/>
  <c r="J56" i="3"/>
  <c r="I56" i="3"/>
  <c r="H56" i="3"/>
  <c r="K55" i="3"/>
  <c r="J55" i="3"/>
  <c r="I55" i="3"/>
  <c r="H55" i="3"/>
  <c r="K54" i="3"/>
  <c r="J54" i="3"/>
  <c r="I54" i="3"/>
  <c r="H54" i="3"/>
  <c r="K53" i="3"/>
  <c r="J53" i="3"/>
  <c r="I53" i="3"/>
  <c r="H53" i="3"/>
  <c r="K52" i="3"/>
  <c r="J52" i="3"/>
  <c r="I52" i="3"/>
  <c r="H52" i="3"/>
  <c r="K51" i="3"/>
  <c r="J51" i="3"/>
  <c r="I51" i="3"/>
  <c r="H51" i="3"/>
  <c r="K50" i="3"/>
  <c r="J50" i="3"/>
  <c r="I50" i="3"/>
  <c r="H50" i="3"/>
  <c r="K49" i="3"/>
  <c r="D10" i="16" s="1"/>
  <c r="J49" i="3"/>
  <c r="I49" i="3"/>
  <c r="D14" i="16" s="1"/>
  <c r="H49" i="3"/>
  <c r="K48" i="3"/>
  <c r="J48" i="3"/>
  <c r="I48" i="3"/>
  <c r="H48" i="3"/>
  <c r="K47" i="3"/>
  <c r="J47" i="3"/>
  <c r="I47" i="3"/>
  <c r="H47" i="3"/>
  <c r="K46" i="3"/>
  <c r="J46" i="3"/>
  <c r="I46" i="3"/>
  <c r="H46" i="3"/>
  <c r="K45" i="3"/>
  <c r="J45" i="3"/>
  <c r="I45" i="3"/>
  <c r="H45" i="3"/>
  <c r="K44" i="3"/>
  <c r="J44" i="3"/>
  <c r="I44" i="3"/>
  <c r="H44" i="3"/>
  <c r="K43" i="3"/>
  <c r="J43" i="3"/>
  <c r="I43" i="3"/>
  <c r="H43" i="3"/>
  <c r="K42" i="3"/>
  <c r="J42" i="3"/>
  <c r="I42" i="3"/>
  <c r="H42" i="3"/>
  <c r="K41" i="3"/>
  <c r="J41" i="3"/>
  <c r="I41" i="3"/>
  <c r="H41" i="3"/>
  <c r="O40" i="3"/>
  <c r="K40" i="3"/>
  <c r="J40" i="3"/>
  <c r="I40" i="3"/>
  <c r="D13" i="16" s="1"/>
  <c r="H40" i="3"/>
  <c r="K39" i="3"/>
  <c r="J39" i="3"/>
  <c r="I39" i="3"/>
  <c r="H39" i="3"/>
  <c r="K38" i="3"/>
  <c r="J38" i="3"/>
  <c r="I38" i="3"/>
  <c r="H38" i="3"/>
  <c r="K37" i="3"/>
  <c r="J37" i="3"/>
  <c r="I37" i="3"/>
  <c r="H37" i="3"/>
  <c r="K36" i="3"/>
  <c r="J36" i="3"/>
  <c r="I36" i="3"/>
  <c r="H36" i="3"/>
  <c r="K35" i="3"/>
  <c r="J35" i="3"/>
  <c r="I35" i="3"/>
  <c r="H35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D12" i="16" s="1"/>
  <c r="H31" i="3"/>
  <c r="K30" i="3"/>
  <c r="J30" i="3"/>
  <c r="I30" i="3"/>
  <c r="H30" i="3"/>
  <c r="K29" i="3"/>
  <c r="J29" i="3"/>
  <c r="I29" i="3"/>
  <c r="H29" i="3"/>
  <c r="K28" i="3"/>
  <c r="J28" i="3"/>
  <c r="I28" i="3"/>
  <c r="H28" i="3"/>
  <c r="K27" i="3"/>
  <c r="J27" i="3"/>
  <c r="I27" i="3"/>
  <c r="H27" i="3"/>
  <c r="K26" i="3"/>
  <c r="J26" i="3"/>
  <c r="I26" i="3"/>
  <c r="H26" i="3"/>
  <c r="K25" i="3"/>
  <c r="J25" i="3"/>
  <c r="I25" i="3"/>
  <c r="H25" i="3"/>
  <c r="K24" i="3"/>
  <c r="J24" i="3"/>
  <c r="I24" i="3"/>
  <c r="H24" i="3"/>
  <c r="K23" i="3"/>
  <c r="J23" i="3"/>
  <c r="I23" i="3"/>
  <c r="H23" i="3"/>
  <c r="K22" i="3"/>
  <c r="J22" i="3"/>
  <c r="I22" i="3"/>
  <c r="D11" i="16" s="1"/>
  <c r="H22" i="3"/>
  <c r="K21" i="3"/>
  <c r="J21" i="3"/>
  <c r="I21" i="3"/>
  <c r="H21" i="3"/>
  <c r="K20" i="3"/>
  <c r="J20" i="3"/>
  <c r="I20" i="3"/>
  <c r="H20" i="3"/>
  <c r="K19" i="3"/>
  <c r="J19" i="3"/>
  <c r="I19" i="3"/>
  <c r="H19" i="3"/>
  <c r="K18" i="3"/>
  <c r="J18" i="3"/>
  <c r="I18" i="3"/>
  <c r="H18" i="3"/>
  <c r="K17" i="3"/>
  <c r="J17" i="3"/>
  <c r="I17" i="3"/>
  <c r="H17" i="3"/>
  <c r="K16" i="3"/>
  <c r="J16" i="3"/>
  <c r="I16" i="3"/>
  <c r="H16" i="3"/>
  <c r="A16" i="3"/>
  <c r="A25" i="3" s="1"/>
  <c r="A34" i="3" s="1"/>
  <c r="A43" i="3" s="1"/>
  <c r="K15" i="3"/>
  <c r="J15" i="3"/>
  <c r="I15" i="3"/>
  <c r="H15" i="3"/>
  <c r="A15" i="3"/>
  <c r="A24" i="3" s="1"/>
  <c r="A33" i="3" s="1"/>
  <c r="A42" i="3" s="1"/>
  <c r="A51" i="3" s="1"/>
  <c r="K14" i="3"/>
  <c r="J14" i="3"/>
  <c r="I14" i="3"/>
  <c r="H14" i="3"/>
  <c r="K13" i="3"/>
  <c r="O13" i="3" s="1"/>
  <c r="J13" i="3"/>
  <c r="I13" i="3"/>
  <c r="H13" i="3"/>
  <c r="K12" i="3"/>
  <c r="J12" i="3"/>
  <c r="I12" i="3"/>
  <c r="H12" i="3"/>
  <c r="K11" i="3"/>
  <c r="J11" i="3"/>
  <c r="I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7" i="3"/>
  <c r="J7" i="3"/>
  <c r="I7" i="3"/>
  <c r="H7" i="3"/>
  <c r="K6" i="3"/>
  <c r="J6" i="3"/>
  <c r="I6" i="3"/>
  <c r="H6" i="3"/>
  <c r="K5" i="3"/>
  <c r="J5" i="3"/>
  <c r="I5" i="3"/>
  <c r="H5" i="3"/>
  <c r="J4" i="3"/>
  <c r="I4" i="3"/>
  <c r="H4" i="3"/>
  <c r="K3" i="3"/>
  <c r="L40" i="3" s="1"/>
  <c r="J3" i="3"/>
  <c r="M58" i="3" s="1"/>
  <c r="I3" i="3"/>
  <c r="H3" i="3"/>
  <c r="A3" i="3"/>
  <c r="K60" i="2"/>
  <c r="J60" i="2"/>
  <c r="I60" i="2"/>
  <c r="H60" i="2"/>
  <c r="K59" i="2"/>
  <c r="J59" i="2"/>
  <c r="I59" i="2"/>
  <c r="H59" i="2"/>
  <c r="K58" i="2"/>
  <c r="J58" i="2"/>
  <c r="I58" i="2"/>
  <c r="H58" i="2"/>
  <c r="K57" i="2"/>
  <c r="J57" i="2"/>
  <c r="I57" i="2"/>
  <c r="H57" i="2"/>
  <c r="K56" i="2"/>
  <c r="J56" i="2"/>
  <c r="I56" i="2"/>
  <c r="H56" i="2"/>
  <c r="K55" i="2"/>
  <c r="J55" i="2"/>
  <c r="I55" i="2"/>
  <c r="H55" i="2"/>
  <c r="K54" i="2"/>
  <c r="J54" i="2"/>
  <c r="I54" i="2"/>
  <c r="H54" i="2"/>
  <c r="K53" i="2"/>
  <c r="J53" i="2"/>
  <c r="I53" i="2"/>
  <c r="H53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C14" i="16" s="1"/>
  <c r="H49" i="2"/>
  <c r="K48" i="2"/>
  <c r="J48" i="2"/>
  <c r="I48" i="2"/>
  <c r="H48" i="2"/>
  <c r="K47" i="2"/>
  <c r="J47" i="2"/>
  <c r="I47" i="2"/>
  <c r="H47" i="2"/>
  <c r="K46" i="2"/>
  <c r="J46" i="2"/>
  <c r="I46" i="2"/>
  <c r="H46" i="2"/>
  <c r="K45" i="2"/>
  <c r="J45" i="2"/>
  <c r="I45" i="2"/>
  <c r="H45" i="2"/>
  <c r="K44" i="2"/>
  <c r="J44" i="2"/>
  <c r="I44" i="2"/>
  <c r="H44" i="2"/>
  <c r="K43" i="2"/>
  <c r="J43" i="2"/>
  <c r="I43" i="2"/>
  <c r="H43" i="2"/>
  <c r="K42" i="2"/>
  <c r="J42" i="2"/>
  <c r="I42" i="2"/>
  <c r="H42" i="2"/>
  <c r="K41" i="2"/>
  <c r="J41" i="2"/>
  <c r="I41" i="2"/>
  <c r="H41" i="2"/>
  <c r="K40" i="2"/>
  <c r="O40" i="2" s="1"/>
  <c r="J40" i="2"/>
  <c r="I40" i="2"/>
  <c r="C13" i="16" s="1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6" i="2"/>
  <c r="J36" i="2"/>
  <c r="I36" i="2"/>
  <c r="H36" i="2"/>
  <c r="K35" i="2"/>
  <c r="J35" i="2"/>
  <c r="I35" i="2"/>
  <c r="H35" i="2"/>
  <c r="K34" i="2"/>
  <c r="J34" i="2"/>
  <c r="I34" i="2"/>
  <c r="H34" i="2"/>
  <c r="K33" i="2"/>
  <c r="J33" i="2"/>
  <c r="I33" i="2"/>
  <c r="H33" i="2"/>
  <c r="K32" i="2"/>
  <c r="J32" i="2"/>
  <c r="I32" i="2"/>
  <c r="H32" i="2"/>
  <c r="K31" i="2"/>
  <c r="J31" i="2"/>
  <c r="I31" i="2"/>
  <c r="C12" i="16" s="1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C11" i="16" s="1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A16" i="2"/>
  <c r="A25" i="2" s="1"/>
  <c r="A34" i="2" s="1"/>
  <c r="A43" i="2" s="1"/>
  <c r="K15" i="2"/>
  <c r="J15" i="2"/>
  <c r="I15" i="2"/>
  <c r="H15" i="2"/>
  <c r="A15" i="2"/>
  <c r="A24" i="2" s="1"/>
  <c r="A33" i="2" s="1"/>
  <c r="A42" i="2" s="1"/>
  <c r="A51" i="2" s="1"/>
  <c r="K14" i="2"/>
  <c r="J14" i="2"/>
  <c r="I14" i="2"/>
  <c r="H14" i="2"/>
  <c r="K13" i="2"/>
  <c r="O13" i="2" s="1"/>
  <c r="J13" i="2"/>
  <c r="I13" i="2"/>
  <c r="H13" i="2"/>
  <c r="K12" i="2"/>
  <c r="J12" i="2"/>
  <c r="I12" i="2"/>
  <c r="H12" i="2"/>
  <c r="K11" i="2"/>
  <c r="J11" i="2"/>
  <c r="I11" i="2"/>
  <c r="H11" i="2"/>
  <c r="K10" i="2"/>
  <c r="J10" i="2"/>
  <c r="I10" i="2"/>
  <c r="H10" i="2"/>
  <c r="K9" i="2"/>
  <c r="J9" i="2"/>
  <c r="I9" i="2"/>
  <c r="H9" i="2"/>
  <c r="K8" i="2"/>
  <c r="J8" i="2"/>
  <c r="I8" i="2"/>
  <c r="H8" i="2"/>
  <c r="K7" i="2"/>
  <c r="J7" i="2"/>
  <c r="I7" i="2"/>
  <c r="H7" i="2"/>
  <c r="K6" i="2"/>
  <c r="J6" i="2"/>
  <c r="I6" i="2"/>
  <c r="H6" i="2"/>
  <c r="K5" i="2"/>
  <c r="J5" i="2"/>
  <c r="I5" i="2"/>
  <c r="H5" i="2"/>
  <c r="J4" i="2"/>
  <c r="I4" i="2"/>
  <c r="C4" i="16" s="1"/>
  <c r="H4" i="2"/>
  <c r="K3" i="2"/>
  <c r="O3" i="2" s="1"/>
  <c r="J3" i="2"/>
  <c r="I3" i="2"/>
  <c r="H3" i="2"/>
  <c r="A3" i="2"/>
  <c r="K60" i="1"/>
  <c r="J60" i="1"/>
  <c r="K59" i="1"/>
  <c r="J59" i="1"/>
  <c r="I59" i="1"/>
  <c r="I60" i="1" s="1"/>
  <c r="H59" i="1"/>
  <c r="H60" i="1" s="1"/>
  <c r="K58" i="1"/>
  <c r="L58" i="1" s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B14" i="16" s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B13" i="16" s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B12" i="16" s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J24" i="1"/>
  <c r="I24" i="1"/>
  <c r="H24" i="1"/>
  <c r="K23" i="1"/>
  <c r="J23" i="1"/>
  <c r="I23" i="1"/>
  <c r="H23" i="1"/>
  <c r="K22" i="1"/>
  <c r="N22" i="1" s="1"/>
  <c r="J22" i="1"/>
  <c r="I22" i="1"/>
  <c r="B11" i="16" s="1"/>
  <c r="H22" i="1"/>
  <c r="K21" i="1"/>
  <c r="J21" i="1"/>
  <c r="I21" i="1"/>
  <c r="H21" i="1"/>
  <c r="K20" i="1"/>
  <c r="J20" i="1"/>
  <c r="I20" i="1"/>
  <c r="H20" i="1"/>
  <c r="K19" i="1"/>
  <c r="J19" i="1"/>
  <c r="I19" i="1"/>
  <c r="H19" i="1"/>
  <c r="K18" i="1"/>
  <c r="J18" i="1"/>
  <c r="I18" i="1"/>
  <c r="H18" i="1"/>
  <c r="K17" i="1"/>
  <c r="J17" i="1"/>
  <c r="I17" i="1"/>
  <c r="H17" i="1"/>
  <c r="K16" i="1"/>
  <c r="J16" i="1"/>
  <c r="I16" i="1"/>
  <c r="H16" i="1"/>
  <c r="A16" i="1"/>
  <c r="A25" i="1" s="1"/>
  <c r="A34" i="1" s="1"/>
  <c r="A43" i="1" s="1"/>
  <c r="K15" i="1"/>
  <c r="J15" i="1"/>
  <c r="I15" i="1"/>
  <c r="H15" i="1"/>
  <c r="A15" i="1"/>
  <c r="A24" i="1" s="1"/>
  <c r="A33" i="1" s="1"/>
  <c r="A42" i="1" s="1"/>
  <c r="A51" i="1" s="1"/>
  <c r="K14" i="1"/>
  <c r="J14" i="1"/>
  <c r="I14" i="1"/>
  <c r="H14" i="1"/>
  <c r="O13" i="1"/>
  <c r="N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H10" i="1"/>
  <c r="K9" i="1"/>
  <c r="J9" i="1"/>
  <c r="I9" i="1"/>
  <c r="H9" i="1"/>
  <c r="K8" i="1"/>
  <c r="J8" i="1"/>
  <c r="I8" i="1"/>
  <c r="H8" i="1"/>
  <c r="K7" i="1"/>
  <c r="J7" i="1"/>
  <c r="I7" i="1"/>
  <c r="H7" i="1"/>
  <c r="K6" i="1"/>
  <c r="J6" i="1"/>
  <c r="I6" i="1"/>
  <c r="H6" i="1"/>
  <c r="K5" i="1"/>
  <c r="J5" i="1"/>
  <c r="I5" i="1"/>
  <c r="H5" i="1"/>
  <c r="J4" i="1"/>
  <c r="H4" i="1"/>
  <c r="L13" i="1"/>
  <c r="J3" i="1"/>
  <c r="I3" i="1"/>
  <c r="H3" i="1"/>
  <c r="A3" i="1"/>
  <c r="N40" i="8" l="1"/>
  <c r="O40" i="8"/>
  <c r="M13" i="13"/>
  <c r="N13" i="13"/>
  <c r="N40" i="13"/>
  <c r="O40" i="13"/>
  <c r="M40" i="8"/>
  <c r="M58" i="8"/>
  <c r="M31" i="8"/>
  <c r="M4" i="8"/>
  <c r="M4" i="6"/>
  <c r="O3" i="6"/>
  <c r="N13" i="6"/>
  <c r="M22" i="5"/>
  <c r="K4" i="5"/>
  <c r="O4" i="5" s="1"/>
  <c r="M13" i="5"/>
  <c r="O3" i="5"/>
  <c r="M4" i="5"/>
  <c r="K4" i="4"/>
  <c r="M49" i="4"/>
  <c r="M4" i="4"/>
  <c r="L58" i="4"/>
  <c r="M31" i="3"/>
  <c r="M49" i="3"/>
  <c r="M4" i="3"/>
  <c r="M13" i="3"/>
  <c r="M58" i="1"/>
  <c r="M22" i="1"/>
  <c r="O49" i="13"/>
  <c r="L10" i="16"/>
  <c r="M40" i="13"/>
  <c r="L31" i="16"/>
  <c r="L32" i="16"/>
  <c r="L4" i="16"/>
  <c r="K4" i="13"/>
  <c r="L3" i="16" s="1"/>
  <c r="M4" i="13"/>
  <c r="L31" i="13"/>
  <c r="L8" i="16"/>
  <c r="O40" i="11"/>
  <c r="K9" i="16"/>
  <c r="M31" i="11"/>
  <c r="O22" i="11"/>
  <c r="K7" i="16"/>
  <c r="K29" i="16"/>
  <c r="K30" i="16"/>
  <c r="N49" i="11"/>
  <c r="K10" i="16"/>
  <c r="K4" i="11"/>
  <c r="K3" i="16" s="1"/>
  <c r="K4" i="16"/>
  <c r="O22" i="12"/>
  <c r="J7" i="16"/>
  <c r="O40" i="12"/>
  <c r="J9" i="16"/>
  <c r="M58" i="12"/>
  <c r="O31" i="12"/>
  <c r="J8" i="16"/>
  <c r="N49" i="12"/>
  <c r="J10" i="16"/>
  <c r="K4" i="12"/>
  <c r="J3" i="16" s="1"/>
  <c r="J4" i="16"/>
  <c r="L13" i="8"/>
  <c r="K4" i="8"/>
  <c r="I3" i="16" s="1"/>
  <c r="I4" i="16"/>
  <c r="L31" i="8"/>
  <c r="I8" i="16"/>
  <c r="M49" i="8"/>
  <c r="M22" i="8"/>
  <c r="O49" i="8"/>
  <c r="I10" i="16"/>
  <c r="M13" i="8"/>
  <c r="O22" i="8"/>
  <c r="I7" i="16"/>
  <c r="L49" i="8"/>
  <c r="I32" i="16"/>
  <c r="I31" i="16"/>
  <c r="O3" i="7"/>
  <c r="L13" i="7"/>
  <c r="L22" i="7"/>
  <c r="N13" i="7"/>
  <c r="K4" i="7"/>
  <c r="H3" i="16" s="1"/>
  <c r="H4" i="16"/>
  <c r="O40" i="7"/>
  <c r="H9" i="16"/>
  <c r="L58" i="7"/>
  <c r="N31" i="7"/>
  <c r="H8" i="16"/>
  <c r="M49" i="7"/>
  <c r="M4" i="7"/>
  <c r="M13" i="7"/>
  <c r="O31" i="7"/>
  <c r="L49" i="7"/>
  <c r="H10" i="16"/>
  <c r="N22" i="7"/>
  <c r="H7" i="16"/>
  <c r="L40" i="6"/>
  <c r="G9" i="16"/>
  <c r="M58" i="6"/>
  <c r="M22" i="6"/>
  <c r="M3" i="6" s="1"/>
  <c r="M31" i="6"/>
  <c r="M40" i="6"/>
  <c r="M13" i="6"/>
  <c r="G27" i="16"/>
  <c r="G28" i="16"/>
  <c r="N31" i="6"/>
  <c r="G8" i="16"/>
  <c r="L58" i="6"/>
  <c r="L22" i="6"/>
  <c r="L31" i="6"/>
  <c r="M49" i="6"/>
  <c r="N22" i="6"/>
  <c r="O31" i="6"/>
  <c r="O49" i="6"/>
  <c r="G10" i="16"/>
  <c r="O22" i="6"/>
  <c r="K4" i="6"/>
  <c r="G3" i="16" s="1"/>
  <c r="G4" i="16"/>
  <c r="N40" i="5"/>
  <c r="F9" i="16"/>
  <c r="M31" i="5"/>
  <c r="M40" i="5"/>
  <c r="M58" i="5"/>
  <c r="O22" i="5"/>
  <c r="F7" i="16"/>
  <c r="N31" i="5"/>
  <c r="F8" i="16"/>
  <c r="N49" i="5"/>
  <c r="F10" i="16"/>
  <c r="L22" i="5"/>
  <c r="L31" i="5"/>
  <c r="L58" i="5"/>
  <c r="N22" i="5"/>
  <c r="O31" i="5"/>
  <c r="N3" i="4"/>
  <c r="O22" i="4"/>
  <c r="E7" i="16"/>
  <c r="N31" i="4"/>
  <c r="L31" i="4"/>
  <c r="L13" i="4"/>
  <c r="N22" i="4"/>
  <c r="O31" i="4"/>
  <c r="M13" i="4"/>
  <c r="L49" i="4"/>
  <c r="E10" i="16"/>
  <c r="L4" i="4"/>
  <c r="E3" i="16"/>
  <c r="M40" i="4"/>
  <c r="N40" i="4"/>
  <c r="E9" i="16"/>
  <c r="M58" i="4"/>
  <c r="E29" i="16"/>
  <c r="E30" i="16"/>
  <c r="N58" i="4"/>
  <c r="O31" i="3"/>
  <c r="D8" i="16"/>
  <c r="L31" i="3"/>
  <c r="N31" i="3"/>
  <c r="N3" i="3"/>
  <c r="D34" i="16"/>
  <c r="D33" i="16"/>
  <c r="N22" i="3"/>
  <c r="D7" i="16"/>
  <c r="K4" i="3"/>
  <c r="D3" i="16" s="1"/>
  <c r="D4" i="16"/>
  <c r="N13" i="3"/>
  <c r="M40" i="3"/>
  <c r="N49" i="3"/>
  <c r="N40" i="3"/>
  <c r="D9" i="16"/>
  <c r="O49" i="3"/>
  <c r="L31" i="2"/>
  <c r="C8" i="16"/>
  <c r="M4" i="2"/>
  <c r="N31" i="2"/>
  <c r="K4" i="2"/>
  <c r="O4" i="2" s="1"/>
  <c r="O31" i="2"/>
  <c r="M49" i="2"/>
  <c r="M22" i="2"/>
  <c r="O49" i="2"/>
  <c r="C10" i="16"/>
  <c r="L22" i="2"/>
  <c r="C7" i="16"/>
  <c r="N40" i="2"/>
  <c r="C9" i="16"/>
  <c r="M58" i="2"/>
  <c r="M13" i="2"/>
  <c r="L58" i="2"/>
  <c r="M4" i="1"/>
  <c r="M31" i="1"/>
  <c r="M49" i="1"/>
  <c r="N58" i="1"/>
  <c r="O31" i="1"/>
  <c r="B8" i="16"/>
  <c r="L49" i="1"/>
  <c r="B10" i="16"/>
  <c r="O49" i="1"/>
  <c r="M13" i="1"/>
  <c r="O22" i="1"/>
  <c r="B7" i="16"/>
  <c r="M40" i="1"/>
  <c r="N40" i="1"/>
  <c r="B9" i="16"/>
  <c r="M22" i="14"/>
  <c r="L13" i="14"/>
  <c r="O40" i="14"/>
  <c r="N13" i="14"/>
  <c r="M25" i="16"/>
  <c r="M36" i="16"/>
  <c r="M26" i="16"/>
  <c r="M4" i="14"/>
  <c r="M30" i="16"/>
  <c r="M29" i="16"/>
  <c r="O49" i="14"/>
  <c r="M10" i="16"/>
  <c r="M35" i="16" s="1"/>
  <c r="M49" i="12"/>
  <c r="M13" i="14"/>
  <c r="M40" i="14"/>
  <c r="L49" i="14"/>
  <c r="N40" i="14"/>
  <c r="N49" i="14"/>
  <c r="M31" i="14"/>
  <c r="L31" i="14"/>
  <c r="N31" i="14"/>
  <c r="M58" i="14"/>
  <c r="O4" i="13"/>
  <c r="N4" i="13"/>
  <c r="N31" i="13"/>
  <c r="L58" i="13"/>
  <c r="M22" i="13"/>
  <c r="M49" i="13"/>
  <c r="N49" i="13"/>
  <c r="M31" i="13"/>
  <c r="M3" i="13" s="1"/>
  <c r="M58" i="13"/>
  <c r="L31" i="11"/>
  <c r="M4" i="11"/>
  <c r="N31" i="12"/>
  <c r="L31" i="12"/>
  <c r="O4" i="14"/>
  <c r="L4" i="14"/>
  <c r="N4" i="14"/>
  <c r="A52" i="14"/>
  <c r="A60" i="14"/>
  <c r="L40" i="14"/>
  <c r="O31" i="14"/>
  <c r="L22" i="14"/>
  <c r="L58" i="14"/>
  <c r="N22" i="14"/>
  <c r="A52" i="13"/>
  <c r="A60" i="13"/>
  <c r="O31" i="13"/>
  <c r="L40" i="13"/>
  <c r="L4" i="13"/>
  <c r="L13" i="13"/>
  <c r="L49" i="13"/>
  <c r="N3" i="13"/>
  <c r="O3" i="13"/>
  <c r="L22" i="13"/>
  <c r="N22" i="13"/>
  <c r="M13" i="11"/>
  <c r="M22" i="11"/>
  <c r="L49" i="11"/>
  <c r="O49" i="11"/>
  <c r="L13" i="11"/>
  <c r="N40" i="11"/>
  <c r="O13" i="11"/>
  <c r="M49" i="11"/>
  <c r="O13" i="12"/>
  <c r="N22" i="12"/>
  <c r="M40" i="12"/>
  <c r="O49" i="12"/>
  <c r="M13" i="12"/>
  <c r="M22" i="12"/>
  <c r="N40" i="12"/>
  <c r="M4" i="12"/>
  <c r="M31" i="12"/>
  <c r="L58" i="12"/>
  <c r="O4" i="12"/>
  <c r="N4" i="12"/>
  <c r="A52" i="12"/>
  <c r="A60" i="12"/>
  <c r="L40" i="12"/>
  <c r="L13" i="12"/>
  <c r="L49" i="12"/>
  <c r="N3" i="12"/>
  <c r="O3" i="12"/>
  <c r="L22" i="12"/>
  <c r="O4" i="11"/>
  <c r="N4" i="11"/>
  <c r="A52" i="11"/>
  <c r="A60" i="11"/>
  <c r="N31" i="11"/>
  <c r="L40" i="11"/>
  <c r="O31" i="11"/>
  <c r="M40" i="11"/>
  <c r="N3" i="11"/>
  <c r="L22" i="11"/>
  <c r="L58" i="11"/>
  <c r="M58" i="11"/>
  <c r="N22" i="11"/>
  <c r="A60" i="7"/>
  <c r="A52" i="7"/>
  <c r="A52" i="8"/>
  <c r="A60" i="8"/>
  <c r="A52" i="3"/>
  <c r="A60" i="3"/>
  <c r="N4" i="6"/>
  <c r="O4" i="6"/>
  <c r="A52" i="6"/>
  <c r="A60" i="6"/>
  <c r="A60" i="2"/>
  <c r="A52" i="2"/>
  <c r="A52" i="1"/>
  <c r="A60" i="1"/>
  <c r="A60" i="4"/>
  <c r="A52" i="4"/>
  <c r="A60" i="5"/>
  <c r="A52" i="5"/>
  <c r="L4" i="1"/>
  <c r="O4" i="1"/>
  <c r="N4" i="1"/>
  <c r="N31" i="1"/>
  <c r="N13" i="5"/>
  <c r="N3" i="1"/>
  <c r="O40" i="1"/>
  <c r="N22" i="2"/>
  <c r="N58" i="2"/>
  <c r="O3" i="4"/>
  <c r="N4" i="4"/>
  <c r="N13" i="4"/>
  <c r="L22" i="4"/>
  <c r="N49" i="4"/>
  <c r="L13" i="6"/>
  <c r="N40" i="6"/>
  <c r="L49" i="6"/>
  <c r="M22" i="7"/>
  <c r="O49" i="7"/>
  <c r="M58" i="7"/>
  <c r="L40" i="8"/>
  <c r="O3" i="1"/>
  <c r="L22" i="1"/>
  <c r="N49" i="1"/>
  <c r="O22" i="2"/>
  <c r="M31" i="2"/>
  <c r="L13" i="3"/>
  <c r="L49" i="3"/>
  <c r="O4" i="4"/>
  <c r="O13" i="4"/>
  <c r="M22" i="4"/>
  <c r="O49" i="4"/>
  <c r="L40" i="5"/>
  <c r="O40" i="6"/>
  <c r="L31" i="7"/>
  <c r="O31" i="8"/>
  <c r="M31" i="7"/>
  <c r="L31" i="1"/>
  <c r="M40" i="2"/>
  <c r="O3" i="3"/>
  <c r="L22" i="3"/>
  <c r="L58" i="3"/>
  <c r="M31" i="4"/>
  <c r="L13" i="5"/>
  <c r="L49" i="5"/>
  <c r="L40" i="7"/>
  <c r="N3" i="8"/>
  <c r="L40" i="2"/>
  <c r="L4" i="2"/>
  <c r="L13" i="2"/>
  <c r="L49" i="2"/>
  <c r="M22" i="3"/>
  <c r="M49" i="5"/>
  <c r="M40" i="7"/>
  <c r="N13" i="8"/>
  <c r="L22" i="8"/>
  <c r="N49" i="8"/>
  <c r="L58" i="8"/>
  <c r="N40" i="7"/>
  <c r="N3" i="2"/>
  <c r="N4" i="2"/>
  <c r="N13" i="2"/>
  <c r="N49" i="2"/>
  <c r="O22" i="3"/>
  <c r="O49" i="5"/>
  <c r="N22" i="8"/>
  <c r="L40" i="1"/>
  <c r="L4" i="11" l="1"/>
  <c r="M3" i="8"/>
  <c r="L3" i="11"/>
  <c r="L4" i="12"/>
  <c r="L4" i="8"/>
  <c r="N4" i="8"/>
  <c r="O4" i="8"/>
  <c r="L4" i="7"/>
  <c r="L3" i="7" s="1"/>
  <c r="M3" i="7"/>
  <c r="M3" i="5"/>
  <c r="N4" i="5"/>
  <c r="F3" i="16"/>
  <c r="F35" i="16" s="1"/>
  <c r="L4" i="5"/>
  <c r="L3" i="5" s="1"/>
  <c r="L3" i="4"/>
  <c r="L4" i="3"/>
  <c r="N4" i="3"/>
  <c r="M3" i="3"/>
  <c r="O4" i="3"/>
  <c r="M3" i="4"/>
  <c r="M3" i="2"/>
  <c r="M3" i="1"/>
  <c r="L34" i="16"/>
  <c r="L33" i="16"/>
  <c r="L36" i="16"/>
  <c r="L25" i="16"/>
  <c r="L35" i="16"/>
  <c r="L26" i="16"/>
  <c r="L29" i="16"/>
  <c r="L30" i="16"/>
  <c r="K27" i="16"/>
  <c r="K28" i="16"/>
  <c r="M3" i="11"/>
  <c r="K26" i="16"/>
  <c r="K36" i="16"/>
  <c r="K35" i="16"/>
  <c r="K25" i="16"/>
  <c r="K31" i="16"/>
  <c r="K32" i="16"/>
  <c r="K34" i="16"/>
  <c r="K33" i="16"/>
  <c r="J33" i="16"/>
  <c r="J34" i="16"/>
  <c r="J29" i="16"/>
  <c r="J30" i="16"/>
  <c r="J31" i="16"/>
  <c r="J32" i="16"/>
  <c r="J35" i="16"/>
  <c r="J25" i="16"/>
  <c r="J36" i="16"/>
  <c r="J26" i="16"/>
  <c r="J28" i="16"/>
  <c r="J27" i="16"/>
  <c r="I30" i="16"/>
  <c r="I29" i="16"/>
  <c r="I28" i="16"/>
  <c r="I27" i="16"/>
  <c r="I25" i="16"/>
  <c r="I35" i="16"/>
  <c r="I26" i="16"/>
  <c r="I36" i="16"/>
  <c r="I33" i="16"/>
  <c r="I34" i="16"/>
  <c r="N4" i="7"/>
  <c r="H28" i="16"/>
  <c r="H27" i="16"/>
  <c r="H34" i="16"/>
  <c r="H33" i="16"/>
  <c r="H32" i="16"/>
  <c r="H31" i="16"/>
  <c r="H36" i="16"/>
  <c r="H26" i="16"/>
  <c r="H35" i="16"/>
  <c r="H25" i="16"/>
  <c r="H30" i="16"/>
  <c r="H29" i="16"/>
  <c r="O4" i="7"/>
  <c r="G31" i="16"/>
  <c r="G32" i="16"/>
  <c r="L4" i="6"/>
  <c r="L3" i="6" s="1"/>
  <c r="G25" i="16"/>
  <c r="G35" i="16"/>
  <c r="G36" i="16"/>
  <c r="G26" i="16"/>
  <c r="G33" i="16"/>
  <c r="G34" i="16"/>
  <c r="G29" i="16"/>
  <c r="G30" i="16"/>
  <c r="F33" i="16"/>
  <c r="F34" i="16"/>
  <c r="F32" i="16"/>
  <c r="F31" i="16"/>
  <c r="F30" i="16"/>
  <c r="F29" i="16"/>
  <c r="F27" i="16"/>
  <c r="F28" i="16"/>
  <c r="E25" i="16"/>
  <c r="E26" i="16"/>
  <c r="E36" i="16"/>
  <c r="E35" i="16"/>
  <c r="E31" i="16"/>
  <c r="E32" i="16"/>
  <c r="E34" i="16"/>
  <c r="E33" i="16"/>
  <c r="E27" i="16"/>
  <c r="E28" i="16"/>
  <c r="D32" i="16"/>
  <c r="D31" i="16"/>
  <c r="D36" i="16"/>
  <c r="D25" i="16"/>
  <c r="D26" i="16"/>
  <c r="D35" i="16"/>
  <c r="D30" i="16"/>
  <c r="D29" i="16"/>
  <c r="D27" i="16"/>
  <c r="D28" i="16"/>
  <c r="C31" i="16"/>
  <c r="C32" i="16"/>
  <c r="C30" i="16"/>
  <c r="C29" i="16"/>
  <c r="C28" i="16"/>
  <c r="C27" i="16"/>
  <c r="C35" i="16"/>
  <c r="C36" i="16"/>
  <c r="C33" i="16"/>
  <c r="C34" i="16"/>
  <c r="B34" i="16"/>
  <c r="B33" i="16"/>
  <c r="B32" i="16"/>
  <c r="B31" i="16"/>
  <c r="B29" i="16"/>
  <c r="B30" i="16"/>
  <c r="B27" i="16"/>
  <c r="B28" i="16"/>
  <c r="B36" i="16"/>
  <c r="B35" i="16"/>
  <c r="M3" i="14"/>
  <c r="M33" i="16"/>
  <c r="M34" i="16"/>
  <c r="M32" i="16"/>
  <c r="M3" i="12"/>
  <c r="L3" i="14"/>
  <c r="L3" i="13"/>
  <c r="L3" i="12"/>
  <c r="L3" i="2"/>
  <c r="L3" i="1"/>
  <c r="L3" i="3"/>
  <c r="L3" i="8"/>
  <c r="F25" i="16" l="1"/>
  <c r="F26" i="16"/>
  <c r="F3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tc={07E3484D-7F95-40D6-87BB-2FEF45F92F3A}</author>
    <author>tc={A40F19DC-96D8-4687-AD69-92C301C33F01}</author>
  </authors>
  <commentList>
    <comment ref="N2" authorId="0" shapeId="0" xr:uid="{07E3484D-7F95-40D6-87BB-2FEF45F92F3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A40F19DC-96D8-4687-AD69-92C301C33F01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tc={F4A14D3D-CE9E-4D78-95D8-0801744B8968}</author>
    <author>tc={304BFFBC-F508-4CC6-A7EC-63C88F5AF04B}</author>
  </authors>
  <commentList>
    <comment ref="N2" authorId="0" shapeId="0" xr:uid="{F4A14D3D-CE9E-4D78-95D8-0801744B8968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304BFFBC-F508-4CC6-A7EC-63C88F5AF04B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tc={8E8003EB-8381-46C7-9F9C-977A805EE587}</author>
    <author>tc={4C473E75-7CE3-43A1-B07D-6B9D30E9F0B0}</author>
  </authors>
  <commentList>
    <comment ref="N2" authorId="0" shapeId="0" xr:uid="{8E8003EB-8381-46C7-9F9C-977A805EE587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4C473E75-7CE3-43A1-B07D-6B9D30E9F0B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tc={265D3B7D-C58E-45FB-B2F0-69F6DC789476}</author>
    <author>tc={34B5BF82-1433-4FB6-AF6C-C86EEA9FC305}</author>
  </authors>
  <commentList>
    <comment ref="N2" authorId="0" shapeId="0" xr:uid="{265D3B7D-C58E-45FB-B2F0-69F6DC789476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34B5BF82-1433-4FB6-AF6C-C86EEA9FC305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tc={D24FE929-83F7-4F0D-8BB4-C45D847358CA}</author>
    <author>tc={EAB39771-7E60-4AAB-9CE6-533811BBE96E}</author>
  </authors>
  <commentList>
    <comment ref="N2" authorId="0" shapeId="0" xr:uid="{D24FE929-83F7-4F0D-8BB4-C45D847358C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EAB39771-7E60-4AAB-9CE6-533811BBE96E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tc={772CC986-CD92-459C-AF2F-02F4A68B0ABD}</author>
    <author>tc={F738A837-040D-43F4-90E0-EBBE617A74F2}</author>
  </authors>
  <commentList>
    <comment ref="N2" authorId="0" shapeId="0" xr:uid="{772CC986-CD92-459C-AF2F-02F4A68B0ABD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F738A837-040D-43F4-90E0-EBBE617A74F2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tc={64F2795D-5E27-4E89-BA20-AD97FAB5185E}</author>
    <author>tc={F86126FD-C308-4EF7-ADF4-50A4D2B871F0}</author>
  </authors>
  <commentList>
    <comment ref="N2" authorId="0" shapeId="0" xr:uid="{64F2795D-5E27-4E89-BA20-AD97FAB5185E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F86126FD-C308-4EF7-ADF4-50A4D2B871F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tc={FFEC57BF-A763-45BC-A784-973D5857B8D9}</author>
    <author>tc={4850DA94-B1B7-4DC5-AA37-1BBDAC1857FD}</author>
  </authors>
  <commentList>
    <comment ref="N2" authorId="0" shapeId="0" xr:uid="{FFEC57BF-A763-45BC-A784-973D5857B8D9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4850DA94-B1B7-4DC5-AA37-1BBDAC1857FD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tc={374E8022-0B51-4033-A1AA-A9DD3FBAE475}</author>
    <author>tc={DB7FB0AE-26B9-4EA5-BB88-A9F3CD6457E2}</author>
  </authors>
  <commentList>
    <comment ref="N2" authorId="0" shapeId="0" xr:uid="{374E8022-0B51-4033-A1AA-A9DD3FBAE475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DB7FB0AE-26B9-4EA5-BB88-A9F3CD6457E2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tc={14927082-8A3A-4AF8-9A21-CD81E44DC1AC}</author>
    <author>tc={C32A1721-8BFA-400A-9D6D-AFDDEF7BCDD4}</author>
  </authors>
  <commentList>
    <comment ref="N2" authorId="0" shapeId="0" xr:uid="{14927082-8A3A-4AF8-9A21-CD81E44DC1AC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C32A1721-8BFA-400A-9D6D-AFDDEF7BCDD4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tc={4994AC00-C152-4610-966C-255078E8B318}</author>
    <author>tc={3B3A4C25-44A3-4D86-83A6-1F9DB58A2DEB}</author>
  </authors>
  <commentList>
    <comment ref="N2" authorId="0" shapeId="0" xr:uid="{4994AC00-C152-4610-966C-255078E8B318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3B3A4C25-44A3-4D86-83A6-1F9DB58A2DEB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tc={3873B635-4E71-4B1B-8AD3-ED9426F4BB93}</author>
    <author>tc={19EA1801-B71F-48F7-A741-95F5949716E1}</author>
  </authors>
  <commentList>
    <comment ref="N2" authorId="0" shapeId="0" xr:uid="{3873B635-4E71-4B1B-8AD3-ED9426F4BB93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percentage represents all the reporting of all the comeptitive suppliers by utilities</t>
      </text>
    </comment>
    <comment ref="O2" authorId="1" shapeId="0" xr:uid="{19EA1801-B71F-48F7-A741-95F5949716E1}">
      <text>
        <t>[Threaded comment]
Your version of Excel allows you to read this threaded comment; however, any edits to it will get removed if the file is opened in a newer version of Excel. Learn more: https://go.microsoft.com/fwlink/?linkid=870924
Comment:
    Percentage reflects what has been reported by National Grid and Fitchburg only.  Eversource is not included</t>
      </text>
    </comment>
  </commentList>
</comments>
</file>

<file path=xl/sharedStrings.xml><?xml version="1.0" encoding="utf-8"?>
<sst xmlns="http://schemas.openxmlformats.org/spreadsheetml/2006/main" count="1075" uniqueCount="226">
  <si>
    <t>Electric Distribution 
Company</t>
  </si>
  <si>
    <t>Competitive Supplier</t>
  </si>
  <si>
    <t xml:space="preserve">Community Choice 
Electricity Aggregation </t>
  </si>
  <si>
    <t>Sum Competitive Supply + CCEA</t>
  </si>
  <si>
    <t xml:space="preserve">Month Summary </t>
  </si>
  <si>
    <t>EDC # of Customer</t>
  </si>
  <si>
    <t>EDC  kWh used</t>
  </si>
  <si>
    <t xml:space="preserve"> CS # of Customer</t>
  </si>
  <si>
    <t xml:space="preserve"> CS  kWh Used</t>
  </si>
  <si>
    <t>CCEA # of Customer</t>
  </si>
  <si>
    <t>CCEA kWh Used</t>
  </si>
  <si>
    <t>Total # Customers  CS+CCEA</t>
  </si>
  <si>
    <t>Total CS + CCEA kWh</t>
  </si>
  <si>
    <t>Total Customers</t>
  </si>
  <si>
    <t>Total kWh</t>
  </si>
  <si>
    <t>% of classs kWh</t>
  </si>
  <si>
    <t>% of Customers</t>
  </si>
  <si>
    <t>Rate Class Load ( in %) CS kWh</t>
  </si>
  <si>
    <t>Rate Class Load ( in %) CCEA kWh</t>
  </si>
  <si>
    <t>R</t>
  </si>
  <si>
    <t>EverSource</t>
  </si>
  <si>
    <t>EverSource East</t>
  </si>
  <si>
    <t>EverSource West</t>
  </si>
  <si>
    <t>NGrid</t>
  </si>
  <si>
    <t>MECO</t>
  </si>
  <si>
    <t>Nantucket</t>
  </si>
  <si>
    <t>Unitil</t>
  </si>
  <si>
    <t>FG&amp;E</t>
  </si>
  <si>
    <t>R-LI</t>
  </si>
  <si>
    <t xml:space="preserve">Small C &amp; I </t>
  </si>
  <si>
    <t xml:space="preserve">Medium C &amp; I </t>
  </si>
  <si>
    <t>WCMA</t>
  </si>
  <si>
    <t>Large C &amp; I</t>
  </si>
  <si>
    <t>St. Lights</t>
  </si>
  <si>
    <t>Street Light</t>
  </si>
  <si>
    <t>Farms</t>
  </si>
  <si>
    <t>September</t>
  </si>
  <si>
    <t>October</t>
  </si>
  <si>
    <t>November</t>
  </si>
  <si>
    <t>December</t>
  </si>
  <si>
    <t>ELECTRIC MONTHLY MIGRATION STATISTICS IN MASSACHUSETTS</t>
  </si>
  <si>
    <t>Created by Zazy Atala and Paul Lopes</t>
  </si>
  <si>
    <t>Energy market Group</t>
  </si>
  <si>
    <t>Department of Energy Resources</t>
  </si>
  <si>
    <t>General Layout and Structure of Worksheet</t>
  </si>
  <si>
    <t>Worksheet</t>
  </si>
  <si>
    <t xml:space="preserve">NEW UPDATED WORKSHEET </t>
  </si>
  <si>
    <t xml:space="preserve">Update Utility Naming Convention.  Eversource has acquired NSATR and WMECO; </t>
  </si>
  <si>
    <t xml:space="preserve">We are no longer collecting information on NU.  You can check WMECO under Eversource for data. </t>
  </si>
  <si>
    <t>Each sheet presents information on the parent IOUS: Eversource, NGRID, and Unitil</t>
  </si>
  <si>
    <t xml:space="preserve">New Source: we added the DPU Electric Rates by customer class </t>
  </si>
  <si>
    <t xml:space="preserve">You can visit DPU electric rates for additional source. </t>
  </si>
  <si>
    <t>Year</t>
  </si>
  <si>
    <t>Investor Owned Utilities (IOUs) Monthly Migration Reports</t>
  </si>
  <si>
    <t>Each Month IOUs are required to file its Monthly Migration Report the Department of Energy Resources (DOER).</t>
  </si>
  <si>
    <t>All Reports are due  at the  beginning of the month ( usually between the 5th to the 15th).</t>
  </si>
  <si>
    <t>The IOUs Reports includes data on Incumbents and competitive suppliers in terms of loads &amp; customer counts by Rate class</t>
  </si>
  <si>
    <t>The IOUs Reports show how the number of customers switching trends by Rate class</t>
  </si>
  <si>
    <t>MONTHLY SPECIFIC SHEETS</t>
  </si>
  <si>
    <t>Each sheet is specific to a different month per the same given year</t>
  </si>
  <si>
    <t>Each sheet Includes information by Rate Class, classified by DOER, across all of the IOUs .</t>
  </si>
  <si>
    <t>Utilities Reported   "Rate Class"  data are reclassified to DOER "Rate Classes"  based on the following categories:</t>
  </si>
  <si>
    <t>Residential Rate Class is identified as : Residential (R ) , and Residenial Low Income (R-LI)</t>
  </si>
  <si>
    <t>Commercial and Industrial ( C &amp;I) are indetified as : Small (C&amp; I), Medium (C&amp;I), and Large (C&amp;I)</t>
  </si>
  <si>
    <t>Street Lights and Farms</t>
  </si>
  <si>
    <t>Each Sheet includes information on the percentage amount of customers that have switched to  competitive suppliers</t>
  </si>
  <si>
    <t>DOER does not publish the data of each utility's rate class.  DOER normalizes all  rate classes into a set of of unique measures.</t>
  </si>
  <si>
    <t>DOER consolidate residential customer migration data into a three sets of measures and based on utilties' own definition</t>
  </si>
  <si>
    <t>R, R-Li, and R-TOU</t>
  </si>
  <si>
    <t>DOER reclassified Commercial and Indutrial rate class by each utility based on its total loads and each utility's definitions</t>
  </si>
  <si>
    <t>Small C &amp; I, Medium C &amp; I, and Large C &amp; I</t>
  </si>
  <si>
    <t xml:space="preserve">ELECTRIC MIGRATION REPORTS IN MASSACHUSETTS.  </t>
  </si>
  <si>
    <t>DOER provides data on the migration of customers from their host invetor oened utilities ( IOUS) to alternative suppliers</t>
  </si>
  <si>
    <t>Example: seasonal shift due to a cold weather</t>
  </si>
  <si>
    <t xml:space="preserve">If there will be spot market electric prices offered by alternative providers, driven fro instance by the spike in the price of natural gas, </t>
  </si>
  <si>
    <t>customer will stay with their host utility</t>
  </si>
  <si>
    <t>DOER  tracks  independent and competitive generators  loads and customer switching count to competive suppliers for the following reasons:</t>
  </si>
  <si>
    <t>To determine how many customers have switched to competitive suppliers</t>
  </si>
  <si>
    <t>In order to determine how many residential or C &amp; I custoners have switched to competitive suppliers</t>
  </si>
  <si>
    <t>To monitor and evaluate the performance of all suppliers ( incumbent and competitive) in the energy market.</t>
  </si>
  <si>
    <t>To measure the benefits of different rates offered by incumbent and by independent suppliers</t>
  </si>
  <si>
    <t>DOER measures  overall impact of competitive suppliers in the energy market in terms of :</t>
  </si>
  <si>
    <t xml:space="preserve">Incentives for customers to switch </t>
  </si>
  <si>
    <t>Customer enrollements from month to month</t>
  </si>
  <si>
    <t xml:space="preserve"> Notes </t>
  </si>
  <si>
    <t>Sectors by Rate Class</t>
  </si>
  <si>
    <t xml:space="preserve">R </t>
  </si>
  <si>
    <t xml:space="preserve">Residential </t>
  </si>
  <si>
    <t>Residential- Low Income</t>
  </si>
  <si>
    <t>R-TOU</t>
  </si>
  <si>
    <t>Resudential Time of Use</t>
  </si>
  <si>
    <t xml:space="preserve">Small Commercial and Industrial </t>
  </si>
  <si>
    <t xml:space="preserve">Medium Commercial and Industrial </t>
  </si>
  <si>
    <t xml:space="preserve">Large Commercial and Industrial </t>
  </si>
  <si>
    <t>Street Lights</t>
  </si>
  <si>
    <t>Data inforamtion Type</t>
  </si>
  <si>
    <t>Investor Owned Utilities (IOUs)</t>
  </si>
  <si>
    <t>Parent IOUs</t>
  </si>
  <si>
    <t>Names of Electric  IOU Filing</t>
  </si>
  <si>
    <t>New Parent IOU Name</t>
  </si>
  <si>
    <t xml:space="preserve">Current Parent IOU </t>
  </si>
  <si>
    <t>National Grid (NGRID)</t>
  </si>
  <si>
    <t>NSTAR ( NSTAR)</t>
  </si>
  <si>
    <t>Northeast Utilities (NU)</t>
  </si>
  <si>
    <t>Unitil ( Unitil)</t>
  </si>
  <si>
    <t xml:space="preserve"> Basic servuce Prices from MA DPU website</t>
  </si>
  <si>
    <t>The table below lists the months included in each distribution company's fixed (six-month) pricing term.</t>
  </si>
  <si>
    <t>Distribution Company</t>
  </si>
  <si>
    <t>Fixed Rate Basic Service Terms</t>
  </si>
  <si>
    <t>Eversource (NSTAR &amp; WMECo)</t>
  </si>
  <si>
    <t>January - June</t>
  </si>
  <si>
    <t>July - December</t>
  </si>
  <si>
    <t>National Grid</t>
  </si>
  <si>
    <t>November - April</t>
  </si>
  <si>
    <t>May - October</t>
  </si>
  <si>
    <t>December - May</t>
  </si>
  <si>
    <t>June - November</t>
  </si>
  <si>
    <t>The table below identifies the rate classes that comprise the basic service customer classes listed on the tabs in this worksheet.</t>
  </si>
  <si>
    <t>Residential</t>
  </si>
  <si>
    <t>Business</t>
  </si>
  <si>
    <t>Street Lighting (**)</t>
  </si>
  <si>
    <t>Small C&amp;I</t>
  </si>
  <si>
    <t>Large C&amp;I</t>
  </si>
  <si>
    <t>Medium C&amp;I  (*)</t>
  </si>
  <si>
    <t>Eversource - NSTAR</t>
  </si>
  <si>
    <t>Boston Edison</t>
  </si>
  <si>
    <t>R-1, R-2, R-3, R-4</t>
  </si>
  <si>
    <t>G-1, G-2, T-1, Street Lighting</t>
  </si>
  <si>
    <t>G3, T2</t>
  </si>
  <si>
    <t>Cambridge Electric</t>
  </si>
  <si>
    <t>G-0, G-1,G-4, G-5, G-6, T-1, Street Lighting</t>
  </si>
  <si>
    <t>G2, G3</t>
  </si>
  <si>
    <t>Commonwealth Electric</t>
  </si>
  <si>
    <t>G-1, G-4, G-5, G-6, G-7, Street Lighting</t>
  </si>
  <si>
    <t>R-1, R-2, R-3, R-E</t>
  </si>
  <si>
    <t>G-1, Street Lighting</t>
  </si>
  <si>
    <t>Eversource -  WMECo</t>
  </si>
  <si>
    <t>G-0, T-0, 23, 24</t>
  </si>
  <si>
    <t xml:space="preserve">G-2, T-2, T-4, T-5 </t>
  </si>
  <si>
    <t>S1, S2</t>
  </si>
  <si>
    <t>FG&amp;E/Unitil</t>
  </si>
  <si>
    <t>RD-1, RD-2</t>
  </si>
  <si>
    <t>GD-1, GD-6</t>
  </si>
  <si>
    <t>GD-3</t>
  </si>
  <si>
    <t>GD-2, GD-4, GD-5, Outdoor Lighting</t>
  </si>
  <si>
    <t>Notes</t>
  </si>
  <si>
    <r>
      <rPr>
        <b/>
        <sz val="11"/>
        <rFont val="Arial"/>
        <family val="2"/>
      </rPr>
      <t xml:space="preserve">C&amp;I </t>
    </r>
    <r>
      <rPr>
        <sz val="11"/>
        <rFont val="Arial"/>
        <family val="2"/>
      </rPr>
      <t>refers to commercial and industrial customers</t>
    </r>
  </si>
  <si>
    <t>For their large C&amp;I customers, the distribution companies procure and price basic service separately for three "load zones" in Massachusetts:</t>
  </si>
  <si>
    <r>
      <rPr>
        <b/>
        <sz val="11"/>
        <rFont val="Arial"/>
        <family val="2"/>
      </rPr>
      <t xml:space="preserve">   NEMA</t>
    </r>
    <r>
      <rPr>
        <sz val="11"/>
        <rFont val="Arial"/>
        <family val="2"/>
      </rPr>
      <t xml:space="preserve"> refers to the Northeastern Massachusetts load zone</t>
    </r>
  </si>
  <si>
    <r>
      <t xml:space="preserve">   </t>
    </r>
    <r>
      <rPr>
        <b/>
        <sz val="11"/>
        <rFont val="Arial"/>
        <family val="2"/>
      </rPr>
      <t>SEMA</t>
    </r>
    <r>
      <rPr>
        <sz val="11"/>
        <rFont val="Arial"/>
        <family val="2"/>
      </rPr>
      <t xml:space="preserve"> refers to the Southeastern Massachusetts load zone</t>
    </r>
  </si>
  <si>
    <r>
      <t xml:space="preserve">   </t>
    </r>
    <r>
      <rPr>
        <b/>
        <sz val="11"/>
        <rFont val="Arial"/>
        <family val="2"/>
      </rPr>
      <t>WCMA</t>
    </r>
    <r>
      <rPr>
        <sz val="11"/>
        <rFont val="Arial"/>
        <family val="2"/>
      </rPr>
      <t xml:space="preserve"> refers to the West-Central Massachusetts load zone</t>
    </r>
  </si>
  <si>
    <t>Residential _CS</t>
  </si>
  <si>
    <t>Residential _CCEA</t>
  </si>
  <si>
    <t>Sm C &amp; I_CS</t>
  </si>
  <si>
    <t>Sm C &amp; I_CCEA</t>
  </si>
  <si>
    <t>Med C &amp; I_CS</t>
  </si>
  <si>
    <t>Med C &amp; I_CCEA</t>
  </si>
  <si>
    <t>Lg C &amp; I_CS</t>
  </si>
  <si>
    <t>Lg C &amp; I_CCEA</t>
  </si>
  <si>
    <t>St Lighting_CS</t>
  </si>
  <si>
    <t>St Lighting_CCEA</t>
  </si>
  <si>
    <t>State _CS</t>
  </si>
  <si>
    <t>State _CCEA</t>
  </si>
  <si>
    <t>Total Residential</t>
  </si>
  <si>
    <t>Total  Residential CS &amp; CCEA</t>
  </si>
  <si>
    <t>Total Medium C&amp;I</t>
  </si>
  <si>
    <t>Total Large C&amp;I</t>
  </si>
  <si>
    <t>Total Small &amp; I</t>
  </si>
  <si>
    <t>Total Small C&amp;I _CS &amp; CCEA</t>
  </si>
  <si>
    <t>Total Medium C&amp;I_CS &amp; CCEA</t>
  </si>
  <si>
    <t>Total Large C&amp;I_CS &amp; CCEA</t>
  </si>
  <si>
    <t>Street Light_CS &amp; CCEA</t>
  </si>
  <si>
    <t xml:space="preserve">Total Small C&amp;I _CS </t>
  </si>
  <si>
    <t xml:space="preserve">Total Medium C&amp;I_CS </t>
  </si>
  <si>
    <t xml:space="preserve">Total Large C&amp;I_CS </t>
  </si>
  <si>
    <t xml:space="preserve">Street Light_CS </t>
  </si>
  <si>
    <t>Total Small C&amp;I _ CCEA</t>
  </si>
  <si>
    <t>Total Medium C&amp;I_ CCEA</t>
  </si>
  <si>
    <t>Total Large C&amp;I_ CCEA</t>
  </si>
  <si>
    <t>Street Light_&amp; CCEA</t>
  </si>
  <si>
    <t>Total Residential CS</t>
  </si>
  <si>
    <t>Total Residential CCEA</t>
  </si>
  <si>
    <t>EDC # Of Customer</t>
  </si>
  <si>
    <t xml:space="preserve">Electric Distibution Company(Number of Customers) </t>
  </si>
  <si>
    <t>EDC # kWh used</t>
  </si>
  <si>
    <t>Electric Distibution Company (kWh Used)</t>
  </si>
  <si>
    <t>CS # of Customer</t>
  </si>
  <si>
    <t>Competitive Supplier (Number of customers)</t>
  </si>
  <si>
    <t>CS kWh used</t>
  </si>
  <si>
    <t>Competitive Supply kWh Used)</t>
  </si>
  <si>
    <t>Community Choice Aggreation (Number of customers)</t>
  </si>
  <si>
    <t>CCEA kWh used</t>
  </si>
  <si>
    <t>Community Choice Aggreation (kWh Used)</t>
  </si>
  <si>
    <t>Sum CS + CCEA # of Customer</t>
  </si>
  <si>
    <t>Total Competitive Supplier,Community Choice Aggreation( Number of customers )</t>
  </si>
  <si>
    <t>Sum of CS + CCEA kWh</t>
  </si>
  <si>
    <t>Total Competitive Supplier,Community Choice Aggreation(kWh used)</t>
  </si>
  <si>
    <t>Total kWh Used</t>
  </si>
  <si>
    <t>Annual</t>
  </si>
  <si>
    <t>EVERSOURCE</t>
  </si>
  <si>
    <t>NGRID</t>
  </si>
  <si>
    <t>UNITIL</t>
  </si>
  <si>
    <t>Competitive Suppliers</t>
  </si>
  <si>
    <t>Total</t>
  </si>
  <si>
    <t>Customer Count</t>
  </si>
  <si>
    <t>kWh Used</t>
  </si>
  <si>
    <t>LDC  kWh used</t>
  </si>
  <si>
    <t>Anniual Electric Migration</t>
  </si>
  <si>
    <t>MG customer Count</t>
  </si>
  <si>
    <t>MG Kwh Used</t>
  </si>
  <si>
    <t>Commercial</t>
  </si>
  <si>
    <t>Industrial</t>
  </si>
  <si>
    <t>St Light</t>
  </si>
  <si>
    <t>Municipal Aggregation</t>
  </si>
  <si>
    <t>12/19/202f2</t>
  </si>
  <si>
    <t>Last Updated:February 1, 2023</t>
  </si>
  <si>
    <t>Masscahusetts Electic Company (MECO)</t>
  </si>
  <si>
    <t>NANTUCKET</t>
  </si>
  <si>
    <t>Boston Edison Company (BECO)</t>
  </si>
  <si>
    <t>Eversource</t>
  </si>
  <si>
    <t>Eversource East</t>
  </si>
  <si>
    <t>Cambridge Electric Light (CAMB)</t>
  </si>
  <si>
    <t>Commonwealth Electric Company (COMM)</t>
  </si>
  <si>
    <t>Western massachusetts Electric Company (WMECO)</t>
  </si>
  <si>
    <t>Eversource West</t>
  </si>
  <si>
    <t>Fitchbuirg Gas and Electric (FGE)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</si>
</sst>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%"/>
    <numFmt numFmtId="166" formatCode="[$-409]mmm\-yy;@"/>
    <numFmt numFmtId="167" formatCode="#,##0.0000000000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222222"/>
      <name val="Arial"/>
      <family val="2"/>
    </font>
    <font>
      <sz val="12"/>
      <color rgb="FF2962FF"/>
      <name val="Arial"/>
      <family val="2"/>
    </font>
    <font>
      <b/>
      <sz val="14"/>
      <color rgb="FF0066CC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0"/>
      <color theme="0"/>
      <name val="Calibri"/>
      <family val="2"/>
      <scheme val="minor"/>
    </font>
    <font>
      <sz val="11"/>
      <color rgb="FFFF3300"/>
      <name val="Calibri"/>
      <family val="2"/>
      <scheme val="minor"/>
    </font>
    <font>
      <b/>
      <sz val="11"/>
      <color rgb="FFFF33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66FF33"/>
        <bgColor theme="4" tint="0.79998168889431442"/>
      </patternFill>
    </fill>
    <fill>
      <patternFill patternType="solid">
        <fgColor rgb="FFFCAAEA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4FE7E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CAAEA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FF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8E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1604BC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indexed="64"/>
      </left>
      <right/>
      <top style="medium">
        <color theme="4"/>
      </top>
      <bottom/>
      <diagonal/>
    </border>
    <border>
      <left/>
      <right style="medium">
        <color indexed="64"/>
      </right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thin">
        <color indexed="64"/>
      </left>
      <right/>
      <top style="medium">
        <color theme="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double">
        <color indexed="64"/>
      </bottom>
      <diagonal/>
    </border>
    <border>
      <left/>
      <right style="thin">
        <color rgb="FFFF0000"/>
      </right>
      <top style="thin">
        <color rgb="FFFF0000"/>
      </top>
      <bottom style="double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rgb="FFFF0000"/>
      </right>
      <top style="thin">
        <color rgb="FFFF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double">
        <color indexed="64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medium">
        <color rgb="FFFF0000"/>
      </right>
      <top style="thin">
        <color rgb="FFFF0000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2">
    <xf numFmtId="0" fontId="0" fillId="0" borderId="0"/>
    <xf numFmtId="0" fontId="39" fillId="0" borderId="0"/>
  </cellStyleXfs>
  <cellXfs count="415">
    <xf numFmtId="0" fontId="0" fillId="0" borderId="0" xfId="0"/>
    <xf numFmtId="0" fontId="3" fillId="0" borderId="0" xfId="0" applyFont="1"/>
    <xf numFmtId="0" fontId="1" fillId="3" borderId="8" xfId="0" applyFont="1" applyFill="1" applyBorder="1" applyAlignment="1">
      <alignment horizontal="left" wrapText="1"/>
    </xf>
    <xf numFmtId="3" fontId="1" fillId="4" borderId="9" xfId="0" applyNumberFormat="1" applyFont="1" applyFill="1" applyBorder="1" applyAlignment="1">
      <alignment wrapText="1"/>
    </xf>
    <xf numFmtId="3" fontId="1" fillId="4" borderId="10" xfId="0" applyNumberFormat="1" applyFont="1" applyFill="1" applyBorder="1" applyAlignment="1">
      <alignment wrapText="1"/>
    </xf>
    <xf numFmtId="3" fontId="1" fillId="5" borderId="11" xfId="0" applyNumberFormat="1" applyFont="1" applyFill="1" applyBorder="1" applyAlignment="1">
      <alignment wrapText="1"/>
    </xf>
    <xf numFmtId="3" fontId="1" fillId="5" borderId="12" xfId="0" applyNumberFormat="1" applyFont="1" applyFill="1" applyBorder="1" applyAlignment="1">
      <alignment wrapText="1"/>
    </xf>
    <xf numFmtId="3" fontId="1" fillId="6" borderId="12" xfId="0" applyNumberFormat="1" applyFont="1" applyFill="1" applyBorder="1" applyAlignment="1">
      <alignment wrapText="1"/>
    </xf>
    <xf numFmtId="3" fontId="1" fillId="6" borderId="10" xfId="0" applyNumberFormat="1" applyFont="1" applyFill="1" applyBorder="1" applyAlignment="1">
      <alignment wrapText="1"/>
    </xf>
    <xf numFmtId="3" fontId="1" fillId="7" borderId="13" xfId="0" applyNumberFormat="1" applyFont="1" applyFill="1" applyBorder="1" applyAlignment="1">
      <alignment wrapText="1"/>
    </xf>
    <xf numFmtId="3" fontId="1" fillId="7" borderId="14" xfId="0" applyNumberFormat="1" applyFont="1" applyFill="1" applyBorder="1" applyAlignment="1">
      <alignment wrapText="1"/>
    </xf>
    <xf numFmtId="3" fontId="1" fillId="8" borderId="15" xfId="0" applyNumberFormat="1" applyFont="1" applyFill="1" applyBorder="1" applyAlignment="1">
      <alignment wrapText="1"/>
    </xf>
    <xf numFmtId="3" fontId="1" fillId="8" borderId="16" xfId="0" applyNumberFormat="1" applyFont="1" applyFill="1" applyBorder="1" applyAlignment="1">
      <alignment wrapText="1"/>
    </xf>
    <xf numFmtId="0" fontId="1" fillId="5" borderId="17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wrapText="1"/>
    </xf>
    <xf numFmtId="0" fontId="1" fillId="6" borderId="20" xfId="0" applyFont="1" applyFill="1" applyBorder="1" applyAlignment="1">
      <alignment wrapText="1"/>
    </xf>
    <xf numFmtId="0" fontId="1" fillId="0" borderId="8" xfId="0" applyFont="1" applyBorder="1" applyAlignment="1">
      <alignment horizontal="left"/>
    </xf>
    <xf numFmtId="38" fontId="1" fillId="0" borderId="22" xfId="0" applyNumberFormat="1" applyFont="1" applyBorder="1"/>
    <xf numFmtId="38" fontId="1" fillId="0" borderId="23" xfId="0" applyNumberFormat="1" applyFont="1" applyBorder="1"/>
    <xf numFmtId="38" fontId="1" fillId="0" borderId="24" xfId="0" applyNumberFormat="1" applyFont="1" applyBorder="1"/>
    <xf numFmtId="38" fontId="1" fillId="0" borderId="25" xfId="0" applyNumberFormat="1" applyFont="1" applyBorder="1"/>
    <xf numFmtId="38" fontId="1" fillId="0" borderId="15" xfId="0" applyNumberFormat="1" applyFont="1" applyBorder="1"/>
    <xf numFmtId="38" fontId="1" fillId="0" borderId="26" xfId="0" applyNumberFormat="1" applyFont="1" applyBorder="1"/>
    <xf numFmtId="3" fontId="0" fillId="0" borderId="26" xfId="0" applyNumberFormat="1" applyBorder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9" fontId="0" fillId="0" borderId="27" xfId="0" applyNumberFormat="1" applyBorder="1" applyAlignment="1">
      <alignment horizontal="center"/>
    </xf>
    <xf numFmtId="9" fontId="0" fillId="0" borderId="28" xfId="0" applyNumberFormat="1" applyBorder="1" applyAlignment="1">
      <alignment horizontal="center"/>
    </xf>
    <xf numFmtId="9" fontId="0" fillId="0" borderId="29" xfId="0" applyNumberFormat="1" applyBorder="1" applyAlignment="1">
      <alignment horizontal="center"/>
    </xf>
    <xf numFmtId="0" fontId="1" fillId="10" borderId="1" xfId="0" applyFont="1" applyFill="1" applyBorder="1" applyAlignment="1">
      <alignment horizontal="left" indent="1"/>
    </xf>
    <xf numFmtId="38" fontId="1" fillId="11" borderId="1" xfId="0" applyNumberFormat="1" applyFont="1" applyFill="1" applyBorder="1"/>
    <xf numFmtId="38" fontId="1" fillId="11" borderId="2" xfId="0" applyNumberFormat="1" applyFont="1" applyFill="1" applyBorder="1"/>
    <xf numFmtId="38" fontId="1" fillId="12" borderId="3" xfId="0" applyNumberFormat="1" applyFont="1" applyFill="1" applyBorder="1"/>
    <xf numFmtId="38" fontId="1" fillId="13" borderId="30" xfId="0" applyNumberFormat="1" applyFont="1" applyFill="1" applyBorder="1"/>
    <xf numFmtId="38" fontId="1" fillId="13" borderId="31" xfId="0" applyNumberFormat="1" applyFont="1" applyFill="1" applyBorder="1"/>
    <xf numFmtId="3" fontId="0" fillId="14" borderId="9" xfId="0" applyNumberFormat="1" applyFill="1" applyBorder="1"/>
    <xf numFmtId="3" fontId="0" fillId="14" borderId="10" xfId="0" applyNumberFormat="1" applyFill="1" applyBorder="1"/>
    <xf numFmtId="3" fontId="1" fillId="15" borderId="15" xfId="0" applyNumberFormat="1" applyFont="1" applyFill="1" applyBorder="1" applyAlignment="1">
      <alignment horizontal="center"/>
    </xf>
    <xf numFmtId="3" fontId="1" fillId="15" borderId="1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38" fontId="0" fillId="0" borderId="1" xfId="0" applyNumberFormat="1" applyBorder="1"/>
    <xf numFmtId="38" fontId="0" fillId="0" borderId="2" xfId="0" applyNumberFormat="1" applyBorder="1"/>
    <xf numFmtId="38" fontId="0" fillId="0" borderId="3" xfId="0" applyNumberFormat="1" applyBorder="1"/>
    <xf numFmtId="38" fontId="0" fillId="0" borderId="1" xfId="0" quotePrefix="1" applyNumberFormat="1" applyBorder="1"/>
    <xf numFmtId="3" fontId="0" fillId="16" borderId="9" xfId="0" applyNumberFormat="1" applyFill="1" applyBorder="1"/>
    <xf numFmtId="3" fontId="0" fillId="16" borderId="10" xfId="0" applyNumberFormat="1" applyFill="1" applyBorder="1"/>
    <xf numFmtId="3" fontId="0" fillId="0" borderId="34" xfId="0" applyNumberFormat="1" applyBorder="1" applyAlignment="1">
      <alignment horizontal="center"/>
    </xf>
    <xf numFmtId="0" fontId="0" fillId="0" borderId="35" xfId="0" applyBorder="1" applyAlignment="1">
      <alignment horizontal="left" indent="1"/>
    </xf>
    <xf numFmtId="38" fontId="0" fillId="0" borderId="35" xfId="0" applyNumberFormat="1" applyBorder="1"/>
    <xf numFmtId="38" fontId="0" fillId="0" borderId="29" xfId="0" applyNumberFormat="1" applyBorder="1"/>
    <xf numFmtId="38" fontId="0" fillId="0" borderId="0" xfId="0" applyNumberFormat="1"/>
    <xf numFmtId="38" fontId="0" fillId="0" borderId="36" xfId="0" applyNumberFormat="1" applyBorder="1"/>
    <xf numFmtId="38" fontId="0" fillId="0" borderId="37" xfId="0" applyNumberFormat="1" applyBorder="1"/>
    <xf numFmtId="0" fontId="1" fillId="0" borderId="1" xfId="0" applyFont="1" applyBorder="1" applyAlignment="1">
      <alignment horizontal="left" indent="2"/>
    </xf>
    <xf numFmtId="38" fontId="0" fillId="18" borderId="1" xfId="0" applyNumberFormat="1" applyFill="1" applyBorder="1"/>
    <xf numFmtId="38" fontId="0" fillId="18" borderId="38" xfId="0" applyNumberFormat="1" applyFill="1" applyBorder="1"/>
    <xf numFmtId="0" fontId="0" fillId="0" borderId="35" xfId="0" applyBorder="1" applyAlignment="1">
      <alignment horizontal="left" indent="2"/>
    </xf>
    <xf numFmtId="38" fontId="0" fillId="18" borderId="35" xfId="0" applyNumberFormat="1" applyFill="1" applyBorder="1"/>
    <xf numFmtId="38" fontId="0" fillId="18" borderId="25" xfId="0" applyNumberFormat="1" applyFill="1" applyBorder="1"/>
    <xf numFmtId="38" fontId="1" fillId="13" borderId="40" xfId="0" applyNumberFormat="1" applyFont="1" applyFill="1" applyBorder="1"/>
    <xf numFmtId="3" fontId="0" fillId="15" borderId="15" xfId="0" applyNumberFormat="1" applyFill="1" applyBorder="1" applyAlignment="1">
      <alignment horizontal="center"/>
    </xf>
    <xf numFmtId="3" fontId="0" fillId="15" borderId="16" xfId="0" applyNumberFormat="1" applyFill="1" applyBorder="1" applyAlignment="1">
      <alignment horizontal="center"/>
    </xf>
    <xf numFmtId="38" fontId="1" fillId="0" borderId="1" xfId="0" applyNumberFormat="1" applyFont="1" applyBorder="1"/>
    <xf numFmtId="38" fontId="1" fillId="0" borderId="2" xfId="0" applyNumberFormat="1" applyFont="1" applyBorder="1"/>
    <xf numFmtId="38" fontId="1" fillId="0" borderId="3" xfId="0" applyNumberFormat="1" applyFont="1" applyBorder="1"/>
    <xf numFmtId="38" fontId="0" fillId="0" borderId="39" xfId="0" applyNumberFormat="1" applyBorder="1"/>
    <xf numFmtId="38" fontId="1" fillId="18" borderId="36" xfId="0" applyNumberFormat="1" applyFont="1" applyFill="1" applyBorder="1"/>
    <xf numFmtId="38" fontId="1" fillId="18" borderId="41" xfId="0" applyNumberFormat="1" applyFont="1" applyFill="1" applyBorder="1"/>
    <xf numFmtId="38" fontId="0" fillId="18" borderId="26" xfId="0" applyNumberFormat="1" applyFill="1" applyBorder="1"/>
    <xf numFmtId="38" fontId="1" fillId="18" borderId="1" xfId="0" applyNumberFormat="1" applyFont="1" applyFill="1" applyBorder="1"/>
    <xf numFmtId="38" fontId="1" fillId="18" borderId="38" xfId="0" applyNumberFormat="1" applyFont="1" applyFill="1" applyBorder="1"/>
    <xf numFmtId="38" fontId="0" fillId="18" borderId="42" xfId="0" applyNumberFormat="1" applyFill="1" applyBorder="1"/>
    <xf numFmtId="0" fontId="0" fillId="10" borderId="43" xfId="0" applyFill="1" applyBorder="1" applyAlignment="1">
      <alignment horizontal="left" indent="1"/>
    </xf>
    <xf numFmtId="38" fontId="0" fillId="11" borderId="44" xfId="0" applyNumberFormat="1" applyFill="1" applyBorder="1"/>
    <xf numFmtId="38" fontId="0" fillId="11" borderId="45" xfId="0" applyNumberFormat="1" applyFill="1" applyBorder="1"/>
    <xf numFmtId="38" fontId="0" fillId="12" borderId="46" xfId="0" applyNumberFormat="1" applyFill="1" applyBorder="1"/>
    <xf numFmtId="38" fontId="0" fillId="19" borderId="44" xfId="0" applyNumberFormat="1" applyFill="1" applyBorder="1"/>
    <xf numFmtId="38" fontId="0" fillId="19" borderId="47" xfId="0" applyNumberFormat="1" applyFill="1" applyBorder="1"/>
    <xf numFmtId="3" fontId="1" fillId="15" borderId="34" xfId="0" applyNumberFormat="1" applyFont="1" applyFill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0" fontId="0" fillId="0" borderId="36" xfId="0" applyBorder="1" applyAlignment="1">
      <alignment horizontal="left" indent="1"/>
    </xf>
    <xf numFmtId="3" fontId="0" fillId="0" borderId="50" xfId="0" applyNumberFormat="1" applyBorder="1"/>
    <xf numFmtId="3" fontId="0" fillId="0" borderId="11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/>
    <xf numFmtId="38" fontId="0" fillId="18" borderId="36" xfId="0" applyNumberFormat="1" applyFill="1" applyBorder="1"/>
    <xf numFmtId="38" fontId="0" fillId="18" borderId="55" xfId="0" applyNumberFormat="1" applyFill="1" applyBorder="1"/>
    <xf numFmtId="38" fontId="0" fillId="18" borderId="12" xfId="0" applyNumberFormat="1" applyFill="1" applyBorder="1"/>
    <xf numFmtId="38" fontId="1" fillId="13" borderId="19" xfId="0" applyNumberFormat="1" applyFont="1" applyFill="1" applyBorder="1"/>
    <xf numFmtId="38" fontId="1" fillId="18" borderId="55" xfId="0" applyNumberFormat="1" applyFont="1" applyFill="1" applyBorder="1"/>
    <xf numFmtId="38" fontId="1" fillId="18" borderId="12" xfId="0" applyNumberFormat="1" applyFont="1" applyFill="1" applyBorder="1"/>
    <xf numFmtId="38" fontId="1" fillId="0" borderId="30" xfId="0" applyNumberFormat="1" applyFont="1" applyBorder="1"/>
    <xf numFmtId="38" fontId="1" fillId="0" borderId="31" xfId="0" applyNumberFormat="1" applyFont="1" applyBorder="1"/>
    <xf numFmtId="38" fontId="0" fillId="19" borderId="56" xfId="0" applyNumberFormat="1" applyFill="1" applyBorder="1"/>
    <xf numFmtId="0" fontId="1" fillId="0" borderId="57" xfId="0" applyFont="1" applyBorder="1" applyAlignment="1">
      <alignment horizontal="left" indent="1"/>
    </xf>
    <xf numFmtId="38" fontId="1" fillId="0" borderId="58" xfId="0" applyNumberFormat="1" applyFont="1" applyBorder="1"/>
    <xf numFmtId="38" fontId="1" fillId="0" borderId="59" xfId="0" applyNumberFormat="1" applyFont="1" applyBorder="1"/>
    <xf numFmtId="38" fontId="1" fillId="0" borderId="60" xfId="0" applyNumberFormat="1" applyFont="1" applyBorder="1"/>
    <xf numFmtId="0" fontId="0" fillId="0" borderId="61" xfId="0" applyBorder="1" applyAlignment="1">
      <alignment horizontal="left" indent="1"/>
    </xf>
    <xf numFmtId="38" fontId="0" fillId="0" borderId="62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1" fillId="5" borderId="64" xfId="0" applyFont="1" applyFill="1" applyBorder="1" applyAlignment="1">
      <alignment horizontal="center" wrapText="1"/>
    </xf>
    <xf numFmtId="0" fontId="1" fillId="5" borderId="65" xfId="0" applyFont="1" applyFill="1" applyBorder="1" applyAlignment="1">
      <alignment horizontal="center" wrapText="1"/>
    </xf>
    <xf numFmtId="0" fontId="1" fillId="5" borderId="26" xfId="0" applyFont="1" applyFill="1" applyBorder="1" applyAlignment="1">
      <alignment wrapText="1"/>
    </xf>
    <xf numFmtId="0" fontId="1" fillId="6" borderId="66" xfId="0" applyFont="1" applyFill="1" applyBorder="1" applyAlignment="1">
      <alignment wrapText="1"/>
    </xf>
    <xf numFmtId="9" fontId="0" fillId="0" borderId="67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38" fontId="0" fillId="18" borderId="10" xfId="0" applyNumberFormat="1" applyFill="1" applyBorder="1"/>
    <xf numFmtId="38" fontId="0" fillId="18" borderId="23" xfId="0" applyNumberFormat="1" applyFill="1" applyBorder="1"/>
    <xf numFmtId="38" fontId="1" fillId="13" borderId="1" xfId="0" applyNumberFormat="1" applyFont="1" applyFill="1" applyBorder="1"/>
    <xf numFmtId="38" fontId="1" fillId="13" borderId="10" xfId="0" applyNumberFormat="1" applyFont="1" applyFill="1" applyBorder="1"/>
    <xf numFmtId="164" fontId="1" fillId="9" borderId="2" xfId="0" applyNumberFormat="1" applyFont="1" applyFill="1" applyBorder="1"/>
    <xf numFmtId="164" fontId="1" fillId="17" borderId="16" xfId="0" applyNumberFormat="1" applyFont="1" applyFill="1" applyBorder="1" applyAlignment="1">
      <alignment horizontal="center"/>
    </xf>
    <xf numFmtId="164" fontId="1" fillId="17" borderId="10" xfId="0" applyNumberFormat="1" applyFont="1" applyFill="1" applyBorder="1" applyAlignment="1">
      <alignment horizontal="center"/>
    </xf>
    <xf numFmtId="164" fontId="0" fillId="17" borderId="33" xfId="0" applyNumberFormat="1" applyFill="1" applyBorder="1" applyAlignment="1">
      <alignment horizontal="center"/>
    </xf>
    <xf numFmtId="164" fontId="0" fillId="17" borderId="29" xfId="0" applyNumberFormat="1" applyFill="1" applyBorder="1" applyAlignment="1">
      <alignment horizontal="center"/>
    </xf>
    <xf numFmtId="164" fontId="0" fillId="17" borderId="39" xfId="0" applyNumberFormat="1" applyFill="1" applyBorder="1" applyAlignment="1">
      <alignment horizontal="center"/>
    </xf>
    <xf numFmtId="38" fontId="0" fillId="0" borderId="30" xfId="0" quotePrefix="1" applyNumberFormat="1" applyBorder="1"/>
    <xf numFmtId="38" fontId="0" fillId="0" borderId="33" xfId="0" applyNumberFormat="1" applyBorder="1"/>
    <xf numFmtId="38" fontId="1" fillId="0" borderId="33" xfId="0" applyNumberFormat="1" applyFont="1" applyBorder="1"/>
    <xf numFmtId="0" fontId="6" fillId="20" borderId="0" xfId="0" applyFont="1" applyFill="1"/>
    <xf numFmtId="0" fontId="7" fillId="20" borderId="0" xfId="0" applyFont="1" applyFill="1"/>
    <xf numFmtId="0" fontId="3" fillId="20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21" borderId="0" xfId="0" applyFont="1" applyFill="1"/>
    <xf numFmtId="0" fontId="18" fillId="21" borderId="0" xfId="0" applyFont="1" applyFill="1"/>
    <xf numFmtId="0" fontId="5" fillId="21" borderId="0" xfId="0" applyFont="1" applyFill="1"/>
    <xf numFmtId="0" fontId="19" fillId="0" borderId="0" xfId="0" applyFont="1"/>
    <xf numFmtId="0" fontId="20" fillId="0" borderId="0" xfId="0" applyFont="1"/>
    <xf numFmtId="0" fontId="21" fillId="22" borderId="30" xfId="0" applyFont="1" applyFill="1" applyBorder="1"/>
    <xf numFmtId="0" fontId="22" fillId="22" borderId="31" xfId="0" applyFont="1" applyFill="1" applyBorder="1"/>
    <xf numFmtId="0" fontId="4" fillId="22" borderId="31" xfId="0" applyFont="1" applyFill="1" applyBorder="1"/>
    <xf numFmtId="0" fontId="4" fillId="22" borderId="33" xfId="0" applyFont="1" applyFill="1" applyBorder="1"/>
    <xf numFmtId="0" fontId="23" fillId="0" borderId="35" xfId="0" applyFont="1" applyBorder="1"/>
    <xf numFmtId="0" fontId="0" fillId="0" borderId="29" xfId="0" applyBorder="1"/>
    <xf numFmtId="0" fontId="24" fillId="0" borderId="35" xfId="0" applyFont="1" applyBorder="1"/>
    <xf numFmtId="0" fontId="25" fillId="0" borderId="0" xfId="0" applyFont="1"/>
    <xf numFmtId="0" fontId="23" fillId="0" borderId="36" xfId="0" applyFont="1" applyBorder="1"/>
    <xf numFmtId="0" fontId="20" fillId="0" borderId="37" xfId="0" applyFont="1" applyBorder="1"/>
    <xf numFmtId="0" fontId="0" fillId="0" borderId="37" xfId="0" applyBorder="1"/>
    <xf numFmtId="0" fontId="0" fillId="0" borderId="39" xfId="0" applyBorder="1"/>
    <xf numFmtId="0" fontId="23" fillId="0" borderId="0" xfId="0" applyFont="1"/>
    <xf numFmtId="0" fontId="26" fillId="23" borderId="0" xfId="0" applyFont="1" applyFill="1"/>
    <xf numFmtId="0" fontId="27" fillId="23" borderId="0" xfId="0" applyFont="1" applyFill="1"/>
    <xf numFmtId="0" fontId="28" fillId="0" borderId="0" xfId="0" applyFont="1"/>
    <xf numFmtId="0" fontId="29" fillId="0" borderId="0" xfId="0" applyFont="1"/>
    <xf numFmtId="0" fontId="30" fillId="24" borderId="0" xfId="0" applyFont="1" applyFill="1"/>
    <xf numFmtId="0" fontId="14" fillId="24" borderId="0" xfId="0" applyFont="1" applyFill="1"/>
    <xf numFmtId="0" fontId="15" fillId="24" borderId="0" xfId="0" applyFont="1" applyFill="1"/>
    <xf numFmtId="0" fontId="16" fillId="24" borderId="0" xfId="0" applyFont="1" applyFill="1"/>
    <xf numFmtId="0" fontId="3" fillId="24" borderId="0" xfId="0" applyFont="1" applyFill="1"/>
    <xf numFmtId="0" fontId="31" fillId="0" borderId="0" xfId="0" applyFont="1"/>
    <xf numFmtId="0" fontId="32" fillId="0" borderId="0" xfId="0" applyFont="1"/>
    <xf numFmtId="0" fontId="27" fillId="0" borderId="0" xfId="0" applyFont="1"/>
    <xf numFmtId="0" fontId="33" fillId="0" borderId="0" xfId="0" applyFont="1"/>
    <xf numFmtId="3" fontId="20" fillId="0" borderId="0" xfId="0" applyNumberFormat="1" applyFont="1"/>
    <xf numFmtId="0" fontId="32" fillId="0" borderId="1" xfId="0" applyFont="1" applyBorder="1"/>
    <xf numFmtId="0" fontId="20" fillId="0" borderId="3" xfId="0" applyFont="1" applyBorder="1"/>
    <xf numFmtId="0" fontId="3" fillId="0" borderId="2" xfId="0" applyFont="1" applyBorder="1"/>
    <xf numFmtId="0" fontId="32" fillId="0" borderId="30" xfId="0" applyFont="1" applyBorder="1"/>
    <xf numFmtId="0" fontId="20" fillId="0" borderId="31" xfId="0" applyFont="1" applyBorder="1"/>
    <xf numFmtId="0" fontId="27" fillId="0" borderId="31" xfId="0" applyFont="1" applyBorder="1"/>
    <xf numFmtId="0" fontId="3" fillId="0" borderId="31" xfId="0" applyFont="1" applyBorder="1"/>
    <xf numFmtId="0" fontId="34" fillId="0" borderId="9" xfId="0" applyFont="1" applyBorder="1" applyAlignment="1">
      <alignment wrapText="1"/>
    </xf>
    <xf numFmtId="0" fontId="34" fillId="0" borderId="10" xfId="0" applyFont="1" applyBorder="1" applyAlignment="1">
      <alignment wrapText="1"/>
    </xf>
    <xf numFmtId="0" fontId="20" fillId="0" borderId="30" xfId="0" applyFont="1" applyBorder="1"/>
    <xf numFmtId="0" fontId="3" fillId="0" borderId="33" xfId="0" applyFont="1" applyBorder="1"/>
    <xf numFmtId="0" fontId="3" fillId="0" borderId="17" xfId="0" applyFont="1" applyBorder="1"/>
    <xf numFmtId="0" fontId="3" fillId="0" borderId="20" xfId="0" applyFont="1" applyBorder="1"/>
    <xf numFmtId="0" fontId="20" fillId="0" borderId="35" xfId="0" applyFont="1" applyBorder="1"/>
    <xf numFmtId="0" fontId="3" fillId="0" borderId="29" xfId="0" applyFont="1" applyBorder="1"/>
    <xf numFmtId="0" fontId="20" fillId="0" borderId="36" xfId="0" applyFont="1" applyBorder="1"/>
    <xf numFmtId="0" fontId="3" fillId="0" borderId="37" xfId="0" applyFont="1" applyBorder="1"/>
    <xf numFmtId="0" fontId="3" fillId="0" borderId="39" xfId="0" applyFont="1" applyBorder="1"/>
    <xf numFmtId="0" fontId="3" fillId="0" borderId="9" xfId="0" applyFont="1" applyBorder="1"/>
    <xf numFmtId="0" fontId="3" fillId="0" borderId="10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25" borderId="0" xfId="0" applyFont="1" applyFill="1" applyAlignment="1">
      <alignment vertical="top" wrapText="1"/>
    </xf>
    <xf numFmtId="0" fontId="40" fillId="25" borderId="17" xfId="1" applyFont="1" applyFill="1" applyBorder="1" applyAlignment="1">
      <alignment wrapText="1"/>
    </xf>
    <xf numFmtId="0" fontId="41" fillId="25" borderId="0" xfId="1" applyFont="1" applyFill="1" applyAlignment="1">
      <alignment wrapText="1"/>
    </xf>
    <xf numFmtId="0" fontId="41" fillId="27" borderId="27" xfId="1" applyFont="1" applyFill="1" applyBorder="1" applyAlignment="1">
      <alignment horizontal="left" vertical="center" wrapText="1"/>
    </xf>
    <xf numFmtId="0" fontId="41" fillId="27" borderId="28" xfId="1" applyFont="1" applyFill="1" applyBorder="1" applyAlignment="1">
      <alignment horizontal="left" vertical="center" wrapText="1"/>
    </xf>
    <xf numFmtId="0" fontId="41" fillId="27" borderId="32" xfId="1" applyFont="1" applyFill="1" applyBorder="1" applyAlignment="1">
      <alignment horizontal="left" vertical="center" wrapText="1"/>
    </xf>
    <xf numFmtId="0" fontId="41" fillId="28" borderId="27" xfId="1" applyFont="1" applyFill="1" applyBorder="1" applyAlignment="1">
      <alignment horizontal="left" vertical="center" wrapText="1"/>
    </xf>
    <xf numFmtId="0" fontId="41" fillId="28" borderId="28" xfId="1" applyFont="1" applyFill="1" applyBorder="1" applyAlignment="1">
      <alignment horizontal="left" vertical="center" wrapText="1"/>
    </xf>
    <xf numFmtId="0" fontId="41" fillId="28" borderId="32" xfId="1" applyFont="1" applyFill="1" applyBorder="1" applyAlignment="1">
      <alignment horizontal="left" vertical="center" wrapText="1"/>
    </xf>
    <xf numFmtId="0" fontId="41" fillId="29" borderId="51" xfId="1" applyFont="1" applyFill="1" applyBorder="1" applyAlignment="1">
      <alignment horizontal="left" vertical="center" wrapText="1"/>
    </xf>
    <xf numFmtId="0" fontId="41" fillId="29" borderId="52" xfId="1" applyFont="1" applyFill="1" applyBorder="1" applyAlignment="1">
      <alignment horizontal="left" vertical="center" wrapText="1"/>
    </xf>
    <xf numFmtId="0" fontId="41" fillId="29" borderId="53" xfId="1" applyFont="1" applyFill="1" applyBorder="1" applyAlignment="1">
      <alignment horizontal="left" vertical="center" wrapText="1"/>
    </xf>
    <xf numFmtId="0" fontId="40" fillId="25" borderId="72" xfId="1" applyFont="1" applyFill="1" applyBorder="1" applyAlignment="1">
      <alignment horizontal="center"/>
    </xf>
    <xf numFmtId="0" fontId="40" fillId="25" borderId="64" xfId="1" applyFont="1" applyFill="1" applyBorder="1" applyAlignment="1">
      <alignment horizontal="center"/>
    </xf>
    <xf numFmtId="0" fontId="40" fillId="25" borderId="65" xfId="1" applyFont="1" applyFill="1" applyBorder="1" applyAlignment="1">
      <alignment horizontal="center"/>
    </xf>
    <xf numFmtId="0" fontId="40" fillId="27" borderId="28" xfId="1" applyFont="1" applyFill="1" applyBorder="1" applyAlignment="1">
      <alignment horizontal="left" vertical="center"/>
    </xf>
    <xf numFmtId="0" fontId="41" fillId="27" borderId="28" xfId="1" applyFont="1" applyFill="1" applyBorder="1" applyAlignment="1">
      <alignment vertical="center" wrapText="1"/>
    </xf>
    <xf numFmtId="0" fontId="41" fillId="27" borderId="28" xfId="1" applyFont="1" applyFill="1" applyBorder="1" applyAlignment="1">
      <alignment vertical="center"/>
    </xf>
    <xf numFmtId="0" fontId="41" fillId="30" borderId="28" xfId="1" applyFont="1" applyFill="1" applyBorder="1"/>
    <xf numFmtId="0" fontId="41" fillId="30" borderId="32" xfId="1" applyFont="1" applyFill="1" applyBorder="1"/>
    <xf numFmtId="0" fontId="40" fillId="27" borderId="28" xfId="1" applyFont="1" applyFill="1" applyBorder="1" applyAlignment="1">
      <alignment horizontal="left" vertical="center" wrapText="1"/>
    </xf>
    <xf numFmtId="0" fontId="41" fillId="28" borderId="28" xfId="1" applyFont="1" applyFill="1" applyBorder="1" applyAlignment="1">
      <alignment vertical="center" wrapText="1"/>
    </xf>
    <xf numFmtId="0" fontId="41" fillId="28" borderId="28" xfId="1" applyFont="1" applyFill="1" applyBorder="1" applyAlignment="1">
      <alignment vertical="center"/>
    </xf>
    <xf numFmtId="0" fontId="41" fillId="27" borderId="32" xfId="1" applyFont="1" applyFill="1" applyBorder="1" applyAlignment="1">
      <alignment horizontal="center" vertical="center"/>
    </xf>
    <xf numFmtId="0" fontId="41" fillId="29" borderId="52" xfId="1" applyFont="1" applyFill="1" applyBorder="1" applyAlignment="1">
      <alignment vertical="center" wrapText="1"/>
    </xf>
    <xf numFmtId="0" fontId="41" fillId="29" borderId="52" xfId="1" applyFont="1" applyFill="1" applyBorder="1" applyAlignment="1">
      <alignment horizontal="left" vertical="center"/>
    </xf>
    <xf numFmtId="0" fontId="41" fillId="30" borderId="53" xfId="1" applyFont="1" applyFill="1" applyBorder="1"/>
    <xf numFmtId="0" fontId="41" fillId="26" borderId="69" xfId="1" applyFont="1" applyFill="1" applyBorder="1" applyAlignment="1">
      <alignment horizontal="left" wrapText="1"/>
    </xf>
    <xf numFmtId="0" fontId="41" fillId="26" borderId="48" xfId="1" applyFont="1" applyFill="1" applyBorder="1" applyAlignment="1">
      <alignment horizontal="left" wrapText="1"/>
    </xf>
    <xf numFmtId="0" fontId="41" fillId="26" borderId="25" xfId="1" applyFont="1" applyFill="1" applyBorder="1"/>
    <xf numFmtId="0" fontId="41" fillId="26" borderId="0" xfId="1" applyFont="1" applyFill="1"/>
    <xf numFmtId="0" fontId="0" fillId="26" borderId="0" xfId="0" applyFill="1"/>
    <xf numFmtId="0" fontId="0" fillId="26" borderId="24" xfId="0" applyFill="1" applyBorder="1"/>
    <xf numFmtId="0" fontId="41" fillId="26" borderId="0" xfId="1" applyFont="1" applyFill="1" applyAlignment="1">
      <alignment horizontal="left" wrapText="1"/>
    </xf>
    <xf numFmtId="0" fontId="41" fillId="26" borderId="61" xfId="1" applyFont="1" applyFill="1" applyBorder="1"/>
    <xf numFmtId="0" fontId="41" fillId="26" borderId="62" xfId="1" applyFont="1" applyFill="1" applyBorder="1" applyAlignment="1">
      <alignment horizontal="left" wrapText="1"/>
    </xf>
    <xf numFmtId="0" fontId="0" fillId="26" borderId="62" xfId="0" applyFill="1" applyBorder="1"/>
    <xf numFmtId="0" fontId="0" fillId="26" borderId="64" xfId="0" applyFill="1" applyBorder="1"/>
    <xf numFmtId="3" fontId="3" fillId="0" borderId="0" xfId="0" applyNumberFormat="1" applyFont="1"/>
    <xf numFmtId="9" fontId="3" fillId="0" borderId="0" xfId="0" applyNumberFormat="1" applyFont="1"/>
    <xf numFmtId="0" fontId="1" fillId="31" borderId="0" xfId="0" applyFont="1" applyFill="1"/>
    <xf numFmtId="166" fontId="2" fillId="31" borderId="0" xfId="0" applyNumberFormat="1" applyFont="1" applyFill="1"/>
    <xf numFmtId="0" fontId="1" fillId="34" borderId="0" xfId="0" applyFont="1" applyFill="1"/>
    <xf numFmtId="0" fontId="1" fillId="17" borderId="0" xfId="0" applyFont="1" applyFill="1"/>
    <xf numFmtId="0" fontId="1" fillId="16" borderId="0" xfId="0" applyFont="1" applyFill="1"/>
    <xf numFmtId="0" fontId="1" fillId="32" borderId="0" xfId="0" applyFont="1" applyFill="1"/>
    <xf numFmtId="0" fontId="1" fillId="33" borderId="0" xfId="0" applyFont="1" applyFill="1"/>
    <xf numFmtId="0" fontId="1" fillId="35" borderId="0" xfId="0" applyFont="1" applyFill="1"/>
    <xf numFmtId="166" fontId="2" fillId="35" borderId="0" xfId="0" applyNumberFormat="1" applyFont="1" applyFill="1"/>
    <xf numFmtId="0" fontId="1" fillId="0" borderId="0" xfId="0" applyFont="1"/>
    <xf numFmtId="0" fontId="1" fillId="0" borderId="0" xfId="0" applyFont="1" applyAlignment="1">
      <alignment vertical="top"/>
    </xf>
    <xf numFmtId="0" fontId="4" fillId="36" borderId="0" xfId="0" applyFont="1" applyFill="1"/>
    <xf numFmtId="167" fontId="4" fillId="36" borderId="0" xfId="0" applyNumberFormat="1" applyFont="1" applyFill="1"/>
    <xf numFmtId="3" fontId="0" fillId="0" borderId="81" xfId="0" applyNumberFormat="1" applyBorder="1"/>
    <xf numFmtId="3" fontId="0" fillId="0" borderId="75" xfId="0" applyNumberFormat="1" applyBorder="1"/>
    <xf numFmtId="3" fontId="0" fillId="0" borderId="85" xfId="0" applyNumberFormat="1" applyBorder="1"/>
    <xf numFmtId="3" fontId="0" fillId="0" borderId="86" xfId="0" applyNumberFormat="1" applyBorder="1"/>
    <xf numFmtId="3" fontId="0" fillId="0" borderId="87" xfId="0" applyNumberFormat="1" applyBorder="1"/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3" fontId="0" fillId="0" borderId="12" xfId="0" applyNumberFormat="1" applyBorder="1"/>
    <xf numFmtId="0" fontId="4" fillId="37" borderId="68" xfId="0" applyFont="1" applyFill="1" applyBorder="1" applyAlignment="1">
      <alignment horizontal="left" wrapText="1"/>
    </xf>
    <xf numFmtId="3" fontId="4" fillId="37" borderId="68" xfId="0" applyNumberFormat="1" applyFont="1" applyFill="1" applyBorder="1" applyAlignment="1">
      <alignment wrapText="1"/>
    </xf>
    <xf numFmtId="3" fontId="1" fillId="0" borderId="16" xfId="0" applyNumberFormat="1" applyFont="1" applyBorder="1" applyAlignment="1">
      <alignment horizontal="center"/>
    </xf>
    <xf numFmtId="3" fontId="1" fillId="0" borderId="12" xfId="0" applyNumberFormat="1" applyFont="1" applyBorder="1"/>
    <xf numFmtId="3" fontId="0" fillId="23" borderId="12" xfId="0" applyNumberFormat="1" applyFill="1" applyBorder="1"/>
    <xf numFmtId="3" fontId="0" fillId="38" borderId="12" xfId="0" applyNumberFormat="1" applyFill="1" applyBorder="1"/>
    <xf numFmtId="3" fontId="0" fillId="39" borderId="12" xfId="0" applyNumberFormat="1" applyFill="1" applyBorder="1"/>
    <xf numFmtId="3" fontId="0" fillId="17" borderId="12" xfId="0" applyNumberFormat="1" applyFill="1" applyBorder="1"/>
    <xf numFmtId="3" fontId="1" fillId="0" borderId="11" xfId="0" applyNumberFormat="1" applyFont="1" applyBorder="1"/>
    <xf numFmtId="3" fontId="0" fillId="23" borderId="11" xfId="0" applyNumberFormat="1" applyFill="1" applyBorder="1"/>
    <xf numFmtId="3" fontId="0" fillId="0" borderId="11" xfId="0" applyNumberFormat="1" applyBorder="1"/>
    <xf numFmtId="3" fontId="0" fillId="38" borderId="11" xfId="0" applyNumberFormat="1" applyFill="1" applyBorder="1"/>
    <xf numFmtId="3" fontId="0" fillId="39" borderId="11" xfId="0" applyNumberFormat="1" applyFill="1" applyBorder="1"/>
    <xf numFmtId="3" fontId="0" fillId="17" borderId="11" xfId="0" applyNumberFormat="1" applyFill="1" applyBorder="1"/>
    <xf numFmtId="0" fontId="1" fillId="0" borderId="91" xfId="0" applyFont="1" applyBorder="1" applyAlignment="1">
      <alignment horizontal="left" wrapText="1"/>
    </xf>
    <xf numFmtId="0" fontId="1" fillId="23" borderId="91" xfId="0" applyFont="1" applyFill="1" applyBorder="1" applyAlignment="1">
      <alignment horizontal="left" indent="1"/>
    </xf>
    <xf numFmtId="0" fontId="44" fillId="0" borderId="91" xfId="0" applyFont="1" applyBorder="1" applyAlignment="1">
      <alignment horizontal="left" indent="1"/>
    </xf>
    <xf numFmtId="0" fontId="0" fillId="0" borderId="92" xfId="0" applyBorder="1" applyAlignment="1">
      <alignment horizontal="left" indent="1"/>
    </xf>
    <xf numFmtId="0" fontId="44" fillId="0" borderId="91" xfId="0" applyFont="1" applyBorder="1" applyAlignment="1">
      <alignment horizontal="left" indent="2"/>
    </xf>
    <xf numFmtId="0" fontId="0" fillId="0" borderId="92" xfId="0" applyBorder="1" applyAlignment="1">
      <alignment horizontal="left" indent="2"/>
    </xf>
    <xf numFmtId="0" fontId="0" fillId="0" borderId="21" xfId="0" applyBorder="1" applyAlignment="1">
      <alignment horizontal="left" indent="2"/>
    </xf>
    <xf numFmtId="0" fontId="45" fillId="0" borderId="91" xfId="0" applyFont="1" applyBorder="1" applyAlignment="1">
      <alignment horizontal="left" indent="1"/>
    </xf>
    <xf numFmtId="0" fontId="45" fillId="0" borderId="91" xfId="0" applyFont="1" applyBorder="1" applyAlignment="1">
      <alignment horizontal="left" indent="2"/>
    </xf>
    <xf numFmtId="0" fontId="1" fillId="38" borderId="91" xfId="0" applyFont="1" applyFill="1" applyBorder="1" applyAlignment="1">
      <alignment horizontal="left" indent="1"/>
    </xf>
    <xf numFmtId="0" fontId="1" fillId="39" borderId="91" xfId="0" applyFont="1" applyFill="1" applyBorder="1" applyAlignment="1">
      <alignment horizontal="left" indent="1"/>
    </xf>
    <xf numFmtId="0" fontId="1" fillId="17" borderId="91" xfId="0" applyFont="1" applyFill="1" applyBorder="1" applyAlignment="1">
      <alignment horizontal="left" indent="1"/>
    </xf>
    <xf numFmtId="0" fontId="0" fillId="17" borderId="91" xfId="0" applyFill="1" applyBorder="1" applyAlignment="1">
      <alignment horizontal="left" indent="1"/>
    </xf>
    <xf numFmtId="0" fontId="0" fillId="0" borderId="21" xfId="0" applyBorder="1" applyAlignment="1">
      <alignment horizontal="left" indent="1"/>
    </xf>
    <xf numFmtId="3" fontId="1" fillId="0" borderId="38" xfId="0" applyNumberFormat="1" applyFont="1" applyBorder="1"/>
    <xf numFmtId="3" fontId="0" fillId="23" borderId="38" xfId="0" applyNumberFormat="1" applyFill="1" applyBorder="1"/>
    <xf numFmtId="3" fontId="0" fillId="0" borderId="38" xfId="0" applyNumberFormat="1" applyBorder="1"/>
    <xf numFmtId="3" fontId="0" fillId="38" borderId="38" xfId="0" applyNumberFormat="1" applyFill="1" applyBorder="1"/>
    <xf numFmtId="3" fontId="0" fillId="39" borderId="38" xfId="0" applyNumberFormat="1" applyFill="1" applyBorder="1"/>
    <xf numFmtId="3" fontId="0" fillId="17" borderId="38" xfId="0" applyNumberFormat="1" applyFill="1" applyBorder="1"/>
    <xf numFmtId="3" fontId="1" fillId="0" borderId="15" xfId="0" applyNumberFormat="1" applyFont="1" applyBorder="1" applyAlignment="1">
      <alignment horizontal="center"/>
    </xf>
    <xf numFmtId="3" fontId="0" fillId="23" borderId="27" xfId="0" applyNumberFormat="1" applyFill="1" applyBorder="1"/>
    <xf numFmtId="3" fontId="0" fillId="23" borderId="32" xfId="0" applyNumberFormat="1" applyFill="1" applyBorder="1"/>
    <xf numFmtId="3" fontId="0" fillId="0" borderId="27" xfId="0" applyNumberFormat="1" applyBorder="1"/>
    <xf numFmtId="3" fontId="0" fillId="0" borderId="32" xfId="0" applyNumberFormat="1" applyBorder="1"/>
    <xf numFmtId="3" fontId="0" fillId="38" borderId="27" xfId="0" applyNumberFormat="1" applyFill="1" applyBorder="1"/>
    <xf numFmtId="3" fontId="0" fillId="38" borderId="32" xfId="0" applyNumberFormat="1" applyFill="1" applyBorder="1"/>
    <xf numFmtId="3" fontId="0" fillId="39" borderId="27" xfId="0" applyNumberFormat="1" applyFill="1" applyBorder="1"/>
    <xf numFmtId="3" fontId="0" fillId="39" borderId="32" xfId="0" applyNumberFormat="1" applyFill="1" applyBorder="1"/>
    <xf numFmtId="3" fontId="0" fillId="17" borderId="27" xfId="0" applyNumberFormat="1" applyFill="1" applyBorder="1"/>
    <xf numFmtId="3" fontId="0" fillId="17" borderId="32" xfId="0" applyNumberFormat="1" applyFill="1" applyBorder="1"/>
    <xf numFmtId="3" fontId="0" fillId="0" borderId="51" xfId="0" applyNumberFormat="1" applyBorder="1"/>
    <xf numFmtId="3" fontId="0" fillId="0" borderId="53" xfId="0" applyNumberFormat="1" applyBorder="1"/>
    <xf numFmtId="3" fontId="0" fillId="0" borderId="93" xfId="0" applyNumberFormat="1" applyBorder="1"/>
    <xf numFmtId="3" fontId="0" fillId="34" borderId="0" xfId="0" applyNumberFormat="1" applyFill="1"/>
    <xf numFmtId="3" fontId="0" fillId="34" borderId="94" xfId="0" applyNumberFormat="1" applyFill="1" applyBorder="1"/>
    <xf numFmtId="3" fontId="0" fillId="0" borderId="80" xfId="0" applyNumberFormat="1" applyBorder="1"/>
    <xf numFmtId="3" fontId="0" fillId="0" borderId="28" xfId="0" applyNumberFormat="1" applyBorder="1"/>
    <xf numFmtId="3" fontId="0" fillId="0" borderId="98" xfId="0" applyNumberFormat="1" applyBorder="1"/>
    <xf numFmtId="3" fontId="0" fillId="0" borderId="99" xfId="0" applyNumberFormat="1" applyBorder="1"/>
    <xf numFmtId="3" fontId="0" fillId="0" borderId="100" xfId="0" applyNumberFormat="1" applyBorder="1"/>
    <xf numFmtId="3" fontId="0" fillId="0" borderId="78" xfId="0" applyNumberFormat="1" applyBorder="1"/>
    <xf numFmtId="3" fontId="0" fillId="0" borderId="101" xfId="0" applyNumberFormat="1" applyBorder="1"/>
    <xf numFmtId="3" fontId="0" fillId="0" borderId="102" xfId="0" applyNumberFormat="1" applyBorder="1"/>
    <xf numFmtId="3" fontId="0" fillId="0" borderId="103" xfId="0" applyNumberFormat="1" applyBorder="1"/>
    <xf numFmtId="3" fontId="1" fillId="40" borderId="68" xfId="0" applyNumberFormat="1" applyFont="1" applyFill="1" applyBorder="1" applyAlignment="1">
      <alignment wrapText="1"/>
    </xf>
    <xf numFmtId="3" fontId="4" fillId="41" borderId="68" xfId="0" applyNumberFormat="1" applyFont="1" applyFill="1" applyBorder="1" applyAlignment="1">
      <alignment wrapText="1"/>
    </xf>
    <xf numFmtId="3" fontId="43" fillId="41" borderId="83" xfId="0" applyNumberFormat="1" applyFont="1" applyFill="1" applyBorder="1"/>
    <xf numFmtId="3" fontId="43" fillId="41" borderId="84" xfId="0" applyNumberFormat="1" applyFont="1" applyFill="1" applyBorder="1"/>
    <xf numFmtId="3" fontId="1" fillId="40" borderId="78" xfId="0" applyNumberFormat="1" applyFont="1" applyFill="1" applyBorder="1" applyAlignment="1">
      <alignment horizontal="left" vertical="top"/>
    </xf>
    <xf numFmtId="3" fontId="2" fillId="40" borderId="104" xfId="0" applyNumberFormat="1" applyFont="1" applyFill="1" applyBorder="1" applyAlignment="1">
      <alignment horizontal="left" vertical="top"/>
    </xf>
    <xf numFmtId="3" fontId="2" fillId="40" borderId="105" xfId="0" applyNumberFormat="1" applyFont="1" applyFill="1" applyBorder="1" applyAlignment="1">
      <alignment horizontal="left" vertical="top"/>
    </xf>
    <xf numFmtId="3" fontId="43" fillId="42" borderId="97" xfId="0" applyNumberFormat="1" applyFont="1" applyFill="1" applyBorder="1"/>
    <xf numFmtId="3" fontId="43" fillId="42" borderId="29" xfId="0" applyNumberFormat="1" applyFont="1" applyFill="1" applyBorder="1"/>
    <xf numFmtId="3" fontId="43" fillId="42" borderId="80" xfId="0" applyNumberFormat="1" applyFont="1" applyFill="1" applyBorder="1"/>
    <xf numFmtId="3" fontId="43" fillId="42" borderId="81" xfId="0" applyNumberFormat="1" applyFont="1" applyFill="1" applyBorder="1"/>
    <xf numFmtId="3" fontId="43" fillId="42" borderId="82" xfId="0" applyNumberFormat="1" applyFont="1" applyFill="1" applyBorder="1"/>
    <xf numFmtId="3" fontId="4" fillId="43" borderId="68" xfId="0" applyNumberFormat="1" applyFont="1" applyFill="1" applyBorder="1" applyAlignment="1">
      <alignment wrapText="1"/>
    </xf>
    <xf numFmtId="164" fontId="1" fillId="9" borderId="39" xfId="0" applyNumberFormat="1" applyFont="1" applyFill="1" applyBorder="1"/>
    <xf numFmtId="3" fontId="1" fillId="4" borderId="15" xfId="0" applyNumberFormat="1" applyFont="1" applyFill="1" applyBorder="1" applyAlignment="1">
      <alignment wrapText="1"/>
    </xf>
    <xf numFmtId="3" fontId="1" fillId="4" borderId="16" xfId="0" applyNumberFormat="1" applyFont="1" applyFill="1" applyBorder="1" applyAlignment="1">
      <alignment wrapText="1"/>
    </xf>
    <xf numFmtId="3" fontId="1" fillId="5" borderId="34" xfId="0" applyNumberFormat="1" applyFont="1" applyFill="1" applyBorder="1" applyAlignment="1">
      <alignment wrapText="1"/>
    </xf>
    <xf numFmtId="3" fontId="1" fillId="5" borderId="19" xfId="0" applyNumberFormat="1" applyFont="1" applyFill="1" applyBorder="1" applyAlignment="1">
      <alignment wrapText="1"/>
    </xf>
    <xf numFmtId="3" fontId="1" fillId="6" borderId="19" xfId="0" applyNumberFormat="1" applyFont="1" applyFill="1" applyBorder="1" applyAlignment="1">
      <alignment wrapText="1"/>
    </xf>
    <xf numFmtId="3" fontId="1" fillId="6" borderId="16" xfId="0" applyNumberFormat="1" applyFont="1" applyFill="1" applyBorder="1" applyAlignment="1">
      <alignment wrapText="1"/>
    </xf>
    <xf numFmtId="3" fontId="1" fillId="7" borderId="106" xfId="0" applyNumberFormat="1" applyFont="1" applyFill="1" applyBorder="1" applyAlignment="1">
      <alignment wrapText="1"/>
    </xf>
    <xf numFmtId="3" fontId="1" fillId="7" borderId="107" xfId="0" applyNumberFormat="1" applyFont="1" applyFill="1" applyBorder="1" applyAlignment="1">
      <alignment wrapText="1"/>
    </xf>
    <xf numFmtId="0" fontId="1" fillId="0" borderId="30" xfId="0" applyFont="1" applyBorder="1" applyAlignment="1">
      <alignment horizontal="left"/>
    </xf>
    <xf numFmtId="38" fontId="1" fillId="0" borderId="16" xfId="0" applyNumberFormat="1" applyFont="1" applyBorder="1"/>
    <xf numFmtId="38" fontId="1" fillId="0" borderId="34" xfId="0" applyNumberFormat="1" applyFont="1" applyBorder="1"/>
    <xf numFmtId="38" fontId="1" fillId="0" borderId="40" xfId="0" applyNumberFormat="1" applyFont="1" applyBorder="1"/>
    <xf numFmtId="38" fontId="1" fillId="0" borderId="19" xfId="0" applyNumberFormat="1" applyFont="1" applyBorder="1"/>
    <xf numFmtId="3" fontId="0" fillId="0" borderId="19" xfId="0" applyNumberFormat="1" applyBorder="1"/>
    <xf numFmtId="9" fontId="0" fillId="0" borderId="18" xfId="0" applyNumberFormat="1" applyBorder="1" applyAlignment="1">
      <alignment horizontal="center"/>
    </xf>
    <xf numFmtId="9" fontId="0" fillId="0" borderId="33" xfId="0" applyNumberFormat="1" applyBorder="1" applyAlignment="1">
      <alignment horizontal="center"/>
    </xf>
    <xf numFmtId="0" fontId="0" fillId="10" borderId="44" xfId="0" applyFill="1" applyBorder="1" applyAlignment="1">
      <alignment horizontal="left" indent="1"/>
    </xf>
    <xf numFmtId="0" fontId="1" fillId="0" borderId="58" xfId="0" applyFont="1" applyBorder="1" applyAlignment="1">
      <alignment horizontal="left" inden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0" fillId="0" borderId="17" xfId="0" applyNumberFormat="1" applyBorder="1" applyAlignment="1">
      <alignment horizontal="center"/>
    </xf>
    <xf numFmtId="0" fontId="1" fillId="5" borderId="9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6" borderId="10" xfId="0" applyFont="1" applyFill="1" applyBorder="1" applyAlignment="1">
      <alignment wrapText="1"/>
    </xf>
    <xf numFmtId="0" fontId="38" fillId="26" borderId="57" xfId="0" applyFont="1" applyFill="1" applyBorder="1" applyAlignment="1">
      <alignment vertical="top" wrapText="1"/>
    </xf>
    <xf numFmtId="0" fontId="38" fillId="26" borderId="60" xfId="0" applyFont="1" applyFill="1" applyBorder="1" applyAlignment="1">
      <alignment vertical="top" wrapText="1"/>
    </xf>
    <xf numFmtId="0" fontId="38" fillId="26" borderId="70" xfId="0" applyFont="1" applyFill="1" applyBorder="1" applyAlignment="1">
      <alignment vertical="top" wrapText="1"/>
    </xf>
    <xf numFmtId="0" fontId="40" fillId="25" borderId="18" xfId="1" applyFont="1" applyFill="1" applyBorder="1" applyAlignment="1">
      <alignment horizontal="center" wrapText="1"/>
    </xf>
    <xf numFmtId="0" fontId="40" fillId="25" borderId="20" xfId="1" applyFont="1" applyFill="1" applyBorder="1" applyAlignment="1">
      <alignment horizontal="center" wrapText="1"/>
    </xf>
    <xf numFmtId="0" fontId="41" fillId="26" borderId="42" xfId="1" applyFont="1" applyFill="1" applyBorder="1" applyAlignment="1">
      <alignment horizontal="left" wrapText="1"/>
    </xf>
    <xf numFmtId="0" fontId="41" fillId="26" borderId="71" xfId="1" applyFont="1" applyFill="1" applyBorder="1" applyAlignment="1">
      <alignment horizontal="left" wrapText="1"/>
    </xf>
    <xf numFmtId="0" fontId="41" fillId="26" borderId="67" xfId="1" applyFont="1" applyFill="1" applyBorder="1" applyAlignment="1">
      <alignment horizontal="left" wrapText="1"/>
    </xf>
    <xf numFmtId="0" fontId="40" fillId="25" borderId="72" xfId="1" applyFont="1" applyFill="1" applyBorder="1" applyAlignment="1">
      <alignment horizontal="center"/>
    </xf>
    <xf numFmtId="0" fontId="40" fillId="25" borderId="64" xfId="1" applyFont="1" applyFill="1" applyBorder="1" applyAlignment="1">
      <alignment horizontal="center"/>
    </xf>
    <xf numFmtId="0" fontId="40" fillId="25" borderId="68" xfId="1" applyFont="1" applyFill="1" applyBorder="1" applyAlignment="1">
      <alignment horizontal="center" vertical="center"/>
    </xf>
    <xf numFmtId="0" fontId="40" fillId="25" borderId="65" xfId="1" applyFont="1" applyFill="1" applyBorder="1" applyAlignment="1">
      <alignment horizontal="center" vertical="center"/>
    </xf>
    <xf numFmtId="0" fontId="40" fillId="25" borderId="42" xfId="1" applyFont="1" applyFill="1" applyBorder="1" applyAlignment="1">
      <alignment horizontal="center"/>
    </xf>
    <xf numFmtId="0" fontId="40" fillId="25" borderId="71" xfId="1" applyFont="1" applyFill="1" applyBorder="1" applyAlignment="1">
      <alignment horizontal="center"/>
    </xf>
    <xf numFmtId="0" fontId="40" fillId="25" borderId="67" xfId="1" applyFont="1" applyFill="1" applyBorder="1" applyAlignment="1">
      <alignment horizontal="center"/>
    </xf>
    <xf numFmtId="0" fontId="40" fillId="25" borderId="73" xfId="1" applyFont="1" applyFill="1" applyBorder="1" applyAlignment="1">
      <alignment horizontal="center" vertical="center"/>
    </xf>
    <xf numFmtId="0" fontId="40" fillId="25" borderId="74" xfId="1" applyFont="1" applyFill="1" applyBorder="1" applyAlignment="1">
      <alignment horizontal="center" vertical="center"/>
    </xf>
    <xf numFmtId="0" fontId="40" fillId="27" borderId="27" xfId="1" applyFont="1" applyFill="1" applyBorder="1" applyAlignment="1">
      <alignment horizontal="center" vertical="center" wrapText="1"/>
    </xf>
    <xf numFmtId="0" fontId="40" fillId="28" borderId="27" xfId="1" applyFont="1" applyFill="1" applyBorder="1" applyAlignment="1">
      <alignment horizontal="left" vertical="center"/>
    </xf>
    <xf numFmtId="0" fontId="40" fillId="28" borderId="28" xfId="1" applyFont="1" applyFill="1" applyBorder="1" applyAlignment="1">
      <alignment horizontal="left" vertical="center"/>
    </xf>
    <xf numFmtId="0" fontId="40" fillId="27" borderId="27" xfId="1" applyFont="1" applyFill="1" applyBorder="1" applyAlignment="1">
      <alignment horizontal="left" vertical="center" wrapText="1"/>
    </xf>
    <xf numFmtId="0" fontId="40" fillId="27" borderId="28" xfId="1" applyFont="1" applyFill="1" applyBorder="1" applyAlignment="1">
      <alignment horizontal="left" vertical="center" wrapText="1"/>
    </xf>
    <xf numFmtId="0" fontId="40" fillId="29" borderId="51" xfId="1" applyFont="1" applyFill="1" applyBorder="1" applyAlignment="1">
      <alignment horizontal="left" vertical="center"/>
    </xf>
    <xf numFmtId="0" fontId="40" fillId="29" borderId="52" xfId="1" applyFont="1" applyFill="1" applyBorder="1" applyAlignment="1">
      <alignment horizontal="left" vertical="center"/>
    </xf>
    <xf numFmtId="0" fontId="42" fillId="26" borderId="8" xfId="1" applyFont="1" applyFill="1" applyBorder="1" applyAlignment="1">
      <alignment horizontal="left"/>
    </xf>
    <xf numFmtId="0" fontId="42" fillId="26" borderId="69" xfId="1" applyFont="1" applyFill="1" applyBorder="1" applyAlignment="1">
      <alignment horizontal="left"/>
    </xf>
    <xf numFmtId="10" fontId="0" fillId="0" borderId="27" xfId="0" applyNumberFormat="1" applyBorder="1" applyAlignment="1">
      <alignment horizontal="center" vertical="top"/>
    </xf>
    <xf numFmtId="10" fontId="0" fillId="0" borderId="51" xfId="0" applyNumberFormat="1" applyBorder="1" applyAlignment="1">
      <alignment horizontal="center" vertical="top"/>
    </xf>
    <xf numFmtId="10" fontId="0" fillId="0" borderId="28" xfId="0" applyNumberFormat="1" applyBorder="1" applyAlignment="1">
      <alignment horizontal="center" vertical="top"/>
    </xf>
    <xf numFmtId="10" fontId="0" fillId="0" borderId="52" xfId="0" applyNumberFormat="1" applyBorder="1" applyAlignment="1">
      <alignment horizontal="center" vertical="top"/>
    </xf>
    <xf numFmtId="10" fontId="0" fillId="0" borderId="32" xfId="0" applyNumberFormat="1" applyBorder="1" applyAlignment="1">
      <alignment horizontal="center" vertical="top"/>
    </xf>
    <xf numFmtId="10" fontId="0" fillId="0" borderId="53" xfId="0" applyNumberFormat="1" applyBorder="1" applyAlignment="1">
      <alignment horizontal="center" vertical="top"/>
    </xf>
    <xf numFmtId="9" fontId="0" fillId="0" borderId="27" xfId="0" applyNumberFormat="1" applyBorder="1" applyAlignment="1">
      <alignment horizontal="center" vertical="top"/>
    </xf>
    <xf numFmtId="165" fontId="0" fillId="0" borderId="28" xfId="0" applyNumberFormat="1" applyBorder="1" applyAlignment="1">
      <alignment horizontal="center" vertical="top"/>
    </xf>
    <xf numFmtId="165" fontId="0" fillId="0" borderId="32" xfId="0" applyNumberFormat="1" applyBorder="1" applyAlignment="1">
      <alignment horizontal="center" vertical="top"/>
    </xf>
    <xf numFmtId="165" fontId="0" fillId="0" borderId="27" xfId="0" applyNumberFormat="1" applyBorder="1" applyAlignment="1">
      <alignment horizontal="center" vertical="top"/>
    </xf>
    <xf numFmtId="9" fontId="0" fillId="0" borderId="28" xfId="0" applyNumberFormat="1" applyBorder="1" applyAlignment="1">
      <alignment horizontal="center" vertical="top"/>
    </xf>
    <xf numFmtId="9" fontId="0" fillId="0" borderId="32" xfId="0" applyNumberFormat="1" applyBorder="1" applyAlignment="1">
      <alignment horizontal="center" vertical="top"/>
    </xf>
    <xf numFmtId="9" fontId="0" fillId="0" borderId="42" xfId="0" applyNumberFormat="1" applyBorder="1" applyAlignment="1">
      <alignment horizontal="center" vertical="top"/>
    </xf>
    <xf numFmtId="9" fontId="1" fillId="0" borderId="27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 wrapText="1"/>
    </xf>
    <xf numFmtId="3" fontId="1" fillId="2" borderId="4" xfId="0" applyNumberFormat="1" applyFont="1" applyFill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center" wrapText="1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54" xfId="0" applyNumberFormat="1" applyFont="1" applyBorder="1" applyAlignment="1">
      <alignment horizontal="center"/>
    </xf>
    <xf numFmtId="10" fontId="0" fillId="0" borderId="67" xfId="0" applyNumberFormat="1" applyBorder="1" applyAlignment="1">
      <alignment horizontal="center" vertical="top"/>
    </xf>
    <xf numFmtId="9" fontId="0" fillId="0" borderId="67" xfId="0" applyNumberFormat="1" applyBorder="1" applyAlignment="1">
      <alignment horizontal="center" vertical="top"/>
    </xf>
    <xf numFmtId="165" fontId="0" fillId="0" borderId="67" xfId="0" applyNumberFormat="1" applyBorder="1" applyAlignment="1">
      <alignment horizontal="center" vertical="top"/>
    </xf>
    <xf numFmtId="9" fontId="1" fillId="0" borderId="67" xfId="0" applyNumberFormat="1" applyFont="1" applyBorder="1" applyAlignment="1">
      <alignment horizontal="center" vertical="top"/>
    </xf>
    <xf numFmtId="3" fontId="1" fillId="0" borderId="63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4" fillId="42" borderId="95" xfId="0" applyNumberFormat="1" applyFont="1" applyFill="1" applyBorder="1" applyAlignment="1">
      <alignment horizontal="center"/>
    </xf>
    <xf numFmtId="0" fontId="4" fillId="42" borderId="96" xfId="0" applyFont="1" applyFill="1" applyBorder="1" applyAlignment="1">
      <alignment horizontal="center"/>
    </xf>
    <xf numFmtId="3" fontId="4" fillId="42" borderId="78" xfId="0" applyNumberFormat="1" applyFont="1" applyFill="1" applyBorder="1" applyAlignment="1">
      <alignment horizontal="center"/>
    </xf>
    <xf numFmtId="0" fontId="4" fillId="42" borderId="75" xfId="0" applyFont="1" applyFill="1" applyBorder="1" applyAlignment="1">
      <alignment horizontal="center"/>
    </xf>
    <xf numFmtId="3" fontId="4" fillId="42" borderId="76" xfId="0" applyNumberFormat="1" applyFont="1" applyFill="1" applyBorder="1" applyAlignment="1">
      <alignment horizontal="center"/>
    </xf>
    <xf numFmtId="0" fontId="4" fillId="42" borderId="77" xfId="0" applyFont="1" applyFill="1" applyBorder="1" applyAlignment="1">
      <alignment horizontal="center"/>
    </xf>
    <xf numFmtId="3" fontId="4" fillId="41" borderId="78" xfId="0" applyNumberFormat="1" applyFont="1" applyFill="1" applyBorder="1" applyAlignment="1">
      <alignment horizontal="center"/>
    </xf>
    <xf numFmtId="3" fontId="4" fillId="41" borderId="79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55C53EA6-D145-4E73-8119-A59E757A9C4A}"/>
  </cellStyles>
  <dxfs count="0"/>
  <tableStyles count="0" defaultTableStyle="TableStyleMedium2" defaultPivotStyle="PivotStyleLight16"/>
  <colors>
    <mruColors>
      <color rgb="FF66FFFF"/>
      <color rgb="FFFF9933"/>
      <color rgb="FFCCFFFF"/>
      <color rgb="FF1604BC"/>
      <color rgb="FFFC8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 Customer Choice Summary % Load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69631441030439E-2"/>
          <c:y val="0.29067629645845089"/>
          <c:w val="0.85138897458530982"/>
          <c:h val="0.64004930267795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MonthlyGraph_PL21!$A$35</c:f>
              <c:strCache>
                <c:ptCount val="1"/>
                <c:pt idx="0">
                  <c:v>State _CS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'[2]Monthly Summary'!$N$22:$Y$22</c:f>
              <c:numCache>
                <c:formatCode>General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MonthlyGraph_PL21!$B$35:$M$35</c:f>
              <c:numCache>
                <c:formatCode>0%</c:formatCode>
                <c:ptCount val="12"/>
                <c:pt idx="0">
                  <c:v>0.53105747467707509</c:v>
                </c:pt>
                <c:pt idx="1">
                  <c:v>0.52488508087844488</c:v>
                </c:pt>
                <c:pt idx="2">
                  <c:v>0.54397059771722756</c:v>
                </c:pt>
                <c:pt idx="3">
                  <c:v>0.57063916243882429</c:v>
                </c:pt>
                <c:pt idx="4">
                  <c:v>0.57991580528708941</c:v>
                </c:pt>
                <c:pt idx="5">
                  <c:v>0.56710531236896689</c:v>
                </c:pt>
                <c:pt idx="6">
                  <c:v>0.54484121342902092</c:v>
                </c:pt>
                <c:pt idx="7">
                  <c:v>0.50765033966863693</c:v>
                </c:pt>
                <c:pt idx="8">
                  <c:v>0.53566236311766513</c:v>
                </c:pt>
                <c:pt idx="9">
                  <c:v>0.56837726871592698</c:v>
                </c:pt>
                <c:pt idx="10">
                  <c:v>0.56485588308871182</c:v>
                </c:pt>
                <c:pt idx="11">
                  <c:v>0.54367394850031114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E-4C43-ADD7-87AA9092C36E}"/>
            </c:ext>
          </c:extLst>
        </c:ser>
        <c:ser>
          <c:idx val="1"/>
          <c:order val="1"/>
          <c:tx>
            <c:strRef>
              <c:f>MonthlyGraph_PL21!$A$36</c:f>
              <c:strCache>
                <c:ptCount val="1"/>
                <c:pt idx="0">
                  <c:v>State _CCEA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'[2]Monthly Summary'!$N$22:$Y$22</c:f>
              <c:numCache>
                <c:formatCode>General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MonthlyGraph_PL21!$B$36:$M$36</c:f>
              <c:numCache>
                <c:formatCode>0%</c:formatCode>
                <c:ptCount val="12"/>
                <c:pt idx="0">
                  <c:v>0.22977557794383213</c:v>
                </c:pt>
                <c:pt idx="1">
                  <c:v>0.23225922552680231</c:v>
                </c:pt>
                <c:pt idx="2">
                  <c:v>0.23048215452495555</c:v>
                </c:pt>
                <c:pt idx="3">
                  <c:v>0.2174937391331935</c:v>
                </c:pt>
                <c:pt idx="4">
                  <c:v>0.21391550040578206</c:v>
                </c:pt>
                <c:pt idx="5">
                  <c:v>0.22460199732540553</c:v>
                </c:pt>
                <c:pt idx="6">
                  <c:v>0.23657536744381494</c:v>
                </c:pt>
                <c:pt idx="7">
                  <c:v>0.25801306815731251</c:v>
                </c:pt>
                <c:pt idx="8">
                  <c:v>0.23765074133116781</c:v>
                </c:pt>
                <c:pt idx="9">
                  <c:v>0.21645021922486762</c:v>
                </c:pt>
                <c:pt idx="10">
                  <c:v>0.21478678147647853</c:v>
                </c:pt>
                <c:pt idx="11">
                  <c:v>0.23108755771892522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E-4C43-ADD7-87AA9092C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4993544"/>
        <c:axId val="534997480"/>
      </c:barChart>
      <c:lineChart>
        <c:grouping val="standard"/>
        <c:varyColors val="0"/>
        <c:ser>
          <c:idx val="2"/>
          <c:order val="2"/>
          <c:tx>
            <c:strRef>
              <c:f>MonthlyGraph_PL21!$A$25</c:f>
              <c:strCache>
                <c:ptCount val="1"/>
                <c:pt idx="0">
                  <c:v>Residential _CS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>
                  <a:alpha val="98000"/>
                </a:srgb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MonthlyGraph_PL21!$B$24:$M$24</c:f>
              <c:strCache>
                <c:ptCount val="12"/>
                <c:pt idx="0">
                  <c:v>Jan-22</c:v>
                </c:pt>
                <c:pt idx="1">
                  <c:v>Feb-22</c:v>
                </c:pt>
                <c:pt idx="2">
                  <c:v>Mar-22</c:v>
                </c:pt>
                <c:pt idx="3">
                  <c:v>Apr-22</c:v>
                </c:pt>
                <c:pt idx="4">
                  <c:v>May-22</c:v>
                </c:pt>
                <c:pt idx="5">
                  <c:v>Jun-22</c:v>
                </c:pt>
                <c:pt idx="6">
                  <c:v>Jul-22</c:v>
                </c:pt>
                <c:pt idx="7">
                  <c:v>Aug-22</c:v>
                </c:pt>
                <c:pt idx="8">
                  <c:v>Sep-22</c:v>
                </c:pt>
                <c:pt idx="9">
                  <c:v>Oct-22</c:v>
                </c:pt>
                <c:pt idx="10">
                  <c:v>Nov-22</c:v>
                </c:pt>
                <c:pt idx="11">
                  <c:v>12/19/202f2</c:v>
                </c:pt>
              </c:strCache>
            </c:strRef>
          </c:cat>
          <c:val>
            <c:numRef>
              <c:f>MonthlyGraph_PL21!$B$25:$M$25</c:f>
              <c:numCache>
                <c:formatCode>0%</c:formatCode>
                <c:ptCount val="12"/>
                <c:pt idx="0">
                  <c:v>0.16750093297003932</c:v>
                </c:pt>
                <c:pt idx="1">
                  <c:v>0.16722066766171612</c:v>
                </c:pt>
                <c:pt idx="2">
                  <c:v>0.16465069044158445</c:v>
                </c:pt>
                <c:pt idx="3">
                  <c:v>0.1618324921467145</c:v>
                </c:pt>
                <c:pt idx="4">
                  <c:v>0.15958174583876431</c:v>
                </c:pt>
                <c:pt idx="5">
                  <c:v>0.15195438665591401</c:v>
                </c:pt>
                <c:pt idx="6">
                  <c:v>0.14851431570705878</c:v>
                </c:pt>
                <c:pt idx="7">
                  <c:v>0.14593770884710738</c:v>
                </c:pt>
                <c:pt idx="8">
                  <c:v>0.143680599723332</c:v>
                </c:pt>
                <c:pt idx="9">
                  <c:v>0.14485528819496798</c:v>
                </c:pt>
                <c:pt idx="10">
                  <c:v>0.14637113790435488</c:v>
                </c:pt>
                <c:pt idx="11">
                  <c:v>0.14729342764700973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2E-4C43-ADD7-87AA9092C36E}"/>
            </c:ext>
          </c:extLst>
        </c:ser>
        <c:ser>
          <c:idx val="3"/>
          <c:order val="3"/>
          <c:tx>
            <c:strRef>
              <c:f>MonthlyGraph_PL21!$A$26</c:f>
              <c:strCache>
                <c:ptCount val="1"/>
                <c:pt idx="0">
                  <c:v>Residential _CCEA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chemeClr val="bg2">
                    <a:lumMod val="90000"/>
                  </a:schemeClr>
                </a:solidFill>
              </a:ln>
              <a:effectLst/>
            </c:spPr>
          </c:marker>
          <c:cat>
            <c:strRef>
              <c:f>MonthlyGraph_PL21!$B$24:$M$24</c:f>
              <c:strCache>
                <c:ptCount val="12"/>
                <c:pt idx="0">
                  <c:v>Jan-22</c:v>
                </c:pt>
                <c:pt idx="1">
                  <c:v>Feb-22</c:v>
                </c:pt>
                <c:pt idx="2">
                  <c:v>Mar-22</c:v>
                </c:pt>
                <c:pt idx="3">
                  <c:v>Apr-22</c:v>
                </c:pt>
                <c:pt idx="4">
                  <c:v>May-22</c:v>
                </c:pt>
                <c:pt idx="5">
                  <c:v>Jun-22</c:v>
                </c:pt>
                <c:pt idx="6">
                  <c:v>Jul-22</c:v>
                </c:pt>
                <c:pt idx="7">
                  <c:v>Aug-22</c:v>
                </c:pt>
                <c:pt idx="8">
                  <c:v>Sep-22</c:v>
                </c:pt>
                <c:pt idx="9">
                  <c:v>Oct-22</c:v>
                </c:pt>
                <c:pt idx="10">
                  <c:v>Nov-22</c:v>
                </c:pt>
                <c:pt idx="11">
                  <c:v>12/19/202f2</c:v>
                </c:pt>
              </c:strCache>
            </c:strRef>
          </c:cat>
          <c:val>
            <c:numRef>
              <c:f>MonthlyGraph_PL21!$B$26:$M$26</c:f>
              <c:numCache>
                <c:formatCode>0%</c:formatCode>
                <c:ptCount val="12"/>
                <c:pt idx="0">
                  <c:v>0.41758269648137619</c:v>
                </c:pt>
                <c:pt idx="1">
                  <c:v>0.41517446991604851</c:v>
                </c:pt>
                <c:pt idx="2">
                  <c:v>0.43369015972500813</c:v>
                </c:pt>
                <c:pt idx="3">
                  <c:v>0.43241014447019466</c:v>
                </c:pt>
                <c:pt idx="4">
                  <c:v>0.43893022413774879</c:v>
                </c:pt>
                <c:pt idx="5">
                  <c:v>0.44814607324140038</c:v>
                </c:pt>
                <c:pt idx="6">
                  <c:v>0.44885036529867101</c:v>
                </c:pt>
                <c:pt idx="7">
                  <c:v>0.44950632951665659</c:v>
                </c:pt>
                <c:pt idx="8">
                  <c:v>0.44296051470957321</c:v>
                </c:pt>
                <c:pt idx="9">
                  <c:v>0.43507808740996651</c:v>
                </c:pt>
                <c:pt idx="10">
                  <c:v>0.42570055979838656</c:v>
                </c:pt>
                <c:pt idx="11">
                  <c:v>0.42787632948515031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2E-4C43-ADD7-87AA9092C36E}"/>
            </c:ext>
          </c:extLst>
        </c:ser>
        <c:ser>
          <c:idx val="4"/>
          <c:order val="4"/>
          <c:tx>
            <c:strRef>
              <c:f>MonthlyGraph_PL21!$A$27</c:f>
              <c:strCache>
                <c:ptCount val="1"/>
                <c:pt idx="0">
                  <c:v>Sm C &amp; I_CS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C000"/>
              </a:solidFill>
              <a:ln w="12700">
                <a:solidFill>
                  <a:srgbClr val="FF9933"/>
                </a:solidFill>
              </a:ln>
              <a:effectLst/>
            </c:spPr>
          </c:marker>
          <c:cat>
            <c:strRef>
              <c:f>MonthlyGraph_PL21!$B$24:$M$24</c:f>
              <c:strCache>
                <c:ptCount val="12"/>
                <c:pt idx="0">
                  <c:v>Jan-22</c:v>
                </c:pt>
                <c:pt idx="1">
                  <c:v>Feb-22</c:v>
                </c:pt>
                <c:pt idx="2">
                  <c:v>Mar-22</c:v>
                </c:pt>
                <c:pt idx="3">
                  <c:v>Apr-22</c:v>
                </c:pt>
                <c:pt idx="4">
                  <c:v>May-22</c:v>
                </c:pt>
                <c:pt idx="5">
                  <c:v>Jun-22</c:v>
                </c:pt>
                <c:pt idx="6">
                  <c:v>Jul-22</c:v>
                </c:pt>
                <c:pt idx="7">
                  <c:v>Aug-22</c:v>
                </c:pt>
                <c:pt idx="8">
                  <c:v>Sep-22</c:v>
                </c:pt>
                <c:pt idx="9">
                  <c:v>Oct-22</c:v>
                </c:pt>
                <c:pt idx="10">
                  <c:v>Nov-22</c:v>
                </c:pt>
                <c:pt idx="11">
                  <c:v>12/19/202f2</c:v>
                </c:pt>
              </c:strCache>
            </c:strRef>
          </c:cat>
          <c:val>
            <c:numRef>
              <c:f>MonthlyGraph_PL21!$B$27:$M$27</c:f>
              <c:numCache>
                <c:formatCode>0%</c:formatCode>
                <c:ptCount val="12"/>
                <c:pt idx="0">
                  <c:v>0.43354666285175714</c:v>
                </c:pt>
                <c:pt idx="1">
                  <c:v>0.42357886521214233</c:v>
                </c:pt>
                <c:pt idx="2">
                  <c:v>0.42154667678234525</c:v>
                </c:pt>
                <c:pt idx="3">
                  <c:v>0.43667399574566734</c:v>
                </c:pt>
                <c:pt idx="4">
                  <c:v>0.44083376572213262</c:v>
                </c:pt>
                <c:pt idx="5">
                  <c:v>0.44566446615674093</c:v>
                </c:pt>
                <c:pt idx="6">
                  <c:v>0.43266842659045651</c:v>
                </c:pt>
                <c:pt idx="7">
                  <c:v>0.4179155562711212</c:v>
                </c:pt>
                <c:pt idx="8">
                  <c:v>0.43843947356629576</c:v>
                </c:pt>
                <c:pt idx="9">
                  <c:v>0.43178563270431458</c:v>
                </c:pt>
                <c:pt idx="10">
                  <c:v>0.43380583710330656</c:v>
                </c:pt>
                <c:pt idx="11">
                  <c:v>0.42944220321615584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2E-4C43-ADD7-87AA9092C36E}"/>
            </c:ext>
          </c:extLst>
        </c:ser>
        <c:ser>
          <c:idx val="5"/>
          <c:order val="5"/>
          <c:tx>
            <c:strRef>
              <c:f>MonthlyGraph_PL21!$A$28</c:f>
              <c:strCache>
                <c:ptCount val="1"/>
                <c:pt idx="0">
                  <c:v>Sm C &amp; I_CCEA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C000"/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cat>
            <c:strRef>
              <c:f>MonthlyGraph_PL21!$B$24:$M$24</c:f>
              <c:strCache>
                <c:ptCount val="12"/>
                <c:pt idx="0">
                  <c:v>Jan-22</c:v>
                </c:pt>
                <c:pt idx="1">
                  <c:v>Feb-22</c:v>
                </c:pt>
                <c:pt idx="2">
                  <c:v>Mar-22</c:v>
                </c:pt>
                <c:pt idx="3">
                  <c:v>Apr-22</c:v>
                </c:pt>
                <c:pt idx="4">
                  <c:v>May-22</c:v>
                </c:pt>
                <c:pt idx="5">
                  <c:v>Jun-22</c:v>
                </c:pt>
                <c:pt idx="6">
                  <c:v>Jul-22</c:v>
                </c:pt>
                <c:pt idx="7">
                  <c:v>Aug-22</c:v>
                </c:pt>
                <c:pt idx="8">
                  <c:v>Sep-22</c:v>
                </c:pt>
                <c:pt idx="9">
                  <c:v>Oct-22</c:v>
                </c:pt>
                <c:pt idx="10">
                  <c:v>Nov-22</c:v>
                </c:pt>
                <c:pt idx="11">
                  <c:v>12/19/202f2</c:v>
                </c:pt>
              </c:strCache>
            </c:strRef>
          </c:cat>
          <c:val>
            <c:numRef>
              <c:f>MonthlyGraph_PL21!$B$28:$M$28</c:f>
              <c:numCache>
                <c:formatCode>0%</c:formatCode>
                <c:ptCount val="12"/>
                <c:pt idx="0">
                  <c:v>0.26869841551667228</c:v>
                </c:pt>
                <c:pt idx="1">
                  <c:v>0.27338584366520224</c:v>
                </c:pt>
                <c:pt idx="2">
                  <c:v>0.27225157471496381</c:v>
                </c:pt>
                <c:pt idx="3">
                  <c:v>0.27323243277190179</c:v>
                </c:pt>
                <c:pt idx="4">
                  <c:v>0.26673623294568999</c:v>
                </c:pt>
                <c:pt idx="5">
                  <c:v>0.2751115762820423</c:v>
                </c:pt>
                <c:pt idx="6">
                  <c:v>0.27651033240238598</c:v>
                </c:pt>
                <c:pt idx="7">
                  <c:v>0.29408574891120137</c:v>
                </c:pt>
                <c:pt idx="8">
                  <c:v>0.26155994556677165</c:v>
                </c:pt>
                <c:pt idx="9">
                  <c:v>0.27187773455765496</c:v>
                </c:pt>
                <c:pt idx="10">
                  <c:v>0.26885004058938733</c:v>
                </c:pt>
                <c:pt idx="11">
                  <c:v>0.26993988739193886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2E-4C43-ADD7-87AA9092C36E}"/>
            </c:ext>
          </c:extLst>
        </c:ser>
        <c:ser>
          <c:idx val="6"/>
          <c:order val="6"/>
          <c:tx>
            <c:strRef>
              <c:f>MonthlyGraph_PL21!$A$29</c:f>
              <c:strCache>
                <c:ptCount val="1"/>
                <c:pt idx="0">
                  <c:v>Med C &amp; I_CS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MonthlyGraph_PL21!$B$24:$M$24</c:f>
              <c:strCache>
                <c:ptCount val="12"/>
                <c:pt idx="0">
                  <c:v>Jan-22</c:v>
                </c:pt>
                <c:pt idx="1">
                  <c:v>Feb-22</c:v>
                </c:pt>
                <c:pt idx="2">
                  <c:v>Mar-22</c:v>
                </c:pt>
                <c:pt idx="3">
                  <c:v>Apr-22</c:v>
                </c:pt>
                <c:pt idx="4">
                  <c:v>May-22</c:v>
                </c:pt>
                <c:pt idx="5">
                  <c:v>Jun-22</c:v>
                </c:pt>
                <c:pt idx="6">
                  <c:v>Jul-22</c:v>
                </c:pt>
                <c:pt idx="7">
                  <c:v>Aug-22</c:v>
                </c:pt>
                <c:pt idx="8">
                  <c:v>Sep-22</c:v>
                </c:pt>
                <c:pt idx="9">
                  <c:v>Oct-22</c:v>
                </c:pt>
                <c:pt idx="10">
                  <c:v>Nov-22</c:v>
                </c:pt>
                <c:pt idx="11">
                  <c:v>12/19/202f2</c:v>
                </c:pt>
              </c:strCache>
            </c:strRef>
          </c:cat>
          <c:val>
            <c:numRef>
              <c:f>MonthlyGraph_PL21!$B$29:$M$29</c:f>
              <c:numCache>
                <c:formatCode>0%</c:formatCode>
                <c:ptCount val="12"/>
                <c:pt idx="0">
                  <c:v>0.6769098155652471</c:v>
                </c:pt>
                <c:pt idx="1">
                  <c:v>0.65013363465408625</c:v>
                </c:pt>
                <c:pt idx="2">
                  <c:v>0.65874926123506328</c:v>
                </c:pt>
                <c:pt idx="3">
                  <c:v>0.65600148848546902</c:v>
                </c:pt>
                <c:pt idx="4">
                  <c:v>0.66926684666806779</c:v>
                </c:pt>
                <c:pt idx="5">
                  <c:v>0.66228773926376439</c:v>
                </c:pt>
                <c:pt idx="6">
                  <c:v>0.64221135969690535</c:v>
                </c:pt>
                <c:pt idx="7">
                  <c:v>0.65143573292348933</c:v>
                </c:pt>
                <c:pt idx="8">
                  <c:v>0.64056609111321039</c:v>
                </c:pt>
                <c:pt idx="9">
                  <c:v>0.64720580165912267</c:v>
                </c:pt>
                <c:pt idx="10">
                  <c:v>0.64452055111300977</c:v>
                </c:pt>
                <c:pt idx="11">
                  <c:v>0.65300293306304891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2E-4C43-ADD7-87AA9092C36E}"/>
            </c:ext>
          </c:extLst>
        </c:ser>
        <c:ser>
          <c:idx val="7"/>
          <c:order val="7"/>
          <c:tx>
            <c:strRef>
              <c:f>MonthlyGraph_PL21!$A$30</c:f>
              <c:strCache>
                <c:ptCount val="1"/>
                <c:pt idx="0">
                  <c:v>Med C &amp; I_CCEA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2">
                  <a:lumMod val="50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cat>
            <c:strRef>
              <c:f>MonthlyGraph_PL21!$B$24:$M$24</c:f>
              <c:strCache>
                <c:ptCount val="12"/>
                <c:pt idx="0">
                  <c:v>Jan-22</c:v>
                </c:pt>
                <c:pt idx="1">
                  <c:v>Feb-22</c:v>
                </c:pt>
                <c:pt idx="2">
                  <c:v>Mar-22</c:v>
                </c:pt>
                <c:pt idx="3">
                  <c:v>Apr-22</c:v>
                </c:pt>
                <c:pt idx="4">
                  <c:v>May-22</c:v>
                </c:pt>
                <c:pt idx="5">
                  <c:v>Jun-22</c:v>
                </c:pt>
                <c:pt idx="6">
                  <c:v>Jul-22</c:v>
                </c:pt>
                <c:pt idx="7">
                  <c:v>Aug-22</c:v>
                </c:pt>
                <c:pt idx="8">
                  <c:v>Sep-22</c:v>
                </c:pt>
                <c:pt idx="9">
                  <c:v>Oct-22</c:v>
                </c:pt>
                <c:pt idx="10">
                  <c:v>Nov-22</c:v>
                </c:pt>
                <c:pt idx="11">
                  <c:v>12/19/202f2</c:v>
                </c:pt>
              </c:strCache>
            </c:strRef>
          </c:cat>
          <c:val>
            <c:numRef>
              <c:f>MonthlyGraph_PL21!$B$30:$M$30</c:f>
              <c:numCache>
                <c:formatCode>0%</c:formatCode>
                <c:ptCount val="12"/>
                <c:pt idx="0">
                  <c:v>0.16709095183271835</c:v>
                </c:pt>
                <c:pt idx="1">
                  <c:v>0.17419680684740649</c:v>
                </c:pt>
                <c:pt idx="2">
                  <c:v>0.17740884691191347</c:v>
                </c:pt>
                <c:pt idx="3">
                  <c:v>0.18224905720098264</c:v>
                </c:pt>
                <c:pt idx="4">
                  <c:v>0.16912351188408087</c:v>
                </c:pt>
                <c:pt idx="5">
                  <c:v>0.18270007241560571</c:v>
                </c:pt>
                <c:pt idx="6">
                  <c:v>0.18304605728598547</c:v>
                </c:pt>
                <c:pt idx="7">
                  <c:v>0.19320191366263392</c:v>
                </c:pt>
                <c:pt idx="8">
                  <c:v>0.19473900215462586</c:v>
                </c:pt>
                <c:pt idx="9">
                  <c:v>0.17837533581506612</c:v>
                </c:pt>
                <c:pt idx="10">
                  <c:v>0.18504935969103262</c:v>
                </c:pt>
                <c:pt idx="11">
                  <c:v>0.19028007935626745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52E-4C43-ADD7-87AA9092C36E}"/>
            </c:ext>
          </c:extLst>
        </c:ser>
        <c:ser>
          <c:idx val="8"/>
          <c:order val="8"/>
          <c:tx>
            <c:strRef>
              <c:f>MonthlyGraph_PL21!$A$31</c:f>
              <c:strCache>
                <c:ptCount val="1"/>
                <c:pt idx="0">
                  <c:v>Lg C &amp; I_CS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00B050"/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MonthlyGraph_PL21!$B$24:$M$24</c:f>
              <c:strCache>
                <c:ptCount val="12"/>
                <c:pt idx="0">
                  <c:v>Jan-22</c:v>
                </c:pt>
                <c:pt idx="1">
                  <c:v>Feb-22</c:v>
                </c:pt>
                <c:pt idx="2">
                  <c:v>Mar-22</c:v>
                </c:pt>
                <c:pt idx="3">
                  <c:v>Apr-22</c:v>
                </c:pt>
                <c:pt idx="4">
                  <c:v>May-22</c:v>
                </c:pt>
                <c:pt idx="5">
                  <c:v>Jun-22</c:v>
                </c:pt>
                <c:pt idx="6">
                  <c:v>Jul-22</c:v>
                </c:pt>
                <c:pt idx="7">
                  <c:v>Aug-22</c:v>
                </c:pt>
                <c:pt idx="8">
                  <c:v>Sep-22</c:v>
                </c:pt>
                <c:pt idx="9">
                  <c:v>Oct-22</c:v>
                </c:pt>
                <c:pt idx="10">
                  <c:v>Nov-22</c:v>
                </c:pt>
                <c:pt idx="11">
                  <c:v>12/19/202f2</c:v>
                </c:pt>
              </c:strCache>
            </c:strRef>
          </c:cat>
          <c:val>
            <c:numRef>
              <c:f>MonthlyGraph_PL21!$B$31:$M$31</c:f>
              <c:numCache>
                <c:formatCode>0%</c:formatCode>
                <c:ptCount val="12"/>
                <c:pt idx="0">
                  <c:v>0.89949413453287774</c:v>
                </c:pt>
                <c:pt idx="1">
                  <c:v>0.90279466765688021</c:v>
                </c:pt>
                <c:pt idx="2">
                  <c:v>0.90822262988283553</c:v>
                </c:pt>
                <c:pt idx="3">
                  <c:v>0.91391290908974021</c:v>
                </c:pt>
                <c:pt idx="4">
                  <c:v>0.9110609978419828</c:v>
                </c:pt>
                <c:pt idx="5">
                  <c:v>0.90660894864484964</c:v>
                </c:pt>
                <c:pt idx="6">
                  <c:v>0.91081608665085012</c:v>
                </c:pt>
                <c:pt idx="7">
                  <c:v>0.90558187422440384</c:v>
                </c:pt>
                <c:pt idx="8">
                  <c:v>0.90409777345970366</c:v>
                </c:pt>
                <c:pt idx="9">
                  <c:v>0.90415018478111209</c:v>
                </c:pt>
                <c:pt idx="10">
                  <c:v>0.89433616813172057</c:v>
                </c:pt>
                <c:pt idx="11">
                  <c:v>0.89885193837149557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52E-4C43-ADD7-87AA9092C36E}"/>
            </c:ext>
          </c:extLst>
        </c:ser>
        <c:ser>
          <c:idx val="9"/>
          <c:order val="9"/>
          <c:tx>
            <c:strRef>
              <c:f>MonthlyGraph_PL21!$A$32</c:f>
              <c:strCache>
                <c:ptCount val="1"/>
                <c:pt idx="0">
                  <c:v>Lg C &amp; I_CCEA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MonthlyGraph_PL21!$B$24:$M$24</c:f>
              <c:strCache>
                <c:ptCount val="12"/>
                <c:pt idx="0">
                  <c:v>Jan-22</c:v>
                </c:pt>
                <c:pt idx="1">
                  <c:v>Feb-22</c:v>
                </c:pt>
                <c:pt idx="2">
                  <c:v>Mar-22</c:v>
                </c:pt>
                <c:pt idx="3">
                  <c:v>Apr-22</c:v>
                </c:pt>
                <c:pt idx="4">
                  <c:v>May-22</c:v>
                </c:pt>
                <c:pt idx="5">
                  <c:v>Jun-22</c:v>
                </c:pt>
                <c:pt idx="6">
                  <c:v>Jul-22</c:v>
                </c:pt>
                <c:pt idx="7">
                  <c:v>Aug-22</c:v>
                </c:pt>
                <c:pt idx="8">
                  <c:v>Sep-22</c:v>
                </c:pt>
                <c:pt idx="9">
                  <c:v>Oct-22</c:v>
                </c:pt>
                <c:pt idx="10">
                  <c:v>Nov-22</c:v>
                </c:pt>
                <c:pt idx="11">
                  <c:v>12/19/202f2</c:v>
                </c:pt>
              </c:strCache>
            </c:strRef>
          </c:cat>
          <c:val>
            <c:numRef>
              <c:f>MonthlyGraph_PL21!$B$32:$M$32</c:f>
              <c:numCache>
                <c:formatCode>0%</c:formatCode>
                <c:ptCount val="12"/>
                <c:pt idx="0">
                  <c:v>3.8291997982505661E-2</c:v>
                </c:pt>
                <c:pt idx="1">
                  <c:v>4.0359380428984015E-2</c:v>
                </c:pt>
                <c:pt idx="2">
                  <c:v>3.9547749432356255E-2</c:v>
                </c:pt>
                <c:pt idx="3">
                  <c:v>3.7864196653912628E-2</c:v>
                </c:pt>
                <c:pt idx="4">
                  <c:v>4.1574334896153517E-2</c:v>
                </c:pt>
                <c:pt idx="5">
                  <c:v>4.2400604151534023E-2</c:v>
                </c:pt>
                <c:pt idx="6">
                  <c:v>4.6506352732098383E-2</c:v>
                </c:pt>
                <c:pt idx="7">
                  <c:v>4.6722951955104723E-2</c:v>
                </c:pt>
                <c:pt idx="8">
                  <c:v>4.775024412017128E-2</c:v>
                </c:pt>
                <c:pt idx="9">
                  <c:v>4.6231548047963582E-2</c:v>
                </c:pt>
                <c:pt idx="10">
                  <c:v>4.7983158157502676E-2</c:v>
                </c:pt>
                <c:pt idx="11">
                  <c:v>5.4731352251999398E-2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52E-4C43-ADD7-87AA9092C36E}"/>
            </c:ext>
          </c:extLst>
        </c:ser>
        <c:ser>
          <c:idx val="10"/>
          <c:order val="10"/>
          <c:tx>
            <c:strRef>
              <c:f>MonthlyGraph_PL21!$A$33</c:f>
              <c:strCache>
                <c:ptCount val="1"/>
                <c:pt idx="0">
                  <c:v>St Lighting_CS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MonthlyGraph_PL21!$B$24:$M$24</c:f>
              <c:strCache>
                <c:ptCount val="12"/>
                <c:pt idx="0">
                  <c:v>Jan-22</c:v>
                </c:pt>
                <c:pt idx="1">
                  <c:v>Feb-22</c:v>
                </c:pt>
                <c:pt idx="2">
                  <c:v>Mar-22</c:v>
                </c:pt>
                <c:pt idx="3">
                  <c:v>Apr-22</c:v>
                </c:pt>
                <c:pt idx="4">
                  <c:v>May-22</c:v>
                </c:pt>
                <c:pt idx="5">
                  <c:v>Jun-22</c:v>
                </c:pt>
                <c:pt idx="6">
                  <c:v>Jul-22</c:v>
                </c:pt>
                <c:pt idx="7">
                  <c:v>Aug-22</c:v>
                </c:pt>
                <c:pt idx="8">
                  <c:v>Sep-22</c:v>
                </c:pt>
                <c:pt idx="9">
                  <c:v>Oct-22</c:v>
                </c:pt>
                <c:pt idx="10">
                  <c:v>Nov-22</c:v>
                </c:pt>
                <c:pt idx="11">
                  <c:v>12/19/202f2</c:v>
                </c:pt>
              </c:strCache>
            </c:strRef>
          </c:cat>
          <c:val>
            <c:numRef>
              <c:f>MonthlyGraph_PL21!$B$33:$M$33</c:f>
              <c:numCache>
                <c:formatCode>0%</c:formatCode>
                <c:ptCount val="12"/>
                <c:pt idx="0">
                  <c:v>0.61455345386865123</c:v>
                </c:pt>
                <c:pt idx="1">
                  <c:v>0.67212971080034301</c:v>
                </c:pt>
                <c:pt idx="2">
                  <c:v>0.70662801880606729</c:v>
                </c:pt>
                <c:pt idx="3">
                  <c:v>0.66407885615215889</c:v>
                </c:pt>
                <c:pt idx="4">
                  <c:v>0.68200660791806589</c:v>
                </c:pt>
                <c:pt idx="5">
                  <c:v>0.6805113718649054</c:v>
                </c:pt>
                <c:pt idx="6">
                  <c:v>0.67419759050723238</c:v>
                </c:pt>
                <c:pt idx="7">
                  <c:v>0.62183355701183707</c:v>
                </c:pt>
                <c:pt idx="8">
                  <c:v>0.66657689190887959</c:v>
                </c:pt>
                <c:pt idx="9">
                  <c:v>0.69061404393648673</c:v>
                </c:pt>
                <c:pt idx="10">
                  <c:v>0.66204846271459328</c:v>
                </c:pt>
                <c:pt idx="11">
                  <c:v>0.65831653969920378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52E-4C43-ADD7-87AA9092C36E}"/>
            </c:ext>
          </c:extLst>
        </c:ser>
        <c:ser>
          <c:idx val="11"/>
          <c:order val="11"/>
          <c:tx>
            <c:strRef>
              <c:f>MonthlyGraph_PL21!$A$34</c:f>
              <c:strCache>
                <c:ptCount val="1"/>
                <c:pt idx="0">
                  <c:v>St Lighting_CCEA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C00000"/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MonthlyGraph_PL21!$B$24:$M$24</c:f>
              <c:strCache>
                <c:ptCount val="12"/>
                <c:pt idx="0">
                  <c:v>Jan-22</c:v>
                </c:pt>
                <c:pt idx="1">
                  <c:v>Feb-22</c:v>
                </c:pt>
                <c:pt idx="2">
                  <c:v>Mar-22</c:v>
                </c:pt>
                <c:pt idx="3">
                  <c:v>Apr-22</c:v>
                </c:pt>
                <c:pt idx="4">
                  <c:v>May-22</c:v>
                </c:pt>
                <c:pt idx="5">
                  <c:v>Jun-22</c:v>
                </c:pt>
                <c:pt idx="6">
                  <c:v>Jul-22</c:v>
                </c:pt>
                <c:pt idx="7">
                  <c:v>Aug-22</c:v>
                </c:pt>
                <c:pt idx="8">
                  <c:v>Sep-22</c:v>
                </c:pt>
                <c:pt idx="9">
                  <c:v>Oct-22</c:v>
                </c:pt>
                <c:pt idx="10">
                  <c:v>Nov-22</c:v>
                </c:pt>
                <c:pt idx="11">
                  <c:v>12/19/202f2</c:v>
                </c:pt>
              </c:strCache>
            </c:strRef>
          </c:cat>
          <c:val>
            <c:numRef>
              <c:f>MonthlyGraph_PL21!$B$34:$M$34</c:f>
              <c:numCache>
                <c:formatCode>0%</c:formatCode>
                <c:ptCount val="12"/>
                <c:pt idx="0">
                  <c:v>0.12465859409476314</c:v>
                </c:pt>
                <c:pt idx="1">
                  <c:v>0.10647749847626409</c:v>
                </c:pt>
                <c:pt idx="2">
                  <c:v>9.7516068766995367E-2</c:v>
                </c:pt>
                <c:pt idx="3">
                  <c:v>0.11271949115159544</c:v>
                </c:pt>
                <c:pt idx="4">
                  <c:v>0.10787099815957225</c:v>
                </c:pt>
                <c:pt idx="5">
                  <c:v>0.11041405881453363</c:v>
                </c:pt>
                <c:pt idx="6">
                  <c:v>0.11234525120783295</c:v>
                </c:pt>
                <c:pt idx="7">
                  <c:v>0.13498230343121681</c:v>
                </c:pt>
                <c:pt idx="8">
                  <c:v>0.11915673181590647</c:v>
                </c:pt>
                <c:pt idx="9">
                  <c:v>0.13118197512023785</c:v>
                </c:pt>
                <c:pt idx="10">
                  <c:v>0.14904397127493724</c:v>
                </c:pt>
                <c:pt idx="11">
                  <c:v>0.14460702465565442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52E-4C43-ADD7-87AA9092C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000760"/>
        <c:axId val="535008632"/>
      </c:lineChart>
      <c:catAx>
        <c:axId val="53500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008632"/>
        <c:crosses val="autoZero"/>
        <c:auto val="1"/>
        <c:lblAlgn val="ctr"/>
        <c:lblOffset val="100"/>
        <c:noMultiLvlLbl val="1"/>
      </c:catAx>
      <c:valAx>
        <c:axId val="53500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000760"/>
        <c:crosses val="autoZero"/>
        <c:crossBetween val="between"/>
        <c:majorUnit val="5.000000000000001E-2"/>
      </c:valAx>
      <c:valAx>
        <c:axId val="534997480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93544"/>
        <c:crosses val="max"/>
        <c:crossBetween val="between"/>
        <c:majorUnit val="5.000000000000001E-2"/>
      </c:valAx>
      <c:catAx>
        <c:axId val="534993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499748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6303593667167413E-2"/>
          <c:y val="9.5826789779146687E-2"/>
          <c:w val="0.86419441236949834"/>
          <c:h val="9.6305285342070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om/url?sa=i&amp;url=https%3A%2F%2Fwww.slideshare.net%2Fsergioaltea%2Fwarm-and-cold-colors&amp;psig=AOvVaw2na9QJsWtYSWHhjjbMhPhU&amp;ust=1581048493751000&amp;source=images&amp;cd=vfe&amp;ved=0CAIQjRxqFwoTCKCB3uCGvOcCFQAAAAAdAAAAABA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99</xdr:row>
      <xdr:rowOff>0</xdr:rowOff>
    </xdr:from>
    <xdr:to>
      <xdr:col>10</xdr:col>
      <xdr:colOff>190500</xdr:colOff>
      <xdr:row>127</xdr:row>
      <xdr:rowOff>0</xdr:rowOff>
    </xdr:to>
    <xdr:pic>
      <xdr:nvPicPr>
        <xdr:cNvPr id="2" name="Picture 1" descr="Image result for what cold colors are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328A4A-07BD-4DF6-A874-421BA9A45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9456400"/>
          <a:ext cx="6375400" cy="465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1547813</xdr:colOff>
      <xdr:row>43</xdr:row>
      <xdr:rowOff>0</xdr:rowOff>
    </xdr:from>
    <xdr:to>
      <xdr:col>10</xdr:col>
      <xdr:colOff>83345</xdr:colOff>
      <xdr:row>70</xdr:row>
      <xdr:rowOff>15875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CC9DCE-2D3C-4F68-8BFC-E0079269B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0.11359</cdr:x>
      <cdr:y>0.19839</cdr:y>
    </cdr:from>
    <cdr:to>
      <cdr:x>0.43728</cdr:x>
      <cdr:y>0.30384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C15E426-0084-429A-8084-3E412E725B86}"/>
            </a:ext>
          </a:extLst>
        </cdr:cNvPr>
        <cdr:cNvSpPr txBox="1"/>
      </cdr:nvSpPr>
      <cdr:spPr>
        <a:xfrm xmlns:a="http://schemas.openxmlformats.org/drawingml/2006/main">
          <a:off x="902072" y="843735"/>
          <a:ext cx="2570586" cy="448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CS = Competitive</a:t>
          </a:r>
          <a:r>
            <a:rPr lang="en-US" sz="1100" baseline="0"/>
            <a:t> Supply </a:t>
          </a:r>
        </a:p>
        <a:p xmlns:a="http://schemas.openxmlformats.org/drawingml/2006/main">
          <a:r>
            <a:rPr lang="en-US" sz="1100" baseline="0"/>
            <a:t>CCEA = Community Choice Aggreation </a:t>
          </a:r>
          <a:endParaRPr lang="en-US" sz="1100"/>
        </a:p>
      </cdr:txBody>
    </cdr:sp>
  </cdr:relSizeAnchor>
  <cdr:relSizeAnchor xmlns:cdr="http://schemas.openxmlformats.org/drawingml/2006/chartDrawing">
    <cdr:from>
      <cdr:x>0.38707</cdr:x>
      <cdr:y>0.25201</cdr:y>
    </cdr:from>
    <cdr:to>
      <cdr:x>0.39802</cdr:x>
      <cdr:y>0.2705</cdr:y>
    </cdr:to>
    <cdr:sp macro="" textlink="">
      <cdr:nvSpPr>
        <cdr:cNvPr id="3" name="Oval 2">
          <a:extLst xmlns:a="http://schemas.openxmlformats.org/drawingml/2006/main">
            <a:ext uri="{FF2B5EF4-FFF2-40B4-BE49-F238E27FC236}">
              <a16:creationId xmlns:a16="http://schemas.microsoft.com/office/drawing/2014/main" id="{F3D92C3A-F1A1-4270-9F79-F619E3D7F979}"/>
            </a:ext>
          </a:extLst>
        </cdr:cNvPr>
        <cdr:cNvSpPr/>
      </cdr:nvSpPr>
      <cdr:spPr>
        <a:xfrm xmlns:a="http://schemas.openxmlformats.org/drawingml/2006/main">
          <a:off x="3230562" y="1246187"/>
          <a:ext cx="91440" cy="91440"/>
        </a:xfrm>
        <a:prstGeom xmlns:a="http://schemas.openxmlformats.org/drawingml/2006/main" prst="ellipse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0.29387</cdr:x>
      <cdr:y>0.21669</cdr:y>
    </cdr:from>
    <cdr:to>
      <cdr:x>0.30482</cdr:x>
      <cdr:y>0.23518</cdr:y>
    </cdr:to>
    <cdr:sp macro="" textlink="">
      <cdr:nvSpPr>
        <cdr:cNvPr id="4" name="Isosceles Triangle 3">
          <a:extLst xmlns:a="http://schemas.openxmlformats.org/drawingml/2006/main">
            <a:ext uri="{FF2B5EF4-FFF2-40B4-BE49-F238E27FC236}">
              <a16:creationId xmlns:a16="http://schemas.microsoft.com/office/drawing/2014/main" id="{9FE12C4A-5CB3-41A2-9A85-C998DB5150A0}"/>
            </a:ext>
          </a:extLst>
        </cdr:cNvPr>
        <cdr:cNvSpPr/>
      </cdr:nvSpPr>
      <cdr:spPr>
        <a:xfrm xmlns:a="http://schemas.openxmlformats.org/drawingml/2006/main">
          <a:off x="2452686" y="1071562"/>
          <a:ext cx="91440" cy="91440"/>
        </a:xfrm>
        <a:prstGeom xmlns:a="http://schemas.openxmlformats.org/drawingml/2006/main" prst="triangle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zazy_atala_mass_gov/Documents/HomeDrive/mydocs/Migration-EMIT/ELECTRIC/Administer/Reporting/20210920_2021ElectricFullWEBPosting01to08withRate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NE-TEAMS-PolicyandPlanning/Shared%20Documents/Data%20and%20EMIT/Customer%20Choice/Electric%20Customer%20Choice/Monthly%20Migration%20Summary%20Grap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LAYOUT"/>
      <sheetName val="JAN"/>
      <sheetName val="FEB"/>
      <sheetName val="MAR"/>
      <sheetName val="APR"/>
      <sheetName val="MAY"/>
      <sheetName val="JUNE"/>
      <sheetName val="JULY"/>
      <sheetName val="AUG"/>
      <sheetName val="ElectricRates"/>
      <sheetName val="SEP"/>
      <sheetName val="OCT"/>
      <sheetName val="NOV"/>
      <sheetName val="DEC"/>
      <sheetName val="Annual"/>
      <sheetName val="DPURATE"/>
    </sheetNames>
    <sheetDataSet>
      <sheetData sheetId="0"/>
      <sheetData sheetId="1">
        <row r="21">
          <cell r="B21" t="str">
            <v>January</v>
          </cell>
        </row>
        <row r="22">
          <cell r="B22" t="str">
            <v>February</v>
          </cell>
        </row>
        <row r="23">
          <cell r="B23" t="str">
            <v>March</v>
          </cell>
        </row>
        <row r="24">
          <cell r="B24" t="str">
            <v>April</v>
          </cell>
        </row>
        <row r="25">
          <cell r="B25" t="str">
            <v>May</v>
          </cell>
        </row>
        <row r="26">
          <cell r="B26" t="str">
            <v>June</v>
          </cell>
        </row>
        <row r="27">
          <cell r="B27" t="str">
            <v>July</v>
          </cell>
        </row>
        <row r="28">
          <cell r="B28" t="str">
            <v>August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</sheetNames>
    <sheetDataSet>
      <sheetData sheetId="0">
        <row r="22">
          <cell r="N22">
            <v>44197</v>
          </cell>
          <cell r="O22">
            <v>44228</v>
          </cell>
          <cell r="P22">
            <v>44256</v>
          </cell>
          <cell r="Q22">
            <v>44287</v>
          </cell>
          <cell r="R22">
            <v>44317</v>
          </cell>
          <cell r="S22">
            <v>44348</v>
          </cell>
          <cell r="T22">
            <v>44378</v>
          </cell>
          <cell r="U22">
            <v>44409</v>
          </cell>
          <cell r="V22">
            <v>44440</v>
          </cell>
          <cell r="W22">
            <v>44470</v>
          </cell>
          <cell r="X22">
            <v>44501</v>
          </cell>
          <cell r="Y22">
            <v>44531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tala, Zazy (ENE)" id="{010BBE90-ABDA-4F16-A319-FAD387075AB4}" userId="S::zazy.atala@mass.gov::cbb4b18c-414e-4b7a-8d66-b3553efebe9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07E3484D-7F95-40D6-87BB-2FEF45F92F3A}">
    <text>The percentage represents all the reporting of all the comeptitive suppliers by utilities</text>
  </threadedComment>
  <threadedComment ref="O2" dT="2021-05-12T14:20:02.12" personId="{010BBE90-ABDA-4F16-A319-FAD387075AB4}" id="{A40F19DC-96D8-4687-AD69-92C301C33F01}">
    <text>Percentage reflects what has been reported by National Grid and Fitchburg only.  Eversource is not included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F4A14D3D-CE9E-4D78-95D8-0801744B8968}">
    <text>The percentage represents all the reporting of all the comeptitive suppliers by utilities</text>
  </threadedComment>
  <threadedComment ref="O2" dT="2021-05-12T14:20:02.12" personId="{010BBE90-ABDA-4F16-A319-FAD387075AB4}" id="{304BFFBC-F508-4CC6-A7EC-63C88F5AF04B}">
    <text>Percentage reflects what has been reported by National Grid and Fitchburg only.  Eversource is not included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8E8003EB-8381-46C7-9F9C-977A805EE587}">
    <text>The percentage represents all the reporting of all the comeptitive suppliers by utilities</text>
  </threadedComment>
  <threadedComment ref="O2" dT="2021-05-12T14:20:02.12" personId="{010BBE90-ABDA-4F16-A319-FAD387075AB4}" id="{4C473E75-7CE3-43A1-B07D-6B9D30E9F0B0}">
    <text>Percentage reflects what has been reported by National Grid and Fitchburg only.  Eversource is not included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265D3B7D-C58E-45FB-B2F0-69F6DC789476}">
    <text>The percentage represents all the reporting of all the comeptitive suppliers by utilities</text>
  </threadedComment>
  <threadedComment ref="O2" dT="2021-05-12T14:20:02.12" personId="{010BBE90-ABDA-4F16-A319-FAD387075AB4}" id="{34B5BF82-1433-4FB6-AF6C-C86EEA9FC305}">
    <text>Percentage reflects what has been reported by National Grid and Fitchburg only.  Eversource is not included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D24FE929-83F7-4F0D-8BB4-C45D847358CA}">
    <text>The percentage represents all the reporting of all the comeptitive suppliers by utilities</text>
  </threadedComment>
  <threadedComment ref="O2" dT="2021-05-12T14:20:02.12" personId="{010BBE90-ABDA-4F16-A319-FAD387075AB4}" id="{EAB39771-7E60-4AAB-9CE6-533811BBE96E}">
    <text>Percentage reflects what has been reported by National Grid and Fitchburg only.  Eversource is not included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772CC986-CD92-459C-AF2F-02F4A68B0ABD}">
    <text>The percentage represents all the reporting of all the comeptitive suppliers by utilities</text>
  </threadedComment>
  <threadedComment ref="O2" dT="2021-05-12T14:20:02.12" personId="{010BBE90-ABDA-4F16-A319-FAD387075AB4}" id="{F738A837-040D-43F4-90E0-EBBE617A74F2}">
    <text>Percentage reflects what has been reported by National Grid and Fitchburg only.  Eversource is not included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64F2795D-5E27-4E89-BA20-AD97FAB5185E}">
    <text>The percentage represents all the reporting of all the comeptitive suppliers by utilities</text>
  </threadedComment>
  <threadedComment ref="O2" dT="2021-05-12T14:20:02.12" personId="{010BBE90-ABDA-4F16-A319-FAD387075AB4}" id="{F86126FD-C308-4EF7-ADF4-50A4D2B871F0}">
    <text>Percentage reflects what has been reported by National Grid and Fitchburg only.  Eversource is not included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FFEC57BF-A763-45BC-A784-973D5857B8D9}">
    <text>The percentage represents all the reporting of all the comeptitive suppliers by utilities</text>
  </threadedComment>
  <threadedComment ref="O2" dT="2021-05-12T14:20:02.12" personId="{010BBE90-ABDA-4F16-A319-FAD387075AB4}" id="{4850DA94-B1B7-4DC5-AA37-1BBDAC1857FD}">
    <text>Percentage reflects what has been reported by National Grid and Fitchburg only.  Eversource is not included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374E8022-0B51-4033-A1AA-A9DD3FBAE475}">
    <text>The percentage represents all the reporting of all the comeptitive suppliers by utilities</text>
  </threadedComment>
  <threadedComment ref="O2" dT="2021-05-12T14:20:02.12" personId="{010BBE90-ABDA-4F16-A319-FAD387075AB4}" id="{DB7FB0AE-26B9-4EA5-BB88-A9F3CD6457E2}">
    <text>Percentage reflects what has been reported by National Grid and Fitchburg only.  Eversource is not included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14927082-8A3A-4AF8-9A21-CD81E44DC1AC}">
    <text>The percentage represents all the reporting of all the comeptitive suppliers by utilities</text>
  </threadedComment>
  <threadedComment ref="O2" dT="2021-05-12T14:20:02.12" personId="{010BBE90-ABDA-4F16-A319-FAD387075AB4}" id="{C32A1721-8BFA-400A-9D6D-AFDDEF7BCDD4}">
    <text>Percentage reflects what has been reported by National Grid and Fitchburg only.  Eversource is not included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4994AC00-C152-4610-966C-255078E8B318}">
    <text>The percentage represents all the reporting of all the comeptitive suppliers by utilities</text>
  </threadedComment>
  <threadedComment ref="O2" dT="2021-05-12T14:20:02.12" personId="{010BBE90-ABDA-4F16-A319-FAD387075AB4}" id="{3B3A4C25-44A3-4D86-83A6-1F9DB58A2DEB}">
    <text>Percentage reflects what has been reported by National Grid and Fitchburg only.  Eversource is not included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N2" dT="2021-05-12T14:21:18.98" personId="{010BBE90-ABDA-4F16-A319-FAD387075AB4}" id="{3873B635-4E71-4B1B-8AD3-ED9426F4BB93}">
    <text>The percentage represents all the reporting of all the comeptitive suppliers by utilities</text>
  </threadedComment>
  <threadedComment ref="O2" dT="2021-05-12T14:20:02.12" personId="{010BBE90-ABDA-4F16-A319-FAD387075AB4}" id="{19EA1801-B71F-48F7-A741-95F5949716E1}">
    <text>Percentage reflects what has been reported by National Grid and Fitchburg only.  Eversource is not included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53C5-F5CE-4B8B-AFC5-B774BA4EE23C}">
  <sheetPr>
    <tabColor theme="1" tint="0.34998626667073579"/>
  </sheetPr>
  <dimension ref="A1:S157"/>
  <sheetViews>
    <sheetView workbookViewId="0">
      <selection activeCell="D25" sqref="D25"/>
    </sheetView>
  </sheetViews>
  <sheetFormatPr defaultColWidth="9.21875" defaultRowHeight="13.8" x14ac:dyDescent="0.3"/>
  <cols>
    <col min="1" max="1" width="12.77734375" style="1" customWidth="1"/>
    <col min="2" max="2" width="11.77734375" style="1" customWidth="1"/>
    <col min="3" max="9" width="9.21875" style="1"/>
    <col min="10" max="10" width="12.5546875" style="1" customWidth="1"/>
    <col min="11" max="11" width="14" style="1" customWidth="1"/>
    <col min="12" max="16384" width="9.21875" style="1"/>
  </cols>
  <sheetData>
    <row r="1" spans="1:15" ht="18.45" x14ac:dyDescent="0.45">
      <c r="A1" s="123" t="s">
        <v>40</v>
      </c>
      <c r="B1" s="124"/>
      <c r="C1" s="124"/>
      <c r="D1" s="124"/>
      <c r="E1" s="124"/>
      <c r="F1" s="124"/>
      <c r="G1" s="124"/>
      <c r="H1" s="125"/>
      <c r="I1" s="125"/>
      <c r="J1" s="125"/>
      <c r="K1" s="125"/>
      <c r="L1" s="125"/>
      <c r="M1" s="125"/>
      <c r="N1" s="125"/>
      <c r="O1" s="125"/>
    </row>
    <row r="2" spans="1:15" ht="18.45" x14ac:dyDescent="0.45">
      <c r="A2" s="126" t="s">
        <v>41</v>
      </c>
      <c r="B2" s="127"/>
      <c r="C2" s="127"/>
      <c r="D2" s="127"/>
      <c r="E2" s="127"/>
      <c r="F2" s="127"/>
      <c r="G2" s="128"/>
    </row>
    <row r="3" spans="1:15" ht="18.45" x14ac:dyDescent="0.45">
      <c r="A3" s="126" t="s">
        <v>42</v>
      </c>
      <c r="B3" s="127"/>
      <c r="C3" s="127"/>
      <c r="D3" s="127"/>
      <c r="E3" s="127"/>
      <c r="F3" s="127"/>
      <c r="G3" s="128"/>
    </row>
    <row r="4" spans="1:15" ht="18.45" x14ac:dyDescent="0.45">
      <c r="A4" s="126" t="s">
        <v>43</v>
      </c>
      <c r="B4" s="129"/>
      <c r="C4" s="129"/>
      <c r="D4" s="130"/>
      <c r="E4" s="131"/>
      <c r="F4" s="131"/>
    </row>
    <row r="5" spans="1:15" ht="18.45" x14ac:dyDescent="0.45">
      <c r="A5" s="126" t="s">
        <v>215</v>
      </c>
      <c r="B5" s="132"/>
      <c r="C5" s="132"/>
      <c r="D5" s="133"/>
      <c r="E5" s="134"/>
      <c r="F5" s="134"/>
    </row>
    <row r="6" spans="1:15" ht="13.05" x14ac:dyDescent="0.3">
      <c r="A6" s="134"/>
      <c r="B6" s="132"/>
      <c r="C6" s="132"/>
      <c r="D6" s="133"/>
      <c r="E6" s="134"/>
      <c r="F6" s="134"/>
    </row>
    <row r="7" spans="1:15" ht="13.05" x14ac:dyDescent="0.3">
      <c r="A7" s="134"/>
      <c r="B7" s="132"/>
      <c r="C7" s="132"/>
      <c r="D7" s="133"/>
      <c r="E7" s="134"/>
      <c r="F7" s="134"/>
    </row>
    <row r="8" spans="1:15" ht="21" x14ac:dyDescent="0.5">
      <c r="A8" s="135" t="s">
        <v>44</v>
      </c>
      <c r="B8" s="136"/>
      <c r="C8" s="136"/>
      <c r="D8" s="136"/>
      <c r="E8" s="136"/>
      <c r="F8" s="136"/>
      <c r="G8" s="136"/>
      <c r="H8" s="136"/>
      <c r="I8" s="136"/>
      <c r="J8" s="136"/>
      <c r="K8" s="137"/>
      <c r="L8" s="137"/>
      <c r="M8" s="137"/>
      <c r="N8" s="137"/>
      <c r="O8" s="137"/>
    </row>
    <row r="9" spans="1:15" ht="16.05" thickBot="1" x14ac:dyDescent="0.4">
      <c r="A9" s="138"/>
      <c r="B9" s="139"/>
      <c r="C9" s="139"/>
      <c r="D9" s="139"/>
      <c r="E9" s="139"/>
      <c r="F9" s="139"/>
      <c r="G9" s="139"/>
      <c r="H9" s="139"/>
      <c r="I9" s="139"/>
      <c r="J9" s="139"/>
      <c r="K9"/>
      <c r="L9"/>
      <c r="M9"/>
      <c r="N9"/>
      <c r="O9"/>
    </row>
    <row r="10" spans="1:15" ht="15.45" x14ac:dyDescent="0.35">
      <c r="A10" s="140" t="s">
        <v>45</v>
      </c>
      <c r="B10" s="141" t="s">
        <v>46</v>
      </c>
      <c r="C10" s="141"/>
      <c r="D10" s="141"/>
      <c r="E10" s="141"/>
      <c r="F10" s="141"/>
      <c r="G10" s="141"/>
      <c r="H10" s="141"/>
      <c r="I10" s="141"/>
      <c r="J10" s="141"/>
      <c r="K10" s="142"/>
      <c r="L10" s="142"/>
      <c r="M10" s="142"/>
      <c r="N10" s="142"/>
      <c r="O10" s="143"/>
    </row>
    <row r="11" spans="1:15" ht="15.45" x14ac:dyDescent="0.35">
      <c r="A11" s="144"/>
      <c r="B11" s="139"/>
      <c r="C11" s="139"/>
      <c r="D11" s="139"/>
      <c r="E11" s="139"/>
      <c r="F11" s="139"/>
      <c r="G11" s="139"/>
      <c r="H11" s="139"/>
      <c r="I11" s="139"/>
      <c r="J11" s="139"/>
      <c r="K11"/>
      <c r="L11"/>
      <c r="M11"/>
      <c r="N11"/>
      <c r="O11" s="145"/>
    </row>
    <row r="12" spans="1:15" ht="15.45" x14ac:dyDescent="0.35">
      <c r="A12" s="146">
        <v>1</v>
      </c>
      <c r="B12" s="147" t="s">
        <v>47</v>
      </c>
      <c r="C12" s="139"/>
      <c r="D12" s="139"/>
      <c r="E12" s="139"/>
      <c r="F12" s="139"/>
      <c r="G12" s="139"/>
      <c r="H12" s="139"/>
      <c r="I12" s="139"/>
      <c r="J12" s="139"/>
      <c r="K12"/>
      <c r="L12"/>
      <c r="M12"/>
      <c r="N12"/>
      <c r="O12" s="145"/>
    </row>
    <row r="13" spans="1:15" ht="15.45" x14ac:dyDescent="0.35">
      <c r="A13" s="146">
        <v>2</v>
      </c>
      <c r="B13" s="147" t="s">
        <v>48</v>
      </c>
      <c r="C13" s="139"/>
      <c r="D13" s="139"/>
      <c r="E13" s="139"/>
      <c r="F13" s="139"/>
      <c r="G13" s="139"/>
      <c r="H13" s="139"/>
      <c r="I13" s="139"/>
      <c r="J13" s="139"/>
      <c r="K13"/>
      <c r="L13"/>
      <c r="M13"/>
      <c r="N13"/>
      <c r="O13" s="145"/>
    </row>
    <row r="14" spans="1:15" ht="15.45" x14ac:dyDescent="0.35">
      <c r="A14" s="146">
        <v>3</v>
      </c>
      <c r="B14" s="147" t="s">
        <v>49</v>
      </c>
      <c r="C14" s="139"/>
      <c r="D14" s="139"/>
      <c r="E14" s="139"/>
      <c r="F14" s="139"/>
      <c r="G14" s="139"/>
      <c r="H14" s="139"/>
      <c r="I14" s="139"/>
      <c r="J14" s="139"/>
      <c r="K14"/>
      <c r="L14"/>
      <c r="M14"/>
      <c r="N14"/>
      <c r="O14" s="145"/>
    </row>
    <row r="15" spans="1:15" ht="15.45" x14ac:dyDescent="0.35">
      <c r="A15" s="146"/>
      <c r="B15" s="147"/>
      <c r="C15" s="139"/>
      <c r="D15" s="139"/>
      <c r="E15" s="139"/>
      <c r="F15" s="139"/>
      <c r="G15" s="139"/>
      <c r="H15" s="139"/>
      <c r="I15" s="139"/>
      <c r="J15" s="139"/>
      <c r="K15"/>
      <c r="L15"/>
      <c r="M15"/>
      <c r="N15"/>
      <c r="O15" s="145"/>
    </row>
    <row r="16" spans="1:15" ht="15.45" x14ac:dyDescent="0.35">
      <c r="A16" s="146">
        <v>4</v>
      </c>
      <c r="B16" s="147" t="s">
        <v>50</v>
      </c>
      <c r="C16" s="139"/>
      <c r="D16" s="139"/>
      <c r="E16" s="139"/>
      <c r="F16" s="139"/>
      <c r="G16" s="139"/>
      <c r="H16" s="139"/>
      <c r="I16" s="139"/>
      <c r="J16" s="139"/>
      <c r="K16"/>
      <c r="L16"/>
      <c r="M16"/>
      <c r="N16"/>
      <c r="O16" s="145"/>
    </row>
    <row r="17" spans="1:15" ht="15.45" x14ac:dyDescent="0.35">
      <c r="A17" s="146">
        <v>5</v>
      </c>
      <c r="B17" s="147" t="s">
        <v>51</v>
      </c>
      <c r="C17" s="139"/>
      <c r="D17" s="139"/>
      <c r="E17" s="139"/>
      <c r="F17" s="139"/>
      <c r="G17" s="139"/>
      <c r="H17" s="139"/>
      <c r="I17" s="139"/>
      <c r="J17" s="139"/>
      <c r="K17"/>
      <c r="L17"/>
      <c r="M17"/>
      <c r="N17"/>
      <c r="O17" s="145"/>
    </row>
    <row r="18" spans="1:15" ht="16.05" thickBot="1" x14ac:dyDescent="0.4">
      <c r="A18" s="148"/>
      <c r="B18" s="149"/>
      <c r="C18" s="149"/>
      <c r="D18" s="149"/>
      <c r="E18" s="149"/>
      <c r="F18" s="149"/>
      <c r="G18" s="149"/>
      <c r="H18" s="149"/>
      <c r="I18" s="149"/>
      <c r="J18" s="149"/>
      <c r="K18" s="150"/>
      <c r="L18" s="150"/>
      <c r="M18" s="150"/>
      <c r="N18" s="150"/>
      <c r="O18" s="151"/>
    </row>
    <row r="19" spans="1:15" ht="15.45" x14ac:dyDescent="0.35">
      <c r="A19" s="152"/>
      <c r="B19" s="139"/>
      <c r="C19" s="139"/>
      <c r="D19" s="139"/>
      <c r="E19" s="139"/>
      <c r="F19" s="139"/>
      <c r="G19" s="139"/>
      <c r="H19" s="139"/>
      <c r="I19" s="139"/>
      <c r="J19" s="139"/>
      <c r="K19"/>
      <c r="L19"/>
      <c r="M19"/>
      <c r="N19"/>
      <c r="O19"/>
    </row>
    <row r="20" spans="1:15" ht="15.45" x14ac:dyDescent="0.35">
      <c r="A20" s="153" t="s">
        <v>52</v>
      </c>
      <c r="B20" s="154">
        <v>2022</v>
      </c>
      <c r="C20" s="139"/>
      <c r="D20" s="139"/>
      <c r="E20" s="139"/>
      <c r="F20" s="139"/>
      <c r="G20" s="139"/>
      <c r="H20" s="139"/>
      <c r="I20" s="139"/>
      <c r="J20" s="139"/>
      <c r="K20"/>
      <c r="L20"/>
      <c r="M20"/>
      <c r="N20"/>
      <c r="O20"/>
    </row>
    <row r="21" spans="1:15" ht="15.45" x14ac:dyDescent="0.35">
      <c r="A21" s="152"/>
      <c r="B21" s="139"/>
      <c r="C21" s="139"/>
      <c r="D21" s="139"/>
      <c r="E21" s="139"/>
      <c r="F21" s="139"/>
      <c r="G21" s="139"/>
      <c r="H21" s="139"/>
      <c r="I21" s="139"/>
      <c r="J21" s="139"/>
      <c r="K21"/>
      <c r="L21"/>
      <c r="M21"/>
      <c r="N21"/>
      <c r="O21"/>
    </row>
    <row r="22" spans="1:15" ht="15.45" x14ac:dyDescent="0.35">
      <c r="A22" s="155" t="s">
        <v>53</v>
      </c>
      <c r="B22" s="139"/>
      <c r="C22" s="139"/>
      <c r="D22" s="139"/>
      <c r="E22" s="139"/>
      <c r="F22" s="139"/>
      <c r="G22" s="139"/>
      <c r="H22" s="139"/>
      <c r="I22" s="139"/>
      <c r="J22" s="139"/>
      <c r="K22"/>
      <c r="L22"/>
      <c r="M22"/>
      <c r="N22"/>
      <c r="O22"/>
    </row>
    <row r="23" spans="1:15" ht="15.6" x14ac:dyDescent="0.3">
      <c r="A23" s="139"/>
      <c r="B23" s="156" t="s">
        <v>54</v>
      </c>
      <c r="C23" s="156"/>
      <c r="D23" s="156"/>
      <c r="E23" s="156"/>
      <c r="F23" s="156"/>
      <c r="G23" s="156"/>
      <c r="H23" s="156"/>
      <c r="I23" s="156"/>
      <c r="J23"/>
      <c r="K23"/>
      <c r="L23"/>
      <c r="M23"/>
      <c r="N23"/>
      <c r="O23"/>
    </row>
    <row r="24" spans="1:15" ht="15.6" x14ac:dyDescent="0.3">
      <c r="A24" s="139"/>
      <c r="B24" s="156" t="s">
        <v>55</v>
      </c>
      <c r="C24" s="156"/>
      <c r="D24" s="156"/>
      <c r="E24" s="156"/>
      <c r="F24" s="156"/>
      <c r="G24" s="156"/>
      <c r="H24" s="156"/>
      <c r="I24" s="156"/>
      <c r="J24"/>
      <c r="K24"/>
      <c r="L24"/>
      <c r="M24"/>
      <c r="N24"/>
      <c r="O24"/>
    </row>
    <row r="25" spans="1:15" ht="15.6" x14ac:dyDescent="0.3">
      <c r="A25" s="139"/>
      <c r="B25" s="139" t="s">
        <v>56</v>
      </c>
      <c r="C25" s="139"/>
      <c r="D25" s="139"/>
      <c r="E25" s="139"/>
      <c r="F25" s="139"/>
      <c r="G25" s="139"/>
      <c r="H25" s="139"/>
      <c r="I25" s="139"/>
      <c r="J25" s="139"/>
      <c r="K25"/>
      <c r="L25"/>
      <c r="M25"/>
      <c r="N25"/>
      <c r="O25"/>
    </row>
    <row r="26" spans="1:15" ht="15.6" x14ac:dyDescent="0.3">
      <c r="A26" s="139"/>
      <c r="B26" s="139" t="s">
        <v>57</v>
      </c>
      <c r="C26" s="139"/>
      <c r="D26" s="139"/>
      <c r="E26" s="139"/>
      <c r="F26" s="139"/>
      <c r="G26" s="139"/>
      <c r="H26" s="139"/>
      <c r="I26" s="139"/>
      <c r="J26" s="139"/>
      <c r="K26"/>
      <c r="L26"/>
      <c r="M26"/>
      <c r="N26"/>
      <c r="O26"/>
    </row>
    <row r="27" spans="1:15" ht="15.6" x14ac:dyDescent="0.3">
      <c r="A27" s="139"/>
      <c r="B27" s="139"/>
      <c r="C27" s="139"/>
      <c r="D27" s="139"/>
      <c r="E27" s="139"/>
      <c r="F27" s="139"/>
      <c r="G27" s="139"/>
      <c r="H27" s="139"/>
      <c r="I27" s="139"/>
      <c r="J27" s="139"/>
      <c r="K27"/>
      <c r="L27"/>
      <c r="M27"/>
      <c r="N27"/>
      <c r="O27"/>
    </row>
    <row r="28" spans="1:15" ht="15.6" x14ac:dyDescent="0.3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/>
      <c r="L28"/>
      <c r="M28"/>
      <c r="N28"/>
      <c r="O28"/>
    </row>
    <row r="29" spans="1:15" ht="15.6" x14ac:dyDescent="0.3">
      <c r="A29" s="155" t="s">
        <v>58</v>
      </c>
      <c r="B29" s="139"/>
      <c r="C29" s="139"/>
      <c r="D29" s="139"/>
      <c r="E29" s="139"/>
      <c r="F29" s="139"/>
      <c r="G29" s="139"/>
      <c r="H29" s="139"/>
      <c r="I29" s="139"/>
      <c r="J29" s="139"/>
      <c r="K29"/>
      <c r="L29"/>
      <c r="M29"/>
      <c r="N29"/>
      <c r="O29"/>
    </row>
    <row r="30" spans="1:15" ht="15.6" x14ac:dyDescent="0.3">
      <c r="A30" s="155"/>
      <c r="J30" s="139"/>
      <c r="K30"/>
      <c r="L30"/>
      <c r="M30"/>
      <c r="N30"/>
      <c r="O30"/>
    </row>
    <row r="31" spans="1:15" ht="15.6" x14ac:dyDescent="0.3">
      <c r="A31" s="139"/>
      <c r="B31" s="139" t="s">
        <v>59</v>
      </c>
      <c r="C31" s="139"/>
      <c r="D31" s="139"/>
      <c r="E31" s="139"/>
      <c r="F31" s="139"/>
      <c r="G31" s="139"/>
      <c r="H31" s="139"/>
      <c r="I31" s="139"/>
      <c r="J31" s="139"/>
      <c r="K31"/>
      <c r="L31"/>
      <c r="M31"/>
      <c r="N31"/>
      <c r="O31"/>
    </row>
    <row r="32" spans="1:15" ht="15.6" x14ac:dyDescent="0.3">
      <c r="A32" s="139"/>
      <c r="B32" s="139" t="s">
        <v>60</v>
      </c>
      <c r="C32" s="139"/>
      <c r="D32" s="139"/>
      <c r="E32" s="139"/>
      <c r="F32" s="139"/>
      <c r="G32" s="139"/>
      <c r="H32" s="139"/>
      <c r="I32" s="139"/>
      <c r="J32" s="139"/>
      <c r="K32"/>
      <c r="L32"/>
      <c r="M32"/>
      <c r="N32"/>
      <c r="O32"/>
    </row>
    <row r="33" spans="1:15" ht="15.6" x14ac:dyDescent="0.3">
      <c r="A33" s="139"/>
      <c r="B33" s="139" t="s">
        <v>61</v>
      </c>
      <c r="C33" s="139"/>
      <c r="D33" s="139"/>
      <c r="E33" s="139"/>
      <c r="F33" s="139"/>
      <c r="G33" s="139"/>
      <c r="H33" s="139"/>
      <c r="I33" s="139"/>
      <c r="J33" s="139"/>
      <c r="K33"/>
      <c r="L33"/>
      <c r="M33"/>
      <c r="N33"/>
      <c r="O33"/>
    </row>
    <row r="34" spans="1:15" ht="15.6" x14ac:dyDescent="0.3">
      <c r="A34" s="139"/>
      <c r="B34" s="139"/>
      <c r="C34" s="139" t="s">
        <v>62</v>
      </c>
      <c r="D34" s="139"/>
      <c r="E34" s="139"/>
      <c r="F34" s="139"/>
      <c r="G34" s="139"/>
      <c r="H34" s="139"/>
      <c r="I34" s="139"/>
      <c r="J34" s="139"/>
      <c r="K34"/>
      <c r="L34"/>
      <c r="M34"/>
      <c r="N34"/>
      <c r="O34"/>
    </row>
    <row r="35" spans="1:15" ht="15.6" x14ac:dyDescent="0.3">
      <c r="A35" s="139"/>
      <c r="B35" s="139"/>
      <c r="C35" s="139" t="s">
        <v>63</v>
      </c>
      <c r="D35" s="139"/>
      <c r="E35" s="139"/>
      <c r="F35" s="139"/>
      <c r="G35" s="139"/>
      <c r="H35" s="139"/>
      <c r="I35" s="139"/>
      <c r="J35" s="139"/>
      <c r="K35"/>
      <c r="L35"/>
      <c r="M35"/>
      <c r="N35"/>
      <c r="O35"/>
    </row>
    <row r="36" spans="1:15" ht="15.6" x14ac:dyDescent="0.3">
      <c r="A36" s="139"/>
      <c r="B36" s="139"/>
      <c r="C36" s="139" t="s">
        <v>64</v>
      </c>
      <c r="D36" s="139"/>
      <c r="E36" s="139"/>
      <c r="F36" s="139"/>
      <c r="G36" s="139"/>
      <c r="H36" s="139"/>
      <c r="I36" s="139"/>
      <c r="J36" s="139"/>
      <c r="K36"/>
      <c r="L36"/>
      <c r="M36"/>
      <c r="N36"/>
      <c r="O36"/>
    </row>
    <row r="37" spans="1:15" ht="15.6" x14ac:dyDescent="0.3">
      <c r="A37" s="139"/>
      <c r="B37" s="139" t="s">
        <v>65</v>
      </c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ht="15.6" x14ac:dyDescent="0.3">
      <c r="A38" s="139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ht="15.6" x14ac:dyDescent="0.3">
      <c r="A39" s="139"/>
      <c r="B39" s="139" t="s">
        <v>66</v>
      </c>
      <c r="C39" s="139"/>
      <c r="D39" s="139"/>
      <c r="E39" s="139"/>
      <c r="F39" s="139"/>
      <c r="G39" s="139"/>
      <c r="H39" s="139"/>
      <c r="I39" s="139"/>
      <c r="J39" s="139"/>
      <c r="K39"/>
      <c r="L39"/>
      <c r="M39"/>
      <c r="N39"/>
      <c r="O39"/>
    </row>
    <row r="40" spans="1:15" ht="15.6" x14ac:dyDescent="0.3">
      <c r="A40" s="139"/>
      <c r="B40" s="139"/>
      <c r="C40" s="139" t="s">
        <v>67</v>
      </c>
      <c r="D40" s="139"/>
      <c r="E40" s="139"/>
      <c r="F40" s="139"/>
      <c r="G40" s="139"/>
      <c r="H40" s="139"/>
      <c r="I40" s="139"/>
      <c r="J40" s="139"/>
      <c r="K40"/>
      <c r="L40"/>
      <c r="M40"/>
      <c r="N40"/>
      <c r="O40"/>
    </row>
    <row r="41" spans="1:15" ht="15.6" x14ac:dyDescent="0.3">
      <c r="A41" s="139"/>
      <c r="B41" s="139"/>
      <c r="C41" s="139"/>
      <c r="D41" s="139" t="s">
        <v>68</v>
      </c>
      <c r="E41" s="139"/>
      <c r="F41" s="139"/>
      <c r="G41" s="139"/>
      <c r="H41" s="139"/>
      <c r="I41" s="139"/>
      <c r="J41" s="139"/>
      <c r="K41"/>
      <c r="L41"/>
      <c r="M41"/>
      <c r="N41"/>
      <c r="O41"/>
    </row>
    <row r="42" spans="1:15" ht="15.6" x14ac:dyDescent="0.3">
      <c r="A42" s="139"/>
      <c r="B42" s="139"/>
      <c r="C42" s="139" t="s">
        <v>69</v>
      </c>
      <c r="D42" s="139"/>
      <c r="E42" s="139"/>
      <c r="F42" s="139"/>
      <c r="G42" s="139"/>
      <c r="H42" s="139"/>
      <c r="I42" s="139"/>
      <c r="J42" s="139"/>
      <c r="K42"/>
      <c r="L42"/>
      <c r="M42"/>
      <c r="N42"/>
      <c r="O42"/>
    </row>
    <row r="43" spans="1:15" ht="15.6" x14ac:dyDescent="0.3">
      <c r="A43" s="139"/>
      <c r="B43" s="139"/>
      <c r="C43" s="139"/>
      <c r="D43" s="139" t="s">
        <v>70</v>
      </c>
      <c r="E43" s="139"/>
      <c r="F43" s="139"/>
      <c r="G43" s="139"/>
      <c r="H43" s="139"/>
      <c r="I43" s="139"/>
      <c r="J43" s="139"/>
      <c r="K43"/>
      <c r="L43"/>
      <c r="M43"/>
      <c r="N43"/>
      <c r="O43"/>
    </row>
    <row r="44" spans="1:15" ht="15.6" x14ac:dyDescent="0.3">
      <c r="A44" s="139"/>
      <c r="B44" s="139"/>
      <c r="C44" s="139"/>
      <c r="D44" s="139"/>
      <c r="E44" s="139"/>
      <c r="F44" s="139"/>
      <c r="G44" s="139"/>
      <c r="H44" s="139"/>
      <c r="I44" s="139"/>
      <c r="J44" s="139"/>
      <c r="K44"/>
      <c r="L44"/>
      <c r="M44"/>
      <c r="N44"/>
      <c r="O44"/>
    </row>
    <row r="45" spans="1:15" ht="15.6" x14ac:dyDescent="0.3">
      <c r="A45" s="155" t="s">
        <v>71</v>
      </c>
      <c r="B45" s="139"/>
      <c r="C45" s="139"/>
      <c r="D45" s="139"/>
      <c r="E45" s="139"/>
      <c r="F45" s="139"/>
      <c r="G45" s="139"/>
      <c r="H45" s="139"/>
      <c r="I45" s="139"/>
      <c r="J45" s="139"/>
      <c r="K45"/>
      <c r="L45"/>
      <c r="M45"/>
      <c r="N45"/>
      <c r="O45"/>
    </row>
    <row r="46" spans="1:15" ht="15.6" x14ac:dyDescent="0.3">
      <c r="A46" s="155"/>
      <c r="B46" s="139"/>
      <c r="C46" s="139"/>
      <c r="D46" s="139"/>
      <c r="E46" s="139"/>
      <c r="F46" s="139"/>
      <c r="G46" s="139"/>
      <c r="H46" s="139"/>
      <c r="I46" s="139"/>
      <c r="J46" s="139"/>
      <c r="K46"/>
      <c r="L46"/>
      <c r="M46"/>
      <c r="N46"/>
      <c r="O46"/>
    </row>
    <row r="47" spans="1:15" ht="15.6" x14ac:dyDescent="0.3">
      <c r="A47" s="155"/>
      <c r="B47" s="139" t="s">
        <v>72</v>
      </c>
      <c r="C47" s="139"/>
      <c r="D47" s="139"/>
      <c r="E47" s="139"/>
      <c r="F47" s="139"/>
      <c r="G47" s="139"/>
      <c r="H47" s="139"/>
      <c r="I47" s="139"/>
      <c r="J47" s="139"/>
      <c r="K47"/>
      <c r="L47"/>
      <c r="M47"/>
      <c r="N47"/>
      <c r="O47"/>
    </row>
    <row r="48" spans="1:15" ht="15.6" x14ac:dyDescent="0.3">
      <c r="A48" s="155"/>
      <c r="B48" s="139" t="s">
        <v>73</v>
      </c>
      <c r="C48" s="139"/>
      <c r="D48" s="139"/>
      <c r="E48" s="139"/>
      <c r="F48" s="139"/>
      <c r="G48" s="139"/>
      <c r="H48" s="139"/>
      <c r="I48" s="139"/>
      <c r="J48" s="139"/>
      <c r="K48"/>
      <c r="L48"/>
      <c r="M48"/>
      <c r="N48"/>
      <c r="O48"/>
    </row>
    <row r="49" spans="1:15" ht="15.6" x14ac:dyDescent="0.3">
      <c r="A49" s="155"/>
      <c r="B49" s="139" t="s">
        <v>74</v>
      </c>
      <c r="C49" s="139"/>
      <c r="D49" s="139"/>
      <c r="E49" s="139"/>
      <c r="F49" s="139"/>
      <c r="G49" s="139"/>
      <c r="H49" s="139"/>
      <c r="I49" s="139"/>
      <c r="J49" s="139"/>
      <c r="K49"/>
      <c r="L49"/>
      <c r="M49"/>
      <c r="N49"/>
      <c r="O49"/>
    </row>
    <row r="50" spans="1:15" ht="15.6" x14ac:dyDescent="0.3">
      <c r="A50" s="155"/>
      <c r="B50" s="139"/>
      <c r="C50" s="139" t="s">
        <v>75</v>
      </c>
      <c r="D50" s="139"/>
      <c r="E50" s="139"/>
      <c r="F50" s="139"/>
      <c r="G50" s="139"/>
      <c r="H50" s="139"/>
      <c r="I50" s="139"/>
      <c r="J50" s="139"/>
      <c r="K50"/>
      <c r="L50"/>
      <c r="M50"/>
      <c r="N50"/>
      <c r="O50"/>
    </row>
    <row r="51" spans="1:15" ht="15.6" x14ac:dyDescent="0.3">
      <c r="A51" s="155"/>
      <c r="B51" s="139"/>
      <c r="C51" s="139"/>
      <c r="D51" s="139"/>
      <c r="E51" s="139"/>
      <c r="F51" s="139"/>
      <c r="G51" s="139"/>
      <c r="H51" s="139"/>
      <c r="I51" s="139"/>
      <c r="J51" s="139"/>
      <c r="K51"/>
      <c r="L51"/>
      <c r="M51"/>
      <c r="N51"/>
      <c r="O51"/>
    </row>
    <row r="52" spans="1:15" ht="15.6" x14ac:dyDescent="0.3">
      <c r="A52" s="139"/>
      <c r="B52" t="s">
        <v>76</v>
      </c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ht="15.6" x14ac:dyDescent="0.3">
      <c r="A53" s="139"/>
      <c r="B53"/>
      <c r="C53" t="s">
        <v>77</v>
      </c>
      <c r="D53"/>
      <c r="E53"/>
      <c r="F53"/>
      <c r="G53"/>
      <c r="H53"/>
      <c r="I53"/>
      <c r="J53"/>
      <c r="K53"/>
      <c r="L53"/>
      <c r="M53"/>
      <c r="N53"/>
      <c r="O53"/>
    </row>
    <row r="54" spans="1:15" ht="15.6" x14ac:dyDescent="0.3">
      <c r="A54" s="139"/>
      <c r="B54"/>
      <c r="C54"/>
      <c r="D54" t="s">
        <v>78</v>
      </c>
      <c r="E54"/>
      <c r="F54"/>
      <c r="G54"/>
      <c r="H54"/>
      <c r="I54"/>
      <c r="J54"/>
      <c r="K54"/>
      <c r="L54"/>
      <c r="M54"/>
      <c r="N54"/>
      <c r="O54"/>
    </row>
    <row r="55" spans="1:15" ht="15.6" x14ac:dyDescent="0.3">
      <c r="A55" s="139"/>
      <c r="B55"/>
      <c r="C55" t="s">
        <v>79</v>
      </c>
      <c r="D55"/>
      <c r="E55"/>
      <c r="F55"/>
      <c r="G55"/>
      <c r="H55"/>
      <c r="I55"/>
      <c r="J55"/>
      <c r="K55"/>
      <c r="L55"/>
      <c r="M55"/>
      <c r="N55"/>
      <c r="O55"/>
    </row>
    <row r="56" spans="1:15" ht="15.6" x14ac:dyDescent="0.3">
      <c r="A56" s="139"/>
      <c r="B56"/>
      <c r="C56" t="s">
        <v>80</v>
      </c>
      <c r="D56"/>
      <c r="E56"/>
      <c r="F56"/>
      <c r="G56"/>
      <c r="H56"/>
      <c r="I56"/>
      <c r="J56"/>
      <c r="K56"/>
      <c r="L56"/>
      <c r="M56"/>
      <c r="N56"/>
      <c r="O56"/>
    </row>
    <row r="57" spans="1:15" ht="15.6" x14ac:dyDescent="0.3">
      <c r="A57" s="155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4.4" x14ac:dyDescent="0.3">
      <c r="A58"/>
      <c r="B58" t="s">
        <v>81</v>
      </c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ht="14.4" x14ac:dyDescent="0.3">
      <c r="A59"/>
      <c r="B59"/>
      <c r="C59" t="s">
        <v>82</v>
      </c>
      <c r="D59"/>
      <c r="E59"/>
      <c r="F59"/>
      <c r="G59"/>
      <c r="H59"/>
      <c r="I59"/>
      <c r="J59"/>
      <c r="K59"/>
      <c r="L59"/>
      <c r="M59"/>
      <c r="N59"/>
      <c r="O59"/>
    </row>
    <row r="60" spans="1:15" ht="14.4" x14ac:dyDescent="0.3">
      <c r="A60"/>
      <c r="B60"/>
      <c r="C60" t="s">
        <v>83</v>
      </c>
      <c r="D60"/>
      <c r="E60"/>
      <c r="F60"/>
      <c r="G60"/>
      <c r="H60"/>
      <c r="I60"/>
      <c r="J60"/>
      <c r="K60"/>
      <c r="L60"/>
      <c r="M60"/>
      <c r="N60"/>
      <c r="O60"/>
    </row>
    <row r="61" spans="1:15" x14ac:dyDescent="0.3">
      <c r="A61" s="134"/>
      <c r="B61" s="132"/>
      <c r="C61" s="132"/>
      <c r="D61" s="133"/>
      <c r="E61" s="134"/>
      <c r="F61" s="134"/>
    </row>
    <row r="62" spans="1:15" x14ac:dyDescent="0.3">
      <c r="A62" s="134"/>
      <c r="B62" s="132"/>
      <c r="C62" s="132"/>
      <c r="D62" s="133"/>
      <c r="E62" s="134"/>
      <c r="F62" s="134"/>
    </row>
    <row r="63" spans="1:15" ht="15.6" x14ac:dyDescent="0.3">
      <c r="A63" s="157" t="s">
        <v>84</v>
      </c>
      <c r="B63" s="158"/>
      <c r="C63" s="158"/>
      <c r="D63" s="159"/>
      <c r="E63" s="160"/>
      <c r="F63" s="160"/>
      <c r="G63" s="161"/>
      <c r="H63" s="161"/>
      <c r="I63" s="161"/>
      <c r="J63" s="161"/>
      <c r="K63" s="161"/>
      <c r="L63" s="161"/>
      <c r="M63" s="161"/>
      <c r="N63" s="161"/>
      <c r="O63" s="161"/>
    </row>
    <row r="64" spans="1:15" x14ac:dyDescent="0.3">
      <c r="A64" s="162"/>
      <c r="B64" s="132"/>
      <c r="C64" s="132"/>
      <c r="D64" s="133"/>
      <c r="E64" s="134"/>
      <c r="F64" s="134"/>
    </row>
    <row r="65" spans="1:19" ht="15.6" x14ac:dyDescent="0.3">
      <c r="A65" s="163" t="s">
        <v>85</v>
      </c>
      <c r="B65" s="163"/>
      <c r="C65" s="164"/>
      <c r="D65" s="163"/>
      <c r="E65" s="164"/>
      <c r="F65" s="164"/>
      <c r="G65" s="164"/>
      <c r="H65" s="139"/>
    </row>
    <row r="66" spans="1:19" ht="15.6" x14ac:dyDescent="0.3">
      <c r="A66" s="155" t="s">
        <v>86</v>
      </c>
      <c r="B66" s="138" t="s">
        <v>87</v>
      </c>
      <c r="C66" s="138"/>
      <c r="D66" s="165"/>
      <c r="E66" s="138"/>
      <c r="F66" s="138"/>
      <c r="G66" s="139"/>
      <c r="H66" s="139"/>
    </row>
    <row r="67" spans="1:19" ht="15.6" x14ac:dyDescent="0.3">
      <c r="A67" s="155" t="s">
        <v>28</v>
      </c>
      <c r="B67" s="138" t="s">
        <v>88</v>
      </c>
      <c r="C67" s="138"/>
      <c r="D67" s="165"/>
      <c r="E67" s="138"/>
      <c r="F67" s="138"/>
      <c r="G67" s="139"/>
      <c r="H67" s="139"/>
    </row>
    <row r="68" spans="1:19" ht="15.6" x14ac:dyDescent="0.3">
      <c r="A68" s="155" t="s">
        <v>89</v>
      </c>
      <c r="B68" s="138" t="s">
        <v>90</v>
      </c>
      <c r="C68" s="138"/>
      <c r="D68" s="165"/>
      <c r="E68" s="138"/>
      <c r="F68" s="138"/>
      <c r="G68" s="139"/>
      <c r="H68" s="139"/>
    </row>
    <row r="69" spans="1:19" ht="15.6" x14ac:dyDescent="0.3">
      <c r="A69" s="240" t="s">
        <v>29</v>
      </c>
      <c r="B69" s="138" t="s">
        <v>91</v>
      </c>
      <c r="C69" s="138"/>
      <c r="D69" s="165"/>
      <c r="E69" s="138"/>
      <c r="F69" s="138"/>
      <c r="G69" s="139"/>
      <c r="H69" s="139"/>
    </row>
    <row r="70" spans="1:19" ht="15.6" x14ac:dyDescent="0.3">
      <c r="A70" s="240" t="s">
        <v>30</v>
      </c>
      <c r="B70" s="138" t="s">
        <v>92</v>
      </c>
      <c r="C70" s="138"/>
      <c r="D70" s="165"/>
      <c r="E70" s="138"/>
      <c r="F70" s="138"/>
      <c r="G70" s="139"/>
      <c r="H70" s="139"/>
    </row>
    <row r="71" spans="1:19" ht="15.6" x14ac:dyDescent="0.3">
      <c r="A71" s="240" t="s">
        <v>32</v>
      </c>
      <c r="B71" s="138" t="s">
        <v>93</v>
      </c>
      <c r="C71" s="138"/>
      <c r="D71" s="165"/>
      <c r="E71" s="138"/>
      <c r="F71" s="138"/>
      <c r="G71" s="139"/>
      <c r="H71" s="139"/>
    </row>
    <row r="72" spans="1:19" ht="15.6" x14ac:dyDescent="0.3">
      <c r="A72" s="240" t="s">
        <v>33</v>
      </c>
      <c r="B72" s="138" t="s">
        <v>94</v>
      </c>
      <c r="C72" s="138"/>
      <c r="D72" s="165"/>
      <c r="E72" s="138"/>
      <c r="F72" s="138"/>
      <c r="G72" s="139"/>
      <c r="H72" s="139"/>
    </row>
    <row r="73" spans="1:19" ht="15.6" x14ac:dyDescent="0.3">
      <c r="A73" s="240" t="s">
        <v>35</v>
      </c>
      <c r="B73" s="138" t="s">
        <v>35</v>
      </c>
      <c r="C73" s="138"/>
      <c r="D73" s="165"/>
      <c r="E73" s="138"/>
      <c r="F73" s="138"/>
      <c r="G73" s="139"/>
      <c r="H73" s="139"/>
    </row>
    <row r="74" spans="1:19" ht="15.6" x14ac:dyDescent="0.3">
      <c r="A74" s="138"/>
      <c r="B74" s="138"/>
      <c r="C74" s="138"/>
      <c r="D74" s="165"/>
      <c r="E74" s="138"/>
      <c r="F74" s="138"/>
      <c r="G74" s="139"/>
      <c r="H74" s="139"/>
    </row>
    <row r="75" spans="1:19" ht="15.6" x14ac:dyDescent="0.3">
      <c r="A75" s="163" t="s">
        <v>95</v>
      </c>
      <c r="B75" s="164"/>
      <c r="C75" s="164"/>
      <c r="D75" s="164"/>
      <c r="E75" s="164"/>
      <c r="F75" s="164"/>
      <c r="G75" s="164"/>
      <c r="H75" s="139"/>
    </row>
    <row r="76" spans="1:19" ht="15.6" x14ac:dyDescent="0.3">
      <c r="A76" s="166" t="s">
        <v>182</v>
      </c>
      <c r="B76" s="139"/>
      <c r="C76" s="139"/>
      <c r="D76" s="139" t="s">
        <v>183</v>
      </c>
      <c r="E76" s="139"/>
      <c r="F76" s="139"/>
      <c r="G76" s="139"/>
      <c r="H76" s="139"/>
      <c r="L76" s="166"/>
      <c r="M76" s="139"/>
      <c r="N76" s="139"/>
      <c r="O76" s="139"/>
      <c r="P76" s="139"/>
      <c r="Q76" s="139"/>
      <c r="R76" s="139"/>
      <c r="S76" s="139"/>
    </row>
    <row r="77" spans="1:19" ht="15.6" x14ac:dyDescent="0.3">
      <c r="A77" s="166" t="s">
        <v>184</v>
      </c>
      <c r="B77" s="139"/>
      <c r="C77" s="139"/>
      <c r="D77" s="139" t="s">
        <v>185</v>
      </c>
      <c r="E77" s="139"/>
      <c r="F77" s="139"/>
      <c r="G77" s="139"/>
      <c r="H77" s="139"/>
      <c r="L77" s="166"/>
      <c r="M77" s="139"/>
      <c r="N77" s="139"/>
      <c r="O77" s="139"/>
      <c r="P77" s="139"/>
      <c r="Q77" s="139"/>
      <c r="R77" s="139"/>
      <c r="S77" s="139"/>
    </row>
    <row r="78" spans="1:19" ht="15.6" x14ac:dyDescent="0.3">
      <c r="A78" s="166" t="s">
        <v>186</v>
      </c>
      <c r="B78" s="139"/>
      <c r="C78" s="139"/>
      <c r="D78" s="139" t="s">
        <v>187</v>
      </c>
      <c r="E78" s="139"/>
      <c r="F78" s="139"/>
      <c r="G78" s="139"/>
      <c r="H78" s="139"/>
      <c r="L78" s="166"/>
      <c r="M78" s="139"/>
      <c r="N78" s="139"/>
      <c r="O78" s="139"/>
      <c r="P78" s="139"/>
      <c r="Q78" s="139"/>
      <c r="R78" s="139"/>
      <c r="S78" s="139"/>
    </row>
    <row r="79" spans="1:19" ht="15.6" x14ac:dyDescent="0.3">
      <c r="A79" s="166" t="s">
        <v>188</v>
      </c>
      <c r="B79" s="139"/>
      <c r="C79" s="139"/>
      <c r="D79" s="139" t="s">
        <v>189</v>
      </c>
      <c r="E79" s="139"/>
      <c r="F79" s="139"/>
      <c r="G79" s="139"/>
      <c r="H79" s="139"/>
      <c r="L79" s="166"/>
      <c r="M79" s="139"/>
      <c r="N79" s="139"/>
      <c r="O79" s="139"/>
      <c r="P79" s="139"/>
      <c r="Q79" s="139"/>
      <c r="R79" s="139"/>
      <c r="S79" s="139"/>
    </row>
    <row r="80" spans="1:19" ht="15.6" x14ac:dyDescent="0.3">
      <c r="A80" s="166" t="s">
        <v>9</v>
      </c>
      <c r="B80" s="139"/>
      <c r="C80" s="139"/>
      <c r="D80" s="139" t="s">
        <v>190</v>
      </c>
      <c r="E80" s="139"/>
      <c r="H80" s="139"/>
      <c r="L80" s="166"/>
      <c r="M80" s="139"/>
      <c r="N80" s="139"/>
      <c r="O80" s="139"/>
      <c r="P80" s="139"/>
      <c r="Q80" s="139"/>
      <c r="R80" s="139"/>
      <c r="S80" s="139"/>
    </row>
    <row r="81" spans="1:19" ht="15.6" x14ac:dyDescent="0.3">
      <c r="A81" s="166" t="s">
        <v>191</v>
      </c>
      <c r="B81" s="139"/>
      <c r="C81" s="139"/>
      <c r="D81" s="139" t="s">
        <v>192</v>
      </c>
      <c r="E81" s="139"/>
      <c r="H81" s="139"/>
      <c r="L81" s="166"/>
      <c r="M81" s="139"/>
      <c r="N81" s="139"/>
      <c r="O81" s="139"/>
      <c r="P81" s="139"/>
      <c r="Q81" s="139"/>
      <c r="R81" s="139"/>
      <c r="S81" s="139"/>
    </row>
    <row r="82" spans="1:19" ht="15.6" x14ac:dyDescent="0.3">
      <c r="A82" s="166" t="s">
        <v>193</v>
      </c>
      <c r="B82" s="139"/>
      <c r="C82" s="139"/>
      <c r="D82" s="139" t="s">
        <v>194</v>
      </c>
      <c r="E82" s="139"/>
      <c r="F82" s="139"/>
      <c r="G82" s="139"/>
      <c r="H82" s="139"/>
      <c r="L82" s="166"/>
      <c r="M82" s="139"/>
      <c r="N82" s="139"/>
      <c r="O82" s="139"/>
      <c r="P82" s="139"/>
      <c r="Q82" s="139"/>
      <c r="R82" s="139"/>
      <c r="S82" s="139"/>
    </row>
    <row r="83" spans="1:19" ht="15.6" x14ac:dyDescent="0.3">
      <c r="A83" s="166" t="s">
        <v>195</v>
      </c>
      <c r="B83" s="139"/>
      <c r="C83" s="139"/>
      <c r="D83" s="139" t="s">
        <v>196</v>
      </c>
      <c r="E83" s="139"/>
      <c r="F83" s="139"/>
      <c r="G83" s="139"/>
      <c r="H83" s="139"/>
      <c r="M83" s="164"/>
      <c r="N83" s="164"/>
      <c r="O83" s="164"/>
      <c r="P83" s="164"/>
      <c r="Q83" s="164"/>
      <c r="R83" s="164"/>
      <c r="S83" s="139"/>
    </row>
    <row r="84" spans="1:19" ht="16.2" thickBot="1" x14ac:dyDescent="0.35">
      <c r="A84" s="163" t="s">
        <v>96</v>
      </c>
      <c r="B84" s="139"/>
      <c r="C84" s="139"/>
      <c r="D84" s="139"/>
      <c r="E84" s="139"/>
      <c r="F84" s="139"/>
      <c r="G84" s="139"/>
      <c r="H84" s="139"/>
      <c r="L84" s="163"/>
      <c r="M84" s="164"/>
      <c r="N84" s="164"/>
      <c r="O84" s="164"/>
      <c r="P84" s="164"/>
      <c r="Q84" s="164"/>
      <c r="R84" s="164"/>
      <c r="S84" s="139"/>
    </row>
    <row r="85" spans="1:19" ht="28.2" thickBot="1" x14ac:dyDescent="0.35">
      <c r="A85" s="167" t="s">
        <v>97</v>
      </c>
      <c r="B85" s="168"/>
      <c r="C85" s="169"/>
      <c r="D85" s="170" t="s">
        <v>98</v>
      </c>
      <c r="E85" s="171"/>
      <c r="F85" s="172"/>
      <c r="G85" s="172"/>
      <c r="H85" s="171"/>
      <c r="I85" s="173"/>
      <c r="J85" s="174" t="s">
        <v>99</v>
      </c>
      <c r="K85" s="175" t="s">
        <v>100</v>
      </c>
    </row>
    <row r="86" spans="1:19" ht="16.2" thickBot="1" x14ac:dyDescent="0.35">
      <c r="A86" s="176" t="s">
        <v>101</v>
      </c>
      <c r="B86" s="171"/>
      <c r="C86" s="173"/>
      <c r="D86" s="176" t="s">
        <v>216</v>
      </c>
      <c r="E86" s="171"/>
      <c r="F86" s="171"/>
      <c r="G86" s="171"/>
      <c r="H86" s="171"/>
      <c r="I86" s="177"/>
      <c r="J86" s="178" t="s">
        <v>200</v>
      </c>
      <c r="K86" s="179" t="s">
        <v>200</v>
      </c>
    </row>
    <row r="87" spans="1:19" ht="16.2" thickBot="1" x14ac:dyDescent="0.35">
      <c r="A87" s="180" t="s">
        <v>101</v>
      </c>
      <c r="B87" s="139"/>
      <c r="D87" s="180" t="s">
        <v>217</v>
      </c>
      <c r="E87" s="139"/>
      <c r="F87" s="139"/>
      <c r="G87" s="139"/>
      <c r="H87" s="139"/>
      <c r="I87" s="181"/>
      <c r="J87" s="178" t="s">
        <v>200</v>
      </c>
      <c r="K87" s="179" t="s">
        <v>200</v>
      </c>
    </row>
    <row r="88" spans="1:19" ht="16.2" thickBot="1" x14ac:dyDescent="0.35">
      <c r="A88" s="180" t="s">
        <v>102</v>
      </c>
      <c r="B88" s="139"/>
      <c r="D88" s="180" t="s">
        <v>218</v>
      </c>
      <c r="E88" s="139"/>
      <c r="F88" s="139"/>
      <c r="G88" s="139"/>
      <c r="H88" s="139"/>
      <c r="I88" s="181"/>
      <c r="J88" s="178" t="s">
        <v>219</v>
      </c>
      <c r="K88" s="179" t="s">
        <v>220</v>
      </c>
    </row>
    <row r="89" spans="1:19" ht="16.2" thickBot="1" x14ac:dyDescent="0.35">
      <c r="A89" s="180" t="s">
        <v>102</v>
      </c>
      <c r="B89" s="139"/>
      <c r="D89" s="180" t="s">
        <v>221</v>
      </c>
      <c r="E89" s="139"/>
      <c r="F89" s="139"/>
      <c r="G89" s="139"/>
      <c r="H89" s="139"/>
      <c r="I89" s="181"/>
      <c r="J89" s="178" t="s">
        <v>219</v>
      </c>
      <c r="K89" s="179" t="s">
        <v>220</v>
      </c>
    </row>
    <row r="90" spans="1:19" ht="16.2" thickBot="1" x14ac:dyDescent="0.35">
      <c r="A90" s="180" t="s">
        <v>102</v>
      </c>
      <c r="B90" s="139"/>
      <c r="D90" s="180" t="s">
        <v>222</v>
      </c>
      <c r="E90" s="139"/>
      <c r="F90" s="139"/>
      <c r="G90" s="139"/>
      <c r="H90" s="139"/>
      <c r="I90" s="181"/>
      <c r="J90" s="178" t="s">
        <v>219</v>
      </c>
      <c r="K90" s="179" t="s">
        <v>220</v>
      </c>
    </row>
    <row r="91" spans="1:19" ht="16.2" thickBot="1" x14ac:dyDescent="0.35">
      <c r="A91" s="180" t="s">
        <v>103</v>
      </c>
      <c r="B91" s="139"/>
      <c r="D91" s="180" t="s">
        <v>223</v>
      </c>
      <c r="E91" s="139"/>
      <c r="F91" s="139"/>
      <c r="G91" s="139"/>
      <c r="H91" s="139"/>
      <c r="I91" s="181"/>
      <c r="J91" s="178" t="s">
        <v>219</v>
      </c>
      <c r="K91" s="179" t="s">
        <v>224</v>
      </c>
    </row>
    <row r="92" spans="1:19" ht="16.2" thickBot="1" x14ac:dyDescent="0.35">
      <c r="A92" s="182" t="s">
        <v>104</v>
      </c>
      <c r="B92" s="149"/>
      <c r="C92" s="183"/>
      <c r="D92" s="182" t="s">
        <v>225</v>
      </c>
      <c r="E92" s="149"/>
      <c r="F92" s="149"/>
      <c r="G92" s="149"/>
      <c r="H92" s="149"/>
      <c r="I92" s="184"/>
      <c r="J92" s="185" t="s">
        <v>26</v>
      </c>
      <c r="K92" s="186" t="s">
        <v>27</v>
      </c>
    </row>
    <row r="93" spans="1:19" ht="15.6" x14ac:dyDescent="0.3">
      <c r="A93" s="139"/>
      <c r="B93" s="139"/>
      <c r="C93" s="139"/>
      <c r="D93" s="139"/>
      <c r="E93" s="139"/>
      <c r="F93" s="139"/>
      <c r="G93" s="139"/>
      <c r="H93" s="139"/>
    </row>
    <row r="96" spans="1:19" ht="17.399999999999999" x14ac:dyDescent="0.3">
      <c r="B96" s="187"/>
    </row>
    <row r="99" spans="2:2" ht="14.4" x14ac:dyDescent="0.3">
      <c r="B99"/>
    </row>
    <row r="100" spans="2:2" ht="15.6" x14ac:dyDescent="0.3">
      <c r="B100" s="188"/>
    </row>
    <row r="130" spans="2:8" ht="18" x14ac:dyDescent="0.35">
      <c r="B130" s="189" t="s">
        <v>105</v>
      </c>
    </row>
    <row r="131" spans="2:8" x14ac:dyDescent="0.3">
      <c r="B131" s="190"/>
      <c r="C131" s="190"/>
      <c r="D131" s="190"/>
      <c r="E131" s="190"/>
      <c r="F131" s="190"/>
      <c r="G131" s="190"/>
      <c r="H131" s="190"/>
    </row>
    <row r="132" spans="2:8" ht="14.4" thickBot="1" x14ac:dyDescent="0.35">
      <c r="B132" s="351" t="s">
        <v>106</v>
      </c>
      <c r="C132" s="352"/>
      <c r="D132" s="353"/>
      <c r="E132" s="190"/>
      <c r="F132" s="190"/>
      <c r="G132" s="190"/>
      <c r="H132" s="190"/>
    </row>
    <row r="133" spans="2:8" ht="42" x14ac:dyDescent="0.3">
      <c r="B133" s="191" t="s">
        <v>107</v>
      </c>
      <c r="C133" s="354" t="s">
        <v>108</v>
      </c>
      <c r="D133" s="355"/>
      <c r="E133" s="192"/>
      <c r="F133" s="192"/>
      <c r="G133" s="192"/>
      <c r="H133" s="192"/>
    </row>
    <row r="134" spans="2:8" ht="41.4" x14ac:dyDescent="0.3">
      <c r="B134" s="193" t="s">
        <v>109</v>
      </c>
      <c r="C134" s="194" t="s">
        <v>110</v>
      </c>
      <c r="D134" s="195" t="s">
        <v>111</v>
      </c>
      <c r="E134" s="192"/>
      <c r="F134" s="192"/>
      <c r="G134" s="192"/>
      <c r="H134" s="192"/>
    </row>
    <row r="135" spans="2:8" ht="27.6" x14ac:dyDescent="0.3">
      <c r="B135" s="196" t="s">
        <v>112</v>
      </c>
      <c r="C135" s="197" t="s">
        <v>113</v>
      </c>
      <c r="D135" s="198" t="s">
        <v>114</v>
      </c>
      <c r="E135" s="192"/>
      <c r="F135" s="192"/>
      <c r="G135" s="192"/>
      <c r="H135" s="192"/>
    </row>
    <row r="136" spans="2:8" ht="42" thickBot="1" x14ac:dyDescent="0.35">
      <c r="B136" s="199" t="s">
        <v>26</v>
      </c>
      <c r="C136" s="200" t="s">
        <v>115</v>
      </c>
      <c r="D136" s="201" t="s">
        <v>116</v>
      </c>
      <c r="E136" s="192"/>
      <c r="F136" s="192"/>
      <c r="G136" s="192"/>
      <c r="H136" s="192"/>
    </row>
    <row r="137" spans="2:8" ht="14.4" x14ac:dyDescent="0.3">
      <c r="B137" s="192"/>
      <c r="C137" s="192"/>
      <c r="D137" s="192"/>
      <c r="E137" s="192"/>
      <c r="F137" s="192"/>
      <c r="G137" s="192"/>
      <c r="H137" s="192"/>
    </row>
    <row r="138" spans="2:8" ht="14.4" x14ac:dyDescent="0.3">
      <c r="B138" s="356" t="s">
        <v>117</v>
      </c>
      <c r="C138" s="357"/>
      <c r="D138" s="357"/>
      <c r="E138" s="357"/>
      <c r="F138" s="357"/>
      <c r="G138" s="357"/>
      <c r="H138" s="358"/>
    </row>
    <row r="139" spans="2:8" ht="14.4" x14ac:dyDescent="0.3">
      <c r="B139" s="359" t="s">
        <v>107</v>
      </c>
      <c r="C139" s="360"/>
      <c r="D139" s="361" t="s">
        <v>118</v>
      </c>
      <c r="E139" s="363" t="s">
        <v>119</v>
      </c>
      <c r="F139" s="364"/>
      <c r="G139" s="365"/>
      <c r="H139" s="366" t="s">
        <v>120</v>
      </c>
    </row>
    <row r="140" spans="2:8" ht="14.4" x14ac:dyDescent="0.3">
      <c r="B140" s="202"/>
      <c r="C140" s="203"/>
      <c r="D140" s="362"/>
      <c r="E140" s="204" t="s">
        <v>121</v>
      </c>
      <c r="F140" s="204" t="s">
        <v>122</v>
      </c>
      <c r="G140" s="204" t="s">
        <v>123</v>
      </c>
      <c r="H140" s="367"/>
    </row>
    <row r="141" spans="2:8" ht="55.2" x14ac:dyDescent="0.3">
      <c r="B141" s="368" t="s">
        <v>124</v>
      </c>
      <c r="C141" s="205" t="s">
        <v>125</v>
      </c>
      <c r="D141" s="206" t="s">
        <v>126</v>
      </c>
      <c r="E141" s="194" t="s">
        <v>127</v>
      </c>
      <c r="F141" s="207" t="s">
        <v>128</v>
      </c>
      <c r="G141" s="208"/>
      <c r="H141" s="209"/>
    </row>
    <row r="142" spans="2:8" ht="69" x14ac:dyDescent="0.3">
      <c r="B142" s="368"/>
      <c r="C142" s="205" t="s">
        <v>129</v>
      </c>
      <c r="D142" s="206" t="s">
        <v>126</v>
      </c>
      <c r="E142" s="194" t="s">
        <v>130</v>
      </c>
      <c r="F142" s="207" t="s">
        <v>131</v>
      </c>
      <c r="G142" s="208"/>
      <c r="H142" s="209"/>
    </row>
    <row r="143" spans="2:8" ht="69" x14ac:dyDescent="0.3">
      <c r="B143" s="368"/>
      <c r="C143" s="210" t="s">
        <v>132</v>
      </c>
      <c r="D143" s="206" t="s">
        <v>126</v>
      </c>
      <c r="E143" s="194" t="s">
        <v>133</v>
      </c>
      <c r="F143" s="207" t="s">
        <v>131</v>
      </c>
      <c r="G143" s="208"/>
      <c r="H143" s="209"/>
    </row>
    <row r="144" spans="2:8" ht="41.4" x14ac:dyDescent="0.3">
      <c r="B144" s="369" t="s">
        <v>112</v>
      </c>
      <c r="C144" s="370"/>
      <c r="D144" s="211" t="s">
        <v>134</v>
      </c>
      <c r="E144" s="211" t="s">
        <v>135</v>
      </c>
      <c r="F144" s="212" t="s">
        <v>131</v>
      </c>
      <c r="G144" s="208"/>
      <c r="H144" s="209"/>
    </row>
    <row r="145" spans="2:11" ht="27.6" x14ac:dyDescent="0.3">
      <c r="B145" s="371" t="s">
        <v>136</v>
      </c>
      <c r="C145" s="372"/>
      <c r="D145" s="206" t="s">
        <v>126</v>
      </c>
      <c r="E145" s="206" t="s">
        <v>137</v>
      </c>
      <c r="F145" s="206" t="s">
        <v>138</v>
      </c>
      <c r="G145" s="208"/>
      <c r="H145" s="213" t="s">
        <v>139</v>
      </c>
    </row>
    <row r="146" spans="2:11" ht="69.599999999999994" thickBot="1" x14ac:dyDescent="0.35">
      <c r="B146" s="373" t="s">
        <v>140</v>
      </c>
      <c r="C146" s="374"/>
      <c r="D146" s="214" t="s">
        <v>141</v>
      </c>
      <c r="E146" s="214" t="s">
        <v>142</v>
      </c>
      <c r="F146" s="215" t="s">
        <v>143</v>
      </c>
      <c r="G146" s="214" t="s">
        <v>144</v>
      </c>
      <c r="H146" s="216"/>
    </row>
    <row r="152" spans="2:11" ht="14.4" x14ac:dyDescent="0.3">
      <c r="B152" s="375" t="s">
        <v>145</v>
      </c>
      <c r="C152" s="376"/>
      <c r="D152" s="376"/>
      <c r="E152" s="376"/>
      <c r="F152" s="217"/>
      <c r="G152" s="217"/>
      <c r="H152" s="217"/>
      <c r="I152" s="217"/>
      <c r="J152" s="217"/>
      <c r="K152" s="218"/>
    </row>
    <row r="153" spans="2:11" ht="14.4" x14ac:dyDescent="0.3">
      <c r="B153" s="219" t="s">
        <v>146</v>
      </c>
      <c r="C153" s="220"/>
      <c r="D153" s="220"/>
      <c r="E153" s="221"/>
      <c r="F153" s="221"/>
      <c r="G153" s="221"/>
      <c r="H153" s="221"/>
      <c r="I153" s="221"/>
      <c r="J153" s="221"/>
      <c r="K153" s="222"/>
    </row>
    <row r="154" spans="2:11" ht="14.4" x14ac:dyDescent="0.3">
      <c r="B154" s="219" t="s">
        <v>147</v>
      </c>
      <c r="C154" s="220"/>
      <c r="D154" s="220"/>
      <c r="E154" s="221"/>
      <c r="F154" s="221"/>
      <c r="G154" s="221"/>
      <c r="H154" s="221"/>
      <c r="I154" s="221"/>
      <c r="J154" s="221"/>
      <c r="K154" s="222"/>
    </row>
    <row r="155" spans="2:11" ht="14.4" x14ac:dyDescent="0.3">
      <c r="B155" s="219" t="s">
        <v>148</v>
      </c>
      <c r="C155" s="223"/>
      <c r="D155" s="223"/>
      <c r="E155" s="223"/>
      <c r="F155" s="223"/>
      <c r="G155" s="223"/>
      <c r="H155" s="223"/>
      <c r="I155" s="223"/>
      <c r="J155" s="223"/>
      <c r="K155" s="222"/>
    </row>
    <row r="156" spans="2:11" ht="14.4" x14ac:dyDescent="0.3">
      <c r="B156" s="219" t="s">
        <v>149</v>
      </c>
      <c r="C156" s="223"/>
      <c r="D156" s="223"/>
      <c r="E156" s="223"/>
      <c r="F156" s="223"/>
      <c r="G156" s="221"/>
      <c r="H156" s="221"/>
      <c r="I156" s="221"/>
      <c r="J156" s="221"/>
      <c r="K156" s="222"/>
    </row>
    <row r="157" spans="2:11" ht="14.4" x14ac:dyDescent="0.3">
      <c r="B157" s="224" t="s">
        <v>150</v>
      </c>
      <c r="C157" s="225"/>
      <c r="D157" s="225"/>
      <c r="E157" s="225"/>
      <c r="F157" s="225"/>
      <c r="G157" s="226"/>
      <c r="H157" s="226"/>
      <c r="I157" s="226"/>
      <c r="J157" s="226"/>
      <c r="K157" s="227"/>
    </row>
  </sheetData>
  <mergeCells count="12">
    <mergeCell ref="B141:B143"/>
    <mergeCell ref="B144:C144"/>
    <mergeCell ref="B145:C145"/>
    <mergeCell ref="B146:C146"/>
    <mergeCell ref="B152:E152"/>
    <mergeCell ref="B132:D132"/>
    <mergeCell ref="C133:D133"/>
    <mergeCell ref="B138:H138"/>
    <mergeCell ref="B139:C139"/>
    <mergeCell ref="D139:D140"/>
    <mergeCell ref="E139:G139"/>
    <mergeCell ref="H139:H14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538BB-C0E4-42E7-B147-B2037F51261B}">
  <sheetPr>
    <tabColor rgb="FFFF0000"/>
  </sheetPr>
  <dimension ref="A1:O60"/>
  <sheetViews>
    <sheetView zoomScaleNormal="100" workbookViewId="0"/>
  </sheetViews>
  <sheetFormatPr defaultRowHeight="14.4" x14ac:dyDescent="0.3"/>
  <cols>
    <col min="1" max="1" width="17.44140625" customWidth="1"/>
    <col min="2" max="2" width="14.21875" style="86" customWidth="1"/>
    <col min="3" max="3" width="14.44140625" style="86" customWidth="1"/>
    <col min="4" max="4" width="13.21875" style="86" customWidth="1"/>
    <col min="5" max="6" width="14.21875" style="86" customWidth="1"/>
    <col min="7" max="9" width="15.21875" style="86" customWidth="1"/>
    <col min="10" max="10" width="11.44140625" style="86" customWidth="1"/>
    <col min="11" max="11" width="12.77734375" style="86" customWidth="1"/>
    <col min="12" max="12" width="10.21875" customWidth="1"/>
    <col min="13" max="13" width="9.77734375" customWidth="1"/>
    <col min="14" max="14" width="12.21875" customWidth="1"/>
    <col min="15" max="15" width="13.21875" customWidth="1"/>
  </cols>
  <sheetData>
    <row r="1" spans="1:15" ht="44.1" customHeight="1" thickTop="1" thickBot="1" x14ac:dyDescent="0.35">
      <c r="B1" s="391" t="s">
        <v>0</v>
      </c>
      <c r="C1" s="392"/>
      <c r="D1" s="393" t="s">
        <v>1</v>
      </c>
      <c r="E1" s="394"/>
      <c r="F1" s="391" t="s">
        <v>2</v>
      </c>
      <c r="G1" s="395"/>
      <c r="H1" s="396" t="s">
        <v>3</v>
      </c>
      <c r="I1" s="397"/>
      <c r="J1" s="398" t="s">
        <v>4</v>
      </c>
      <c r="K1" s="399"/>
      <c r="L1" s="399"/>
      <c r="M1" s="399"/>
      <c r="N1" s="399"/>
      <c r="O1" s="400"/>
    </row>
    <row r="2" spans="1:15" ht="44.4" thickTop="1" thickBot="1" x14ac:dyDescent="0.35">
      <c r="A2" s="2">
        <f>LAYOUT!B20</f>
        <v>2022</v>
      </c>
      <c r="B2" s="3" t="s">
        <v>5</v>
      </c>
      <c r="C2" s="4" t="s">
        <v>6</v>
      </c>
      <c r="D2" s="5" t="s">
        <v>7</v>
      </c>
      <c r="E2" s="6" t="s">
        <v>8</v>
      </c>
      <c r="F2" s="7" t="s">
        <v>9</v>
      </c>
      <c r="G2" s="8" t="s">
        <v>10</v>
      </c>
      <c r="H2" s="9" t="s">
        <v>11</v>
      </c>
      <c r="I2" s="10" t="s">
        <v>12</v>
      </c>
      <c r="J2" s="11" t="s">
        <v>13</v>
      </c>
      <c r="K2" s="12" t="s">
        <v>14</v>
      </c>
      <c r="L2" s="13" t="s">
        <v>15</v>
      </c>
      <c r="M2" s="14" t="s">
        <v>16</v>
      </c>
      <c r="N2" s="15" t="s">
        <v>17</v>
      </c>
      <c r="O2" s="16" t="s">
        <v>18</v>
      </c>
    </row>
    <row r="3" spans="1:15" ht="15" thickBot="1" x14ac:dyDescent="0.35">
      <c r="A3" s="17" t="s">
        <v>36</v>
      </c>
      <c r="B3" s="18">
        <v>1142265</v>
      </c>
      <c r="C3" s="19">
        <v>939342187.69999981</v>
      </c>
      <c r="D3" s="20">
        <v>513344.90635631169</v>
      </c>
      <c r="E3" s="21">
        <v>2080151310.515527</v>
      </c>
      <c r="F3" s="22">
        <v>1188604.093643687</v>
      </c>
      <c r="G3" s="23">
        <v>959289841.38447082</v>
      </c>
      <c r="H3" s="24">
        <f>D3+F3</f>
        <v>1701948.9999999986</v>
      </c>
      <c r="I3" s="24">
        <f>E3+G3</f>
        <v>3039441151.8999977</v>
      </c>
      <c r="J3" s="25">
        <f>B3+D3+F3</f>
        <v>2844213.9999999986</v>
      </c>
      <c r="K3" s="26">
        <f>C3+E3+G3</f>
        <v>3978783339.5999975</v>
      </c>
      <c r="L3" s="27">
        <f>SUM(L4:L57)</f>
        <v>0.9994431358003466</v>
      </c>
      <c r="M3" s="28">
        <f>SUM(M4:M57)</f>
        <v>0.99975072199208614</v>
      </c>
      <c r="N3" s="28">
        <f>E3/K3</f>
        <v>0.52281090297433808</v>
      </c>
      <c r="O3" s="29">
        <f>G3/K3</f>
        <v>0.24110130145485931</v>
      </c>
    </row>
    <row r="4" spans="1:15" ht="15" thickBot="1" x14ac:dyDescent="0.35">
      <c r="A4" s="30" t="s">
        <v>19</v>
      </c>
      <c r="B4" s="31">
        <v>897009</v>
      </c>
      <c r="C4" s="32">
        <v>585953399.89999986</v>
      </c>
      <c r="D4" s="33">
        <v>319726.99396502797</v>
      </c>
      <c r="E4" s="33">
        <v>203673221.61722815</v>
      </c>
      <c r="F4" s="34">
        <v>956683.00603497087</v>
      </c>
      <c r="G4" s="35">
        <v>627914939.48277164</v>
      </c>
      <c r="H4" s="36">
        <f t="shared" ref="H4:I59" si="0">D4+F4</f>
        <v>1276409.9999999988</v>
      </c>
      <c r="I4" s="37">
        <f t="shared" si="0"/>
        <v>831588161.09999979</v>
      </c>
      <c r="J4" s="38">
        <f t="shared" ref="J4:K60" si="1">B4+D4+F4</f>
        <v>2173418.9999999986</v>
      </c>
      <c r="K4" s="39">
        <f>C4+I4</f>
        <v>1417541560.9999995</v>
      </c>
      <c r="L4" s="390">
        <f>K4/K$3</f>
        <v>0.35627513237313152</v>
      </c>
      <c r="M4" s="387">
        <f>J4/J3</f>
        <v>0.76415452564399156</v>
      </c>
      <c r="N4" s="387">
        <f>E4/$K$4</f>
        <v>0.143680599723332</v>
      </c>
      <c r="O4" s="388">
        <f>G4/K4</f>
        <v>0.44296051470957321</v>
      </c>
    </row>
    <row r="5" spans="1:15" ht="15" thickBot="1" x14ac:dyDescent="0.35">
      <c r="A5" s="40" t="s">
        <v>20</v>
      </c>
      <c r="B5" s="41">
        <v>357196</v>
      </c>
      <c r="C5" s="42">
        <v>228000376.89999992</v>
      </c>
      <c r="D5" s="43">
        <v>144770.993965028</v>
      </c>
      <c r="E5" s="43">
        <v>92131038.61722815</v>
      </c>
      <c r="F5" s="120">
        <v>615160.00603497087</v>
      </c>
      <c r="G5" s="121">
        <v>377536492.48277164</v>
      </c>
      <c r="H5" s="45">
        <f t="shared" si="0"/>
        <v>759930.99999999884</v>
      </c>
      <c r="I5" s="46">
        <f t="shared" si="0"/>
        <v>469667531.09999979</v>
      </c>
      <c r="J5" s="25">
        <f t="shared" si="1"/>
        <v>1117126.9999999988</v>
      </c>
      <c r="K5" s="26">
        <f t="shared" si="1"/>
        <v>697667907.99999976</v>
      </c>
      <c r="L5" s="390"/>
      <c r="M5" s="387"/>
      <c r="N5" s="387"/>
      <c r="O5" s="388"/>
    </row>
    <row r="6" spans="1:15" ht="15" thickBot="1" x14ac:dyDescent="0.35">
      <c r="A6" s="48" t="s">
        <v>21</v>
      </c>
      <c r="B6" s="49">
        <v>260882</v>
      </c>
      <c r="C6" s="50">
        <v>170469718</v>
      </c>
      <c r="D6" s="51">
        <v>126777.993965028</v>
      </c>
      <c r="E6" s="51">
        <v>80966932.61722815</v>
      </c>
      <c r="F6" s="49">
        <v>581171.00603497087</v>
      </c>
      <c r="G6" s="50">
        <v>356384451.38277161</v>
      </c>
      <c r="H6" s="24">
        <f t="shared" si="0"/>
        <v>707948.99999999884</v>
      </c>
      <c r="I6" s="24">
        <f t="shared" si="0"/>
        <v>437351383.99999976</v>
      </c>
      <c r="J6" s="25">
        <f t="shared" si="1"/>
        <v>968830.99999999884</v>
      </c>
      <c r="K6" s="26">
        <f t="shared" si="1"/>
        <v>607821101.99999976</v>
      </c>
      <c r="L6" s="390"/>
      <c r="M6" s="387"/>
      <c r="N6" s="387"/>
      <c r="O6" s="388"/>
    </row>
    <row r="7" spans="1:15" ht="15" thickBot="1" x14ac:dyDescent="0.35">
      <c r="A7" s="48" t="s">
        <v>22</v>
      </c>
      <c r="B7" s="49">
        <v>96314</v>
      </c>
      <c r="C7" s="50">
        <v>57530658.899999902</v>
      </c>
      <c r="D7" s="51">
        <v>17993</v>
      </c>
      <c r="E7" s="51">
        <v>11164106</v>
      </c>
      <c r="F7" s="52">
        <v>33989</v>
      </c>
      <c r="G7" s="66">
        <v>21152041.100000001</v>
      </c>
      <c r="H7" s="24">
        <f t="shared" si="0"/>
        <v>51982</v>
      </c>
      <c r="I7" s="24">
        <f t="shared" si="0"/>
        <v>32316147.100000001</v>
      </c>
      <c r="J7" s="25">
        <f t="shared" si="1"/>
        <v>148296</v>
      </c>
      <c r="K7" s="26">
        <f t="shared" si="1"/>
        <v>89846805.999999911</v>
      </c>
      <c r="L7" s="390"/>
      <c r="M7" s="387"/>
      <c r="N7" s="387"/>
      <c r="O7" s="388"/>
    </row>
    <row r="8" spans="1:15" ht="15" thickBot="1" x14ac:dyDescent="0.35">
      <c r="A8" s="54" t="s">
        <v>23</v>
      </c>
      <c r="B8" s="41">
        <v>524959</v>
      </c>
      <c r="C8" s="42">
        <v>347632578</v>
      </c>
      <c r="D8" s="43">
        <v>168695</v>
      </c>
      <c r="E8" s="43">
        <v>108060733</v>
      </c>
      <c r="F8" s="87">
        <v>336388</v>
      </c>
      <c r="G8" s="88">
        <v>247391101</v>
      </c>
      <c r="H8" s="45">
        <f t="shared" si="0"/>
        <v>505083</v>
      </c>
      <c r="I8" s="46">
        <f t="shared" si="0"/>
        <v>355451834</v>
      </c>
      <c r="J8" s="25">
        <f t="shared" si="1"/>
        <v>1030042</v>
      </c>
      <c r="K8" s="26">
        <f t="shared" si="1"/>
        <v>703084412</v>
      </c>
      <c r="L8" s="390"/>
      <c r="M8" s="387"/>
      <c r="N8" s="387"/>
      <c r="O8" s="388"/>
    </row>
    <row r="9" spans="1:15" ht="15" thickBot="1" x14ac:dyDescent="0.35">
      <c r="A9" s="57" t="s">
        <v>24</v>
      </c>
      <c r="B9" s="49">
        <v>523247</v>
      </c>
      <c r="C9" s="50">
        <v>345493175</v>
      </c>
      <c r="D9" s="51">
        <v>168252</v>
      </c>
      <c r="E9" s="51">
        <v>107645435</v>
      </c>
      <c r="F9" s="58">
        <v>326329</v>
      </c>
      <c r="G9" s="69">
        <v>234791065</v>
      </c>
      <c r="H9" s="24">
        <f t="shared" si="0"/>
        <v>494581</v>
      </c>
      <c r="I9" s="24">
        <f t="shared" si="0"/>
        <v>342436500</v>
      </c>
      <c r="J9" s="25">
        <f t="shared" si="1"/>
        <v>1017828</v>
      </c>
      <c r="K9" s="26">
        <f t="shared" si="1"/>
        <v>687929675</v>
      </c>
      <c r="L9" s="390"/>
      <c r="M9" s="387"/>
      <c r="N9" s="387"/>
      <c r="O9" s="388"/>
    </row>
    <row r="10" spans="1:15" ht="15" thickBot="1" x14ac:dyDescent="0.35">
      <c r="A10" s="57" t="s">
        <v>25</v>
      </c>
      <c r="B10" s="49">
        <v>1712</v>
      </c>
      <c r="C10" s="50">
        <v>2139403</v>
      </c>
      <c r="D10" s="51">
        <v>443</v>
      </c>
      <c r="E10" s="51">
        <v>415298</v>
      </c>
      <c r="F10" s="58">
        <v>10059</v>
      </c>
      <c r="G10" s="69">
        <v>12600036</v>
      </c>
      <c r="H10" s="24">
        <f t="shared" si="0"/>
        <v>10502</v>
      </c>
      <c r="I10" s="24">
        <f t="shared" si="0"/>
        <v>13015334</v>
      </c>
      <c r="J10" s="25">
        <f t="shared" si="1"/>
        <v>12214</v>
      </c>
      <c r="K10" s="26">
        <f t="shared" si="1"/>
        <v>15154737</v>
      </c>
      <c r="L10" s="390"/>
      <c r="M10" s="387"/>
      <c r="N10" s="387"/>
      <c r="O10" s="388"/>
    </row>
    <row r="11" spans="1:15" ht="15" thickBot="1" x14ac:dyDescent="0.35">
      <c r="A11" s="54" t="s">
        <v>26</v>
      </c>
      <c r="B11" s="41">
        <v>14854</v>
      </c>
      <c r="C11" s="42">
        <v>10320445</v>
      </c>
      <c r="D11" s="43">
        <v>6261</v>
      </c>
      <c r="E11" s="43">
        <v>3481450</v>
      </c>
      <c r="F11" s="55">
        <v>5135</v>
      </c>
      <c r="G11" s="89">
        <v>2987346</v>
      </c>
      <c r="H11" s="45">
        <f t="shared" si="0"/>
        <v>11396</v>
      </c>
      <c r="I11" s="46">
        <f t="shared" si="0"/>
        <v>6468796</v>
      </c>
      <c r="J11" s="25">
        <f t="shared" si="1"/>
        <v>26250</v>
      </c>
      <c r="K11" s="26">
        <f t="shared" si="1"/>
        <v>16789241</v>
      </c>
      <c r="L11" s="390"/>
      <c r="M11" s="387"/>
      <c r="N11" s="387"/>
      <c r="O11" s="388"/>
    </row>
    <row r="12" spans="1:15" ht="15" thickBot="1" x14ac:dyDescent="0.35">
      <c r="A12" s="57" t="s">
        <v>27</v>
      </c>
      <c r="B12" s="49">
        <v>14854</v>
      </c>
      <c r="C12" s="50">
        <v>10320445</v>
      </c>
      <c r="D12" s="51">
        <v>6261</v>
      </c>
      <c r="E12" s="51">
        <v>3481450</v>
      </c>
      <c r="F12" s="58">
        <v>5135</v>
      </c>
      <c r="G12" s="69">
        <v>2987346</v>
      </c>
      <c r="H12" s="24">
        <f t="shared" si="0"/>
        <v>11396</v>
      </c>
      <c r="I12" s="24">
        <f t="shared" si="0"/>
        <v>6468796</v>
      </c>
      <c r="J12" s="25">
        <f t="shared" si="1"/>
        <v>26250</v>
      </c>
      <c r="K12" s="26">
        <f t="shared" si="1"/>
        <v>16789241</v>
      </c>
      <c r="L12" s="390"/>
      <c r="M12" s="387"/>
      <c r="N12" s="387"/>
      <c r="O12" s="388"/>
    </row>
    <row r="13" spans="1:15" ht="15" thickBot="1" x14ac:dyDescent="0.35">
      <c r="A13" s="30" t="s">
        <v>28</v>
      </c>
      <c r="B13" s="31">
        <v>124283</v>
      </c>
      <c r="C13" s="32">
        <v>77451984</v>
      </c>
      <c r="D13" s="33">
        <v>75870.658007895763</v>
      </c>
      <c r="E13" s="33">
        <v>44296192.085687041</v>
      </c>
      <c r="F13" s="34">
        <v>94411.341992104135</v>
      </c>
      <c r="G13" s="90">
        <v>56162671.914312854</v>
      </c>
      <c r="H13" s="36">
        <f t="shared" si="0"/>
        <v>170281.99999999988</v>
      </c>
      <c r="I13" s="37">
        <f t="shared" si="0"/>
        <v>100458863.9999999</v>
      </c>
      <c r="J13" s="61">
        <f t="shared" si="1"/>
        <v>294564.99999999988</v>
      </c>
      <c r="K13" s="62">
        <f t="shared" si="1"/>
        <v>177910847.99999988</v>
      </c>
      <c r="L13" s="383">
        <f>K13/K3</f>
        <v>4.4714887143838783E-2</v>
      </c>
      <c r="M13" s="387">
        <f>J13/J3</f>
        <v>0.10356639830898801</v>
      </c>
      <c r="N13" s="387">
        <f>E13/K13</f>
        <v>0.24897971418632703</v>
      </c>
      <c r="O13" s="388">
        <f>G13/K13</f>
        <v>0.31567873766928978</v>
      </c>
    </row>
    <row r="14" spans="1:15" ht="15" thickBot="1" x14ac:dyDescent="0.35">
      <c r="A14" s="40" t="s">
        <v>20</v>
      </c>
      <c r="B14" s="63">
        <v>50885</v>
      </c>
      <c r="C14" s="64">
        <v>30294597</v>
      </c>
      <c r="D14" s="65">
        <v>36973.658007895763</v>
      </c>
      <c r="E14" s="65">
        <v>20536594.085687041</v>
      </c>
      <c r="F14" s="93">
        <v>57852.341992104142</v>
      </c>
      <c r="G14" s="122">
        <v>32689033.914312851</v>
      </c>
      <c r="H14" s="45">
        <f t="shared" si="0"/>
        <v>94825.999999999913</v>
      </c>
      <c r="I14" s="46">
        <f t="shared" si="0"/>
        <v>53225627.999999896</v>
      </c>
      <c r="J14" s="25">
        <f t="shared" si="1"/>
        <v>145710.99999999991</v>
      </c>
      <c r="K14" s="26">
        <f t="shared" si="1"/>
        <v>83520224.999999896</v>
      </c>
      <c r="L14" s="383"/>
      <c r="M14" s="387"/>
      <c r="N14" s="387"/>
      <c r="O14" s="388"/>
    </row>
    <row r="15" spans="1:15" ht="15" thickBot="1" x14ac:dyDescent="0.35">
      <c r="A15" s="48" t="str">
        <f>A6</f>
        <v>EverSource East</v>
      </c>
      <c r="B15" s="49">
        <v>25356</v>
      </c>
      <c r="C15" s="50">
        <v>13619719</v>
      </c>
      <c r="D15" s="51">
        <v>27169.658007895763</v>
      </c>
      <c r="E15" s="51">
        <v>14607861.085687039</v>
      </c>
      <c r="F15" s="49">
        <v>50831.341992104142</v>
      </c>
      <c r="G15" s="50">
        <v>28250729.914312851</v>
      </c>
      <c r="H15" s="24">
        <f t="shared" si="0"/>
        <v>78000.999999999913</v>
      </c>
      <c r="I15" s="24">
        <f t="shared" si="0"/>
        <v>42858590.999999888</v>
      </c>
      <c r="J15" s="25">
        <f t="shared" si="1"/>
        <v>103356.99999999991</v>
      </c>
      <c r="K15" s="26">
        <f t="shared" si="1"/>
        <v>56478309.999999896</v>
      </c>
      <c r="L15" s="383"/>
      <c r="M15" s="387"/>
      <c r="N15" s="387"/>
      <c r="O15" s="388"/>
    </row>
    <row r="16" spans="1:15" ht="15" thickBot="1" x14ac:dyDescent="0.35">
      <c r="A16" s="48" t="str">
        <f>A7</f>
        <v>EverSource West</v>
      </c>
      <c r="B16" s="49">
        <v>25529</v>
      </c>
      <c r="C16" s="50">
        <v>16674878</v>
      </c>
      <c r="D16" s="51">
        <v>9804</v>
      </c>
      <c r="E16" s="51">
        <v>5928733</v>
      </c>
      <c r="F16" s="52">
        <v>7021</v>
      </c>
      <c r="G16" s="66">
        <v>4438304</v>
      </c>
      <c r="H16" s="24">
        <f t="shared" si="0"/>
        <v>16825</v>
      </c>
      <c r="I16" s="24">
        <f t="shared" si="0"/>
        <v>10367037</v>
      </c>
      <c r="J16" s="25">
        <f t="shared" si="1"/>
        <v>42354</v>
      </c>
      <c r="K16" s="26">
        <f t="shared" si="1"/>
        <v>27041915</v>
      </c>
      <c r="L16" s="383"/>
      <c r="M16" s="387"/>
      <c r="N16" s="387"/>
      <c r="O16" s="388"/>
    </row>
    <row r="17" spans="1:15" ht="15" thickBot="1" x14ac:dyDescent="0.35">
      <c r="A17" s="40" t="s">
        <v>23</v>
      </c>
      <c r="B17" s="63">
        <v>69647</v>
      </c>
      <c r="C17" s="64">
        <v>44391950</v>
      </c>
      <c r="D17" s="65">
        <v>37713</v>
      </c>
      <c r="E17" s="65">
        <v>22913080</v>
      </c>
      <c r="F17" s="67">
        <v>35848</v>
      </c>
      <c r="G17" s="91">
        <v>23059769</v>
      </c>
      <c r="H17" s="45">
        <f t="shared" si="0"/>
        <v>73561</v>
      </c>
      <c r="I17" s="46">
        <f t="shared" si="0"/>
        <v>45972849</v>
      </c>
      <c r="J17" s="25">
        <f t="shared" si="1"/>
        <v>143208</v>
      </c>
      <c r="K17" s="26">
        <f t="shared" si="1"/>
        <v>90364799</v>
      </c>
      <c r="L17" s="383"/>
      <c r="M17" s="387"/>
      <c r="N17" s="387"/>
      <c r="O17" s="388"/>
    </row>
    <row r="18" spans="1:15" ht="15" thickBot="1" x14ac:dyDescent="0.35">
      <c r="A18" s="57" t="s">
        <v>24</v>
      </c>
      <c r="B18" s="49">
        <v>69613</v>
      </c>
      <c r="C18" s="50">
        <v>44364397</v>
      </c>
      <c r="D18" s="51">
        <v>37703</v>
      </c>
      <c r="E18" s="51">
        <v>22907382</v>
      </c>
      <c r="F18" s="58">
        <v>35744</v>
      </c>
      <c r="G18" s="69">
        <v>22984844</v>
      </c>
      <c r="H18" s="24">
        <f t="shared" si="0"/>
        <v>73447</v>
      </c>
      <c r="I18" s="24">
        <f t="shared" si="0"/>
        <v>45892226</v>
      </c>
      <c r="J18" s="25">
        <f t="shared" si="1"/>
        <v>143060</v>
      </c>
      <c r="K18" s="26">
        <f t="shared" si="1"/>
        <v>90256623</v>
      </c>
      <c r="L18" s="383"/>
      <c r="M18" s="387"/>
      <c r="N18" s="387"/>
      <c r="O18" s="388"/>
    </row>
    <row r="19" spans="1:15" ht="15" thickBot="1" x14ac:dyDescent="0.35">
      <c r="A19" s="57" t="s">
        <v>25</v>
      </c>
      <c r="B19" s="49">
        <v>34</v>
      </c>
      <c r="C19" s="50">
        <v>27553</v>
      </c>
      <c r="D19" s="51">
        <v>10</v>
      </c>
      <c r="E19" s="51">
        <v>5698</v>
      </c>
      <c r="F19" s="58">
        <v>104</v>
      </c>
      <c r="G19" s="69">
        <v>74925</v>
      </c>
      <c r="H19" s="24">
        <f t="shared" si="0"/>
        <v>114</v>
      </c>
      <c r="I19" s="24">
        <f t="shared" si="0"/>
        <v>80623</v>
      </c>
      <c r="J19" s="25">
        <f t="shared" si="1"/>
        <v>148</v>
      </c>
      <c r="K19" s="26">
        <f t="shared" si="1"/>
        <v>108176</v>
      </c>
      <c r="L19" s="383"/>
      <c r="M19" s="387"/>
      <c r="N19" s="387"/>
      <c r="O19" s="388"/>
    </row>
    <row r="20" spans="1:15" ht="15" thickBot="1" x14ac:dyDescent="0.35">
      <c r="A20" s="54" t="s">
        <v>26</v>
      </c>
      <c r="B20" s="63">
        <v>3751</v>
      </c>
      <c r="C20" s="64">
        <v>2765437</v>
      </c>
      <c r="D20" s="65">
        <v>1184</v>
      </c>
      <c r="E20" s="65">
        <v>846518</v>
      </c>
      <c r="F20" s="70">
        <v>711</v>
      </c>
      <c r="G20" s="92">
        <v>413869</v>
      </c>
      <c r="H20" s="45">
        <f t="shared" si="0"/>
        <v>1895</v>
      </c>
      <c r="I20" s="46">
        <f t="shared" si="0"/>
        <v>1260387</v>
      </c>
      <c r="J20" s="25">
        <f t="shared" si="1"/>
        <v>5646</v>
      </c>
      <c r="K20" s="26">
        <f t="shared" si="1"/>
        <v>4025824</v>
      </c>
      <c r="L20" s="383"/>
      <c r="M20" s="387"/>
      <c r="N20" s="387"/>
      <c r="O20" s="388"/>
    </row>
    <row r="21" spans="1:15" ht="15" thickBot="1" x14ac:dyDescent="0.35">
      <c r="A21" s="57" t="s">
        <v>27</v>
      </c>
      <c r="B21" s="49">
        <v>3751</v>
      </c>
      <c r="C21" s="50">
        <v>2765437</v>
      </c>
      <c r="D21" s="51">
        <v>1184</v>
      </c>
      <c r="E21" s="51">
        <v>846518</v>
      </c>
      <c r="F21" s="58">
        <v>711</v>
      </c>
      <c r="G21" s="69">
        <v>413869</v>
      </c>
      <c r="H21" s="24">
        <f t="shared" si="0"/>
        <v>1895</v>
      </c>
      <c r="I21" s="24">
        <f t="shared" si="0"/>
        <v>1260387</v>
      </c>
      <c r="J21" s="25">
        <f t="shared" si="1"/>
        <v>5646</v>
      </c>
      <c r="K21" s="26">
        <f t="shared" si="1"/>
        <v>4025824</v>
      </c>
      <c r="L21" s="383"/>
      <c r="M21" s="387"/>
      <c r="N21" s="387"/>
      <c r="O21" s="388"/>
    </row>
    <row r="22" spans="1:15" ht="15" thickBot="1" x14ac:dyDescent="0.35">
      <c r="A22" s="30" t="s">
        <v>29</v>
      </c>
      <c r="B22" s="31">
        <v>105742</v>
      </c>
      <c r="C22" s="32">
        <v>113659642.3999999</v>
      </c>
      <c r="D22" s="33">
        <v>80389.95361493071</v>
      </c>
      <c r="E22" s="33">
        <v>166109257.64071482</v>
      </c>
      <c r="F22" s="34">
        <v>118105.04638506907</v>
      </c>
      <c r="G22" s="90">
        <v>99095841.05928497</v>
      </c>
      <c r="H22" s="36">
        <f t="shared" si="0"/>
        <v>198494.99999999977</v>
      </c>
      <c r="I22" s="37">
        <f t="shared" si="0"/>
        <v>265205098.69999981</v>
      </c>
      <c r="J22" s="38">
        <f t="shared" si="1"/>
        <v>304236.99999999977</v>
      </c>
      <c r="K22" s="39">
        <f t="shared" si="1"/>
        <v>378864741.09999973</v>
      </c>
      <c r="L22" s="383">
        <f>K22/K3</f>
        <v>9.5221254530056532E-2</v>
      </c>
      <c r="M22" s="387">
        <f>J22/J3</f>
        <v>0.10696698630975023</v>
      </c>
      <c r="N22" s="387">
        <f>E22/K22</f>
        <v>0.43843947356629576</v>
      </c>
      <c r="O22" s="388">
        <f>G22/K22</f>
        <v>0.26155994556677165</v>
      </c>
    </row>
    <row r="23" spans="1:15" ht="15" thickBot="1" x14ac:dyDescent="0.35">
      <c r="A23" s="54" t="s">
        <v>20</v>
      </c>
      <c r="B23" s="63">
        <v>37401</v>
      </c>
      <c r="C23" s="64">
        <v>41509855.399999902</v>
      </c>
      <c r="D23" s="65">
        <v>37904.953614930717</v>
      </c>
      <c r="E23" s="65">
        <v>94013287.640714839</v>
      </c>
      <c r="F23" s="93">
        <v>74049.046385069072</v>
      </c>
      <c r="G23" s="122">
        <v>60089586.05928497</v>
      </c>
      <c r="H23" s="45">
        <f t="shared" si="0"/>
        <v>111953.9999999998</v>
      </c>
      <c r="I23" s="46">
        <f t="shared" si="0"/>
        <v>154102873.69999981</v>
      </c>
      <c r="J23" s="25">
        <f t="shared" si="1"/>
        <v>149354.99999999977</v>
      </c>
      <c r="K23" s="26">
        <f t="shared" si="1"/>
        <v>195612729.09999973</v>
      </c>
      <c r="L23" s="383"/>
      <c r="M23" s="387"/>
      <c r="N23" s="387"/>
      <c r="O23" s="388"/>
    </row>
    <row r="24" spans="1:15" ht="15" thickBot="1" x14ac:dyDescent="0.35">
      <c r="A24" s="57" t="str">
        <f>A15</f>
        <v>EverSource East</v>
      </c>
      <c r="B24" s="49">
        <v>26570</v>
      </c>
      <c r="C24" s="50">
        <v>23273840</v>
      </c>
      <c r="D24" s="51">
        <v>31777.953614930717</v>
      </c>
      <c r="E24" s="51">
        <v>69007107.640714839</v>
      </c>
      <c r="F24" s="49">
        <v>69104.046385069072</v>
      </c>
      <c r="G24" s="50">
        <v>51740938.359284967</v>
      </c>
      <c r="H24" s="24">
        <f t="shared" si="0"/>
        <v>100881.9999999998</v>
      </c>
      <c r="I24" s="24">
        <f t="shared" si="0"/>
        <v>120748045.99999981</v>
      </c>
      <c r="J24" s="25">
        <f t="shared" si="1"/>
        <v>127451.9999999998</v>
      </c>
      <c r="K24" s="26">
        <f t="shared" si="1"/>
        <v>144021885.99999982</v>
      </c>
      <c r="L24" s="383"/>
      <c r="M24" s="387"/>
      <c r="N24" s="387"/>
      <c r="O24" s="388"/>
    </row>
    <row r="25" spans="1:15" ht="15" thickBot="1" x14ac:dyDescent="0.35">
      <c r="A25" s="57" t="str">
        <f>A16</f>
        <v>EverSource West</v>
      </c>
      <c r="B25" s="49">
        <v>10831</v>
      </c>
      <c r="C25" s="50">
        <v>18236015.399999902</v>
      </c>
      <c r="D25" s="51">
        <v>6127</v>
      </c>
      <c r="E25" s="51">
        <v>25006180</v>
      </c>
      <c r="F25" s="52">
        <v>4945</v>
      </c>
      <c r="G25" s="66">
        <v>8348647.7000000002</v>
      </c>
      <c r="H25" s="24">
        <f t="shared" si="0"/>
        <v>11072</v>
      </c>
      <c r="I25" s="24">
        <f t="shared" si="0"/>
        <v>33354827.699999999</v>
      </c>
      <c r="J25" s="25">
        <f t="shared" si="1"/>
        <v>21903</v>
      </c>
      <c r="K25" s="26">
        <f t="shared" si="1"/>
        <v>51590843.099999905</v>
      </c>
      <c r="L25" s="383"/>
      <c r="M25" s="387"/>
      <c r="N25" s="387"/>
      <c r="O25" s="388"/>
    </row>
    <row r="26" spans="1:15" ht="15" thickBot="1" x14ac:dyDescent="0.35">
      <c r="A26" s="54" t="s">
        <v>23</v>
      </c>
      <c r="B26" s="41">
        <v>66633</v>
      </c>
      <c r="C26" s="42">
        <v>71836689</v>
      </c>
      <c r="D26" s="43">
        <v>41879</v>
      </c>
      <c r="E26" s="43">
        <v>71938468</v>
      </c>
      <c r="F26" s="87">
        <v>43825</v>
      </c>
      <c r="G26" s="88">
        <v>38965216</v>
      </c>
      <c r="H26" s="45">
        <f t="shared" si="0"/>
        <v>85704</v>
      </c>
      <c r="I26" s="46">
        <f t="shared" si="0"/>
        <v>110903684</v>
      </c>
      <c r="J26" s="25">
        <f t="shared" si="1"/>
        <v>152337</v>
      </c>
      <c r="K26" s="26">
        <f t="shared" si="1"/>
        <v>182740373</v>
      </c>
      <c r="L26" s="383"/>
      <c r="M26" s="387"/>
      <c r="N26" s="387"/>
      <c r="O26" s="388"/>
    </row>
    <row r="27" spans="1:15" ht="15" thickBot="1" x14ac:dyDescent="0.35">
      <c r="A27" s="57" t="s">
        <v>24</v>
      </c>
      <c r="B27" s="49">
        <v>66414</v>
      </c>
      <c r="C27" s="50">
        <v>71569723</v>
      </c>
      <c r="D27" s="51">
        <v>41555</v>
      </c>
      <c r="E27" s="51">
        <v>71287755</v>
      </c>
      <c r="F27" s="58">
        <v>42753</v>
      </c>
      <c r="G27" s="69">
        <v>36955351</v>
      </c>
      <c r="H27" s="24">
        <f t="shared" si="0"/>
        <v>84308</v>
      </c>
      <c r="I27" s="24">
        <f t="shared" si="0"/>
        <v>108243106</v>
      </c>
      <c r="J27" s="25">
        <f t="shared" si="1"/>
        <v>150722</v>
      </c>
      <c r="K27" s="26">
        <f t="shared" si="1"/>
        <v>179812829</v>
      </c>
      <c r="L27" s="383"/>
      <c r="M27" s="387"/>
      <c r="N27" s="387"/>
      <c r="O27" s="388"/>
    </row>
    <row r="28" spans="1:15" ht="15" thickBot="1" x14ac:dyDescent="0.35">
      <c r="A28" s="57" t="s">
        <v>25</v>
      </c>
      <c r="B28" s="49">
        <v>219</v>
      </c>
      <c r="C28" s="50">
        <v>266966</v>
      </c>
      <c r="D28" s="51">
        <v>324</v>
      </c>
      <c r="E28" s="51">
        <v>650713</v>
      </c>
      <c r="F28" s="58">
        <v>1072</v>
      </c>
      <c r="G28" s="69">
        <v>2009865</v>
      </c>
      <c r="H28" s="24">
        <f t="shared" si="0"/>
        <v>1396</v>
      </c>
      <c r="I28" s="24">
        <f t="shared" si="0"/>
        <v>2660578</v>
      </c>
      <c r="J28" s="25">
        <f t="shared" si="1"/>
        <v>1615</v>
      </c>
      <c r="K28" s="26">
        <f t="shared" si="1"/>
        <v>2927544</v>
      </c>
      <c r="L28" s="383"/>
      <c r="M28" s="387"/>
      <c r="N28" s="387"/>
      <c r="O28" s="388"/>
    </row>
    <row r="29" spans="1:15" ht="15" thickBot="1" x14ac:dyDescent="0.35">
      <c r="A29" s="54" t="s">
        <v>26</v>
      </c>
      <c r="B29" s="41">
        <v>1708</v>
      </c>
      <c r="C29" s="42">
        <v>313098</v>
      </c>
      <c r="D29" s="43">
        <v>606</v>
      </c>
      <c r="E29" s="43">
        <v>157502</v>
      </c>
      <c r="F29" s="55">
        <v>231</v>
      </c>
      <c r="G29" s="89">
        <v>41039</v>
      </c>
      <c r="H29" s="45">
        <f t="shared" si="0"/>
        <v>837</v>
      </c>
      <c r="I29" s="46">
        <f t="shared" si="0"/>
        <v>198541</v>
      </c>
      <c r="J29" s="25">
        <f t="shared" si="1"/>
        <v>2545</v>
      </c>
      <c r="K29" s="26">
        <f t="shared" si="1"/>
        <v>511639</v>
      </c>
      <c r="L29" s="383"/>
      <c r="M29" s="387"/>
      <c r="N29" s="387"/>
      <c r="O29" s="388"/>
    </row>
    <row r="30" spans="1:15" ht="15" thickBot="1" x14ac:dyDescent="0.35">
      <c r="A30" s="57" t="s">
        <v>27</v>
      </c>
      <c r="B30" s="49">
        <v>1708</v>
      </c>
      <c r="C30" s="50">
        <v>313098</v>
      </c>
      <c r="D30" s="51">
        <v>606</v>
      </c>
      <c r="E30" s="51">
        <v>157502</v>
      </c>
      <c r="F30" s="58">
        <v>231</v>
      </c>
      <c r="G30" s="69">
        <v>41039</v>
      </c>
      <c r="H30" s="24">
        <f t="shared" si="0"/>
        <v>837</v>
      </c>
      <c r="I30" s="24">
        <f t="shared" si="0"/>
        <v>198541</v>
      </c>
      <c r="J30" s="25">
        <f t="shared" si="1"/>
        <v>2545</v>
      </c>
      <c r="K30" s="26">
        <f t="shared" si="1"/>
        <v>511639</v>
      </c>
      <c r="L30" s="383"/>
      <c r="M30" s="387"/>
      <c r="N30" s="387"/>
      <c r="O30" s="388"/>
    </row>
    <row r="31" spans="1:15" ht="15" thickBot="1" x14ac:dyDescent="0.35">
      <c r="A31" s="30" t="s">
        <v>30</v>
      </c>
      <c r="B31" s="31">
        <v>10873</v>
      </c>
      <c r="C31" s="32">
        <v>88659820</v>
      </c>
      <c r="D31" s="33">
        <v>22325.109550036446</v>
      </c>
      <c r="E31" s="33">
        <v>344834430.29941386</v>
      </c>
      <c r="F31" s="34">
        <v>13708.890449963443</v>
      </c>
      <c r="G31" s="90">
        <v>104833386.90058528</v>
      </c>
      <c r="H31" s="36">
        <f t="shared" si="0"/>
        <v>36033.999999999891</v>
      </c>
      <c r="I31" s="37">
        <f t="shared" si="0"/>
        <v>449667817.19999915</v>
      </c>
      <c r="J31" s="38">
        <f t="shared" si="1"/>
        <v>46906.999999999891</v>
      </c>
      <c r="K31" s="39">
        <f t="shared" si="1"/>
        <v>538327637.19999909</v>
      </c>
      <c r="L31" s="383">
        <f>K31/K3</f>
        <v>0.13529956050688582</v>
      </c>
      <c r="M31" s="387">
        <f>J31/J3</f>
        <v>1.649207830353128E-2</v>
      </c>
      <c r="N31" s="387">
        <f>E31/K31</f>
        <v>0.64056609111321039</v>
      </c>
      <c r="O31" s="388">
        <f>G31/K31</f>
        <v>0.19473900215462586</v>
      </c>
    </row>
    <row r="32" spans="1:15" ht="15" thickBot="1" x14ac:dyDescent="0.35">
      <c r="A32" s="54" t="s">
        <v>20</v>
      </c>
      <c r="B32" s="63">
        <v>7879</v>
      </c>
      <c r="C32" s="64">
        <v>47691180</v>
      </c>
      <c r="D32" s="65">
        <v>14824.109550036446</v>
      </c>
      <c r="E32" s="65">
        <v>189061796.29941386</v>
      </c>
      <c r="F32" s="93">
        <v>12077.890449963443</v>
      </c>
      <c r="G32" s="94">
        <v>74646130.900585279</v>
      </c>
      <c r="H32" s="45">
        <f t="shared" si="0"/>
        <v>26901.999999999891</v>
      </c>
      <c r="I32" s="46">
        <f t="shared" si="0"/>
        <v>263707927.19999915</v>
      </c>
      <c r="J32" s="47">
        <f t="shared" si="1"/>
        <v>34780.999999999891</v>
      </c>
      <c r="K32" s="26">
        <f t="shared" si="1"/>
        <v>311399107.19999915</v>
      </c>
      <c r="L32" s="383"/>
      <c r="M32" s="387"/>
      <c r="N32" s="387"/>
      <c r="O32" s="388"/>
    </row>
    <row r="33" spans="1:15" ht="15" thickBot="1" x14ac:dyDescent="0.35">
      <c r="A33" s="57" t="str">
        <f>A24</f>
        <v>EverSource East</v>
      </c>
      <c r="B33" s="49">
        <v>7710</v>
      </c>
      <c r="C33" s="50">
        <v>44023774</v>
      </c>
      <c r="D33" s="51">
        <v>14120.109550036446</v>
      </c>
      <c r="E33" s="51">
        <v>165231047.39941397</v>
      </c>
      <c r="F33" s="49">
        <v>11970.890449963443</v>
      </c>
      <c r="G33" s="51">
        <v>72213715.600585282</v>
      </c>
      <c r="H33" s="24">
        <f t="shared" si="0"/>
        <v>26090.999999999891</v>
      </c>
      <c r="I33" s="24">
        <f t="shared" si="0"/>
        <v>237444762.99999925</v>
      </c>
      <c r="J33" s="47">
        <f t="shared" si="1"/>
        <v>33800.999999999891</v>
      </c>
      <c r="K33" s="26">
        <f t="shared" si="1"/>
        <v>281468536.99999928</v>
      </c>
      <c r="L33" s="383"/>
      <c r="M33" s="387"/>
      <c r="N33" s="387"/>
      <c r="O33" s="388"/>
    </row>
    <row r="34" spans="1:15" ht="15" thickBot="1" x14ac:dyDescent="0.35">
      <c r="A34" s="57" t="str">
        <f>A25</f>
        <v>EverSource West</v>
      </c>
      <c r="B34" s="49">
        <v>169</v>
      </c>
      <c r="C34" s="50">
        <v>3667406</v>
      </c>
      <c r="D34" s="51">
        <v>704</v>
      </c>
      <c r="E34" s="51">
        <v>23830748.899999902</v>
      </c>
      <c r="F34" s="52">
        <v>107</v>
      </c>
      <c r="G34" s="53">
        <v>2432415.29999999</v>
      </c>
      <c r="H34" s="24">
        <f t="shared" si="0"/>
        <v>811</v>
      </c>
      <c r="I34" s="24">
        <f t="shared" si="0"/>
        <v>26263164.199999891</v>
      </c>
      <c r="J34" s="47">
        <f t="shared" si="1"/>
        <v>980</v>
      </c>
      <c r="K34" s="26">
        <f t="shared" si="1"/>
        <v>29930570.199999891</v>
      </c>
      <c r="L34" s="383"/>
      <c r="M34" s="387"/>
      <c r="N34" s="387"/>
      <c r="O34" s="388"/>
    </row>
    <row r="35" spans="1:15" ht="15" thickBot="1" x14ac:dyDescent="0.35">
      <c r="A35" s="54" t="s">
        <v>23</v>
      </c>
      <c r="B35" s="63">
        <v>2087</v>
      </c>
      <c r="C35" s="64">
        <v>37854387</v>
      </c>
      <c r="D35" s="65">
        <v>6897</v>
      </c>
      <c r="E35" s="65">
        <v>150678236</v>
      </c>
      <c r="F35" s="67">
        <v>1420</v>
      </c>
      <c r="G35" s="91">
        <v>29625974</v>
      </c>
      <c r="H35" s="45">
        <f t="shared" si="0"/>
        <v>8317</v>
      </c>
      <c r="I35" s="46">
        <f t="shared" si="0"/>
        <v>180304210</v>
      </c>
      <c r="J35" s="25">
        <f t="shared" si="1"/>
        <v>10404</v>
      </c>
      <c r="K35" s="26">
        <f t="shared" si="1"/>
        <v>218158597</v>
      </c>
      <c r="L35" s="383"/>
      <c r="M35" s="387"/>
      <c r="N35" s="387"/>
      <c r="O35" s="388"/>
    </row>
    <row r="36" spans="1:15" ht="15" thickBot="1" x14ac:dyDescent="0.35">
      <c r="A36" s="57" t="s">
        <v>24</v>
      </c>
      <c r="B36" s="49">
        <v>2084</v>
      </c>
      <c r="C36" s="50">
        <v>37829737</v>
      </c>
      <c r="D36" s="51">
        <v>6866</v>
      </c>
      <c r="E36" s="51">
        <v>149665953</v>
      </c>
      <c r="F36" s="58">
        <v>1379</v>
      </c>
      <c r="G36" s="69">
        <v>28293138</v>
      </c>
      <c r="H36" s="24">
        <f t="shared" si="0"/>
        <v>8245</v>
      </c>
      <c r="I36" s="24">
        <f t="shared" si="0"/>
        <v>177959091</v>
      </c>
      <c r="J36" s="25">
        <f t="shared" si="1"/>
        <v>10329</v>
      </c>
      <c r="K36" s="26">
        <f t="shared" si="1"/>
        <v>215788828</v>
      </c>
      <c r="L36" s="383"/>
      <c r="M36" s="387"/>
      <c r="N36" s="387"/>
      <c r="O36" s="388"/>
    </row>
    <row r="37" spans="1:15" ht="15" thickBot="1" x14ac:dyDescent="0.35">
      <c r="A37" s="57" t="s">
        <v>25</v>
      </c>
      <c r="B37" s="49">
        <v>3</v>
      </c>
      <c r="C37" s="50">
        <v>24650</v>
      </c>
      <c r="D37" s="51">
        <v>31</v>
      </c>
      <c r="E37" s="51">
        <v>1012283</v>
      </c>
      <c r="F37" s="58">
        <v>41</v>
      </c>
      <c r="G37" s="69">
        <v>1332836</v>
      </c>
      <c r="H37" s="24">
        <f t="shared" si="0"/>
        <v>72</v>
      </c>
      <c r="I37" s="24">
        <f t="shared" si="0"/>
        <v>2345119</v>
      </c>
      <c r="J37" s="25">
        <f t="shared" si="1"/>
        <v>75</v>
      </c>
      <c r="K37" s="26">
        <f t="shared" si="1"/>
        <v>2369769</v>
      </c>
      <c r="L37" s="383"/>
      <c r="M37" s="387"/>
      <c r="N37" s="387"/>
      <c r="O37" s="388"/>
    </row>
    <row r="38" spans="1:15" ht="15" thickBot="1" x14ac:dyDescent="0.35">
      <c r="A38" s="54" t="s">
        <v>26</v>
      </c>
      <c r="B38" s="63">
        <v>907</v>
      </c>
      <c r="C38" s="64">
        <v>3114253</v>
      </c>
      <c r="D38" s="65">
        <v>604</v>
      </c>
      <c r="E38" s="65">
        <v>5094398</v>
      </c>
      <c r="F38" s="70">
        <v>211</v>
      </c>
      <c r="G38" s="92">
        <v>561282</v>
      </c>
      <c r="H38" s="45">
        <f t="shared" si="0"/>
        <v>815</v>
      </c>
      <c r="I38" s="46">
        <f t="shared" si="0"/>
        <v>5655680</v>
      </c>
      <c r="J38" s="25">
        <f t="shared" si="1"/>
        <v>1722</v>
      </c>
      <c r="K38" s="26">
        <f t="shared" si="1"/>
        <v>8769933</v>
      </c>
      <c r="L38" s="383"/>
      <c r="M38" s="387"/>
      <c r="N38" s="387"/>
      <c r="O38" s="388"/>
    </row>
    <row r="39" spans="1:15" ht="15" thickBot="1" x14ac:dyDescent="0.35">
      <c r="A39" s="57" t="s">
        <v>27</v>
      </c>
      <c r="B39" s="49">
        <v>907</v>
      </c>
      <c r="C39" s="50">
        <v>3114253</v>
      </c>
      <c r="D39" s="51">
        <v>604</v>
      </c>
      <c r="E39" s="51">
        <v>5094398</v>
      </c>
      <c r="F39" s="58">
        <v>211</v>
      </c>
      <c r="G39" s="69">
        <v>561282</v>
      </c>
      <c r="H39" s="24">
        <f t="shared" si="0"/>
        <v>815</v>
      </c>
      <c r="I39" s="24">
        <f t="shared" si="0"/>
        <v>5655680</v>
      </c>
      <c r="J39" s="25">
        <f t="shared" si="1"/>
        <v>1722</v>
      </c>
      <c r="K39" s="26">
        <f t="shared" si="1"/>
        <v>8769933</v>
      </c>
      <c r="L39" s="383"/>
      <c r="M39" s="387"/>
      <c r="N39" s="387"/>
      <c r="O39" s="388"/>
    </row>
    <row r="40" spans="1:15" ht="15" thickBot="1" x14ac:dyDescent="0.35">
      <c r="A40" s="30" t="s">
        <v>32</v>
      </c>
      <c r="B40" s="31">
        <v>711</v>
      </c>
      <c r="C40" s="32">
        <v>69811887</v>
      </c>
      <c r="D40" s="33">
        <v>6132.0016303354796</v>
      </c>
      <c r="E40" s="33">
        <v>1310782410.7225304</v>
      </c>
      <c r="F40" s="34">
        <v>808.99836966451028</v>
      </c>
      <c r="G40" s="90">
        <v>69229437.277468458</v>
      </c>
      <c r="H40" s="36">
        <f t="shared" si="0"/>
        <v>6940.99999999999</v>
      </c>
      <c r="I40" s="37">
        <f t="shared" si="0"/>
        <v>1380011847.9999988</v>
      </c>
      <c r="J40" s="38">
        <f t="shared" si="1"/>
        <v>7651.99999999999</v>
      </c>
      <c r="K40" s="39">
        <f t="shared" si="1"/>
        <v>1449823734.9999988</v>
      </c>
      <c r="L40" s="383">
        <f>K40/K3</f>
        <v>0.36438871163709941</v>
      </c>
      <c r="M40" s="384">
        <f>J40/J3</f>
        <v>2.6903742123482949E-3</v>
      </c>
      <c r="N40" s="384">
        <f>E40/K40</f>
        <v>0.90409777345970366</v>
      </c>
      <c r="O40" s="385">
        <f>G40/K40</f>
        <v>4.775024412017128E-2</v>
      </c>
    </row>
    <row r="41" spans="1:15" ht="15" thickBot="1" x14ac:dyDescent="0.35">
      <c r="A41" s="54" t="s">
        <v>20</v>
      </c>
      <c r="B41" s="63">
        <v>450</v>
      </c>
      <c r="C41" s="64">
        <v>37881445</v>
      </c>
      <c r="D41" s="65">
        <v>3649.0016303354796</v>
      </c>
      <c r="E41" s="65">
        <v>756562817.72253048</v>
      </c>
      <c r="F41" s="93">
        <v>629.99836966451028</v>
      </c>
      <c r="G41" s="94">
        <v>47562268.277468458</v>
      </c>
      <c r="H41" s="45">
        <f t="shared" si="0"/>
        <v>4278.99999999999</v>
      </c>
      <c r="I41" s="46">
        <f t="shared" si="0"/>
        <v>804125085.99999893</v>
      </c>
      <c r="J41" s="47">
        <f t="shared" si="1"/>
        <v>4728.99999999999</v>
      </c>
      <c r="K41" s="26">
        <f t="shared" si="1"/>
        <v>842006530.99999893</v>
      </c>
      <c r="L41" s="383"/>
      <c r="M41" s="384"/>
      <c r="N41" s="384"/>
      <c r="O41" s="385"/>
    </row>
    <row r="42" spans="1:15" ht="15" thickBot="1" x14ac:dyDescent="0.35">
      <c r="A42" s="57" t="str">
        <f>A33</f>
        <v>EverSource East</v>
      </c>
      <c r="B42" s="49">
        <v>436</v>
      </c>
      <c r="C42" s="50">
        <v>32281265</v>
      </c>
      <c r="D42" s="51">
        <v>3444.0016303354796</v>
      </c>
      <c r="E42" s="51">
        <v>670073492.72253048</v>
      </c>
      <c r="F42" s="49">
        <v>621.99836966451028</v>
      </c>
      <c r="G42" s="51">
        <v>46980908.277468458</v>
      </c>
      <c r="H42" s="24">
        <f t="shared" si="0"/>
        <v>4065.99999999999</v>
      </c>
      <c r="I42" s="24">
        <f t="shared" si="0"/>
        <v>717054400.99999893</v>
      </c>
      <c r="J42" s="47">
        <f t="shared" si="1"/>
        <v>4501.99999999999</v>
      </c>
      <c r="K42" s="26">
        <f t="shared" si="1"/>
        <v>749335665.99999893</v>
      </c>
      <c r="L42" s="383"/>
      <c r="M42" s="384"/>
      <c r="N42" s="384"/>
      <c r="O42" s="385"/>
    </row>
    <row r="43" spans="1:15" ht="15" thickBot="1" x14ac:dyDescent="0.35">
      <c r="A43" s="57" t="str">
        <f>A34</f>
        <v>EverSource West</v>
      </c>
      <c r="B43" s="49">
        <v>14</v>
      </c>
      <c r="C43" s="50">
        <v>5600180</v>
      </c>
      <c r="D43" s="51">
        <v>205</v>
      </c>
      <c r="E43" s="51">
        <v>86489325</v>
      </c>
      <c r="F43" s="52">
        <v>8</v>
      </c>
      <c r="G43" s="53">
        <v>581360</v>
      </c>
      <c r="H43" s="24">
        <f t="shared" si="0"/>
        <v>213</v>
      </c>
      <c r="I43" s="24">
        <f t="shared" si="0"/>
        <v>87070685</v>
      </c>
      <c r="J43" s="47">
        <f t="shared" si="1"/>
        <v>227</v>
      </c>
      <c r="K43" s="26">
        <f t="shared" si="1"/>
        <v>92670865</v>
      </c>
      <c r="L43" s="383"/>
      <c r="M43" s="384"/>
      <c r="N43" s="384"/>
      <c r="O43" s="385"/>
    </row>
    <row r="44" spans="1:15" ht="15" thickBot="1" x14ac:dyDescent="0.35">
      <c r="A44" s="54" t="s">
        <v>23</v>
      </c>
      <c r="B44" s="63">
        <v>256</v>
      </c>
      <c r="C44" s="64">
        <v>30387834</v>
      </c>
      <c r="D44" s="65">
        <v>2459</v>
      </c>
      <c r="E44" s="65">
        <v>539394100</v>
      </c>
      <c r="F44" s="67">
        <v>179</v>
      </c>
      <c r="G44" s="91">
        <v>21667169</v>
      </c>
      <c r="H44" s="45">
        <f t="shared" si="0"/>
        <v>2638</v>
      </c>
      <c r="I44" s="46">
        <f t="shared" si="0"/>
        <v>561061269</v>
      </c>
      <c r="J44" s="25">
        <f t="shared" si="1"/>
        <v>2894</v>
      </c>
      <c r="K44" s="26">
        <f t="shared" si="1"/>
        <v>591449103</v>
      </c>
      <c r="L44" s="383"/>
      <c r="M44" s="384"/>
      <c r="N44" s="384"/>
      <c r="O44" s="385"/>
    </row>
    <row r="45" spans="1:15" ht="15" thickBot="1" x14ac:dyDescent="0.35">
      <c r="A45" s="57" t="s">
        <v>24</v>
      </c>
      <c r="B45" s="49">
        <v>256</v>
      </c>
      <c r="C45" s="50">
        <v>30387834</v>
      </c>
      <c r="D45" s="51">
        <v>2453</v>
      </c>
      <c r="E45" s="51">
        <v>538450850</v>
      </c>
      <c r="F45" s="58">
        <v>178</v>
      </c>
      <c r="G45" s="69">
        <v>21440369</v>
      </c>
      <c r="H45" s="24">
        <f t="shared" si="0"/>
        <v>2631</v>
      </c>
      <c r="I45" s="24">
        <f t="shared" si="0"/>
        <v>559891219</v>
      </c>
      <c r="J45" s="25">
        <f t="shared" si="1"/>
        <v>2887</v>
      </c>
      <c r="K45" s="26">
        <f t="shared" si="1"/>
        <v>590279053</v>
      </c>
      <c r="L45" s="383"/>
      <c r="M45" s="384"/>
      <c r="N45" s="384"/>
      <c r="O45" s="385"/>
    </row>
    <row r="46" spans="1:15" ht="15" thickBot="1" x14ac:dyDescent="0.35">
      <c r="A46" s="57" t="s">
        <v>25</v>
      </c>
      <c r="B46" s="49">
        <v>0</v>
      </c>
      <c r="C46" s="50">
        <v>0</v>
      </c>
      <c r="D46" s="51">
        <v>6</v>
      </c>
      <c r="E46" s="51">
        <v>943250</v>
      </c>
      <c r="F46" s="58">
        <v>1</v>
      </c>
      <c r="G46" s="69">
        <v>226800</v>
      </c>
      <c r="H46" s="24">
        <f t="shared" si="0"/>
        <v>7</v>
      </c>
      <c r="I46" s="24">
        <f t="shared" si="0"/>
        <v>1170050</v>
      </c>
      <c r="J46" s="25">
        <f t="shared" si="1"/>
        <v>7</v>
      </c>
      <c r="K46" s="26">
        <f t="shared" si="1"/>
        <v>1170050</v>
      </c>
      <c r="L46" s="383"/>
      <c r="M46" s="384"/>
      <c r="N46" s="384"/>
      <c r="O46" s="385"/>
    </row>
    <row r="47" spans="1:15" ht="15" thickBot="1" x14ac:dyDescent="0.35">
      <c r="A47" s="54" t="s">
        <v>26</v>
      </c>
      <c r="B47" s="63">
        <v>5</v>
      </c>
      <c r="C47" s="64">
        <v>1542608</v>
      </c>
      <c r="D47" s="65">
        <v>24</v>
      </c>
      <c r="E47" s="65">
        <v>14825493</v>
      </c>
      <c r="F47" s="70">
        <v>0</v>
      </c>
      <c r="G47" s="92">
        <v>0</v>
      </c>
      <c r="H47" s="45">
        <f t="shared" si="0"/>
        <v>24</v>
      </c>
      <c r="I47" s="46">
        <f t="shared" si="0"/>
        <v>14825493</v>
      </c>
      <c r="J47" s="25">
        <f t="shared" si="1"/>
        <v>29</v>
      </c>
      <c r="K47" s="26">
        <f t="shared" si="1"/>
        <v>16368101</v>
      </c>
      <c r="L47" s="383"/>
      <c r="M47" s="384"/>
      <c r="N47" s="384"/>
      <c r="O47" s="385"/>
    </row>
    <row r="48" spans="1:15" ht="15" thickBot="1" x14ac:dyDescent="0.35">
      <c r="A48" s="57" t="s">
        <v>27</v>
      </c>
      <c r="B48" s="49">
        <v>5</v>
      </c>
      <c r="C48" s="50">
        <v>1542608</v>
      </c>
      <c r="D48" s="51">
        <v>24</v>
      </c>
      <c r="E48" s="51">
        <v>14825493</v>
      </c>
      <c r="F48" s="58">
        <v>0</v>
      </c>
      <c r="G48" s="69">
        <v>0</v>
      </c>
      <c r="H48" s="24">
        <f t="shared" si="0"/>
        <v>24</v>
      </c>
      <c r="I48" s="24">
        <f t="shared" si="0"/>
        <v>14825493</v>
      </c>
      <c r="J48" s="25">
        <f t="shared" si="1"/>
        <v>29</v>
      </c>
      <c r="K48" s="26">
        <f t="shared" si="1"/>
        <v>16368101</v>
      </c>
      <c r="L48" s="383"/>
      <c r="M48" s="384"/>
      <c r="N48" s="384"/>
      <c r="O48" s="385"/>
    </row>
    <row r="49" spans="1:15" ht="15" thickBot="1" x14ac:dyDescent="0.35">
      <c r="A49" s="30" t="s">
        <v>33</v>
      </c>
      <c r="B49" s="31">
        <v>3248</v>
      </c>
      <c r="C49" s="32">
        <v>3020979.2</v>
      </c>
      <c r="D49" s="33">
        <v>8784.1895880853299</v>
      </c>
      <c r="E49" s="33">
        <v>9398184.4499524403</v>
      </c>
      <c r="F49" s="34">
        <v>4692.8104119146601</v>
      </c>
      <c r="G49" s="90">
        <v>1680011.6500475518</v>
      </c>
      <c r="H49" s="36">
        <f t="shared" si="0"/>
        <v>13476.999999999989</v>
      </c>
      <c r="I49" s="37">
        <f t="shared" si="0"/>
        <v>11078196.099999992</v>
      </c>
      <c r="J49" s="38">
        <f t="shared" si="1"/>
        <v>16724.999999999989</v>
      </c>
      <c r="K49" s="39">
        <f t="shared" si="1"/>
        <v>14099175.299999993</v>
      </c>
      <c r="L49" s="386">
        <f>K49/K3</f>
        <v>3.5435896093345557E-3</v>
      </c>
      <c r="M49" s="384">
        <f>J49/J3</f>
        <v>5.8803592134769036E-3</v>
      </c>
      <c r="N49" s="384">
        <f>E49/K49</f>
        <v>0.66657689190887959</v>
      </c>
      <c r="O49" s="385">
        <f>G49/K49</f>
        <v>0.11915673181590647</v>
      </c>
    </row>
    <row r="50" spans="1:15" ht="15" thickBot="1" x14ac:dyDescent="0.35">
      <c r="A50" s="54" t="s">
        <v>20</v>
      </c>
      <c r="B50" s="63">
        <v>2749</v>
      </c>
      <c r="C50" s="64">
        <v>1615616.2</v>
      </c>
      <c r="D50" s="65">
        <v>8186.1895880853299</v>
      </c>
      <c r="E50" s="65">
        <v>5879040.4499524403</v>
      </c>
      <c r="F50" s="93">
        <v>4373.8104119146601</v>
      </c>
      <c r="G50" s="94">
        <v>939674.65004755196</v>
      </c>
      <c r="H50" s="45">
        <f t="shared" si="0"/>
        <v>12559.999999999989</v>
      </c>
      <c r="I50" s="46">
        <f t="shared" si="0"/>
        <v>6818715.0999999922</v>
      </c>
      <c r="J50" s="47">
        <f t="shared" si="1"/>
        <v>15308.999999999989</v>
      </c>
      <c r="K50" s="26">
        <f t="shared" si="1"/>
        <v>8434331.2999999933</v>
      </c>
      <c r="L50" s="386"/>
      <c r="M50" s="384"/>
      <c r="N50" s="384"/>
      <c r="O50" s="385"/>
    </row>
    <row r="51" spans="1:15" ht="15" thickBot="1" x14ac:dyDescent="0.35">
      <c r="A51" s="57" t="str">
        <f>A42</f>
        <v>EverSource East</v>
      </c>
      <c r="B51" s="49">
        <v>2623</v>
      </c>
      <c r="C51" s="50">
        <v>1148526</v>
      </c>
      <c r="D51" s="51">
        <v>6978.1895880853299</v>
      </c>
      <c r="E51" s="51">
        <v>4497034.2499524402</v>
      </c>
      <c r="F51" s="49">
        <v>3404.8104119146601</v>
      </c>
      <c r="G51" s="51">
        <v>690497.75004755298</v>
      </c>
      <c r="H51" s="24">
        <f t="shared" si="0"/>
        <v>10382.999999999989</v>
      </c>
      <c r="I51" s="24">
        <f t="shared" si="0"/>
        <v>5187531.9999999935</v>
      </c>
      <c r="J51" s="47">
        <f t="shared" si="1"/>
        <v>13005.999999999989</v>
      </c>
      <c r="K51" s="26">
        <f t="shared" si="1"/>
        <v>6336057.9999999935</v>
      </c>
      <c r="L51" s="386"/>
      <c r="M51" s="384"/>
      <c r="N51" s="384"/>
      <c r="O51" s="385"/>
    </row>
    <row r="52" spans="1:15" ht="15" thickBot="1" x14ac:dyDescent="0.35">
      <c r="A52" s="57" t="str">
        <f>A43</f>
        <v>EverSource West</v>
      </c>
      <c r="B52" s="49">
        <v>126</v>
      </c>
      <c r="C52" s="50">
        <v>467090.2</v>
      </c>
      <c r="D52" s="51">
        <v>1208</v>
      </c>
      <c r="E52" s="51">
        <v>1382006.2</v>
      </c>
      <c r="F52" s="52">
        <v>969</v>
      </c>
      <c r="G52" s="53">
        <v>249176.899999999</v>
      </c>
      <c r="H52" s="24">
        <f t="shared" si="0"/>
        <v>2177</v>
      </c>
      <c r="I52" s="24">
        <f t="shared" si="0"/>
        <v>1631183.0999999989</v>
      </c>
      <c r="J52" s="47">
        <f t="shared" si="1"/>
        <v>2303</v>
      </c>
      <c r="K52" s="26">
        <f t="shared" si="1"/>
        <v>2098273.2999999989</v>
      </c>
      <c r="L52" s="386"/>
      <c r="M52" s="384"/>
      <c r="N52" s="384"/>
      <c r="O52" s="385"/>
    </row>
    <row r="53" spans="1:15" ht="15" thickBot="1" x14ac:dyDescent="0.35">
      <c r="A53" s="54" t="s">
        <v>23</v>
      </c>
      <c r="B53" s="63">
        <v>218</v>
      </c>
      <c r="C53" s="64">
        <v>1353103</v>
      </c>
      <c r="D53" s="65">
        <v>415</v>
      </c>
      <c r="E53" s="65">
        <v>3426089</v>
      </c>
      <c r="F53" s="67">
        <v>168</v>
      </c>
      <c r="G53" s="91">
        <v>730654</v>
      </c>
      <c r="H53" s="45">
        <f t="shared" si="0"/>
        <v>583</v>
      </c>
      <c r="I53" s="46">
        <f t="shared" si="0"/>
        <v>4156743</v>
      </c>
      <c r="J53" s="25">
        <f t="shared" si="1"/>
        <v>801</v>
      </c>
      <c r="K53" s="26">
        <f t="shared" si="1"/>
        <v>5509846</v>
      </c>
      <c r="L53" s="386"/>
      <c r="M53" s="384"/>
      <c r="N53" s="384"/>
      <c r="O53" s="385"/>
    </row>
    <row r="54" spans="1:15" ht="15" thickBot="1" x14ac:dyDescent="0.35">
      <c r="A54" s="57" t="s">
        <v>24</v>
      </c>
      <c r="B54" s="49">
        <v>218</v>
      </c>
      <c r="C54" s="50">
        <v>1353103</v>
      </c>
      <c r="D54" s="51">
        <v>414</v>
      </c>
      <c r="E54" s="51">
        <v>3406229</v>
      </c>
      <c r="F54" s="58">
        <v>167</v>
      </c>
      <c r="G54" s="69">
        <v>730470</v>
      </c>
      <c r="H54" s="24">
        <f t="shared" si="0"/>
        <v>581</v>
      </c>
      <c r="I54" s="24">
        <f t="shared" si="0"/>
        <v>4136699</v>
      </c>
      <c r="J54" s="25">
        <f t="shared" si="1"/>
        <v>799</v>
      </c>
      <c r="K54" s="26">
        <f t="shared" si="1"/>
        <v>5489802</v>
      </c>
      <c r="L54" s="386"/>
      <c r="M54" s="384"/>
      <c r="N54" s="384"/>
      <c r="O54" s="385"/>
    </row>
    <row r="55" spans="1:15" ht="15" thickBot="1" x14ac:dyDescent="0.35">
      <c r="A55" s="57" t="s">
        <v>25</v>
      </c>
      <c r="B55" s="49">
        <v>0</v>
      </c>
      <c r="C55" s="50">
        <v>0</v>
      </c>
      <c r="D55" s="51">
        <v>1</v>
      </c>
      <c r="E55" s="51">
        <v>19860</v>
      </c>
      <c r="F55" s="58">
        <v>1</v>
      </c>
      <c r="G55" s="69">
        <v>184</v>
      </c>
      <c r="H55" s="24">
        <f t="shared" si="0"/>
        <v>2</v>
      </c>
      <c r="I55" s="24">
        <f t="shared" si="0"/>
        <v>20044</v>
      </c>
      <c r="J55" s="25">
        <f t="shared" si="1"/>
        <v>2</v>
      </c>
      <c r="K55" s="26">
        <f t="shared" si="1"/>
        <v>20044</v>
      </c>
      <c r="L55" s="386"/>
      <c r="M55" s="384"/>
      <c r="N55" s="384"/>
      <c r="O55" s="385"/>
    </row>
    <row r="56" spans="1:15" ht="15" thickBot="1" x14ac:dyDescent="0.35">
      <c r="A56" s="54" t="s">
        <v>26</v>
      </c>
      <c r="B56" s="63">
        <v>281</v>
      </c>
      <c r="C56" s="64">
        <v>52260</v>
      </c>
      <c r="D56" s="65">
        <v>183</v>
      </c>
      <c r="E56" s="65">
        <v>93055</v>
      </c>
      <c r="F56" s="70">
        <v>151</v>
      </c>
      <c r="G56" s="92">
        <v>9683</v>
      </c>
      <c r="H56" s="45">
        <f t="shared" si="0"/>
        <v>334</v>
      </c>
      <c r="I56" s="46">
        <f t="shared" si="0"/>
        <v>102738</v>
      </c>
      <c r="J56" s="25">
        <f t="shared" si="1"/>
        <v>615</v>
      </c>
      <c r="K56" s="26">
        <f t="shared" si="1"/>
        <v>154998</v>
      </c>
      <c r="L56" s="386"/>
      <c r="M56" s="384"/>
      <c r="N56" s="384"/>
      <c r="O56" s="385"/>
    </row>
    <row r="57" spans="1:15" ht="15" thickBot="1" x14ac:dyDescent="0.35">
      <c r="A57" s="57" t="s">
        <v>27</v>
      </c>
      <c r="B57" s="49">
        <v>281</v>
      </c>
      <c r="C57" s="50">
        <v>52260</v>
      </c>
      <c r="D57" s="51">
        <v>183</v>
      </c>
      <c r="E57" s="51">
        <v>93055</v>
      </c>
      <c r="F57" s="58">
        <v>151</v>
      </c>
      <c r="G57" s="69">
        <v>9683</v>
      </c>
      <c r="H57" s="24">
        <f t="shared" si="0"/>
        <v>334</v>
      </c>
      <c r="I57" s="24">
        <f t="shared" si="0"/>
        <v>102738</v>
      </c>
      <c r="J57" s="25">
        <f t="shared" si="1"/>
        <v>615</v>
      </c>
      <c r="K57" s="26">
        <f t="shared" si="1"/>
        <v>154998</v>
      </c>
      <c r="L57" s="386"/>
      <c r="M57" s="384"/>
      <c r="N57" s="384"/>
      <c r="O57" s="385"/>
    </row>
    <row r="58" spans="1:15" ht="15" thickBot="1" x14ac:dyDescent="0.35">
      <c r="A58" s="73" t="s">
        <v>35</v>
      </c>
      <c r="B58" s="74">
        <v>399</v>
      </c>
      <c r="C58" s="75">
        <v>784475.2</v>
      </c>
      <c r="D58" s="76">
        <v>116</v>
      </c>
      <c r="E58" s="76">
        <v>1057613.7</v>
      </c>
      <c r="F58" s="77">
        <v>194</v>
      </c>
      <c r="G58" s="95">
        <v>373553.09999999899</v>
      </c>
      <c r="H58" s="36">
        <f t="shared" si="0"/>
        <v>310</v>
      </c>
      <c r="I58" s="37">
        <f t="shared" si="0"/>
        <v>1431166.7999999989</v>
      </c>
      <c r="J58" s="38">
        <f t="shared" si="1"/>
        <v>709</v>
      </c>
      <c r="K58" s="39">
        <f t="shared" si="1"/>
        <v>2215641.9999999991</v>
      </c>
      <c r="L58" s="377">
        <f>K58/K3</f>
        <v>5.5686419965324024E-4</v>
      </c>
      <c r="M58" s="379">
        <f>J58/J3</f>
        <v>2.4927800791361E-4</v>
      </c>
      <c r="N58" s="379">
        <f>E58/K58</f>
        <v>0.47733961533496855</v>
      </c>
      <c r="O58" s="381">
        <v>0.10137381139132912</v>
      </c>
    </row>
    <row r="59" spans="1:15" ht="15" thickBot="1" x14ac:dyDescent="0.35">
      <c r="A59" s="96" t="s">
        <v>20</v>
      </c>
      <c r="B59" s="63">
        <v>399</v>
      </c>
      <c r="C59" s="64">
        <v>784475.2</v>
      </c>
      <c r="D59" s="65">
        <v>116</v>
      </c>
      <c r="E59" s="64">
        <v>1057613.7</v>
      </c>
      <c r="F59" s="93">
        <v>194</v>
      </c>
      <c r="G59" s="94">
        <v>373553.09999999899</v>
      </c>
      <c r="H59" s="45">
        <f t="shared" si="0"/>
        <v>310</v>
      </c>
      <c r="I59" s="46">
        <f t="shared" si="0"/>
        <v>1431166.7999999989</v>
      </c>
      <c r="J59" s="80">
        <f t="shared" si="1"/>
        <v>709</v>
      </c>
      <c r="K59" s="81">
        <f t="shared" si="1"/>
        <v>2215641.9999999991</v>
      </c>
      <c r="L59" s="377"/>
      <c r="M59" s="379"/>
      <c r="N59" s="379"/>
      <c r="O59" s="381"/>
    </row>
    <row r="60" spans="1:15" ht="15" thickBot="1" x14ac:dyDescent="0.35">
      <c r="A60" s="100" t="str">
        <f>A43</f>
        <v>EverSource West</v>
      </c>
      <c r="B60" s="52">
        <v>399</v>
      </c>
      <c r="C60" s="53">
        <v>784475.2</v>
      </c>
      <c r="D60" s="53">
        <v>116</v>
      </c>
      <c r="E60" s="66">
        <v>1057613.7</v>
      </c>
      <c r="F60" s="52">
        <v>194</v>
      </c>
      <c r="G60" s="53">
        <v>373553.09999999899</v>
      </c>
      <c r="H60" s="83">
        <f>H59</f>
        <v>310</v>
      </c>
      <c r="I60" s="83">
        <f>I59</f>
        <v>1431166.7999999989</v>
      </c>
      <c r="J60" s="84">
        <f t="shared" si="1"/>
        <v>709</v>
      </c>
      <c r="K60" s="85">
        <f t="shared" si="1"/>
        <v>2215641.9999999991</v>
      </c>
      <c r="L60" s="378"/>
      <c r="M60" s="380"/>
      <c r="N60" s="380"/>
      <c r="O60" s="382"/>
    </row>
  </sheetData>
  <mergeCells count="33">
    <mergeCell ref="B1:C1"/>
    <mergeCell ref="D1:E1"/>
    <mergeCell ref="F1:G1"/>
    <mergeCell ref="H1:I1"/>
    <mergeCell ref="J1:O1"/>
    <mergeCell ref="L4:L12"/>
    <mergeCell ref="M4:M12"/>
    <mergeCell ref="N4:N12"/>
    <mergeCell ref="O4:O12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</mergeCells>
  <pageMargins left="0.7" right="0.7" top="0.75" bottom="0.75" header="0.3" footer="0.3"/>
  <pageSetup scale="9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68274-27A4-4306-A2A8-D6DBE7BEBAF4}">
  <sheetPr>
    <tabColor rgb="FF00B050"/>
  </sheetPr>
  <dimension ref="A1:O60"/>
  <sheetViews>
    <sheetView zoomScaleNormal="100" workbookViewId="0"/>
  </sheetViews>
  <sheetFormatPr defaultRowHeight="14.4" x14ac:dyDescent="0.3"/>
  <cols>
    <col min="1" max="1" width="17.44140625" customWidth="1"/>
    <col min="2" max="2" width="14.21875" style="86" customWidth="1"/>
    <col min="3" max="3" width="14.44140625" style="86" customWidth="1"/>
    <col min="4" max="4" width="13.21875" style="86" customWidth="1"/>
    <col min="5" max="6" width="14.21875" style="86" customWidth="1"/>
    <col min="7" max="9" width="15.21875" style="86" customWidth="1"/>
    <col min="10" max="10" width="11.44140625" style="86" customWidth="1"/>
    <col min="11" max="11" width="12.77734375" style="86" customWidth="1"/>
    <col min="12" max="12" width="10.21875" customWidth="1"/>
    <col min="13" max="13" width="9.77734375" customWidth="1"/>
    <col min="14" max="14" width="12.21875" customWidth="1"/>
    <col min="15" max="15" width="13.21875" customWidth="1"/>
  </cols>
  <sheetData>
    <row r="1" spans="1:15" ht="44.1" customHeight="1" thickTop="1" thickBot="1" x14ac:dyDescent="0.35">
      <c r="B1" s="391" t="s">
        <v>0</v>
      </c>
      <c r="C1" s="392"/>
      <c r="D1" s="393" t="s">
        <v>1</v>
      </c>
      <c r="E1" s="394"/>
      <c r="F1" s="391" t="s">
        <v>2</v>
      </c>
      <c r="G1" s="395"/>
      <c r="H1" s="396" t="s">
        <v>3</v>
      </c>
      <c r="I1" s="397"/>
      <c r="J1" s="398" t="s">
        <v>4</v>
      </c>
      <c r="K1" s="399"/>
      <c r="L1" s="399"/>
      <c r="M1" s="399"/>
      <c r="N1" s="399"/>
      <c r="O1" s="400"/>
    </row>
    <row r="2" spans="1:15" ht="44.4" thickTop="1" thickBot="1" x14ac:dyDescent="0.35">
      <c r="A2" s="2">
        <f>LAYOUT!B20</f>
        <v>2022</v>
      </c>
      <c r="B2" s="3" t="s">
        <v>5</v>
      </c>
      <c r="C2" s="4" t="s">
        <v>6</v>
      </c>
      <c r="D2" s="5" t="s">
        <v>7</v>
      </c>
      <c r="E2" s="6" t="s">
        <v>8</v>
      </c>
      <c r="F2" s="7" t="s">
        <v>9</v>
      </c>
      <c r="G2" s="8" t="s">
        <v>10</v>
      </c>
      <c r="H2" s="9" t="s">
        <v>11</v>
      </c>
      <c r="I2" s="10" t="s">
        <v>12</v>
      </c>
      <c r="J2" s="11" t="s">
        <v>13</v>
      </c>
      <c r="K2" s="12" t="s">
        <v>14</v>
      </c>
      <c r="L2" s="13" t="s">
        <v>15</v>
      </c>
      <c r="M2" s="14" t="s">
        <v>16</v>
      </c>
      <c r="N2" s="15" t="s">
        <v>17</v>
      </c>
      <c r="O2" s="16" t="s">
        <v>18</v>
      </c>
    </row>
    <row r="3" spans="1:15" ht="15" thickBot="1" x14ac:dyDescent="0.35">
      <c r="A3" s="17" t="s">
        <v>37</v>
      </c>
      <c r="B3" s="18">
        <v>1181270</v>
      </c>
      <c r="C3" s="19">
        <v>694828659.09999979</v>
      </c>
      <c r="D3" s="20">
        <v>510836.68894507177</v>
      </c>
      <c r="E3" s="21">
        <v>1715132028.7930496</v>
      </c>
      <c r="F3" s="22">
        <v>1164816.3110549266</v>
      </c>
      <c r="G3" s="23">
        <v>680410895.00694811</v>
      </c>
      <c r="H3" s="24">
        <f>D3+F3</f>
        <v>1675652.9999999984</v>
      </c>
      <c r="I3" s="24">
        <f>E3+G3</f>
        <v>2395542923.7999978</v>
      </c>
      <c r="J3" s="25">
        <f>B3+D3+F3</f>
        <v>2856922.9999999981</v>
      </c>
      <c r="K3" s="26">
        <f>C3+E3+G3</f>
        <v>3090371582.8999972</v>
      </c>
      <c r="L3" s="27">
        <f>SUM(L4:L57)</f>
        <v>0.99940758402318675</v>
      </c>
      <c r="M3" s="28">
        <f>SUM(M4:M57)</f>
        <v>0.99975323101112645</v>
      </c>
      <c r="N3" s="28">
        <f>E3/K3</f>
        <v>0.5549921693182196</v>
      </c>
      <c r="O3" s="29">
        <f>G3/K3</f>
        <v>0.22017122431874428</v>
      </c>
    </row>
    <row r="4" spans="1:15" ht="15" thickBot="1" x14ac:dyDescent="0.35">
      <c r="A4" s="30" t="s">
        <v>19</v>
      </c>
      <c r="B4" s="31">
        <v>930899</v>
      </c>
      <c r="C4" s="32">
        <v>401232531.79999989</v>
      </c>
      <c r="D4" s="33">
        <v>317671.16080805019</v>
      </c>
      <c r="E4" s="33">
        <v>138360561.5199368</v>
      </c>
      <c r="F4" s="34">
        <v>934456.83919194865</v>
      </c>
      <c r="G4" s="35">
        <v>415570941.38006258</v>
      </c>
      <c r="H4" s="36">
        <f t="shared" ref="H4:I59" si="0">D4+F4</f>
        <v>1252127.9999999988</v>
      </c>
      <c r="I4" s="37">
        <f t="shared" si="0"/>
        <v>553931502.89999938</v>
      </c>
      <c r="J4" s="38">
        <f t="shared" ref="J4:K60" si="1">B4+D4+F4</f>
        <v>2183026.9999999986</v>
      </c>
      <c r="K4" s="39">
        <f>C4+I4</f>
        <v>955164034.69999933</v>
      </c>
      <c r="L4" s="390">
        <f>K4/K$3</f>
        <v>0.30907740673814887</v>
      </c>
      <c r="M4" s="387">
        <f>J4/J3</f>
        <v>0.76411824889925284</v>
      </c>
      <c r="N4" s="387">
        <f>E4/$K$4</f>
        <v>0.14485528819496798</v>
      </c>
      <c r="O4" s="388">
        <f>G4/K4</f>
        <v>0.43507808740996651</v>
      </c>
    </row>
    <row r="5" spans="1:15" ht="15" thickBot="1" x14ac:dyDescent="0.35">
      <c r="A5" s="40" t="s">
        <v>20</v>
      </c>
      <c r="B5" s="41">
        <v>377840</v>
      </c>
      <c r="C5" s="42">
        <v>162013324.79999989</v>
      </c>
      <c r="D5" s="43">
        <v>141710.16080805019</v>
      </c>
      <c r="E5" s="43">
        <v>63007762.519936815</v>
      </c>
      <c r="F5" s="120">
        <v>596633.83919194865</v>
      </c>
      <c r="G5" s="121">
        <v>250851853.38006261</v>
      </c>
      <c r="H5" s="45">
        <f t="shared" si="0"/>
        <v>738343.99999999884</v>
      </c>
      <c r="I5" s="46">
        <f t="shared" si="0"/>
        <v>313859615.89999944</v>
      </c>
      <c r="J5" s="25">
        <f t="shared" si="1"/>
        <v>1116183.9999999988</v>
      </c>
      <c r="K5" s="26">
        <f t="shared" si="1"/>
        <v>475872940.69999933</v>
      </c>
      <c r="L5" s="390"/>
      <c r="M5" s="387"/>
      <c r="N5" s="387"/>
      <c r="O5" s="388"/>
    </row>
    <row r="6" spans="1:15" ht="15" thickBot="1" x14ac:dyDescent="0.35">
      <c r="A6" s="48" t="s">
        <v>21</v>
      </c>
      <c r="B6" s="49">
        <v>281680</v>
      </c>
      <c r="C6" s="50">
        <v>119339515</v>
      </c>
      <c r="D6" s="51">
        <v>123903.1608080502</v>
      </c>
      <c r="E6" s="51">
        <v>54741023.519936815</v>
      </c>
      <c r="F6" s="49">
        <v>562266.83919194865</v>
      </c>
      <c r="G6" s="50">
        <v>235546695.4800626</v>
      </c>
      <c r="H6" s="24">
        <f t="shared" si="0"/>
        <v>686169.99999999884</v>
      </c>
      <c r="I6" s="24">
        <f t="shared" si="0"/>
        <v>290287718.9999994</v>
      </c>
      <c r="J6" s="25">
        <f t="shared" si="1"/>
        <v>967849.99999999884</v>
      </c>
      <c r="K6" s="26">
        <f t="shared" si="1"/>
        <v>409627233.9999994</v>
      </c>
      <c r="L6" s="390"/>
      <c r="M6" s="387"/>
      <c r="N6" s="387"/>
      <c r="O6" s="388"/>
    </row>
    <row r="7" spans="1:15" ht="15" thickBot="1" x14ac:dyDescent="0.35">
      <c r="A7" s="48" t="s">
        <v>22</v>
      </c>
      <c r="B7" s="49">
        <v>96160</v>
      </c>
      <c r="C7" s="50">
        <v>42673809.7999999</v>
      </c>
      <c r="D7" s="51">
        <v>17807</v>
      </c>
      <c r="E7" s="51">
        <v>8266739</v>
      </c>
      <c r="F7" s="52">
        <v>34367</v>
      </c>
      <c r="G7" s="66">
        <v>15305157.9</v>
      </c>
      <c r="H7" s="24">
        <f t="shared" si="0"/>
        <v>52174</v>
      </c>
      <c r="I7" s="24">
        <f t="shared" si="0"/>
        <v>23571896.899999999</v>
      </c>
      <c r="J7" s="25">
        <f t="shared" si="1"/>
        <v>148334</v>
      </c>
      <c r="K7" s="26">
        <f t="shared" si="1"/>
        <v>66245706.699999899</v>
      </c>
      <c r="L7" s="390"/>
      <c r="M7" s="387"/>
      <c r="N7" s="387"/>
      <c r="O7" s="388"/>
    </row>
    <row r="8" spans="1:15" ht="15" thickBot="1" x14ac:dyDescent="0.35">
      <c r="A8" s="54" t="s">
        <v>23</v>
      </c>
      <c r="B8" s="41">
        <v>538185</v>
      </c>
      <c r="C8" s="42">
        <v>233513046</v>
      </c>
      <c r="D8" s="43">
        <v>169726</v>
      </c>
      <c r="E8" s="43">
        <v>72396198</v>
      </c>
      <c r="F8" s="87">
        <v>332972</v>
      </c>
      <c r="G8" s="88">
        <v>162158293</v>
      </c>
      <c r="H8" s="45">
        <f t="shared" si="0"/>
        <v>502698</v>
      </c>
      <c r="I8" s="46">
        <f t="shared" si="0"/>
        <v>234554491</v>
      </c>
      <c r="J8" s="25">
        <f t="shared" si="1"/>
        <v>1040883</v>
      </c>
      <c r="K8" s="26">
        <f t="shared" si="1"/>
        <v>468067537</v>
      </c>
      <c r="L8" s="390"/>
      <c r="M8" s="387"/>
      <c r="N8" s="387"/>
      <c r="O8" s="388"/>
    </row>
    <row r="9" spans="1:15" ht="15" thickBot="1" x14ac:dyDescent="0.35">
      <c r="A9" s="57" t="s">
        <v>24</v>
      </c>
      <c r="B9" s="49">
        <v>536474</v>
      </c>
      <c r="C9" s="50">
        <v>232268403</v>
      </c>
      <c r="D9" s="51">
        <v>169306</v>
      </c>
      <c r="E9" s="51">
        <v>72140238</v>
      </c>
      <c r="F9" s="58">
        <v>322871</v>
      </c>
      <c r="G9" s="69">
        <v>154485421</v>
      </c>
      <c r="H9" s="24">
        <f t="shared" si="0"/>
        <v>492177</v>
      </c>
      <c r="I9" s="24">
        <f t="shared" si="0"/>
        <v>226625659</v>
      </c>
      <c r="J9" s="25">
        <f t="shared" si="1"/>
        <v>1028651</v>
      </c>
      <c r="K9" s="26">
        <f t="shared" si="1"/>
        <v>458894062</v>
      </c>
      <c r="L9" s="390"/>
      <c r="M9" s="387"/>
      <c r="N9" s="387"/>
      <c r="O9" s="388"/>
    </row>
    <row r="10" spans="1:15" ht="15" thickBot="1" x14ac:dyDescent="0.35">
      <c r="A10" s="57" t="s">
        <v>25</v>
      </c>
      <c r="B10" s="49">
        <v>1711</v>
      </c>
      <c r="C10" s="50">
        <v>1244643</v>
      </c>
      <c r="D10" s="51">
        <v>420</v>
      </c>
      <c r="E10" s="51">
        <v>255960</v>
      </c>
      <c r="F10" s="58">
        <v>10101</v>
      </c>
      <c r="G10" s="69">
        <v>7672872</v>
      </c>
      <c r="H10" s="24">
        <f t="shared" si="0"/>
        <v>10521</v>
      </c>
      <c r="I10" s="24">
        <f t="shared" si="0"/>
        <v>7928832</v>
      </c>
      <c r="J10" s="25">
        <f t="shared" si="1"/>
        <v>12232</v>
      </c>
      <c r="K10" s="26">
        <f t="shared" si="1"/>
        <v>9173475</v>
      </c>
      <c r="L10" s="390"/>
      <c r="M10" s="387"/>
      <c r="N10" s="387"/>
      <c r="O10" s="388"/>
    </row>
    <row r="11" spans="1:15" ht="15" thickBot="1" x14ac:dyDescent="0.35">
      <c r="A11" s="54" t="s">
        <v>26</v>
      </c>
      <c r="B11" s="41">
        <v>14874</v>
      </c>
      <c r="C11" s="42">
        <v>5706161</v>
      </c>
      <c r="D11" s="43">
        <v>6235</v>
      </c>
      <c r="E11" s="43">
        <v>2956601</v>
      </c>
      <c r="F11" s="55">
        <v>4851</v>
      </c>
      <c r="G11" s="89">
        <v>2560795</v>
      </c>
      <c r="H11" s="45">
        <f t="shared" si="0"/>
        <v>11086</v>
      </c>
      <c r="I11" s="46">
        <f t="shared" si="0"/>
        <v>5517396</v>
      </c>
      <c r="J11" s="25">
        <f t="shared" si="1"/>
        <v>25960</v>
      </c>
      <c r="K11" s="26">
        <f t="shared" si="1"/>
        <v>11223557</v>
      </c>
      <c r="L11" s="390"/>
      <c r="M11" s="387"/>
      <c r="N11" s="387"/>
      <c r="O11" s="388"/>
    </row>
    <row r="12" spans="1:15" ht="15" thickBot="1" x14ac:dyDescent="0.35">
      <c r="A12" s="57" t="s">
        <v>27</v>
      </c>
      <c r="B12" s="49">
        <v>14874</v>
      </c>
      <c r="C12" s="50">
        <v>5706161</v>
      </c>
      <c r="D12" s="51">
        <v>6235</v>
      </c>
      <c r="E12" s="51">
        <v>2956601</v>
      </c>
      <c r="F12" s="58">
        <v>4851</v>
      </c>
      <c r="G12" s="69">
        <v>2560795</v>
      </c>
      <c r="H12" s="24">
        <f t="shared" si="0"/>
        <v>11086</v>
      </c>
      <c r="I12" s="24">
        <f t="shared" si="0"/>
        <v>5517396</v>
      </c>
      <c r="J12" s="25">
        <f t="shared" si="1"/>
        <v>25960</v>
      </c>
      <c r="K12" s="26">
        <f t="shared" si="1"/>
        <v>11223557</v>
      </c>
      <c r="L12" s="390"/>
      <c r="M12" s="387"/>
      <c r="N12" s="387"/>
      <c r="O12" s="388"/>
    </row>
    <row r="13" spans="1:15" ht="15" thickBot="1" x14ac:dyDescent="0.35">
      <c r="A13" s="30" t="s">
        <v>28</v>
      </c>
      <c r="B13" s="31">
        <v>127915</v>
      </c>
      <c r="C13" s="32">
        <v>57223349</v>
      </c>
      <c r="D13" s="33">
        <v>76087.411727772822</v>
      </c>
      <c r="E13" s="33">
        <v>31743869.503044013</v>
      </c>
      <c r="F13" s="34">
        <v>93277.588272227062</v>
      </c>
      <c r="G13" s="90">
        <v>39397482.496955886</v>
      </c>
      <c r="H13" s="36">
        <f t="shared" si="0"/>
        <v>169364.99999999988</v>
      </c>
      <c r="I13" s="37">
        <f t="shared" si="0"/>
        <v>71141351.999999896</v>
      </c>
      <c r="J13" s="61">
        <f t="shared" si="1"/>
        <v>297279.99999999988</v>
      </c>
      <c r="K13" s="62">
        <f t="shared" si="1"/>
        <v>128364700.9999999</v>
      </c>
      <c r="L13" s="383">
        <f>K13/K3</f>
        <v>4.153697947207461E-2</v>
      </c>
      <c r="M13" s="387">
        <f>J13/J3</f>
        <v>0.10405600710974712</v>
      </c>
      <c r="N13" s="387">
        <f>E13/K13</f>
        <v>0.2472943827683908</v>
      </c>
      <c r="O13" s="388">
        <f>G13/K13</f>
        <v>0.30691835208618545</v>
      </c>
    </row>
    <row r="14" spans="1:15" ht="15" thickBot="1" x14ac:dyDescent="0.35">
      <c r="A14" s="40" t="s">
        <v>20</v>
      </c>
      <c r="B14" s="63">
        <v>51712</v>
      </c>
      <c r="C14" s="64">
        <v>23127617</v>
      </c>
      <c r="D14" s="65">
        <v>36390.411727772829</v>
      </c>
      <c r="E14" s="65">
        <v>14800578.503044013</v>
      </c>
      <c r="F14" s="93">
        <v>56715.588272227062</v>
      </c>
      <c r="G14" s="122">
        <v>22989134.49695589</v>
      </c>
      <c r="H14" s="45">
        <f t="shared" si="0"/>
        <v>93105.999999999884</v>
      </c>
      <c r="I14" s="46">
        <f t="shared" si="0"/>
        <v>37789712.999999903</v>
      </c>
      <c r="J14" s="25">
        <f t="shared" si="1"/>
        <v>144817.99999999988</v>
      </c>
      <c r="K14" s="26">
        <f t="shared" si="1"/>
        <v>60917329.999999896</v>
      </c>
      <c r="L14" s="383"/>
      <c r="M14" s="387"/>
      <c r="N14" s="387"/>
      <c r="O14" s="388"/>
    </row>
    <row r="15" spans="1:15" ht="15" thickBot="1" x14ac:dyDescent="0.35">
      <c r="A15" s="48" t="str">
        <f>A6</f>
        <v>EverSource East</v>
      </c>
      <c r="B15" s="49">
        <v>26066</v>
      </c>
      <c r="C15" s="50">
        <v>10130964</v>
      </c>
      <c r="D15" s="51">
        <v>26608.411727772829</v>
      </c>
      <c r="E15" s="51">
        <v>10240677.503044013</v>
      </c>
      <c r="F15" s="49">
        <v>49570.588272227062</v>
      </c>
      <c r="G15" s="50">
        <v>19658715.49695589</v>
      </c>
      <c r="H15" s="24">
        <f t="shared" si="0"/>
        <v>76178.999999999884</v>
      </c>
      <c r="I15" s="24">
        <f t="shared" si="0"/>
        <v>29899392.999999903</v>
      </c>
      <c r="J15" s="25">
        <f t="shared" si="1"/>
        <v>102244.99999999988</v>
      </c>
      <c r="K15" s="26">
        <f t="shared" si="1"/>
        <v>40030356.999999903</v>
      </c>
      <c r="L15" s="383"/>
      <c r="M15" s="387"/>
      <c r="N15" s="387"/>
      <c r="O15" s="388"/>
    </row>
    <row r="16" spans="1:15" ht="15" thickBot="1" x14ac:dyDescent="0.35">
      <c r="A16" s="48" t="str">
        <f>A7</f>
        <v>EverSource West</v>
      </c>
      <c r="B16" s="49">
        <v>25646</v>
      </c>
      <c r="C16" s="50">
        <v>12996653</v>
      </c>
      <c r="D16" s="51">
        <v>9782</v>
      </c>
      <c r="E16" s="51">
        <v>4559901</v>
      </c>
      <c r="F16" s="52">
        <v>7145</v>
      </c>
      <c r="G16" s="66">
        <v>3330419</v>
      </c>
      <c r="H16" s="24">
        <f t="shared" si="0"/>
        <v>16927</v>
      </c>
      <c r="I16" s="24">
        <f t="shared" si="0"/>
        <v>7890320</v>
      </c>
      <c r="J16" s="25">
        <f t="shared" si="1"/>
        <v>42573</v>
      </c>
      <c r="K16" s="26">
        <f t="shared" si="1"/>
        <v>20886973</v>
      </c>
      <c r="L16" s="383"/>
      <c r="M16" s="387"/>
      <c r="N16" s="387"/>
      <c r="O16" s="388"/>
    </row>
    <row r="17" spans="1:15" ht="15" thickBot="1" x14ac:dyDescent="0.35">
      <c r="A17" s="40" t="s">
        <v>23</v>
      </c>
      <c r="B17" s="63">
        <v>72400</v>
      </c>
      <c r="C17" s="64">
        <v>32493865</v>
      </c>
      <c r="D17" s="65">
        <v>38528</v>
      </c>
      <c r="E17" s="65">
        <v>16429416</v>
      </c>
      <c r="F17" s="67">
        <v>36084</v>
      </c>
      <c r="G17" s="91">
        <v>16166509</v>
      </c>
      <c r="H17" s="45">
        <f t="shared" si="0"/>
        <v>74612</v>
      </c>
      <c r="I17" s="46">
        <f t="shared" si="0"/>
        <v>32595925</v>
      </c>
      <c r="J17" s="25">
        <f t="shared" si="1"/>
        <v>147012</v>
      </c>
      <c r="K17" s="26">
        <f t="shared" si="1"/>
        <v>65089790</v>
      </c>
      <c r="L17" s="383"/>
      <c r="M17" s="387"/>
      <c r="N17" s="387"/>
      <c r="O17" s="388"/>
    </row>
    <row r="18" spans="1:15" ht="15" thickBot="1" x14ac:dyDescent="0.35">
      <c r="A18" s="57" t="s">
        <v>24</v>
      </c>
      <c r="B18" s="49">
        <v>72365</v>
      </c>
      <c r="C18" s="50">
        <v>32475211</v>
      </c>
      <c r="D18" s="51">
        <v>38518</v>
      </c>
      <c r="E18" s="51">
        <v>16425135</v>
      </c>
      <c r="F18" s="58">
        <v>35976</v>
      </c>
      <c r="G18" s="69">
        <v>16095542</v>
      </c>
      <c r="H18" s="24">
        <f t="shared" si="0"/>
        <v>74494</v>
      </c>
      <c r="I18" s="24">
        <f t="shared" si="0"/>
        <v>32520677</v>
      </c>
      <c r="J18" s="25">
        <f t="shared" si="1"/>
        <v>146859</v>
      </c>
      <c r="K18" s="26">
        <f t="shared" si="1"/>
        <v>64995888</v>
      </c>
      <c r="L18" s="383"/>
      <c r="M18" s="387"/>
      <c r="N18" s="387"/>
      <c r="O18" s="388"/>
    </row>
    <row r="19" spans="1:15" ht="15" thickBot="1" x14ac:dyDescent="0.35">
      <c r="A19" s="57" t="s">
        <v>25</v>
      </c>
      <c r="B19" s="49">
        <v>35</v>
      </c>
      <c r="C19" s="50">
        <v>18654</v>
      </c>
      <c r="D19" s="51">
        <v>10</v>
      </c>
      <c r="E19" s="51">
        <v>4281</v>
      </c>
      <c r="F19" s="58">
        <v>108</v>
      </c>
      <c r="G19" s="69">
        <v>70967</v>
      </c>
      <c r="H19" s="24">
        <f t="shared" si="0"/>
        <v>118</v>
      </c>
      <c r="I19" s="24">
        <f t="shared" si="0"/>
        <v>75248</v>
      </c>
      <c r="J19" s="25">
        <f t="shared" si="1"/>
        <v>153</v>
      </c>
      <c r="K19" s="26">
        <f t="shared" si="1"/>
        <v>93902</v>
      </c>
      <c r="L19" s="383"/>
      <c r="M19" s="387"/>
      <c r="N19" s="387"/>
      <c r="O19" s="388"/>
    </row>
    <row r="20" spans="1:15" ht="15" thickBot="1" x14ac:dyDescent="0.35">
      <c r="A20" s="54" t="s">
        <v>26</v>
      </c>
      <c r="B20" s="63">
        <v>3803</v>
      </c>
      <c r="C20" s="64">
        <v>1601867</v>
      </c>
      <c r="D20" s="65">
        <v>1169</v>
      </c>
      <c r="E20" s="65">
        <v>513875</v>
      </c>
      <c r="F20" s="70">
        <v>478</v>
      </c>
      <c r="G20" s="92">
        <v>241839</v>
      </c>
      <c r="H20" s="45">
        <f t="shared" si="0"/>
        <v>1647</v>
      </c>
      <c r="I20" s="46">
        <f t="shared" si="0"/>
        <v>755714</v>
      </c>
      <c r="J20" s="25">
        <f t="shared" si="1"/>
        <v>5450</v>
      </c>
      <c r="K20" s="26">
        <f t="shared" si="1"/>
        <v>2357581</v>
      </c>
      <c r="L20" s="383"/>
      <c r="M20" s="387"/>
      <c r="N20" s="387"/>
      <c r="O20" s="388"/>
    </row>
    <row r="21" spans="1:15" ht="15" thickBot="1" x14ac:dyDescent="0.35">
      <c r="A21" s="57" t="s">
        <v>27</v>
      </c>
      <c r="B21" s="49">
        <v>3803</v>
      </c>
      <c r="C21" s="50">
        <v>1601867</v>
      </c>
      <c r="D21" s="51">
        <v>1169</v>
      </c>
      <c r="E21" s="51">
        <v>513875</v>
      </c>
      <c r="F21" s="58">
        <v>478</v>
      </c>
      <c r="G21" s="69">
        <v>241839</v>
      </c>
      <c r="H21" s="24">
        <f t="shared" si="0"/>
        <v>1647</v>
      </c>
      <c r="I21" s="24">
        <f t="shared" si="0"/>
        <v>755714</v>
      </c>
      <c r="J21" s="25">
        <f t="shared" si="1"/>
        <v>5450</v>
      </c>
      <c r="K21" s="26">
        <f t="shared" si="1"/>
        <v>2357581</v>
      </c>
      <c r="L21" s="383"/>
      <c r="M21" s="387"/>
      <c r="N21" s="387"/>
      <c r="O21" s="388"/>
    </row>
    <row r="22" spans="1:15" ht="15" thickBot="1" x14ac:dyDescent="0.35">
      <c r="A22" s="30" t="s">
        <v>29</v>
      </c>
      <c r="B22" s="31">
        <v>107346</v>
      </c>
      <c r="C22" s="32">
        <v>90487376.599999994</v>
      </c>
      <c r="D22" s="33">
        <v>80137.913528849604</v>
      </c>
      <c r="E22" s="33">
        <v>131847179.32434812</v>
      </c>
      <c r="F22" s="34">
        <v>117608.08647115018</v>
      </c>
      <c r="G22" s="90">
        <v>83018770.67565167</v>
      </c>
      <c r="H22" s="36">
        <f t="shared" si="0"/>
        <v>197745.99999999977</v>
      </c>
      <c r="I22" s="37">
        <f t="shared" si="0"/>
        <v>214865949.99999979</v>
      </c>
      <c r="J22" s="38">
        <f t="shared" si="1"/>
        <v>305091.99999999977</v>
      </c>
      <c r="K22" s="39">
        <f t="shared" si="1"/>
        <v>305353326.59999979</v>
      </c>
      <c r="L22" s="383">
        <f>K22/K3</f>
        <v>9.8807964805791071E-2</v>
      </c>
      <c r="M22" s="387">
        <f>J22/J3</f>
        <v>0.10679041752262836</v>
      </c>
      <c r="N22" s="387">
        <f>E22/K22</f>
        <v>0.43178563270431458</v>
      </c>
      <c r="O22" s="388">
        <f>G22/K22</f>
        <v>0.27187773455765496</v>
      </c>
    </row>
    <row r="23" spans="1:15" ht="15" thickBot="1" x14ac:dyDescent="0.35">
      <c r="A23" s="54" t="s">
        <v>20</v>
      </c>
      <c r="B23" s="63">
        <v>37837</v>
      </c>
      <c r="C23" s="64">
        <v>32950502.600000001</v>
      </c>
      <c r="D23" s="65">
        <v>37668.913528849604</v>
      </c>
      <c r="E23" s="65">
        <v>74818942.324348122</v>
      </c>
      <c r="F23" s="93">
        <v>73626.086471150178</v>
      </c>
      <c r="G23" s="122">
        <v>46823892.675651662</v>
      </c>
      <c r="H23" s="45">
        <f t="shared" si="0"/>
        <v>111294.99999999978</v>
      </c>
      <c r="I23" s="46">
        <f t="shared" si="0"/>
        <v>121642834.99999979</v>
      </c>
      <c r="J23" s="25">
        <f t="shared" si="1"/>
        <v>149131.99999999977</v>
      </c>
      <c r="K23" s="26">
        <f t="shared" si="1"/>
        <v>154593337.59999979</v>
      </c>
      <c r="L23" s="383"/>
      <c r="M23" s="387"/>
      <c r="N23" s="387"/>
      <c r="O23" s="388"/>
    </row>
    <row r="24" spans="1:15" ht="15" thickBot="1" x14ac:dyDescent="0.35">
      <c r="A24" s="57" t="str">
        <f>A15</f>
        <v>EverSource East</v>
      </c>
      <c r="B24" s="49">
        <v>27030</v>
      </c>
      <c r="C24" s="50">
        <v>18350330</v>
      </c>
      <c r="D24" s="51">
        <v>31571.913528849604</v>
      </c>
      <c r="E24" s="51">
        <v>54796391.324348122</v>
      </c>
      <c r="F24" s="49">
        <v>68644.086471150178</v>
      </c>
      <c r="G24" s="50">
        <v>40258462.675651662</v>
      </c>
      <c r="H24" s="24">
        <f t="shared" si="0"/>
        <v>100215.99999999978</v>
      </c>
      <c r="I24" s="24">
        <f t="shared" si="0"/>
        <v>95054853.999999791</v>
      </c>
      <c r="J24" s="25">
        <f t="shared" si="1"/>
        <v>127245.99999999978</v>
      </c>
      <c r="K24" s="26">
        <f t="shared" si="1"/>
        <v>113405183.99999979</v>
      </c>
      <c r="L24" s="383"/>
      <c r="M24" s="387"/>
      <c r="N24" s="387"/>
      <c r="O24" s="388"/>
    </row>
    <row r="25" spans="1:15" ht="15" thickBot="1" x14ac:dyDescent="0.35">
      <c r="A25" s="57" t="str">
        <f>A16</f>
        <v>EverSource West</v>
      </c>
      <c r="B25" s="49">
        <v>10807</v>
      </c>
      <c r="C25" s="50">
        <v>14600172.6</v>
      </c>
      <c r="D25" s="51">
        <v>6097</v>
      </c>
      <c r="E25" s="51">
        <v>20022551</v>
      </c>
      <c r="F25" s="52">
        <v>4982</v>
      </c>
      <c r="G25" s="66">
        <v>6565430</v>
      </c>
      <c r="H25" s="24">
        <f t="shared" si="0"/>
        <v>11079</v>
      </c>
      <c r="I25" s="24">
        <f t="shared" si="0"/>
        <v>26587981</v>
      </c>
      <c r="J25" s="25">
        <f t="shared" si="1"/>
        <v>21886</v>
      </c>
      <c r="K25" s="26">
        <f t="shared" si="1"/>
        <v>41188153.600000001</v>
      </c>
      <c r="L25" s="383"/>
      <c r="M25" s="387"/>
      <c r="N25" s="387"/>
      <c r="O25" s="388"/>
    </row>
    <row r="26" spans="1:15" ht="15" thickBot="1" x14ac:dyDescent="0.35">
      <c r="A26" s="54" t="s">
        <v>23</v>
      </c>
      <c r="B26" s="41">
        <v>67791</v>
      </c>
      <c r="C26" s="42">
        <v>57282198</v>
      </c>
      <c r="D26" s="43">
        <v>41867</v>
      </c>
      <c r="E26" s="43">
        <v>56881821</v>
      </c>
      <c r="F26" s="87">
        <v>43755</v>
      </c>
      <c r="G26" s="88">
        <v>36159913</v>
      </c>
      <c r="H26" s="45">
        <f t="shared" si="0"/>
        <v>85622</v>
      </c>
      <c r="I26" s="46">
        <f t="shared" si="0"/>
        <v>93041734</v>
      </c>
      <c r="J26" s="25">
        <f t="shared" si="1"/>
        <v>153413</v>
      </c>
      <c r="K26" s="26">
        <f t="shared" si="1"/>
        <v>150323932</v>
      </c>
      <c r="L26" s="383"/>
      <c r="M26" s="387"/>
      <c r="N26" s="387"/>
      <c r="O26" s="388"/>
    </row>
    <row r="27" spans="1:15" ht="15" thickBot="1" x14ac:dyDescent="0.35">
      <c r="A27" s="57" t="s">
        <v>24</v>
      </c>
      <c r="B27" s="49">
        <v>67564</v>
      </c>
      <c r="C27" s="50">
        <v>57090853</v>
      </c>
      <c r="D27" s="51">
        <v>41545</v>
      </c>
      <c r="E27" s="51">
        <v>56396137</v>
      </c>
      <c r="F27" s="58">
        <v>42682</v>
      </c>
      <c r="G27" s="69">
        <v>34758424</v>
      </c>
      <c r="H27" s="24">
        <f t="shared" si="0"/>
        <v>84227</v>
      </c>
      <c r="I27" s="24">
        <f t="shared" si="0"/>
        <v>91154561</v>
      </c>
      <c r="J27" s="25">
        <f t="shared" si="1"/>
        <v>151791</v>
      </c>
      <c r="K27" s="26">
        <f t="shared" si="1"/>
        <v>148245414</v>
      </c>
      <c r="L27" s="383"/>
      <c r="M27" s="387"/>
      <c r="N27" s="387"/>
      <c r="O27" s="388"/>
    </row>
    <row r="28" spans="1:15" ht="15" thickBot="1" x14ac:dyDescent="0.35">
      <c r="A28" s="57" t="s">
        <v>25</v>
      </c>
      <c r="B28" s="49">
        <v>227</v>
      </c>
      <c r="C28" s="50">
        <v>191345</v>
      </c>
      <c r="D28" s="51">
        <v>322</v>
      </c>
      <c r="E28" s="51">
        <v>485684</v>
      </c>
      <c r="F28" s="58">
        <v>1073</v>
      </c>
      <c r="G28" s="69">
        <v>1401489</v>
      </c>
      <c r="H28" s="24">
        <f t="shared" si="0"/>
        <v>1395</v>
      </c>
      <c r="I28" s="24">
        <f t="shared" si="0"/>
        <v>1887173</v>
      </c>
      <c r="J28" s="25">
        <f t="shared" si="1"/>
        <v>1622</v>
      </c>
      <c r="K28" s="26">
        <f t="shared" si="1"/>
        <v>2078518</v>
      </c>
      <c r="L28" s="383"/>
      <c r="M28" s="387"/>
      <c r="N28" s="387"/>
      <c r="O28" s="388"/>
    </row>
    <row r="29" spans="1:15" ht="15" thickBot="1" x14ac:dyDescent="0.35">
      <c r="A29" s="54" t="s">
        <v>26</v>
      </c>
      <c r="B29" s="41">
        <v>1718</v>
      </c>
      <c r="C29" s="42">
        <v>254676</v>
      </c>
      <c r="D29" s="43">
        <v>602</v>
      </c>
      <c r="E29" s="43">
        <v>146416</v>
      </c>
      <c r="F29" s="55">
        <v>227</v>
      </c>
      <c r="G29" s="89">
        <v>34965</v>
      </c>
      <c r="H29" s="45">
        <f t="shared" si="0"/>
        <v>829</v>
      </c>
      <c r="I29" s="46">
        <f t="shared" si="0"/>
        <v>181381</v>
      </c>
      <c r="J29" s="25">
        <f t="shared" si="1"/>
        <v>2547</v>
      </c>
      <c r="K29" s="26">
        <f t="shared" si="1"/>
        <v>436057</v>
      </c>
      <c r="L29" s="383"/>
      <c r="M29" s="387"/>
      <c r="N29" s="387"/>
      <c r="O29" s="388"/>
    </row>
    <row r="30" spans="1:15" ht="15" thickBot="1" x14ac:dyDescent="0.35">
      <c r="A30" s="57" t="s">
        <v>27</v>
      </c>
      <c r="B30" s="49">
        <v>1718</v>
      </c>
      <c r="C30" s="50">
        <v>254676</v>
      </c>
      <c r="D30" s="51">
        <v>602</v>
      </c>
      <c r="E30" s="51">
        <v>146416</v>
      </c>
      <c r="F30" s="58">
        <v>227</v>
      </c>
      <c r="G30" s="69">
        <v>34965</v>
      </c>
      <c r="H30" s="24">
        <f t="shared" si="0"/>
        <v>829</v>
      </c>
      <c r="I30" s="24">
        <f t="shared" si="0"/>
        <v>181381</v>
      </c>
      <c r="J30" s="25">
        <f t="shared" si="1"/>
        <v>2547</v>
      </c>
      <c r="K30" s="26">
        <f t="shared" si="1"/>
        <v>436057</v>
      </c>
      <c r="L30" s="383"/>
      <c r="M30" s="387"/>
      <c r="N30" s="387"/>
      <c r="O30" s="388"/>
    </row>
    <row r="31" spans="1:15" ht="15" thickBot="1" x14ac:dyDescent="0.35">
      <c r="A31" s="30" t="s">
        <v>30</v>
      </c>
      <c r="B31" s="31">
        <v>11021</v>
      </c>
      <c r="C31" s="32">
        <v>81895911</v>
      </c>
      <c r="D31" s="33">
        <v>21967.55952501428</v>
      </c>
      <c r="E31" s="33">
        <v>303886334.10285819</v>
      </c>
      <c r="F31" s="34">
        <v>13527.440474985615</v>
      </c>
      <c r="G31" s="90">
        <v>83753617.097141564</v>
      </c>
      <c r="H31" s="36">
        <f t="shared" si="0"/>
        <v>35494.999999999898</v>
      </c>
      <c r="I31" s="37">
        <f t="shared" si="0"/>
        <v>387639951.19999975</v>
      </c>
      <c r="J31" s="38">
        <f t="shared" si="1"/>
        <v>46515.999999999898</v>
      </c>
      <c r="K31" s="39">
        <f t="shared" si="1"/>
        <v>469535862.19999975</v>
      </c>
      <c r="L31" s="383">
        <f>K31/K3</f>
        <v>0.15193508275771433</v>
      </c>
      <c r="M31" s="387">
        <f>J31/J3</f>
        <v>1.6281852888579751E-2</v>
      </c>
      <c r="N31" s="387">
        <f>E31/K31</f>
        <v>0.64720580165912267</v>
      </c>
      <c r="O31" s="388">
        <f>G31/K31</f>
        <v>0.17837533581506612</v>
      </c>
    </row>
    <row r="32" spans="1:15" ht="15" thickBot="1" x14ac:dyDescent="0.35">
      <c r="A32" s="54" t="s">
        <v>20</v>
      </c>
      <c r="B32" s="63">
        <v>7955</v>
      </c>
      <c r="C32" s="64">
        <v>37913924</v>
      </c>
      <c r="D32" s="65">
        <v>14686.55952501428</v>
      </c>
      <c r="E32" s="65">
        <v>157741665.10285822</v>
      </c>
      <c r="F32" s="93">
        <v>11930.440474985615</v>
      </c>
      <c r="G32" s="94">
        <v>59756884.097141571</v>
      </c>
      <c r="H32" s="45">
        <f t="shared" si="0"/>
        <v>26616.999999999894</v>
      </c>
      <c r="I32" s="46">
        <f t="shared" si="0"/>
        <v>217498549.19999978</v>
      </c>
      <c r="J32" s="47">
        <f t="shared" si="1"/>
        <v>34571.999999999898</v>
      </c>
      <c r="K32" s="26">
        <f t="shared" si="1"/>
        <v>255412473.19999978</v>
      </c>
      <c r="L32" s="383"/>
      <c r="M32" s="387"/>
      <c r="N32" s="387"/>
      <c r="O32" s="388"/>
    </row>
    <row r="33" spans="1:15" ht="15" thickBot="1" x14ac:dyDescent="0.35">
      <c r="A33" s="57" t="str">
        <f>A24</f>
        <v>EverSource East</v>
      </c>
      <c r="B33" s="49">
        <v>7787</v>
      </c>
      <c r="C33" s="50">
        <v>34704222</v>
      </c>
      <c r="D33" s="51">
        <v>13986.55952501428</v>
      </c>
      <c r="E33" s="51">
        <v>137337692.3028582</v>
      </c>
      <c r="F33" s="49">
        <v>11820.440474985615</v>
      </c>
      <c r="G33" s="51">
        <v>57834516.69714158</v>
      </c>
      <c r="H33" s="24">
        <f t="shared" si="0"/>
        <v>25806.999999999894</v>
      </c>
      <c r="I33" s="24">
        <f t="shared" si="0"/>
        <v>195172208.99999979</v>
      </c>
      <c r="J33" s="47">
        <f t="shared" si="1"/>
        <v>33593.999999999898</v>
      </c>
      <c r="K33" s="26">
        <f t="shared" si="1"/>
        <v>229876430.99999979</v>
      </c>
      <c r="L33" s="383"/>
      <c r="M33" s="387"/>
      <c r="N33" s="387"/>
      <c r="O33" s="388"/>
    </row>
    <row r="34" spans="1:15" ht="15" thickBot="1" x14ac:dyDescent="0.35">
      <c r="A34" s="57" t="str">
        <f>A25</f>
        <v>EverSource West</v>
      </c>
      <c r="B34" s="49">
        <v>168</v>
      </c>
      <c r="C34" s="50">
        <v>3209702</v>
      </c>
      <c r="D34" s="51">
        <v>700</v>
      </c>
      <c r="E34" s="51">
        <v>20403972.800000001</v>
      </c>
      <c r="F34" s="52">
        <v>110</v>
      </c>
      <c r="G34" s="53">
        <v>1922367.3999999899</v>
      </c>
      <c r="H34" s="24">
        <f t="shared" si="0"/>
        <v>810</v>
      </c>
      <c r="I34" s="24">
        <f t="shared" si="0"/>
        <v>22326340.199999992</v>
      </c>
      <c r="J34" s="47">
        <f t="shared" si="1"/>
        <v>978</v>
      </c>
      <c r="K34" s="26">
        <f t="shared" si="1"/>
        <v>25536042.199999992</v>
      </c>
      <c r="L34" s="383"/>
      <c r="M34" s="387"/>
      <c r="N34" s="387"/>
      <c r="O34" s="388"/>
    </row>
    <row r="35" spans="1:15" ht="15" thickBot="1" x14ac:dyDescent="0.35">
      <c r="A35" s="54" t="s">
        <v>23</v>
      </c>
      <c r="B35" s="63">
        <v>2159</v>
      </c>
      <c r="C35" s="64">
        <v>41170369</v>
      </c>
      <c r="D35" s="65">
        <v>6682</v>
      </c>
      <c r="E35" s="65">
        <v>141899345</v>
      </c>
      <c r="F35" s="67">
        <v>1391</v>
      </c>
      <c r="G35" s="91">
        <v>23509396</v>
      </c>
      <c r="H35" s="45">
        <f t="shared" si="0"/>
        <v>8073</v>
      </c>
      <c r="I35" s="46">
        <f t="shared" si="0"/>
        <v>165408741</v>
      </c>
      <c r="J35" s="25">
        <f t="shared" si="1"/>
        <v>10232</v>
      </c>
      <c r="K35" s="26">
        <f t="shared" si="1"/>
        <v>206579110</v>
      </c>
      <c r="L35" s="383"/>
      <c r="M35" s="387"/>
      <c r="N35" s="387"/>
      <c r="O35" s="388"/>
    </row>
    <row r="36" spans="1:15" ht="15" thickBot="1" x14ac:dyDescent="0.35">
      <c r="A36" s="57" t="s">
        <v>24</v>
      </c>
      <c r="B36" s="49">
        <v>2156</v>
      </c>
      <c r="C36" s="50">
        <v>41157092</v>
      </c>
      <c r="D36" s="51">
        <v>6651</v>
      </c>
      <c r="E36" s="51">
        <v>141065760</v>
      </c>
      <c r="F36" s="58">
        <v>1347</v>
      </c>
      <c r="G36" s="69">
        <v>22508390</v>
      </c>
      <c r="H36" s="24">
        <f t="shared" si="0"/>
        <v>7998</v>
      </c>
      <c r="I36" s="24">
        <f t="shared" si="0"/>
        <v>163574150</v>
      </c>
      <c r="J36" s="25">
        <f t="shared" si="1"/>
        <v>10154</v>
      </c>
      <c r="K36" s="26">
        <f t="shared" si="1"/>
        <v>204731242</v>
      </c>
      <c r="L36" s="383"/>
      <c r="M36" s="387"/>
      <c r="N36" s="387"/>
      <c r="O36" s="388"/>
    </row>
    <row r="37" spans="1:15" ht="15" thickBot="1" x14ac:dyDescent="0.35">
      <c r="A37" s="57" t="s">
        <v>25</v>
      </c>
      <c r="B37" s="49">
        <v>3</v>
      </c>
      <c r="C37" s="50">
        <v>13277</v>
      </c>
      <c r="D37" s="51">
        <v>31</v>
      </c>
      <c r="E37" s="51">
        <v>833585</v>
      </c>
      <c r="F37" s="58">
        <v>44</v>
      </c>
      <c r="G37" s="69">
        <v>1001006</v>
      </c>
      <c r="H37" s="24">
        <f t="shared" si="0"/>
        <v>75</v>
      </c>
      <c r="I37" s="24">
        <f t="shared" si="0"/>
        <v>1834591</v>
      </c>
      <c r="J37" s="25">
        <f t="shared" si="1"/>
        <v>78</v>
      </c>
      <c r="K37" s="26">
        <f t="shared" si="1"/>
        <v>1847868</v>
      </c>
      <c r="L37" s="383"/>
      <c r="M37" s="387"/>
      <c r="N37" s="387"/>
      <c r="O37" s="388"/>
    </row>
    <row r="38" spans="1:15" ht="15" thickBot="1" x14ac:dyDescent="0.35">
      <c r="A38" s="54" t="s">
        <v>26</v>
      </c>
      <c r="B38" s="63">
        <v>907</v>
      </c>
      <c r="C38" s="64">
        <v>2811618</v>
      </c>
      <c r="D38" s="65">
        <v>599</v>
      </c>
      <c r="E38" s="65">
        <v>4245324</v>
      </c>
      <c r="F38" s="70">
        <v>206</v>
      </c>
      <c r="G38" s="92">
        <v>487337</v>
      </c>
      <c r="H38" s="45">
        <f t="shared" si="0"/>
        <v>805</v>
      </c>
      <c r="I38" s="46">
        <f t="shared" si="0"/>
        <v>4732661</v>
      </c>
      <c r="J38" s="25">
        <f t="shared" si="1"/>
        <v>1712</v>
      </c>
      <c r="K38" s="26">
        <f t="shared" si="1"/>
        <v>7544279</v>
      </c>
      <c r="L38" s="383"/>
      <c r="M38" s="387"/>
      <c r="N38" s="387"/>
      <c r="O38" s="388"/>
    </row>
    <row r="39" spans="1:15" ht="15" thickBot="1" x14ac:dyDescent="0.35">
      <c r="A39" s="57" t="s">
        <v>27</v>
      </c>
      <c r="B39" s="49">
        <v>907</v>
      </c>
      <c r="C39" s="50">
        <v>2811618</v>
      </c>
      <c r="D39" s="51">
        <v>599</v>
      </c>
      <c r="E39" s="51">
        <v>4245324</v>
      </c>
      <c r="F39" s="58">
        <v>206</v>
      </c>
      <c r="G39" s="69">
        <v>487337</v>
      </c>
      <c r="H39" s="24">
        <f t="shared" si="0"/>
        <v>805</v>
      </c>
      <c r="I39" s="24">
        <f t="shared" si="0"/>
        <v>4732661</v>
      </c>
      <c r="J39" s="25">
        <f t="shared" si="1"/>
        <v>1712</v>
      </c>
      <c r="K39" s="26">
        <f t="shared" si="1"/>
        <v>7544279</v>
      </c>
      <c r="L39" s="383"/>
      <c r="M39" s="387"/>
      <c r="N39" s="387"/>
      <c r="O39" s="388"/>
    </row>
    <row r="40" spans="1:15" ht="15" thickBot="1" x14ac:dyDescent="0.35">
      <c r="A40" s="30" t="s">
        <v>32</v>
      </c>
      <c r="B40" s="31">
        <v>700</v>
      </c>
      <c r="C40" s="32">
        <v>60150537</v>
      </c>
      <c r="D40" s="33">
        <v>6049.8084447644105</v>
      </c>
      <c r="E40" s="33">
        <v>1096070504.7576137</v>
      </c>
      <c r="F40" s="34">
        <v>812.19155523558561</v>
      </c>
      <c r="G40" s="90">
        <v>56044932.642384931</v>
      </c>
      <c r="H40" s="36">
        <f t="shared" si="0"/>
        <v>6861.9999999999964</v>
      </c>
      <c r="I40" s="37">
        <f t="shared" si="0"/>
        <v>1152115437.3999987</v>
      </c>
      <c r="J40" s="38">
        <f t="shared" si="1"/>
        <v>7561.9999999999964</v>
      </c>
      <c r="K40" s="39">
        <f t="shared" si="1"/>
        <v>1212265974.3999987</v>
      </c>
      <c r="L40" s="383">
        <f>K40/K3</f>
        <v>0.39227191354847085</v>
      </c>
      <c r="M40" s="384">
        <f>J40/J3</f>
        <v>2.6469036792381179E-3</v>
      </c>
      <c r="N40" s="384">
        <f>E40/K40</f>
        <v>0.90415018478111209</v>
      </c>
      <c r="O40" s="385">
        <f>G40/K40</f>
        <v>4.6231548047963582E-2</v>
      </c>
    </row>
    <row r="41" spans="1:15" ht="15" thickBot="1" x14ac:dyDescent="0.35">
      <c r="A41" s="54" t="s">
        <v>20</v>
      </c>
      <c r="B41" s="63">
        <v>451</v>
      </c>
      <c r="C41" s="64">
        <v>30729112</v>
      </c>
      <c r="D41" s="65">
        <v>3616.808444764411</v>
      </c>
      <c r="E41" s="65">
        <v>649822321.75761378</v>
      </c>
      <c r="F41" s="93">
        <v>635.19155523558561</v>
      </c>
      <c r="G41" s="94">
        <v>39724396.642384931</v>
      </c>
      <c r="H41" s="45">
        <f t="shared" si="0"/>
        <v>4251.9999999999964</v>
      </c>
      <c r="I41" s="46">
        <f t="shared" si="0"/>
        <v>689546718.39999866</v>
      </c>
      <c r="J41" s="47">
        <f t="shared" si="1"/>
        <v>4702.9999999999964</v>
      </c>
      <c r="K41" s="26">
        <f t="shared" si="1"/>
        <v>720275830.39999866</v>
      </c>
      <c r="L41" s="383"/>
      <c r="M41" s="384"/>
      <c r="N41" s="384"/>
      <c r="O41" s="385"/>
    </row>
    <row r="42" spans="1:15" ht="15" thickBot="1" x14ac:dyDescent="0.35">
      <c r="A42" s="57" t="str">
        <f>A33</f>
        <v>EverSource East</v>
      </c>
      <c r="B42" s="49">
        <v>433</v>
      </c>
      <c r="C42" s="50">
        <v>25639053</v>
      </c>
      <c r="D42" s="51">
        <v>3415.808444764411</v>
      </c>
      <c r="E42" s="51">
        <v>569688668.35761392</v>
      </c>
      <c r="F42" s="49">
        <v>627.19155523558561</v>
      </c>
      <c r="G42" s="51">
        <v>39218476.642384931</v>
      </c>
      <c r="H42" s="24">
        <f t="shared" si="0"/>
        <v>4042.9999999999964</v>
      </c>
      <c r="I42" s="24">
        <f t="shared" si="0"/>
        <v>608907144.99999881</v>
      </c>
      <c r="J42" s="47">
        <f t="shared" si="1"/>
        <v>4475.9999999999964</v>
      </c>
      <c r="K42" s="26">
        <f t="shared" si="1"/>
        <v>634546197.99999881</v>
      </c>
      <c r="L42" s="383"/>
      <c r="M42" s="384"/>
      <c r="N42" s="384"/>
      <c r="O42" s="385"/>
    </row>
    <row r="43" spans="1:15" ht="15" thickBot="1" x14ac:dyDescent="0.35">
      <c r="A43" s="57" t="str">
        <f>A34</f>
        <v>EverSource West</v>
      </c>
      <c r="B43" s="49">
        <v>18</v>
      </c>
      <c r="C43" s="50">
        <v>5090059</v>
      </c>
      <c r="D43" s="51">
        <v>201</v>
      </c>
      <c r="E43" s="51">
        <v>80133653.399999902</v>
      </c>
      <c r="F43" s="52">
        <v>8</v>
      </c>
      <c r="G43" s="53">
        <v>505920</v>
      </c>
      <c r="H43" s="24">
        <f t="shared" si="0"/>
        <v>209</v>
      </c>
      <c r="I43" s="24">
        <f t="shared" si="0"/>
        <v>80639573.399999902</v>
      </c>
      <c r="J43" s="47">
        <f t="shared" si="1"/>
        <v>227</v>
      </c>
      <c r="K43" s="26">
        <f t="shared" si="1"/>
        <v>85729632.399999902</v>
      </c>
      <c r="L43" s="383"/>
      <c r="M43" s="384"/>
      <c r="N43" s="384"/>
      <c r="O43" s="385"/>
    </row>
    <row r="44" spans="1:15" ht="15" thickBot="1" x14ac:dyDescent="0.35">
      <c r="A44" s="54" t="s">
        <v>23</v>
      </c>
      <c r="B44" s="63">
        <v>245</v>
      </c>
      <c r="C44" s="64">
        <v>28103807</v>
      </c>
      <c r="D44" s="65">
        <v>2408</v>
      </c>
      <c r="E44" s="65">
        <v>433451472</v>
      </c>
      <c r="F44" s="67">
        <v>177</v>
      </c>
      <c r="G44" s="91">
        <v>16320536</v>
      </c>
      <c r="H44" s="45">
        <f t="shared" si="0"/>
        <v>2585</v>
      </c>
      <c r="I44" s="46">
        <f t="shared" si="0"/>
        <v>449772008</v>
      </c>
      <c r="J44" s="25">
        <f t="shared" si="1"/>
        <v>2830</v>
      </c>
      <c r="K44" s="26">
        <f t="shared" si="1"/>
        <v>477875815</v>
      </c>
      <c r="L44" s="383"/>
      <c r="M44" s="384"/>
      <c r="N44" s="384"/>
      <c r="O44" s="385"/>
    </row>
    <row r="45" spans="1:15" ht="15" thickBot="1" x14ac:dyDescent="0.35">
      <c r="A45" s="57" t="s">
        <v>24</v>
      </c>
      <c r="B45" s="49">
        <v>244</v>
      </c>
      <c r="C45" s="50">
        <v>27936287</v>
      </c>
      <c r="D45" s="51">
        <v>2401</v>
      </c>
      <c r="E45" s="51">
        <v>432011207</v>
      </c>
      <c r="F45" s="58">
        <v>175</v>
      </c>
      <c r="G45" s="69">
        <v>16005536</v>
      </c>
      <c r="H45" s="24">
        <f t="shared" si="0"/>
        <v>2576</v>
      </c>
      <c r="I45" s="24">
        <f t="shared" si="0"/>
        <v>448016743</v>
      </c>
      <c r="J45" s="25">
        <f t="shared" si="1"/>
        <v>2820</v>
      </c>
      <c r="K45" s="26">
        <f t="shared" si="1"/>
        <v>475953030</v>
      </c>
      <c r="L45" s="383"/>
      <c r="M45" s="384"/>
      <c r="N45" s="384"/>
      <c r="O45" s="385"/>
    </row>
    <row r="46" spans="1:15" ht="15" thickBot="1" x14ac:dyDescent="0.35">
      <c r="A46" s="57" t="s">
        <v>25</v>
      </c>
      <c r="B46" s="49">
        <v>1</v>
      </c>
      <c r="C46" s="50">
        <v>167520</v>
      </c>
      <c r="D46" s="51">
        <v>7</v>
      </c>
      <c r="E46" s="51">
        <v>1440265</v>
      </c>
      <c r="F46" s="58">
        <v>2</v>
      </c>
      <c r="G46" s="69">
        <v>315000</v>
      </c>
      <c r="H46" s="24">
        <f t="shared" si="0"/>
        <v>9</v>
      </c>
      <c r="I46" s="24">
        <f t="shared" si="0"/>
        <v>1755265</v>
      </c>
      <c r="J46" s="25">
        <f t="shared" si="1"/>
        <v>10</v>
      </c>
      <c r="K46" s="26">
        <f t="shared" si="1"/>
        <v>1922785</v>
      </c>
      <c r="L46" s="383"/>
      <c r="M46" s="384"/>
      <c r="N46" s="384"/>
      <c r="O46" s="385"/>
    </row>
    <row r="47" spans="1:15" ht="15" thickBot="1" x14ac:dyDescent="0.35">
      <c r="A47" s="54" t="s">
        <v>26</v>
      </c>
      <c r="B47" s="63">
        <v>4</v>
      </c>
      <c r="C47" s="64">
        <v>1317618</v>
      </c>
      <c r="D47" s="65">
        <v>25</v>
      </c>
      <c r="E47" s="65">
        <v>12796711</v>
      </c>
      <c r="F47" s="70">
        <v>0</v>
      </c>
      <c r="G47" s="92">
        <v>0</v>
      </c>
      <c r="H47" s="45">
        <f t="shared" si="0"/>
        <v>25</v>
      </c>
      <c r="I47" s="46">
        <f t="shared" si="0"/>
        <v>12796711</v>
      </c>
      <c r="J47" s="25">
        <f t="shared" si="1"/>
        <v>29</v>
      </c>
      <c r="K47" s="26">
        <f t="shared" si="1"/>
        <v>14114329</v>
      </c>
      <c r="L47" s="383"/>
      <c r="M47" s="384"/>
      <c r="N47" s="384"/>
      <c r="O47" s="385"/>
    </row>
    <row r="48" spans="1:15" ht="15" thickBot="1" x14ac:dyDescent="0.35">
      <c r="A48" s="57" t="s">
        <v>27</v>
      </c>
      <c r="B48" s="49">
        <v>4</v>
      </c>
      <c r="C48" s="50">
        <v>1317618</v>
      </c>
      <c r="D48" s="51">
        <v>25</v>
      </c>
      <c r="E48" s="51">
        <v>12796711</v>
      </c>
      <c r="F48" s="58">
        <v>0</v>
      </c>
      <c r="G48" s="69">
        <v>0</v>
      </c>
      <c r="H48" s="24">
        <f t="shared" si="0"/>
        <v>25</v>
      </c>
      <c r="I48" s="24">
        <f t="shared" si="0"/>
        <v>12796711</v>
      </c>
      <c r="J48" s="25">
        <f t="shared" si="1"/>
        <v>29</v>
      </c>
      <c r="K48" s="26">
        <f t="shared" si="1"/>
        <v>14114329</v>
      </c>
      <c r="L48" s="383"/>
      <c r="M48" s="384"/>
      <c r="N48" s="384"/>
      <c r="O48" s="385"/>
    </row>
    <row r="49" spans="1:15" ht="15" thickBot="1" x14ac:dyDescent="0.35">
      <c r="A49" s="30" t="s">
        <v>33</v>
      </c>
      <c r="B49" s="31">
        <v>2991</v>
      </c>
      <c r="C49" s="32">
        <v>3182170.4</v>
      </c>
      <c r="D49" s="33">
        <v>8808.8349106203896</v>
      </c>
      <c r="E49" s="33">
        <v>12332224.88524837</v>
      </c>
      <c r="F49" s="34">
        <v>4941.1650893795995</v>
      </c>
      <c r="G49" s="90">
        <v>2342503.2147516101</v>
      </c>
      <c r="H49" s="36">
        <f t="shared" si="0"/>
        <v>13749.999999999989</v>
      </c>
      <c r="I49" s="37">
        <f t="shared" si="0"/>
        <v>14674728.099999981</v>
      </c>
      <c r="J49" s="38">
        <f t="shared" si="1"/>
        <v>16740.999999999989</v>
      </c>
      <c r="K49" s="39">
        <f t="shared" si="1"/>
        <v>17856898.499999981</v>
      </c>
      <c r="L49" s="386">
        <f>K49/K3</f>
        <v>5.7782367009869768E-3</v>
      </c>
      <c r="M49" s="384">
        <f>J49/J3</f>
        <v>5.8598009116801542E-3</v>
      </c>
      <c r="N49" s="384">
        <f>E49/K49</f>
        <v>0.69061404393648673</v>
      </c>
      <c r="O49" s="385">
        <f>G49/K49</f>
        <v>0.13118197512023785</v>
      </c>
    </row>
    <row r="50" spans="1:15" ht="15" thickBot="1" x14ac:dyDescent="0.35">
      <c r="A50" s="54" t="s">
        <v>20</v>
      </c>
      <c r="B50" s="63">
        <v>2499</v>
      </c>
      <c r="C50" s="64">
        <v>1452734.4</v>
      </c>
      <c r="D50" s="65">
        <v>8200.8349106203896</v>
      </c>
      <c r="E50" s="65">
        <v>6855933.8852483705</v>
      </c>
      <c r="F50" s="93">
        <v>4631.1650893795995</v>
      </c>
      <c r="G50" s="94">
        <v>1428251.2147516101</v>
      </c>
      <c r="H50" s="45">
        <f t="shared" si="0"/>
        <v>12831.999999999989</v>
      </c>
      <c r="I50" s="46">
        <f t="shared" si="0"/>
        <v>8284185.099999981</v>
      </c>
      <c r="J50" s="47">
        <f t="shared" si="1"/>
        <v>15330.999999999989</v>
      </c>
      <c r="K50" s="26">
        <f t="shared" si="1"/>
        <v>9736919.4999999814</v>
      </c>
      <c r="L50" s="386"/>
      <c r="M50" s="384"/>
      <c r="N50" s="384"/>
      <c r="O50" s="385"/>
    </row>
    <row r="51" spans="1:15" ht="15" thickBot="1" x14ac:dyDescent="0.35">
      <c r="A51" s="57" t="str">
        <f>A42</f>
        <v>EverSource East</v>
      </c>
      <c r="B51" s="49">
        <v>2372</v>
      </c>
      <c r="C51" s="50">
        <v>918841</v>
      </c>
      <c r="D51" s="51">
        <v>6996.8349106203896</v>
      </c>
      <c r="E51" s="51">
        <v>5223300.4852483803</v>
      </c>
      <c r="F51" s="49">
        <v>3643.1650893796</v>
      </c>
      <c r="G51" s="51">
        <v>1136517.5147516101</v>
      </c>
      <c r="H51" s="24">
        <f t="shared" si="0"/>
        <v>10639.999999999989</v>
      </c>
      <c r="I51" s="24">
        <f t="shared" si="0"/>
        <v>6359817.9999999907</v>
      </c>
      <c r="J51" s="47">
        <f t="shared" si="1"/>
        <v>13011.999999999989</v>
      </c>
      <c r="K51" s="26">
        <f t="shared" si="1"/>
        <v>7278658.9999999907</v>
      </c>
      <c r="L51" s="386"/>
      <c r="M51" s="384"/>
      <c r="N51" s="384"/>
      <c r="O51" s="385"/>
    </row>
    <row r="52" spans="1:15" ht="15" thickBot="1" x14ac:dyDescent="0.35">
      <c r="A52" s="57" t="str">
        <f>A43</f>
        <v>EverSource West</v>
      </c>
      <c r="B52" s="49">
        <v>127</v>
      </c>
      <c r="C52" s="50">
        <v>533893.4</v>
      </c>
      <c r="D52" s="51">
        <v>1204</v>
      </c>
      <c r="E52" s="51">
        <v>1632633.3999999899</v>
      </c>
      <c r="F52" s="52">
        <v>988</v>
      </c>
      <c r="G52" s="53">
        <v>291733.7</v>
      </c>
      <c r="H52" s="24">
        <f t="shared" si="0"/>
        <v>2192</v>
      </c>
      <c r="I52" s="24">
        <f t="shared" si="0"/>
        <v>1924367.0999999898</v>
      </c>
      <c r="J52" s="47">
        <f t="shared" si="1"/>
        <v>2319</v>
      </c>
      <c r="K52" s="26">
        <f t="shared" si="1"/>
        <v>2458260.4999999902</v>
      </c>
      <c r="L52" s="386"/>
      <c r="M52" s="384"/>
      <c r="N52" s="384"/>
      <c r="O52" s="385"/>
    </row>
    <row r="53" spans="1:15" ht="15" thickBot="1" x14ac:dyDescent="0.35">
      <c r="A53" s="54" t="s">
        <v>23</v>
      </c>
      <c r="B53" s="63">
        <v>217</v>
      </c>
      <c r="C53" s="64">
        <v>1677108</v>
      </c>
      <c r="D53" s="65">
        <v>417</v>
      </c>
      <c r="E53" s="65">
        <v>5380588</v>
      </c>
      <c r="F53" s="67">
        <v>166</v>
      </c>
      <c r="G53" s="91">
        <v>904613</v>
      </c>
      <c r="H53" s="45">
        <f t="shared" si="0"/>
        <v>583</v>
      </c>
      <c r="I53" s="46">
        <f t="shared" si="0"/>
        <v>6285201</v>
      </c>
      <c r="J53" s="25">
        <f t="shared" si="1"/>
        <v>800</v>
      </c>
      <c r="K53" s="26">
        <f t="shared" si="1"/>
        <v>7962309</v>
      </c>
      <c r="L53" s="386"/>
      <c r="M53" s="384"/>
      <c r="N53" s="384"/>
      <c r="O53" s="385"/>
    </row>
    <row r="54" spans="1:15" ht="15" thickBot="1" x14ac:dyDescent="0.35">
      <c r="A54" s="57" t="s">
        <v>24</v>
      </c>
      <c r="B54" s="49">
        <v>217</v>
      </c>
      <c r="C54" s="50">
        <v>1677108</v>
      </c>
      <c r="D54" s="51">
        <v>416</v>
      </c>
      <c r="E54" s="51">
        <v>5355837</v>
      </c>
      <c r="F54" s="58">
        <v>165</v>
      </c>
      <c r="G54" s="69">
        <v>904384</v>
      </c>
      <c r="H54" s="24">
        <f t="shared" si="0"/>
        <v>581</v>
      </c>
      <c r="I54" s="24">
        <f t="shared" si="0"/>
        <v>6260221</v>
      </c>
      <c r="J54" s="25">
        <f t="shared" si="1"/>
        <v>798</v>
      </c>
      <c r="K54" s="26">
        <f t="shared" si="1"/>
        <v>7937329</v>
      </c>
      <c r="L54" s="386"/>
      <c r="M54" s="384"/>
      <c r="N54" s="384"/>
      <c r="O54" s="385"/>
    </row>
    <row r="55" spans="1:15" ht="15" thickBot="1" x14ac:dyDescent="0.35">
      <c r="A55" s="57" t="s">
        <v>25</v>
      </c>
      <c r="B55" s="49">
        <v>0</v>
      </c>
      <c r="C55" s="50">
        <v>0</v>
      </c>
      <c r="D55" s="51">
        <v>1</v>
      </c>
      <c r="E55" s="51">
        <v>24751</v>
      </c>
      <c r="F55" s="58">
        <v>1</v>
      </c>
      <c r="G55" s="69">
        <v>229</v>
      </c>
      <c r="H55" s="24">
        <f t="shared" si="0"/>
        <v>2</v>
      </c>
      <c r="I55" s="24">
        <f t="shared" si="0"/>
        <v>24980</v>
      </c>
      <c r="J55" s="25">
        <f t="shared" si="1"/>
        <v>2</v>
      </c>
      <c r="K55" s="26">
        <f t="shared" si="1"/>
        <v>24980</v>
      </c>
      <c r="L55" s="386"/>
      <c r="M55" s="384"/>
      <c r="N55" s="384"/>
      <c r="O55" s="385"/>
    </row>
    <row r="56" spans="1:15" ht="15" thickBot="1" x14ac:dyDescent="0.35">
      <c r="A56" s="54" t="s">
        <v>26</v>
      </c>
      <c r="B56" s="63">
        <v>275</v>
      </c>
      <c r="C56" s="64">
        <v>52328</v>
      </c>
      <c r="D56" s="65">
        <v>191</v>
      </c>
      <c r="E56" s="65">
        <v>95703</v>
      </c>
      <c r="F56" s="70">
        <v>144</v>
      </c>
      <c r="G56" s="92">
        <v>9639</v>
      </c>
      <c r="H56" s="45">
        <f t="shared" si="0"/>
        <v>335</v>
      </c>
      <c r="I56" s="46">
        <f t="shared" si="0"/>
        <v>105342</v>
      </c>
      <c r="J56" s="25">
        <f t="shared" si="1"/>
        <v>610</v>
      </c>
      <c r="K56" s="26">
        <f t="shared" si="1"/>
        <v>157670</v>
      </c>
      <c r="L56" s="386"/>
      <c r="M56" s="384"/>
      <c r="N56" s="384"/>
      <c r="O56" s="385"/>
    </row>
    <row r="57" spans="1:15" ht="15" thickBot="1" x14ac:dyDescent="0.35">
      <c r="A57" s="57" t="s">
        <v>27</v>
      </c>
      <c r="B57" s="49">
        <v>275</v>
      </c>
      <c r="C57" s="50">
        <v>52328</v>
      </c>
      <c r="D57" s="51">
        <v>191</v>
      </c>
      <c r="E57" s="51">
        <v>95703</v>
      </c>
      <c r="F57" s="58">
        <v>144</v>
      </c>
      <c r="G57" s="69">
        <v>9639</v>
      </c>
      <c r="H57" s="24">
        <f t="shared" si="0"/>
        <v>335</v>
      </c>
      <c r="I57" s="24">
        <f t="shared" si="0"/>
        <v>105342</v>
      </c>
      <c r="J57" s="25">
        <f t="shared" si="1"/>
        <v>610</v>
      </c>
      <c r="K57" s="26">
        <f t="shared" si="1"/>
        <v>157670</v>
      </c>
      <c r="L57" s="386"/>
      <c r="M57" s="384"/>
      <c r="N57" s="384"/>
      <c r="O57" s="385"/>
    </row>
    <row r="58" spans="1:15" ht="15" thickBot="1" x14ac:dyDescent="0.35">
      <c r="A58" s="73" t="s">
        <v>35</v>
      </c>
      <c r="B58" s="74">
        <v>398</v>
      </c>
      <c r="C58" s="75">
        <v>656783.30000000005</v>
      </c>
      <c r="D58" s="76">
        <v>114</v>
      </c>
      <c r="E58" s="76">
        <v>891354.69999999902</v>
      </c>
      <c r="F58" s="77">
        <v>193</v>
      </c>
      <c r="G58" s="95">
        <v>282647.5</v>
      </c>
      <c r="H58" s="36">
        <f t="shared" si="0"/>
        <v>307</v>
      </c>
      <c r="I58" s="37">
        <f t="shared" si="0"/>
        <v>1174002.199999999</v>
      </c>
      <c r="J58" s="38">
        <f t="shared" si="1"/>
        <v>705</v>
      </c>
      <c r="K58" s="39">
        <f t="shared" si="1"/>
        <v>1830785.4999999991</v>
      </c>
      <c r="L58" s="377">
        <f>K58/K3</f>
        <v>5.9241597681337541E-4</v>
      </c>
      <c r="M58" s="379">
        <f>J58/J3</f>
        <v>2.46768988873694E-4</v>
      </c>
      <c r="N58" s="379">
        <f>E58/K58</f>
        <v>0.48687008936874338</v>
      </c>
      <c r="O58" s="381">
        <v>0.10137381139132912</v>
      </c>
    </row>
    <row r="59" spans="1:15" ht="15" thickBot="1" x14ac:dyDescent="0.35">
      <c r="A59" s="96" t="s">
        <v>20</v>
      </c>
      <c r="B59" s="63">
        <v>398</v>
      </c>
      <c r="C59" s="64">
        <v>656783.30000000005</v>
      </c>
      <c r="D59" s="65">
        <v>114</v>
      </c>
      <c r="E59" s="64">
        <v>891354.69999999902</v>
      </c>
      <c r="F59" s="93">
        <v>193</v>
      </c>
      <c r="G59" s="94">
        <v>282647.5</v>
      </c>
      <c r="H59" s="45">
        <f t="shared" si="0"/>
        <v>307</v>
      </c>
      <c r="I59" s="46">
        <f t="shared" si="0"/>
        <v>1174002.199999999</v>
      </c>
      <c r="J59" s="80">
        <f t="shared" si="1"/>
        <v>705</v>
      </c>
      <c r="K59" s="81">
        <f t="shared" si="1"/>
        <v>1830785.4999999991</v>
      </c>
      <c r="L59" s="377"/>
      <c r="M59" s="379"/>
      <c r="N59" s="379"/>
      <c r="O59" s="381"/>
    </row>
    <row r="60" spans="1:15" ht="15" thickBot="1" x14ac:dyDescent="0.35">
      <c r="A60" s="100" t="str">
        <f>A43</f>
        <v>EverSource West</v>
      </c>
      <c r="B60" s="52">
        <v>398</v>
      </c>
      <c r="C60" s="53">
        <v>656783.30000000005</v>
      </c>
      <c r="D60" s="53">
        <v>114</v>
      </c>
      <c r="E60" s="66">
        <v>891354.69999999902</v>
      </c>
      <c r="F60" s="52">
        <v>193</v>
      </c>
      <c r="G60" s="53">
        <v>282647.5</v>
      </c>
      <c r="H60" s="83">
        <f>H59</f>
        <v>307</v>
      </c>
      <c r="I60" s="83">
        <f>I59</f>
        <v>1174002.199999999</v>
      </c>
      <c r="J60" s="84">
        <f t="shared" si="1"/>
        <v>705</v>
      </c>
      <c r="K60" s="85">
        <f t="shared" si="1"/>
        <v>1830785.4999999991</v>
      </c>
      <c r="L60" s="378"/>
      <c r="M60" s="380"/>
      <c r="N60" s="380"/>
      <c r="O60" s="382"/>
    </row>
  </sheetData>
  <mergeCells count="33">
    <mergeCell ref="B1:C1"/>
    <mergeCell ref="D1:E1"/>
    <mergeCell ref="F1:G1"/>
    <mergeCell ref="H1:I1"/>
    <mergeCell ref="J1:O1"/>
    <mergeCell ref="L4:L12"/>
    <mergeCell ref="M4:M12"/>
    <mergeCell ref="N4:N12"/>
    <mergeCell ref="O4:O12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</mergeCells>
  <pageMargins left="0.7" right="0.7" top="0.75" bottom="0.75" header="0.3" footer="0.3"/>
  <pageSetup scale="9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606E1-8F5B-418D-BBCD-2D0F957760D5}">
  <sheetPr>
    <tabColor rgb="FF00B050"/>
  </sheetPr>
  <dimension ref="A1:O60"/>
  <sheetViews>
    <sheetView zoomScaleNormal="100" workbookViewId="0"/>
  </sheetViews>
  <sheetFormatPr defaultRowHeight="14.4" x14ac:dyDescent="0.3"/>
  <cols>
    <col min="1" max="1" width="17.44140625" customWidth="1"/>
    <col min="2" max="2" width="14.21875" style="86" customWidth="1"/>
    <col min="3" max="3" width="14.44140625" style="86" customWidth="1"/>
    <col min="4" max="4" width="13.21875" style="86" customWidth="1"/>
    <col min="5" max="6" width="14.21875" style="86" customWidth="1"/>
    <col min="7" max="9" width="15.21875" style="86" customWidth="1"/>
    <col min="10" max="10" width="11.44140625" style="86" customWidth="1"/>
    <col min="11" max="11" width="12.77734375" style="86" customWidth="1"/>
    <col min="12" max="12" width="10.21875" customWidth="1"/>
    <col min="13" max="13" width="9.77734375" customWidth="1"/>
    <col min="14" max="14" width="12.21875" customWidth="1"/>
    <col min="15" max="15" width="13.21875" customWidth="1"/>
  </cols>
  <sheetData>
    <row r="1" spans="1:15" ht="44.1" customHeight="1" thickTop="1" thickBot="1" x14ac:dyDescent="0.35">
      <c r="B1" s="391" t="s">
        <v>0</v>
      </c>
      <c r="C1" s="392"/>
      <c r="D1" s="393" t="s">
        <v>1</v>
      </c>
      <c r="E1" s="394"/>
      <c r="F1" s="391" t="s">
        <v>2</v>
      </c>
      <c r="G1" s="395"/>
      <c r="H1" s="396" t="s">
        <v>3</v>
      </c>
      <c r="I1" s="397"/>
      <c r="J1" s="398" t="s">
        <v>4</v>
      </c>
      <c r="K1" s="399"/>
      <c r="L1" s="399"/>
      <c r="M1" s="399"/>
      <c r="N1" s="399"/>
      <c r="O1" s="400"/>
    </row>
    <row r="2" spans="1:15" ht="44.4" thickTop="1" thickBot="1" x14ac:dyDescent="0.35">
      <c r="A2" s="2">
        <f>LAYOUT!B20</f>
        <v>2022</v>
      </c>
      <c r="B2" s="3" t="s">
        <v>5</v>
      </c>
      <c r="C2" s="4" t="s">
        <v>6</v>
      </c>
      <c r="D2" s="5" t="s">
        <v>7</v>
      </c>
      <c r="E2" s="6" t="s">
        <v>8</v>
      </c>
      <c r="F2" s="7" t="s">
        <v>9</v>
      </c>
      <c r="G2" s="8" t="s">
        <v>10</v>
      </c>
      <c r="H2" s="9" t="s">
        <v>11</v>
      </c>
      <c r="I2" s="10" t="s">
        <v>12</v>
      </c>
      <c r="J2" s="11" t="s">
        <v>13</v>
      </c>
      <c r="K2" s="12" t="s">
        <v>14</v>
      </c>
      <c r="L2" s="13" t="s">
        <v>15</v>
      </c>
      <c r="M2" s="14" t="s">
        <v>16</v>
      </c>
      <c r="N2" s="15" t="s">
        <v>17</v>
      </c>
      <c r="O2" s="16" t="s">
        <v>18</v>
      </c>
    </row>
    <row r="3" spans="1:15" ht="15" thickBot="1" x14ac:dyDescent="0.35">
      <c r="A3" s="17" t="s">
        <v>38</v>
      </c>
      <c r="B3" s="18">
        <v>1189967</v>
      </c>
      <c r="C3" s="19">
        <v>710814995.80000007</v>
      </c>
      <c r="D3" s="20">
        <v>504493.34729930147</v>
      </c>
      <c r="E3" s="21">
        <v>1693697851.1253519</v>
      </c>
      <c r="F3" s="22">
        <v>1165927.6527006971</v>
      </c>
      <c r="G3" s="23">
        <v>671494431.27464592</v>
      </c>
      <c r="H3" s="24">
        <f>D3+F3</f>
        <v>1670420.9999999986</v>
      </c>
      <c r="I3" s="24">
        <f>E3+G3</f>
        <v>2365192282.3999977</v>
      </c>
      <c r="J3" s="25">
        <f>B3+D3+F3</f>
        <v>2860387.9999999986</v>
      </c>
      <c r="K3" s="26">
        <f>C3+E3+G3</f>
        <v>3076007278.1999979</v>
      </c>
      <c r="L3" s="27">
        <f>SUM(L4:L57)</f>
        <v>0.99922649809158026</v>
      </c>
      <c r="M3" s="28">
        <f>SUM(M4:M57)</f>
        <v>0.99975143232316732</v>
      </c>
      <c r="N3" s="28">
        <f>E3/K3</f>
        <v>0.55061568388630777</v>
      </c>
      <c r="O3" s="29">
        <f>G3/K3</f>
        <v>0.21830066399179249</v>
      </c>
    </row>
    <row r="4" spans="1:15" ht="15" thickBot="1" x14ac:dyDescent="0.35">
      <c r="A4" s="30" t="s">
        <v>19</v>
      </c>
      <c r="B4" s="31">
        <v>936521</v>
      </c>
      <c r="C4" s="32">
        <v>406894930</v>
      </c>
      <c r="D4" s="33">
        <v>311824.69911944657</v>
      </c>
      <c r="E4" s="33">
        <v>139176758.33051431</v>
      </c>
      <c r="F4" s="34">
        <v>934832.30088055239</v>
      </c>
      <c r="G4" s="35">
        <v>404776684.66948462</v>
      </c>
      <c r="H4" s="36">
        <f>D4+F4</f>
        <v>1246656.9999999991</v>
      </c>
      <c r="I4" s="37">
        <f t="shared" ref="H4:I59" si="0">E4+G4</f>
        <v>543953442.99999893</v>
      </c>
      <c r="J4" s="38">
        <f>B4+D4+F4</f>
        <v>2183177.9999999991</v>
      </c>
      <c r="K4" s="39">
        <f>C4+I4</f>
        <v>950848372.99999893</v>
      </c>
      <c r="L4" s="390">
        <f>K4/K$3</f>
        <v>0.30911772535090082</v>
      </c>
      <c r="M4" s="387">
        <f>J4/J3</f>
        <v>0.76324540586801515</v>
      </c>
      <c r="N4" s="387">
        <f>E4/$K$4</f>
        <v>0.14637113790435488</v>
      </c>
      <c r="O4" s="388">
        <f>G4/K4</f>
        <v>0.42570055979838656</v>
      </c>
    </row>
    <row r="5" spans="1:15" ht="15" thickBot="1" x14ac:dyDescent="0.35">
      <c r="A5" s="40" t="s">
        <v>20</v>
      </c>
      <c r="B5" s="41">
        <v>383740</v>
      </c>
      <c r="C5" s="42">
        <v>165029516</v>
      </c>
      <c r="D5" s="43">
        <v>140240.69911944654</v>
      </c>
      <c r="E5" s="43">
        <v>62007189.330514327</v>
      </c>
      <c r="F5" s="120">
        <v>595303.30088055239</v>
      </c>
      <c r="G5" s="121">
        <v>241758026.66948459</v>
      </c>
      <c r="H5" s="45">
        <f t="shared" si="0"/>
        <v>735543.99999999895</v>
      </c>
      <c r="I5" s="46">
        <f t="shared" si="0"/>
        <v>303765215.99999893</v>
      </c>
      <c r="J5" s="25">
        <f t="shared" ref="J5:K60" si="1">B5+D5+F5</f>
        <v>1119283.9999999991</v>
      </c>
      <c r="K5" s="26">
        <f t="shared" si="1"/>
        <v>468794731.99999893</v>
      </c>
      <c r="L5" s="390"/>
      <c r="M5" s="387"/>
      <c r="N5" s="387"/>
      <c r="O5" s="388"/>
    </row>
    <row r="6" spans="1:15" ht="15" thickBot="1" x14ac:dyDescent="0.35">
      <c r="A6" s="48" t="s">
        <v>21</v>
      </c>
      <c r="B6" s="49">
        <v>286981</v>
      </c>
      <c r="C6" s="50">
        <v>117897630</v>
      </c>
      <c r="D6" s="51">
        <v>122642.69911944654</v>
      </c>
      <c r="E6" s="51">
        <v>53286860.330514327</v>
      </c>
      <c r="F6" s="49">
        <v>561314.30088055239</v>
      </c>
      <c r="G6" s="50">
        <v>226600291.66948459</v>
      </c>
      <c r="H6" s="24">
        <f t="shared" si="0"/>
        <v>683956.99999999895</v>
      </c>
      <c r="I6" s="24">
        <f t="shared" si="0"/>
        <v>279887151.99999893</v>
      </c>
      <c r="J6" s="25">
        <f t="shared" si="1"/>
        <v>970937.99999999895</v>
      </c>
      <c r="K6" s="26">
        <f t="shared" si="1"/>
        <v>397784781.99999893</v>
      </c>
      <c r="L6" s="390"/>
      <c r="M6" s="387"/>
      <c r="N6" s="387"/>
      <c r="O6" s="388"/>
    </row>
    <row r="7" spans="1:15" ht="15" thickBot="1" x14ac:dyDescent="0.35">
      <c r="A7" s="48" t="s">
        <v>22</v>
      </c>
      <c r="B7" s="49">
        <v>96759</v>
      </c>
      <c r="C7" s="50">
        <v>47131886</v>
      </c>
      <c r="D7" s="51">
        <v>17598</v>
      </c>
      <c r="E7" s="51">
        <v>8720329</v>
      </c>
      <c r="F7" s="52">
        <v>33989</v>
      </c>
      <c r="G7" s="66">
        <v>15157735</v>
      </c>
      <c r="H7" s="24">
        <f t="shared" si="0"/>
        <v>51587</v>
      </c>
      <c r="I7" s="24">
        <f t="shared" si="0"/>
        <v>23878064</v>
      </c>
      <c r="J7" s="25">
        <f t="shared" si="1"/>
        <v>148346</v>
      </c>
      <c r="K7" s="26">
        <f t="shared" si="1"/>
        <v>71009950</v>
      </c>
      <c r="L7" s="390"/>
      <c r="M7" s="387"/>
      <c r="N7" s="387"/>
      <c r="O7" s="388"/>
    </row>
    <row r="8" spans="1:15" ht="15" thickBot="1" x14ac:dyDescent="0.35">
      <c r="A8" s="54" t="s">
        <v>23</v>
      </c>
      <c r="B8" s="41">
        <v>537864</v>
      </c>
      <c r="C8" s="42">
        <v>236040665</v>
      </c>
      <c r="D8" s="43">
        <v>165421</v>
      </c>
      <c r="E8" s="43">
        <v>73887386</v>
      </c>
      <c r="F8" s="87">
        <v>334468</v>
      </c>
      <c r="G8" s="88">
        <v>160299939</v>
      </c>
      <c r="H8" s="45">
        <f t="shared" si="0"/>
        <v>499889</v>
      </c>
      <c r="I8" s="46">
        <f t="shared" si="0"/>
        <v>234187325</v>
      </c>
      <c r="J8" s="25">
        <f t="shared" si="1"/>
        <v>1037753</v>
      </c>
      <c r="K8" s="26">
        <f t="shared" si="1"/>
        <v>470227990</v>
      </c>
      <c r="L8" s="390"/>
      <c r="M8" s="387"/>
      <c r="N8" s="387"/>
      <c r="O8" s="388"/>
    </row>
    <row r="9" spans="1:15" ht="15" thickBot="1" x14ac:dyDescent="0.35">
      <c r="A9" s="57" t="s">
        <v>24</v>
      </c>
      <c r="B9" s="49">
        <v>536127</v>
      </c>
      <c r="C9" s="50">
        <v>234972489</v>
      </c>
      <c r="D9" s="51">
        <v>165009</v>
      </c>
      <c r="E9" s="51">
        <v>73655289</v>
      </c>
      <c r="F9" s="58">
        <v>324369</v>
      </c>
      <c r="G9" s="69">
        <v>154050889</v>
      </c>
      <c r="H9" s="24">
        <f t="shared" si="0"/>
        <v>489378</v>
      </c>
      <c r="I9" s="24">
        <f t="shared" si="0"/>
        <v>227706178</v>
      </c>
      <c r="J9" s="25">
        <f t="shared" si="1"/>
        <v>1025505</v>
      </c>
      <c r="K9" s="26">
        <f t="shared" si="1"/>
        <v>462678667</v>
      </c>
      <c r="L9" s="390"/>
      <c r="M9" s="387"/>
      <c r="N9" s="387"/>
      <c r="O9" s="388"/>
    </row>
    <row r="10" spans="1:15" ht="15" thickBot="1" x14ac:dyDescent="0.35">
      <c r="A10" s="57" t="s">
        <v>25</v>
      </c>
      <c r="B10" s="49">
        <v>1737</v>
      </c>
      <c r="C10" s="50">
        <v>1068176</v>
      </c>
      <c r="D10" s="51">
        <v>412</v>
      </c>
      <c r="E10" s="51">
        <v>232097</v>
      </c>
      <c r="F10" s="58">
        <v>10099</v>
      </c>
      <c r="G10" s="69">
        <v>6249050</v>
      </c>
      <c r="H10" s="24">
        <f t="shared" si="0"/>
        <v>10511</v>
      </c>
      <c r="I10" s="24">
        <f t="shared" si="0"/>
        <v>6481147</v>
      </c>
      <c r="J10" s="25">
        <f t="shared" si="1"/>
        <v>12248</v>
      </c>
      <c r="K10" s="26">
        <f t="shared" si="1"/>
        <v>7549323</v>
      </c>
      <c r="L10" s="390"/>
      <c r="M10" s="387"/>
      <c r="N10" s="387"/>
      <c r="O10" s="388"/>
    </row>
    <row r="11" spans="1:15" ht="15" thickBot="1" x14ac:dyDescent="0.35">
      <c r="A11" s="54" t="s">
        <v>26</v>
      </c>
      <c r="B11" s="41">
        <v>14917</v>
      </c>
      <c r="C11" s="42">
        <v>5824749</v>
      </c>
      <c r="D11" s="43">
        <v>6163</v>
      </c>
      <c r="E11" s="43">
        <v>3282183</v>
      </c>
      <c r="F11" s="55">
        <v>5061</v>
      </c>
      <c r="G11" s="89">
        <v>2718719</v>
      </c>
      <c r="H11" s="45">
        <f t="shared" si="0"/>
        <v>11224</v>
      </c>
      <c r="I11" s="46">
        <f t="shared" si="0"/>
        <v>6000902</v>
      </c>
      <c r="J11" s="25">
        <f t="shared" si="1"/>
        <v>26141</v>
      </c>
      <c r="K11" s="26">
        <f t="shared" si="1"/>
        <v>11825651</v>
      </c>
      <c r="L11" s="390"/>
      <c r="M11" s="387"/>
      <c r="N11" s="387"/>
      <c r="O11" s="388"/>
    </row>
    <row r="12" spans="1:15" ht="15" thickBot="1" x14ac:dyDescent="0.35">
      <c r="A12" s="57" t="s">
        <v>27</v>
      </c>
      <c r="B12" s="49">
        <v>14917</v>
      </c>
      <c r="C12" s="50">
        <v>5824749</v>
      </c>
      <c r="D12" s="51">
        <v>6163</v>
      </c>
      <c r="E12" s="51">
        <v>3282183</v>
      </c>
      <c r="F12" s="58">
        <v>5061</v>
      </c>
      <c r="G12" s="69">
        <v>2718719</v>
      </c>
      <c r="H12" s="24">
        <f t="shared" si="0"/>
        <v>11224</v>
      </c>
      <c r="I12" s="24">
        <f t="shared" si="0"/>
        <v>6000902</v>
      </c>
      <c r="J12" s="25">
        <f t="shared" si="1"/>
        <v>26141</v>
      </c>
      <c r="K12" s="26">
        <f t="shared" si="1"/>
        <v>11825651</v>
      </c>
      <c r="L12" s="390"/>
      <c r="M12" s="387"/>
      <c r="N12" s="387"/>
      <c r="O12" s="388"/>
    </row>
    <row r="13" spans="1:15" ht="15" thickBot="1" x14ac:dyDescent="0.35">
      <c r="A13" s="30" t="s">
        <v>28</v>
      </c>
      <c r="B13" s="31">
        <v>130321</v>
      </c>
      <c r="C13" s="32">
        <v>62907397</v>
      </c>
      <c r="D13" s="33">
        <v>75758.871119808202</v>
      </c>
      <c r="E13" s="33">
        <v>33204779.764569283</v>
      </c>
      <c r="F13" s="34">
        <v>93496.128880191696</v>
      </c>
      <c r="G13" s="90">
        <v>40344441.23543068</v>
      </c>
      <c r="H13" s="36">
        <f t="shared" si="0"/>
        <v>169254.99999999988</v>
      </c>
      <c r="I13" s="37">
        <f t="shared" si="0"/>
        <v>73549220.99999997</v>
      </c>
      <c r="J13" s="61">
        <f t="shared" si="1"/>
        <v>299575.99999999988</v>
      </c>
      <c r="K13" s="62">
        <f t="shared" si="1"/>
        <v>136456617.99999997</v>
      </c>
      <c r="L13" s="383">
        <f>K13/K3</f>
        <v>4.4361604397714867E-2</v>
      </c>
      <c r="M13" s="387">
        <f>J13/J3</f>
        <v>0.10473264466219269</v>
      </c>
      <c r="N13" s="387">
        <f>E13/K13</f>
        <v>0.24333579602983632</v>
      </c>
      <c r="O13" s="388">
        <f>G13/K13</f>
        <v>0.29565763703326348</v>
      </c>
    </row>
    <row r="14" spans="1:15" ht="15" thickBot="1" x14ac:dyDescent="0.35">
      <c r="A14" s="40" t="s">
        <v>20</v>
      </c>
      <c r="B14" s="63">
        <v>52579</v>
      </c>
      <c r="C14" s="64">
        <v>24926094</v>
      </c>
      <c r="D14" s="65">
        <v>36363.871119808202</v>
      </c>
      <c r="E14" s="65">
        <v>15209157.764569281</v>
      </c>
      <c r="F14" s="93">
        <v>56542.128880191696</v>
      </c>
      <c r="G14" s="122">
        <v>22826022.23543068</v>
      </c>
      <c r="H14" s="45">
        <f t="shared" si="0"/>
        <v>92905.999999999898</v>
      </c>
      <c r="I14" s="46">
        <f t="shared" si="0"/>
        <v>38035179.999999963</v>
      </c>
      <c r="J14" s="25">
        <f t="shared" si="1"/>
        <v>145484.99999999988</v>
      </c>
      <c r="K14" s="26">
        <f t="shared" si="1"/>
        <v>62961273.999999963</v>
      </c>
      <c r="L14" s="383"/>
      <c r="M14" s="387"/>
      <c r="N14" s="387"/>
      <c r="O14" s="388"/>
    </row>
    <row r="15" spans="1:15" ht="15" thickBot="1" x14ac:dyDescent="0.35">
      <c r="A15" s="48" t="str">
        <f>A6</f>
        <v>EverSource East</v>
      </c>
      <c r="B15" s="49">
        <v>26815</v>
      </c>
      <c r="C15" s="50">
        <v>10345972</v>
      </c>
      <c r="D15" s="51">
        <v>26660.871119808198</v>
      </c>
      <c r="E15" s="51">
        <v>10308723.764569281</v>
      </c>
      <c r="F15" s="49">
        <v>49422.128880191696</v>
      </c>
      <c r="G15" s="50">
        <v>19441995.23543068</v>
      </c>
      <c r="H15" s="24">
        <f t="shared" si="0"/>
        <v>76082.999999999898</v>
      </c>
      <c r="I15" s="24">
        <f t="shared" si="0"/>
        <v>29750718.999999963</v>
      </c>
      <c r="J15" s="25">
        <f t="shared" si="1"/>
        <v>102897.9999999999</v>
      </c>
      <c r="K15" s="26">
        <f t="shared" si="1"/>
        <v>40096690.999999963</v>
      </c>
      <c r="L15" s="383"/>
      <c r="M15" s="387"/>
      <c r="N15" s="387"/>
      <c r="O15" s="388"/>
    </row>
    <row r="16" spans="1:15" ht="15" thickBot="1" x14ac:dyDescent="0.35">
      <c r="A16" s="48" t="str">
        <f>A7</f>
        <v>EverSource West</v>
      </c>
      <c r="B16" s="49">
        <v>25764</v>
      </c>
      <c r="C16" s="50">
        <v>14580122</v>
      </c>
      <c r="D16" s="51">
        <v>9703</v>
      </c>
      <c r="E16" s="51">
        <v>4900434</v>
      </c>
      <c r="F16" s="52">
        <v>7120</v>
      </c>
      <c r="G16" s="66">
        <v>3384027</v>
      </c>
      <c r="H16" s="24">
        <f t="shared" si="0"/>
        <v>16823</v>
      </c>
      <c r="I16" s="24">
        <f t="shared" si="0"/>
        <v>8284461</v>
      </c>
      <c r="J16" s="25">
        <f t="shared" si="1"/>
        <v>42587</v>
      </c>
      <c r="K16" s="26">
        <f t="shared" si="1"/>
        <v>22864583</v>
      </c>
      <c r="L16" s="383"/>
      <c r="M16" s="387"/>
      <c r="N16" s="387"/>
      <c r="O16" s="388"/>
    </row>
    <row r="17" spans="1:15" ht="15" thickBot="1" x14ac:dyDescent="0.35">
      <c r="A17" s="40" t="s">
        <v>23</v>
      </c>
      <c r="B17" s="63">
        <v>73843</v>
      </c>
      <c r="C17" s="64">
        <v>36259963</v>
      </c>
      <c r="D17" s="65">
        <v>38221</v>
      </c>
      <c r="E17" s="65">
        <v>17416851</v>
      </c>
      <c r="F17" s="67">
        <v>36470</v>
      </c>
      <c r="G17" s="91">
        <v>17224738</v>
      </c>
      <c r="H17" s="45">
        <f t="shared" si="0"/>
        <v>74691</v>
      </c>
      <c r="I17" s="46">
        <f t="shared" si="0"/>
        <v>34641589</v>
      </c>
      <c r="J17" s="25">
        <f t="shared" si="1"/>
        <v>148534</v>
      </c>
      <c r="K17" s="26">
        <f t="shared" si="1"/>
        <v>70901552</v>
      </c>
      <c r="L17" s="383"/>
      <c r="M17" s="387"/>
      <c r="N17" s="387"/>
      <c r="O17" s="388"/>
    </row>
    <row r="18" spans="1:15" ht="15" thickBot="1" x14ac:dyDescent="0.35">
      <c r="A18" s="57" t="s">
        <v>24</v>
      </c>
      <c r="B18" s="49">
        <v>73802</v>
      </c>
      <c r="C18" s="50">
        <v>36237690</v>
      </c>
      <c r="D18" s="51">
        <v>38212</v>
      </c>
      <c r="E18" s="51">
        <v>17412475</v>
      </c>
      <c r="F18" s="58">
        <v>36365</v>
      </c>
      <c r="G18" s="69">
        <v>17164039</v>
      </c>
      <c r="H18" s="24">
        <f t="shared" si="0"/>
        <v>74577</v>
      </c>
      <c r="I18" s="24">
        <f t="shared" si="0"/>
        <v>34576514</v>
      </c>
      <c r="J18" s="25">
        <f t="shared" si="1"/>
        <v>148379</v>
      </c>
      <c r="K18" s="26">
        <f t="shared" si="1"/>
        <v>70814204</v>
      </c>
      <c r="L18" s="383"/>
      <c r="M18" s="387"/>
      <c r="N18" s="387"/>
      <c r="O18" s="388"/>
    </row>
    <row r="19" spans="1:15" ht="15" thickBot="1" x14ac:dyDescent="0.35">
      <c r="A19" s="57" t="s">
        <v>25</v>
      </c>
      <c r="B19" s="49">
        <v>41</v>
      </c>
      <c r="C19" s="50">
        <v>22273</v>
      </c>
      <c r="D19" s="51">
        <v>9</v>
      </c>
      <c r="E19" s="51">
        <v>4376</v>
      </c>
      <c r="F19" s="58">
        <v>105</v>
      </c>
      <c r="G19" s="69">
        <v>60699</v>
      </c>
      <c r="H19" s="24">
        <f t="shared" si="0"/>
        <v>114</v>
      </c>
      <c r="I19" s="24">
        <f t="shared" si="0"/>
        <v>65075</v>
      </c>
      <c r="J19" s="25">
        <f t="shared" si="1"/>
        <v>155</v>
      </c>
      <c r="K19" s="26">
        <f t="shared" si="1"/>
        <v>87348</v>
      </c>
      <c r="L19" s="383"/>
      <c r="M19" s="387"/>
      <c r="N19" s="387"/>
      <c r="O19" s="388"/>
    </row>
    <row r="20" spans="1:15" ht="15" thickBot="1" x14ac:dyDescent="0.35">
      <c r="A20" s="54" t="s">
        <v>26</v>
      </c>
      <c r="B20" s="63">
        <v>3899</v>
      </c>
      <c r="C20" s="64">
        <v>1721340</v>
      </c>
      <c r="D20" s="65">
        <v>1174</v>
      </c>
      <c r="E20" s="65">
        <v>578771</v>
      </c>
      <c r="F20" s="70">
        <v>484</v>
      </c>
      <c r="G20" s="92">
        <v>293681</v>
      </c>
      <c r="H20" s="45">
        <f t="shared" si="0"/>
        <v>1658</v>
      </c>
      <c r="I20" s="46">
        <f t="shared" si="0"/>
        <v>872452</v>
      </c>
      <c r="J20" s="25">
        <f t="shared" si="1"/>
        <v>5557</v>
      </c>
      <c r="K20" s="26">
        <f t="shared" si="1"/>
        <v>2593792</v>
      </c>
      <c r="L20" s="383"/>
      <c r="M20" s="387"/>
      <c r="N20" s="387"/>
      <c r="O20" s="388"/>
    </row>
    <row r="21" spans="1:15" ht="15" thickBot="1" x14ac:dyDescent="0.35">
      <c r="A21" s="57" t="s">
        <v>27</v>
      </c>
      <c r="B21" s="49">
        <v>3899</v>
      </c>
      <c r="C21" s="50">
        <v>1721340</v>
      </c>
      <c r="D21" s="51">
        <v>1174</v>
      </c>
      <c r="E21" s="51">
        <v>578771</v>
      </c>
      <c r="F21" s="58">
        <v>484</v>
      </c>
      <c r="G21" s="69">
        <v>293681</v>
      </c>
      <c r="H21" s="24">
        <f t="shared" si="0"/>
        <v>1658</v>
      </c>
      <c r="I21" s="24">
        <f t="shared" si="0"/>
        <v>872452</v>
      </c>
      <c r="J21" s="25">
        <f t="shared" si="1"/>
        <v>5557</v>
      </c>
      <c r="K21" s="26">
        <f t="shared" si="1"/>
        <v>2593792</v>
      </c>
      <c r="L21" s="383"/>
      <c r="M21" s="387"/>
      <c r="N21" s="387"/>
      <c r="O21" s="388"/>
    </row>
    <row r="22" spans="1:15" ht="15" thickBot="1" x14ac:dyDescent="0.35">
      <c r="A22" s="30" t="s">
        <v>29</v>
      </c>
      <c r="B22" s="31">
        <v>107830</v>
      </c>
      <c r="C22" s="32">
        <v>88957760</v>
      </c>
      <c r="D22" s="33">
        <v>79999.196065483018</v>
      </c>
      <c r="E22" s="33">
        <v>129783616.51874778</v>
      </c>
      <c r="F22" s="34">
        <v>117916.80393451676</v>
      </c>
      <c r="G22" s="90">
        <v>80433059.181252003</v>
      </c>
      <c r="H22" s="36">
        <f t="shared" si="0"/>
        <v>197915.99999999977</v>
      </c>
      <c r="I22" s="37">
        <f t="shared" si="0"/>
        <v>210216675.69999978</v>
      </c>
      <c r="J22" s="38">
        <f t="shared" si="1"/>
        <v>305745.99999999977</v>
      </c>
      <c r="K22" s="39">
        <f>C22+E22+G22</f>
        <v>299174435.69999981</v>
      </c>
      <c r="L22" s="383">
        <f>K22/K3</f>
        <v>9.7260639732643664E-2</v>
      </c>
      <c r="M22" s="387">
        <f>J22/J3</f>
        <v>0.10688969468477701</v>
      </c>
      <c r="N22" s="387">
        <f>E22/K22</f>
        <v>0.43380583710330656</v>
      </c>
      <c r="O22" s="388">
        <f>G22/K22</f>
        <v>0.26885004058938733</v>
      </c>
    </row>
    <row r="23" spans="1:15" ht="15" thickBot="1" x14ac:dyDescent="0.35">
      <c r="A23" s="54" t="s">
        <v>20</v>
      </c>
      <c r="B23" s="63">
        <v>38533</v>
      </c>
      <c r="C23" s="64">
        <v>32945505</v>
      </c>
      <c r="D23" s="65">
        <v>37632.196065483018</v>
      </c>
      <c r="E23" s="65">
        <v>72593096.518747777</v>
      </c>
      <c r="F23" s="93">
        <v>73823.803934516764</v>
      </c>
      <c r="G23" s="122">
        <v>44951310.181252003</v>
      </c>
      <c r="H23" s="45">
        <f t="shared" si="0"/>
        <v>111455.99999999978</v>
      </c>
      <c r="I23" s="46">
        <f t="shared" si="0"/>
        <v>117544406.69999978</v>
      </c>
      <c r="J23" s="25">
        <f t="shared" si="1"/>
        <v>149988.99999999977</v>
      </c>
      <c r="K23" s="26">
        <f t="shared" si="1"/>
        <v>150489911.69999978</v>
      </c>
      <c r="L23" s="383"/>
      <c r="M23" s="387"/>
      <c r="N23" s="387"/>
      <c r="O23" s="388"/>
    </row>
    <row r="24" spans="1:15" ht="15" thickBot="1" x14ac:dyDescent="0.35">
      <c r="A24" s="57" t="str">
        <f>A15</f>
        <v>EverSource East</v>
      </c>
      <c r="B24" s="49">
        <v>27638</v>
      </c>
      <c r="C24" s="50">
        <v>17686580</v>
      </c>
      <c r="D24" s="51">
        <v>31611.196065483015</v>
      </c>
      <c r="E24" s="51">
        <v>52348971.418747783</v>
      </c>
      <c r="F24" s="49">
        <v>68873.803934516764</v>
      </c>
      <c r="G24" s="50">
        <v>38650803.581252016</v>
      </c>
      <c r="H24" s="24">
        <f t="shared" si="0"/>
        <v>100484.99999999978</v>
      </c>
      <c r="I24" s="24">
        <f t="shared" si="0"/>
        <v>90999774.999999791</v>
      </c>
      <c r="J24" s="25">
        <f t="shared" si="1"/>
        <v>128122.99999999978</v>
      </c>
      <c r="K24" s="26">
        <f t="shared" si="1"/>
        <v>108686354.99999979</v>
      </c>
      <c r="L24" s="383"/>
      <c r="M24" s="387"/>
      <c r="N24" s="387"/>
      <c r="O24" s="388"/>
    </row>
    <row r="25" spans="1:15" ht="15" thickBot="1" x14ac:dyDescent="0.35">
      <c r="A25" s="57" t="str">
        <f>A16</f>
        <v>EverSource West</v>
      </c>
      <c r="B25" s="49">
        <v>10895</v>
      </c>
      <c r="C25" s="50">
        <v>15258925</v>
      </c>
      <c r="D25" s="51">
        <v>6021</v>
      </c>
      <c r="E25" s="51">
        <v>20244125.100000001</v>
      </c>
      <c r="F25" s="52">
        <v>4950</v>
      </c>
      <c r="G25" s="66">
        <v>6300506.5999999903</v>
      </c>
      <c r="H25" s="24">
        <f t="shared" si="0"/>
        <v>10971</v>
      </c>
      <c r="I25" s="24">
        <f t="shared" si="0"/>
        <v>26544631.699999992</v>
      </c>
      <c r="J25" s="25">
        <f t="shared" si="1"/>
        <v>21866</v>
      </c>
      <c r="K25" s="26">
        <f t="shared" si="1"/>
        <v>41803556.699999988</v>
      </c>
      <c r="L25" s="383"/>
      <c r="M25" s="387"/>
      <c r="N25" s="387"/>
      <c r="O25" s="388"/>
    </row>
    <row r="26" spans="1:15" ht="15" thickBot="1" x14ac:dyDescent="0.35">
      <c r="A26" s="54" t="s">
        <v>23</v>
      </c>
      <c r="B26" s="41">
        <v>67574</v>
      </c>
      <c r="C26" s="42">
        <v>55735097</v>
      </c>
      <c r="D26" s="43">
        <v>41767</v>
      </c>
      <c r="E26" s="43">
        <v>57037438</v>
      </c>
      <c r="F26" s="87">
        <v>43839</v>
      </c>
      <c r="G26" s="88">
        <v>35440897</v>
      </c>
      <c r="H26" s="45">
        <f t="shared" si="0"/>
        <v>85606</v>
      </c>
      <c r="I26" s="46">
        <f t="shared" si="0"/>
        <v>92478335</v>
      </c>
      <c r="J26" s="25">
        <f t="shared" si="1"/>
        <v>153180</v>
      </c>
      <c r="K26" s="26">
        <f t="shared" si="1"/>
        <v>148213432</v>
      </c>
      <c r="L26" s="383"/>
      <c r="M26" s="387"/>
      <c r="N26" s="387"/>
      <c r="O26" s="388"/>
    </row>
    <row r="27" spans="1:15" ht="15" thickBot="1" x14ac:dyDescent="0.35">
      <c r="A27" s="57" t="s">
        <v>24</v>
      </c>
      <c r="B27" s="49">
        <v>67350</v>
      </c>
      <c r="C27" s="50">
        <v>55598750</v>
      </c>
      <c r="D27" s="51">
        <v>41446</v>
      </c>
      <c r="E27" s="51">
        <v>56557624</v>
      </c>
      <c r="F27" s="58">
        <v>42764</v>
      </c>
      <c r="G27" s="69">
        <v>34350390</v>
      </c>
      <c r="H27" s="24">
        <f t="shared" si="0"/>
        <v>84210</v>
      </c>
      <c r="I27" s="24">
        <f t="shared" si="0"/>
        <v>90908014</v>
      </c>
      <c r="J27" s="25">
        <f t="shared" si="1"/>
        <v>151560</v>
      </c>
      <c r="K27" s="26">
        <f t="shared" si="1"/>
        <v>146506764</v>
      </c>
      <c r="L27" s="383"/>
      <c r="M27" s="387"/>
      <c r="N27" s="387"/>
      <c r="O27" s="388"/>
    </row>
    <row r="28" spans="1:15" ht="15" thickBot="1" x14ac:dyDescent="0.35">
      <c r="A28" s="57" t="s">
        <v>25</v>
      </c>
      <c r="B28" s="49">
        <v>224</v>
      </c>
      <c r="C28" s="50">
        <v>136347</v>
      </c>
      <c r="D28" s="51">
        <v>321</v>
      </c>
      <c r="E28" s="51">
        <v>479814</v>
      </c>
      <c r="F28" s="58">
        <v>1075</v>
      </c>
      <c r="G28" s="69">
        <v>1090507</v>
      </c>
      <c r="H28" s="24">
        <f t="shared" si="0"/>
        <v>1396</v>
      </c>
      <c r="I28" s="24">
        <f t="shared" si="0"/>
        <v>1570321</v>
      </c>
      <c r="J28" s="25">
        <f t="shared" si="1"/>
        <v>1620</v>
      </c>
      <c r="K28" s="26">
        <f t="shared" si="1"/>
        <v>1706668</v>
      </c>
      <c r="L28" s="383"/>
      <c r="M28" s="387"/>
      <c r="N28" s="387"/>
      <c r="O28" s="388"/>
    </row>
    <row r="29" spans="1:15" ht="15" thickBot="1" x14ac:dyDescent="0.35">
      <c r="A29" s="54" t="s">
        <v>26</v>
      </c>
      <c r="B29" s="41">
        <v>1723</v>
      </c>
      <c r="C29" s="42">
        <v>277158</v>
      </c>
      <c r="D29" s="43">
        <v>600</v>
      </c>
      <c r="E29" s="43">
        <v>153082</v>
      </c>
      <c r="F29" s="55">
        <v>254</v>
      </c>
      <c r="G29" s="89">
        <v>40852</v>
      </c>
      <c r="H29" s="45">
        <f t="shared" si="0"/>
        <v>854</v>
      </c>
      <c r="I29" s="46">
        <f t="shared" si="0"/>
        <v>193934</v>
      </c>
      <c r="J29" s="25">
        <f t="shared" si="1"/>
        <v>2577</v>
      </c>
      <c r="K29" s="26">
        <f t="shared" si="1"/>
        <v>471092</v>
      </c>
      <c r="L29" s="383"/>
      <c r="M29" s="387"/>
      <c r="N29" s="387"/>
      <c r="O29" s="388"/>
    </row>
    <row r="30" spans="1:15" ht="15" thickBot="1" x14ac:dyDescent="0.35">
      <c r="A30" s="57" t="s">
        <v>27</v>
      </c>
      <c r="B30" s="49">
        <v>1723</v>
      </c>
      <c r="C30" s="50">
        <v>277158</v>
      </c>
      <c r="D30" s="51">
        <v>600</v>
      </c>
      <c r="E30" s="51">
        <v>153082</v>
      </c>
      <c r="F30" s="58">
        <v>254</v>
      </c>
      <c r="G30" s="69">
        <v>40852</v>
      </c>
      <c r="H30" s="24">
        <f t="shared" si="0"/>
        <v>854</v>
      </c>
      <c r="I30" s="24">
        <f t="shared" si="0"/>
        <v>193934</v>
      </c>
      <c r="J30" s="25">
        <f t="shared" si="1"/>
        <v>2577</v>
      </c>
      <c r="K30" s="26">
        <f t="shared" si="1"/>
        <v>471092</v>
      </c>
      <c r="L30" s="383"/>
      <c r="M30" s="387"/>
      <c r="N30" s="387"/>
      <c r="O30" s="388"/>
    </row>
    <row r="31" spans="1:15" ht="15" thickBot="1" x14ac:dyDescent="0.35">
      <c r="A31" s="30" t="s">
        <v>30</v>
      </c>
      <c r="B31" s="31">
        <v>11273</v>
      </c>
      <c r="C31" s="32">
        <v>78265684</v>
      </c>
      <c r="D31" s="33">
        <v>22038.567692786299</v>
      </c>
      <c r="E31" s="33">
        <v>295979671.32973349</v>
      </c>
      <c r="F31" s="34">
        <v>13646.43230721359</v>
      </c>
      <c r="G31" s="90">
        <v>84979212.17026636</v>
      </c>
      <c r="H31" s="36">
        <f t="shared" si="0"/>
        <v>35684.999999999891</v>
      </c>
      <c r="I31" s="37">
        <f t="shared" si="0"/>
        <v>380958883.49999988</v>
      </c>
      <c r="J31" s="38">
        <f t="shared" si="1"/>
        <v>46957.999999999884</v>
      </c>
      <c r="K31" s="39">
        <f t="shared" si="1"/>
        <v>459224567.49999988</v>
      </c>
      <c r="L31" s="383">
        <f>K31/K3</f>
        <v>0.14929241902468013</v>
      </c>
      <c r="M31" s="387">
        <f>J31/J3</f>
        <v>1.641665396442717E-2</v>
      </c>
      <c r="N31" s="387">
        <f>E31/K31</f>
        <v>0.64452055111300977</v>
      </c>
      <c r="O31" s="388">
        <f>G31/K31</f>
        <v>0.18504935969103262</v>
      </c>
    </row>
    <row r="32" spans="1:15" ht="15" thickBot="1" x14ac:dyDescent="0.35">
      <c r="A32" s="54" t="s">
        <v>20</v>
      </c>
      <c r="B32" s="63">
        <v>8100</v>
      </c>
      <c r="C32" s="64">
        <v>39653863</v>
      </c>
      <c r="D32" s="65">
        <v>14676.567692786299</v>
      </c>
      <c r="E32" s="65">
        <v>157866113.32973352</v>
      </c>
      <c r="F32" s="93">
        <v>11982.43230721359</v>
      </c>
      <c r="G32" s="94">
        <v>60268457.170266353</v>
      </c>
      <c r="H32" s="45">
        <f t="shared" si="0"/>
        <v>26658.999999999891</v>
      </c>
      <c r="I32" s="46">
        <f t="shared" si="0"/>
        <v>218134570.49999988</v>
      </c>
      <c r="J32" s="47">
        <f t="shared" si="1"/>
        <v>34758.999999999891</v>
      </c>
      <c r="K32" s="26">
        <f t="shared" si="1"/>
        <v>257788433.49999988</v>
      </c>
      <c r="L32" s="383"/>
      <c r="M32" s="387"/>
      <c r="N32" s="387"/>
      <c r="O32" s="388"/>
    </row>
    <row r="33" spans="1:15" ht="15" thickBot="1" x14ac:dyDescent="0.35">
      <c r="A33" s="57" t="str">
        <f>A24</f>
        <v>EverSource East</v>
      </c>
      <c r="B33" s="49">
        <v>7933</v>
      </c>
      <c r="C33" s="50">
        <v>36625919</v>
      </c>
      <c r="D33" s="51">
        <v>13969.567692786299</v>
      </c>
      <c r="E33" s="51">
        <v>138350174.02973351</v>
      </c>
      <c r="F33" s="49">
        <v>11872.43230721359</v>
      </c>
      <c r="G33" s="51">
        <v>58443966.97026635</v>
      </c>
      <c r="H33" s="24">
        <f t="shared" si="0"/>
        <v>25841.999999999891</v>
      </c>
      <c r="I33" s="24">
        <f t="shared" si="0"/>
        <v>196794140.99999985</v>
      </c>
      <c r="J33" s="47">
        <f t="shared" si="1"/>
        <v>33774.999999999891</v>
      </c>
      <c r="K33" s="26">
        <f t="shared" si="1"/>
        <v>233420059.99999985</v>
      </c>
      <c r="L33" s="383"/>
      <c r="M33" s="387"/>
      <c r="N33" s="387"/>
      <c r="O33" s="388"/>
    </row>
    <row r="34" spans="1:15" ht="15" thickBot="1" x14ac:dyDescent="0.35">
      <c r="A34" s="57" t="str">
        <f>A25</f>
        <v>EverSource West</v>
      </c>
      <c r="B34" s="49">
        <v>167</v>
      </c>
      <c r="C34" s="50">
        <v>3027944</v>
      </c>
      <c r="D34" s="51">
        <v>707</v>
      </c>
      <c r="E34" s="51">
        <v>19515939.300000001</v>
      </c>
      <c r="F34" s="52">
        <v>110</v>
      </c>
      <c r="G34" s="53">
        <v>1824490.2</v>
      </c>
      <c r="H34" s="24">
        <f t="shared" si="0"/>
        <v>817</v>
      </c>
      <c r="I34" s="24">
        <f t="shared" si="0"/>
        <v>21340429.5</v>
      </c>
      <c r="J34" s="47">
        <f t="shared" si="1"/>
        <v>984</v>
      </c>
      <c r="K34" s="26">
        <f t="shared" si="1"/>
        <v>24368373.5</v>
      </c>
      <c r="L34" s="383"/>
      <c r="M34" s="387"/>
      <c r="N34" s="387"/>
      <c r="O34" s="388"/>
    </row>
    <row r="35" spans="1:15" ht="15" thickBot="1" x14ac:dyDescent="0.35">
      <c r="A35" s="54" t="s">
        <v>23</v>
      </c>
      <c r="B35" s="63">
        <v>2248</v>
      </c>
      <c r="C35" s="64">
        <v>37104111</v>
      </c>
      <c r="D35" s="65">
        <v>6754</v>
      </c>
      <c r="E35" s="65">
        <v>133857440</v>
      </c>
      <c r="F35" s="67">
        <v>1451</v>
      </c>
      <c r="G35" s="91">
        <v>24204454</v>
      </c>
      <c r="H35" s="45">
        <f t="shared" si="0"/>
        <v>8205</v>
      </c>
      <c r="I35" s="46">
        <f t="shared" si="0"/>
        <v>158061894</v>
      </c>
      <c r="J35" s="25">
        <f t="shared" si="1"/>
        <v>10453</v>
      </c>
      <c r="K35" s="26">
        <f t="shared" si="1"/>
        <v>195166005</v>
      </c>
      <c r="L35" s="383"/>
      <c r="M35" s="387"/>
      <c r="N35" s="387"/>
      <c r="O35" s="388"/>
    </row>
    <row r="36" spans="1:15" ht="15" thickBot="1" x14ac:dyDescent="0.35">
      <c r="A36" s="57" t="s">
        <v>24</v>
      </c>
      <c r="B36" s="49">
        <v>2245</v>
      </c>
      <c r="C36" s="50">
        <v>37093590</v>
      </c>
      <c r="D36" s="51">
        <v>6722</v>
      </c>
      <c r="E36" s="51">
        <v>133232044</v>
      </c>
      <c r="F36" s="58">
        <v>1409</v>
      </c>
      <c r="G36" s="69">
        <v>23505397</v>
      </c>
      <c r="H36" s="24">
        <f t="shared" si="0"/>
        <v>8131</v>
      </c>
      <c r="I36" s="24">
        <f t="shared" si="0"/>
        <v>156737441</v>
      </c>
      <c r="J36" s="25">
        <f t="shared" si="1"/>
        <v>10376</v>
      </c>
      <c r="K36" s="26">
        <f t="shared" si="1"/>
        <v>193831031</v>
      </c>
      <c r="L36" s="383"/>
      <c r="M36" s="387"/>
      <c r="N36" s="387"/>
      <c r="O36" s="388"/>
    </row>
    <row r="37" spans="1:15" ht="15" thickBot="1" x14ac:dyDescent="0.35">
      <c r="A37" s="57" t="s">
        <v>25</v>
      </c>
      <c r="B37" s="49">
        <v>3</v>
      </c>
      <c r="C37" s="50">
        <v>10521</v>
      </c>
      <c r="D37" s="51">
        <v>32</v>
      </c>
      <c r="E37" s="51">
        <v>625396</v>
      </c>
      <c r="F37" s="58">
        <v>42</v>
      </c>
      <c r="G37" s="69">
        <v>699057</v>
      </c>
      <c r="H37" s="24">
        <f t="shared" si="0"/>
        <v>74</v>
      </c>
      <c r="I37" s="24">
        <f t="shared" si="0"/>
        <v>1324453</v>
      </c>
      <c r="J37" s="25">
        <f t="shared" si="1"/>
        <v>77</v>
      </c>
      <c r="K37" s="26">
        <f t="shared" si="1"/>
        <v>1334974</v>
      </c>
      <c r="L37" s="383"/>
      <c r="M37" s="387"/>
      <c r="N37" s="387"/>
      <c r="O37" s="388"/>
    </row>
    <row r="38" spans="1:15" ht="15" thickBot="1" x14ac:dyDescent="0.35">
      <c r="A38" s="54" t="s">
        <v>26</v>
      </c>
      <c r="B38" s="63">
        <v>925</v>
      </c>
      <c r="C38" s="64">
        <v>1507710</v>
      </c>
      <c r="D38" s="65">
        <v>608</v>
      </c>
      <c r="E38" s="65">
        <v>4256118</v>
      </c>
      <c r="F38" s="70">
        <v>213</v>
      </c>
      <c r="G38" s="92">
        <v>506301</v>
      </c>
      <c r="H38" s="45">
        <f t="shared" si="0"/>
        <v>821</v>
      </c>
      <c r="I38" s="46">
        <f t="shared" si="0"/>
        <v>4762419</v>
      </c>
      <c r="J38" s="25">
        <f t="shared" si="1"/>
        <v>1746</v>
      </c>
      <c r="K38" s="26">
        <f t="shared" si="1"/>
        <v>6270129</v>
      </c>
      <c r="L38" s="383"/>
      <c r="M38" s="387"/>
      <c r="N38" s="387"/>
      <c r="O38" s="388"/>
    </row>
    <row r="39" spans="1:15" ht="15" thickBot="1" x14ac:dyDescent="0.35">
      <c r="A39" s="57" t="s">
        <v>27</v>
      </c>
      <c r="B39" s="49">
        <v>925</v>
      </c>
      <c r="C39" s="50">
        <v>1507710</v>
      </c>
      <c r="D39" s="51">
        <v>608</v>
      </c>
      <c r="E39" s="51">
        <v>4256118</v>
      </c>
      <c r="F39" s="58">
        <v>213</v>
      </c>
      <c r="G39" s="69">
        <v>506301</v>
      </c>
      <c r="H39" s="24">
        <f t="shared" si="0"/>
        <v>821</v>
      </c>
      <c r="I39" s="24">
        <f t="shared" si="0"/>
        <v>4762419</v>
      </c>
      <c r="J39" s="25">
        <f t="shared" si="1"/>
        <v>1746</v>
      </c>
      <c r="K39" s="26">
        <f t="shared" si="1"/>
        <v>6270129</v>
      </c>
      <c r="L39" s="383"/>
      <c r="M39" s="387"/>
      <c r="N39" s="387"/>
      <c r="O39" s="388"/>
    </row>
    <row r="40" spans="1:15" ht="15" thickBot="1" x14ac:dyDescent="0.35">
      <c r="A40" s="30" t="s">
        <v>32</v>
      </c>
      <c r="B40" s="31">
        <v>693</v>
      </c>
      <c r="C40" s="32">
        <v>69824696</v>
      </c>
      <c r="D40" s="33">
        <v>5982.2984376185732</v>
      </c>
      <c r="E40" s="33">
        <v>1082628669.9549246</v>
      </c>
      <c r="F40" s="34">
        <v>815.7015623814201</v>
      </c>
      <c r="G40" s="90">
        <v>58085476.745074295</v>
      </c>
      <c r="H40" s="36">
        <f t="shared" si="0"/>
        <v>6797.9999999999936</v>
      </c>
      <c r="I40" s="37">
        <f t="shared" si="0"/>
        <v>1140714146.6999989</v>
      </c>
      <c r="J40" s="38">
        <f t="shared" si="1"/>
        <v>7490.9999999999936</v>
      </c>
      <c r="K40" s="39">
        <f t="shared" si="1"/>
        <v>1210538842.6999989</v>
      </c>
      <c r="L40" s="383">
        <f>K40/K3</f>
        <v>0.39354225566344425</v>
      </c>
      <c r="M40" s="384">
        <f>J40/J3</f>
        <v>2.6188754812284196E-3</v>
      </c>
      <c r="N40" s="384">
        <f>E40/K40</f>
        <v>0.89433616813172057</v>
      </c>
      <c r="O40" s="385">
        <f>G40/K40</f>
        <v>4.7983158157502676E-2</v>
      </c>
    </row>
    <row r="41" spans="1:15" ht="15" thickBot="1" x14ac:dyDescent="0.35">
      <c r="A41" s="54" t="s">
        <v>20</v>
      </c>
      <c r="B41" s="63">
        <v>455</v>
      </c>
      <c r="C41" s="64">
        <v>30030733</v>
      </c>
      <c r="D41" s="65">
        <v>3635.2984376185732</v>
      </c>
      <c r="E41" s="65">
        <v>627472717.9549247</v>
      </c>
      <c r="F41" s="93">
        <v>637.7015623814201</v>
      </c>
      <c r="G41" s="94">
        <v>39498799.745074295</v>
      </c>
      <c r="H41" s="45">
        <f t="shared" si="0"/>
        <v>4272.9999999999936</v>
      </c>
      <c r="I41" s="46">
        <f t="shared" si="0"/>
        <v>666971517.69999897</v>
      </c>
      <c r="J41" s="47">
        <f t="shared" si="1"/>
        <v>4727.9999999999936</v>
      </c>
      <c r="K41" s="26">
        <f t="shared" si="1"/>
        <v>697002250.69999897</v>
      </c>
      <c r="L41" s="383"/>
      <c r="M41" s="384"/>
      <c r="N41" s="384"/>
      <c r="O41" s="385"/>
    </row>
    <row r="42" spans="1:15" ht="15" thickBot="1" x14ac:dyDescent="0.35">
      <c r="A42" s="57" t="str">
        <f>A33</f>
        <v>EverSource East</v>
      </c>
      <c r="B42" s="49">
        <v>434</v>
      </c>
      <c r="C42" s="50">
        <v>27619364</v>
      </c>
      <c r="D42" s="51">
        <v>3436.2984376185732</v>
      </c>
      <c r="E42" s="51">
        <v>555249450.25492465</v>
      </c>
      <c r="F42" s="49">
        <v>631.7015623814201</v>
      </c>
      <c r="G42" s="51">
        <v>39073119.745074295</v>
      </c>
      <c r="H42" s="24">
        <f t="shared" si="0"/>
        <v>4067.9999999999932</v>
      </c>
      <c r="I42" s="24">
        <f t="shared" si="0"/>
        <v>594322569.99999893</v>
      </c>
      <c r="J42" s="47">
        <f t="shared" si="1"/>
        <v>4501.9999999999936</v>
      </c>
      <c r="K42" s="26">
        <f t="shared" si="1"/>
        <v>621941933.99999893</v>
      </c>
      <c r="L42" s="383"/>
      <c r="M42" s="384"/>
      <c r="N42" s="384"/>
      <c r="O42" s="385"/>
    </row>
    <row r="43" spans="1:15" ht="15" thickBot="1" x14ac:dyDescent="0.35">
      <c r="A43" s="57" t="str">
        <f>A34</f>
        <v>EverSource West</v>
      </c>
      <c r="B43" s="49">
        <v>21</v>
      </c>
      <c r="C43" s="50">
        <v>2411369</v>
      </c>
      <c r="D43" s="51">
        <v>199</v>
      </c>
      <c r="E43" s="51">
        <v>72223267.700000003</v>
      </c>
      <c r="F43" s="52">
        <v>6</v>
      </c>
      <c r="G43" s="53">
        <v>425680</v>
      </c>
      <c r="H43" s="24">
        <f t="shared" si="0"/>
        <v>205</v>
      </c>
      <c r="I43" s="24">
        <f t="shared" si="0"/>
        <v>72648947.700000003</v>
      </c>
      <c r="J43" s="47">
        <f t="shared" si="1"/>
        <v>226</v>
      </c>
      <c r="K43" s="26">
        <f t="shared" si="1"/>
        <v>75060316.700000003</v>
      </c>
      <c r="L43" s="383"/>
      <c r="M43" s="384"/>
      <c r="N43" s="384"/>
      <c r="O43" s="385"/>
    </row>
    <row r="44" spans="1:15" ht="15" thickBot="1" x14ac:dyDescent="0.35">
      <c r="A44" s="54" t="s">
        <v>23</v>
      </c>
      <c r="B44" s="63">
        <v>234</v>
      </c>
      <c r="C44" s="64">
        <v>39024243</v>
      </c>
      <c r="D44" s="65">
        <v>2322</v>
      </c>
      <c r="E44" s="65">
        <v>442000945</v>
      </c>
      <c r="F44" s="67">
        <v>178</v>
      </c>
      <c r="G44" s="91">
        <v>18586677</v>
      </c>
      <c r="H44" s="45">
        <f t="shared" si="0"/>
        <v>2500</v>
      </c>
      <c r="I44" s="46">
        <f t="shared" si="0"/>
        <v>460587622</v>
      </c>
      <c r="J44" s="25">
        <f t="shared" si="1"/>
        <v>2734</v>
      </c>
      <c r="K44" s="26">
        <f t="shared" si="1"/>
        <v>499611865</v>
      </c>
      <c r="L44" s="383"/>
      <c r="M44" s="384"/>
      <c r="N44" s="384"/>
      <c r="O44" s="385"/>
    </row>
    <row r="45" spans="1:15" ht="15" thickBot="1" x14ac:dyDescent="0.35">
      <c r="A45" s="57" t="s">
        <v>24</v>
      </c>
      <c r="B45" s="49">
        <v>233</v>
      </c>
      <c r="C45" s="50">
        <v>38960523</v>
      </c>
      <c r="D45" s="51">
        <v>2314</v>
      </c>
      <c r="E45" s="51">
        <v>441030455</v>
      </c>
      <c r="F45" s="58">
        <v>176</v>
      </c>
      <c r="G45" s="69">
        <v>18370377</v>
      </c>
      <c r="H45" s="24">
        <f t="shared" si="0"/>
        <v>2490</v>
      </c>
      <c r="I45" s="24">
        <f t="shared" si="0"/>
        <v>459400832</v>
      </c>
      <c r="J45" s="25">
        <f t="shared" si="1"/>
        <v>2723</v>
      </c>
      <c r="K45" s="26">
        <f t="shared" si="1"/>
        <v>498361355</v>
      </c>
      <c r="L45" s="383"/>
      <c r="M45" s="384"/>
      <c r="N45" s="384"/>
      <c r="O45" s="385"/>
    </row>
    <row r="46" spans="1:15" ht="15" thickBot="1" x14ac:dyDescent="0.35">
      <c r="A46" s="57" t="s">
        <v>25</v>
      </c>
      <c r="B46" s="49">
        <v>1</v>
      </c>
      <c r="C46" s="50">
        <v>63720</v>
      </c>
      <c r="D46" s="51">
        <v>8</v>
      </c>
      <c r="E46" s="51">
        <v>970490</v>
      </c>
      <c r="F46" s="58">
        <v>2</v>
      </c>
      <c r="G46" s="69">
        <v>216300</v>
      </c>
      <c r="H46" s="24">
        <f t="shared" si="0"/>
        <v>10</v>
      </c>
      <c r="I46" s="24">
        <f t="shared" si="0"/>
        <v>1186790</v>
      </c>
      <c r="J46" s="25">
        <f t="shared" si="1"/>
        <v>11</v>
      </c>
      <c r="K46" s="26">
        <f t="shared" si="1"/>
        <v>1250510</v>
      </c>
      <c r="L46" s="383"/>
      <c r="M46" s="384"/>
      <c r="N46" s="384"/>
      <c r="O46" s="385"/>
    </row>
    <row r="47" spans="1:15" ht="15" thickBot="1" x14ac:dyDescent="0.35">
      <c r="A47" s="54" t="s">
        <v>26</v>
      </c>
      <c r="B47" s="63">
        <v>4</v>
      </c>
      <c r="C47" s="64">
        <v>769720</v>
      </c>
      <c r="D47" s="65">
        <v>25</v>
      </c>
      <c r="E47" s="65">
        <v>13155007</v>
      </c>
      <c r="F47" s="70">
        <v>0</v>
      </c>
      <c r="G47" s="92">
        <v>0</v>
      </c>
      <c r="H47" s="45">
        <f t="shared" si="0"/>
        <v>25</v>
      </c>
      <c r="I47" s="46">
        <f t="shared" si="0"/>
        <v>13155007</v>
      </c>
      <c r="J47" s="25">
        <f t="shared" si="1"/>
        <v>29</v>
      </c>
      <c r="K47" s="26">
        <f t="shared" si="1"/>
        <v>13924727</v>
      </c>
      <c r="L47" s="383"/>
      <c r="M47" s="384"/>
      <c r="N47" s="384"/>
      <c r="O47" s="385"/>
    </row>
    <row r="48" spans="1:15" ht="15" thickBot="1" x14ac:dyDescent="0.35">
      <c r="A48" s="57" t="s">
        <v>27</v>
      </c>
      <c r="B48" s="49">
        <v>4</v>
      </c>
      <c r="C48" s="50">
        <v>769720</v>
      </c>
      <c r="D48" s="51">
        <v>25</v>
      </c>
      <c r="E48" s="51">
        <v>13155007</v>
      </c>
      <c r="F48" s="58">
        <v>0</v>
      </c>
      <c r="G48" s="69">
        <v>0</v>
      </c>
      <c r="H48" s="24">
        <f t="shared" si="0"/>
        <v>25</v>
      </c>
      <c r="I48" s="24">
        <f t="shared" si="0"/>
        <v>13155007</v>
      </c>
      <c r="J48" s="25">
        <f t="shared" si="1"/>
        <v>29</v>
      </c>
      <c r="K48" s="26">
        <f t="shared" si="1"/>
        <v>13924727</v>
      </c>
      <c r="L48" s="383"/>
      <c r="M48" s="384"/>
      <c r="N48" s="384"/>
      <c r="O48" s="385"/>
    </row>
    <row r="49" spans="1:15" ht="15" thickBot="1" x14ac:dyDescent="0.35">
      <c r="A49" s="30" t="s">
        <v>33</v>
      </c>
      <c r="B49" s="31">
        <v>2929</v>
      </c>
      <c r="C49" s="32">
        <v>3284185.1999999993</v>
      </c>
      <c r="D49" s="33">
        <v>8770.714864158821</v>
      </c>
      <c r="E49" s="33">
        <v>11509807.726862129</v>
      </c>
      <c r="F49" s="34">
        <v>5028.2851358411599</v>
      </c>
      <c r="G49" s="90">
        <v>2591150.8731378498</v>
      </c>
      <c r="H49" s="36">
        <f t="shared" si="0"/>
        <v>13798.999999999982</v>
      </c>
      <c r="I49" s="37">
        <f t="shared" si="0"/>
        <v>14100958.599999979</v>
      </c>
      <c r="J49" s="38">
        <f t="shared" si="1"/>
        <v>16727.999999999982</v>
      </c>
      <c r="K49" s="39">
        <f t="shared" si="1"/>
        <v>17385143.799999978</v>
      </c>
      <c r="L49" s="386">
        <f>K49/K3</f>
        <v>5.6518539221966108E-3</v>
      </c>
      <c r="M49" s="384">
        <f>J49/J3</f>
        <v>5.8481576625268985E-3</v>
      </c>
      <c r="N49" s="384">
        <f>E49/K49</f>
        <v>0.66204846271459328</v>
      </c>
      <c r="O49" s="385">
        <f>G49/K49</f>
        <v>0.14904397127493724</v>
      </c>
    </row>
    <row r="50" spans="1:15" ht="15" thickBot="1" x14ac:dyDescent="0.35">
      <c r="A50" s="54" t="s">
        <v>20</v>
      </c>
      <c r="B50" s="63">
        <v>2444</v>
      </c>
      <c r="C50" s="64">
        <v>1546448.199999999</v>
      </c>
      <c r="D50" s="65">
        <v>8157.7148641588201</v>
      </c>
      <c r="E50" s="65">
        <v>7179903.7268621298</v>
      </c>
      <c r="F50" s="93">
        <v>4702.2851358411599</v>
      </c>
      <c r="G50" s="94">
        <v>1504595.8731378498</v>
      </c>
      <c r="H50" s="45">
        <f t="shared" si="0"/>
        <v>12859.99999999998</v>
      </c>
      <c r="I50" s="46">
        <f t="shared" si="0"/>
        <v>8684499.5999999791</v>
      </c>
      <c r="J50" s="47">
        <f t="shared" si="1"/>
        <v>15303.999999999982</v>
      </c>
      <c r="K50" s="26">
        <f t="shared" si="1"/>
        <v>10230947.799999978</v>
      </c>
      <c r="L50" s="386"/>
      <c r="M50" s="384"/>
      <c r="N50" s="384"/>
      <c r="O50" s="385"/>
    </row>
    <row r="51" spans="1:15" ht="15" thickBot="1" x14ac:dyDescent="0.35">
      <c r="A51" s="57" t="str">
        <f>A42</f>
        <v>EverSource East</v>
      </c>
      <c r="B51" s="49">
        <v>2312</v>
      </c>
      <c r="C51" s="50">
        <v>983004</v>
      </c>
      <c r="D51" s="51">
        <v>6961.7148641588201</v>
      </c>
      <c r="E51" s="51">
        <v>5473460.3268621396</v>
      </c>
      <c r="F51" s="49">
        <v>3717.2851358411599</v>
      </c>
      <c r="G51" s="51">
        <v>1193041.6731378499</v>
      </c>
      <c r="H51" s="24">
        <f t="shared" si="0"/>
        <v>10678.99999999998</v>
      </c>
      <c r="I51" s="24">
        <f t="shared" si="0"/>
        <v>6666501.9999999898</v>
      </c>
      <c r="J51" s="47">
        <f t="shared" si="1"/>
        <v>12990.999999999982</v>
      </c>
      <c r="K51" s="26">
        <f t="shared" si="1"/>
        <v>7649505.9999999898</v>
      </c>
      <c r="L51" s="386"/>
      <c r="M51" s="384"/>
      <c r="N51" s="384"/>
      <c r="O51" s="385"/>
    </row>
    <row r="52" spans="1:15" ht="15" thickBot="1" x14ac:dyDescent="0.35">
      <c r="A52" s="57" t="str">
        <f>A43</f>
        <v>EverSource West</v>
      </c>
      <c r="B52" s="49">
        <v>132</v>
      </c>
      <c r="C52" s="50">
        <v>563444.19999999902</v>
      </c>
      <c r="D52" s="51">
        <v>1196</v>
      </c>
      <c r="E52" s="51">
        <v>1706443.3999999899</v>
      </c>
      <c r="F52" s="52">
        <v>985</v>
      </c>
      <c r="G52" s="53">
        <v>311554.2</v>
      </c>
      <c r="H52" s="24">
        <f t="shared" si="0"/>
        <v>2181</v>
      </c>
      <c r="I52" s="24">
        <f t="shared" si="0"/>
        <v>2017997.5999999898</v>
      </c>
      <c r="J52" s="47">
        <f t="shared" si="1"/>
        <v>2313</v>
      </c>
      <c r="K52" s="26">
        <f t="shared" si="1"/>
        <v>2581441.7999999891</v>
      </c>
      <c r="L52" s="386"/>
      <c r="M52" s="384"/>
      <c r="N52" s="384"/>
      <c r="O52" s="385"/>
    </row>
    <row r="53" spans="1:15" ht="15" thickBot="1" x14ac:dyDescent="0.35">
      <c r="A53" s="54" t="s">
        <v>23</v>
      </c>
      <c r="B53" s="63">
        <v>216</v>
      </c>
      <c r="C53" s="64">
        <v>1683109</v>
      </c>
      <c r="D53" s="65">
        <v>417</v>
      </c>
      <c r="E53" s="65">
        <v>4212705</v>
      </c>
      <c r="F53" s="67">
        <v>167</v>
      </c>
      <c r="G53" s="91">
        <v>1075001</v>
      </c>
      <c r="H53" s="45">
        <f t="shared" si="0"/>
        <v>584</v>
      </c>
      <c r="I53" s="46">
        <f t="shared" si="0"/>
        <v>5287706</v>
      </c>
      <c r="J53" s="25">
        <f t="shared" si="1"/>
        <v>800</v>
      </c>
      <c r="K53" s="26">
        <f t="shared" si="1"/>
        <v>6970815</v>
      </c>
      <c r="L53" s="386"/>
      <c r="M53" s="384"/>
      <c r="N53" s="384"/>
      <c r="O53" s="385"/>
    </row>
    <row r="54" spans="1:15" ht="15" thickBot="1" x14ac:dyDescent="0.35">
      <c r="A54" s="57" t="s">
        <v>24</v>
      </c>
      <c r="B54" s="49">
        <v>216</v>
      </c>
      <c r="C54" s="50">
        <v>1683109</v>
      </c>
      <c r="D54" s="51">
        <v>416</v>
      </c>
      <c r="E54" s="51">
        <v>4187867</v>
      </c>
      <c r="F54" s="58">
        <v>166</v>
      </c>
      <c r="G54" s="69">
        <v>1074771</v>
      </c>
      <c r="H54" s="24">
        <f t="shared" si="0"/>
        <v>582</v>
      </c>
      <c r="I54" s="24">
        <f t="shared" si="0"/>
        <v>5262638</v>
      </c>
      <c r="J54" s="25">
        <f t="shared" si="1"/>
        <v>798</v>
      </c>
      <c r="K54" s="26">
        <f t="shared" si="1"/>
        <v>6945747</v>
      </c>
      <c r="L54" s="386"/>
      <c r="M54" s="384"/>
      <c r="N54" s="384"/>
      <c r="O54" s="385"/>
    </row>
    <row r="55" spans="1:15" ht="15" thickBot="1" x14ac:dyDescent="0.35">
      <c r="A55" s="57" t="s">
        <v>25</v>
      </c>
      <c r="B55" s="49">
        <v>0</v>
      </c>
      <c r="C55" s="50">
        <v>0</v>
      </c>
      <c r="D55" s="51">
        <v>1</v>
      </c>
      <c r="E55" s="51">
        <v>24838</v>
      </c>
      <c r="F55" s="58">
        <v>1</v>
      </c>
      <c r="G55" s="69">
        <v>230</v>
      </c>
      <c r="H55" s="24">
        <f t="shared" si="0"/>
        <v>2</v>
      </c>
      <c r="I55" s="24">
        <f t="shared" si="0"/>
        <v>25068</v>
      </c>
      <c r="J55" s="25">
        <f t="shared" si="1"/>
        <v>2</v>
      </c>
      <c r="K55" s="26">
        <f t="shared" si="1"/>
        <v>25068</v>
      </c>
      <c r="L55" s="386"/>
      <c r="M55" s="384"/>
      <c r="N55" s="384"/>
      <c r="O55" s="385"/>
    </row>
    <row r="56" spans="1:15" ht="15" thickBot="1" x14ac:dyDescent="0.35">
      <c r="A56" s="54" t="s">
        <v>26</v>
      </c>
      <c r="B56" s="63">
        <v>269</v>
      </c>
      <c r="C56" s="64">
        <v>54628</v>
      </c>
      <c r="D56" s="65">
        <v>196</v>
      </c>
      <c r="E56" s="65">
        <v>117199</v>
      </c>
      <c r="F56" s="70">
        <v>159</v>
      </c>
      <c r="G56" s="92">
        <v>11554</v>
      </c>
      <c r="H56" s="45">
        <f t="shared" si="0"/>
        <v>355</v>
      </c>
      <c r="I56" s="46">
        <f t="shared" si="0"/>
        <v>128753</v>
      </c>
      <c r="J56" s="25">
        <f t="shared" si="1"/>
        <v>624</v>
      </c>
      <c r="K56" s="26">
        <f t="shared" si="1"/>
        <v>183381</v>
      </c>
      <c r="L56" s="386"/>
      <c r="M56" s="384"/>
      <c r="N56" s="384"/>
      <c r="O56" s="385"/>
    </row>
    <row r="57" spans="1:15" ht="15" thickBot="1" x14ac:dyDescent="0.35">
      <c r="A57" s="57" t="s">
        <v>27</v>
      </c>
      <c r="B57" s="49">
        <v>269</v>
      </c>
      <c r="C57" s="50">
        <v>54628</v>
      </c>
      <c r="D57" s="51">
        <v>196</v>
      </c>
      <c r="E57" s="51">
        <v>117199</v>
      </c>
      <c r="F57" s="58">
        <v>159</v>
      </c>
      <c r="G57" s="69">
        <v>11554</v>
      </c>
      <c r="H57" s="24">
        <f t="shared" si="0"/>
        <v>355</v>
      </c>
      <c r="I57" s="24">
        <f t="shared" si="0"/>
        <v>128753</v>
      </c>
      <c r="J57" s="25">
        <f t="shared" si="1"/>
        <v>624</v>
      </c>
      <c r="K57" s="26">
        <f t="shared" si="1"/>
        <v>183381</v>
      </c>
      <c r="L57" s="386"/>
      <c r="M57" s="384"/>
      <c r="N57" s="384"/>
      <c r="O57" s="385"/>
    </row>
    <row r="58" spans="1:15" ht="15" thickBot="1" x14ac:dyDescent="0.35">
      <c r="A58" s="73" t="s">
        <v>35</v>
      </c>
      <c r="B58" s="74">
        <v>400</v>
      </c>
      <c r="C58" s="75">
        <v>680343.59999999905</v>
      </c>
      <c r="D58" s="76">
        <v>119</v>
      </c>
      <c r="E58" s="76">
        <v>1414547.5</v>
      </c>
      <c r="F58" s="77">
        <v>192</v>
      </c>
      <c r="G58" s="95">
        <v>284406.40000000002</v>
      </c>
      <c r="H58" s="36">
        <f t="shared" si="0"/>
        <v>311</v>
      </c>
      <c r="I58" s="37">
        <f t="shared" si="0"/>
        <v>1698953.9</v>
      </c>
      <c r="J58" s="38">
        <f t="shared" si="1"/>
        <v>711</v>
      </c>
      <c r="K58" s="39">
        <f t="shared" si="1"/>
        <v>2379297.4999999991</v>
      </c>
      <c r="L58" s="377">
        <f>K58/K3</f>
        <v>7.7350190841950933E-4</v>
      </c>
      <c r="M58" s="379">
        <f>J58/J3</f>
        <v>2.4856767683265361E-4</v>
      </c>
      <c r="N58" s="379">
        <f>E58/K58</f>
        <v>0.59452317333162441</v>
      </c>
      <c r="O58" s="381">
        <v>0.10137381139132912</v>
      </c>
    </row>
    <row r="59" spans="1:15" ht="15" thickBot="1" x14ac:dyDescent="0.35">
      <c r="A59" s="96" t="s">
        <v>20</v>
      </c>
      <c r="B59" s="63">
        <v>400</v>
      </c>
      <c r="C59" s="64">
        <v>680343.59999999905</v>
      </c>
      <c r="D59" s="65">
        <v>119</v>
      </c>
      <c r="E59" s="64">
        <v>1414547.5</v>
      </c>
      <c r="F59" s="93">
        <v>192</v>
      </c>
      <c r="G59" s="94">
        <v>284406.40000000002</v>
      </c>
      <c r="H59" s="45">
        <f t="shared" si="0"/>
        <v>311</v>
      </c>
      <c r="I59" s="46">
        <f t="shared" si="0"/>
        <v>1698953.9</v>
      </c>
      <c r="J59" s="80">
        <f t="shared" si="1"/>
        <v>711</v>
      </c>
      <c r="K59" s="81">
        <f t="shared" si="1"/>
        <v>2379297.4999999991</v>
      </c>
      <c r="L59" s="377"/>
      <c r="M59" s="379"/>
      <c r="N59" s="379"/>
      <c r="O59" s="381"/>
    </row>
    <row r="60" spans="1:15" ht="15" thickBot="1" x14ac:dyDescent="0.35">
      <c r="A60" s="100" t="str">
        <f>A43</f>
        <v>EverSource West</v>
      </c>
      <c r="B60" s="52">
        <v>400</v>
      </c>
      <c r="C60" s="53">
        <v>680343.59999999905</v>
      </c>
      <c r="D60" s="53">
        <v>119</v>
      </c>
      <c r="E60" s="66">
        <v>1414547.5</v>
      </c>
      <c r="F60" s="52">
        <v>192</v>
      </c>
      <c r="G60" s="53">
        <v>284406.40000000002</v>
      </c>
      <c r="H60" s="83">
        <f>H59</f>
        <v>311</v>
      </c>
      <c r="I60" s="83">
        <f>I59</f>
        <v>1698953.9</v>
      </c>
      <c r="J60" s="84">
        <f t="shared" si="1"/>
        <v>711</v>
      </c>
      <c r="K60" s="85">
        <f t="shared" si="1"/>
        <v>2379297.4999999991</v>
      </c>
      <c r="L60" s="378"/>
      <c r="M60" s="380"/>
      <c r="N60" s="380"/>
      <c r="O60" s="382"/>
    </row>
  </sheetData>
  <mergeCells count="33">
    <mergeCell ref="B1:C1"/>
    <mergeCell ref="D1:E1"/>
    <mergeCell ref="F1:G1"/>
    <mergeCell ref="H1:I1"/>
    <mergeCell ref="J1:O1"/>
    <mergeCell ref="L4:L12"/>
    <mergeCell ref="M4:M12"/>
    <mergeCell ref="N4:N12"/>
    <mergeCell ref="O4:O12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</mergeCells>
  <pageMargins left="0.7" right="0.7" top="0.75" bottom="0.75" header="0.3" footer="0.3"/>
  <pageSetup scale="9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B62B-FDAC-4C6F-AE35-E0E5564FAEFF}">
  <sheetPr>
    <tabColor rgb="FF00B050"/>
  </sheetPr>
  <dimension ref="A1:O60"/>
  <sheetViews>
    <sheetView zoomScale="90" zoomScaleNormal="90" workbookViewId="0"/>
  </sheetViews>
  <sheetFormatPr defaultRowHeight="14.4" x14ac:dyDescent="0.3"/>
  <cols>
    <col min="1" max="1" width="17.44140625" customWidth="1"/>
    <col min="2" max="2" width="14.21875" style="86" customWidth="1"/>
    <col min="3" max="3" width="14.44140625" style="86" customWidth="1"/>
    <col min="4" max="4" width="13.21875" style="86" customWidth="1"/>
    <col min="5" max="6" width="14.21875" style="86" customWidth="1"/>
    <col min="7" max="9" width="15.21875" style="86" customWidth="1"/>
    <col min="10" max="10" width="11.44140625" style="86" customWidth="1"/>
    <col min="11" max="11" width="12.77734375" style="86" customWidth="1"/>
    <col min="12" max="12" width="10.21875" customWidth="1"/>
    <col min="13" max="13" width="9.77734375" customWidth="1"/>
    <col min="14" max="14" width="12.21875" customWidth="1"/>
    <col min="15" max="15" width="13.21875" customWidth="1"/>
  </cols>
  <sheetData>
    <row r="1" spans="1:15" ht="44.1" customHeight="1" thickTop="1" thickBot="1" x14ac:dyDescent="0.35">
      <c r="B1" s="391" t="s">
        <v>0</v>
      </c>
      <c r="C1" s="392"/>
      <c r="D1" s="393" t="s">
        <v>1</v>
      </c>
      <c r="E1" s="394"/>
      <c r="F1" s="391" t="s">
        <v>2</v>
      </c>
      <c r="G1" s="395"/>
      <c r="H1" s="396" t="s">
        <v>3</v>
      </c>
      <c r="I1" s="397"/>
      <c r="J1" s="398" t="s">
        <v>4</v>
      </c>
      <c r="K1" s="399"/>
      <c r="L1" s="399"/>
      <c r="M1" s="399"/>
      <c r="N1" s="399"/>
      <c r="O1" s="400"/>
    </row>
    <row r="2" spans="1:15" ht="44.4" thickTop="1" thickBot="1" x14ac:dyDescent="0.35">
      <c r="A2" s="2">
        <f>LAYOUT!B20</f>
        <v>2022</v>
      </c>
      <c r="B2" s="3" t="s">
        <v>5</v>
      </c>
      <c r="C2" s="4" t="s">
        <v>6</v>
      </c>
      <c r="D2" s="5" t="s">
        <v>7</v>
      </c>
      <c r="E2" s="6" t="s">
        <v>8</v>
      </c>
      <c r="F2" s="7" t="s">
        <v>9</v>
      </c>
      <c r="G2" s="8" t="s">
        <v>10</v>
      </c>
      <c r="H2" s="9" t="s">
        <v>11</v>
      </c>
      <c r="I2" s="10" t="s">
        <v>12</v>
      </c>
      <c r="J2" s="11" t="s">
        <v>13</v>
      </c>
      <c r="K2" s="12" t="s">
        <v>14</v>
      </c>
      <c r="L2" s="13" t="s">
        <v>15</v>
      </c>
      <c r="M2" s="14" t="s">
        <v>16</v>
      </c>
      <c r="N2" s="15" t="s">
        <v>17</v>
      </c>
      <c r="O2" s="16" t="s">
        <v>18</v>
      </c>
    </row>
    <row r="3" spans="1:15" ht="15" thickBot="1" x14ac:dyDescent="0.35">
      <c r="A3" s="17" t="s">
        <v>39</v>
      </c>
      <c r="B3" s="18">
        <v>1172809</v>
      </c>
      <c r="C3" s="19">
        <v>819565279.39999998</v>
      </c>
      <c r="D3" s="20">
        <v>481792</v>
      </c>
      <c r="E3" s="21">
        <v>1829665625.6999998</v>
      </c>
      <c r="F3" s="22">
        <v>1149433</v>
      </c>
      <c r="G3" s="23">
        <v>811737846</v>
      </c>
      <c r="H3" s="24">
        <f>D3+F3</f>
        <v>1631225</v>
      </c>
      <c r="I3" s="24">
        <f>E3+G3</f>
        <v>2641403471.6999998</v>
      </c>
      <c r="J3" s="25">
        <f>B3+D3+F3</f>
        <v>2804034</v>
      </c>
      <c r="K3" s="26">
        <f>C3+E3+G3</f>
        <v>3460968751.0999999</v>
      </c>
      <c r="L3" s="27">
        <f>SUM(L4:L57)</f>
        <v>0.99925186244482067</v>
      </c>
      <c r="M3" s="28">
        <f>SUM(M4:M57)</f>
        <v>0.9997482198860641</v>
      </c>
      <c r="N3" s="28">
        <f>E3/K3</f>
        <v>0.52865707762269654</v>
      </c>
      <c r="O3" s="29">
        <f>G3/K3</f>
        <v>0.23454064580675724</v>
      </c>
    </row>
    <row r="4" spans="1:15" ht="15" thickBot="1" x14ac:dyDescent="0.35">
      <c r="A4" s="30" t="s">
        <v>19</v>
      </c>
      <c r="B4" s="31">
        <v>924179</v>
      </c>
      <c r="C4" s="32">
        <v>502627207.29999989</v>
      </c>
      <c r="D4" s="33">
        <v>296553</v>
      </c>
      <c r="E4" s="33">
        <v>174266511</v>
      </c>
      <c r="F4" s="34">
        <v>924459</v>
      </c>
      <c r="G4" s="35">
        <v>506231108</v>
      </c>
      <c r="H4" s="36">
        <f>D4+F4</f>
        <v>1221012</v>
      </c>
      <c r="I4" s="37">
        <f>E4+G4</f>
        <v>680497619</v>
      </c>
      <c r="J4" s="38">
        <f>B4+D4+F4</f>
        <v>2145191</v>
      </c>
      <c r="K4" s="39">
        <f>C4+I4</f>
        <v>1183124826.3</v>
      </c>
      <c r="L4" s="390">
        <f>K4/K$3</f>
        <v>0.34184787884142764</v>
      </c>
      <c r="M4" s="387">
        <f>J4/J3</f>
        <v>0.76503744248464889</v>
      </c>
      <c r="N4" s="387">
        <f>E4/$K$4</f>
        <v>0.14729342764700973</v>
      </c>
      <c r="O4" s="388">
        <f>G4/K4</f>
        <v>0.42787632948515031</v>
      </c>
    </row>
    <row r="5" spans="1:15" ht="15" thickBot="1" x14ac:dyDescent="0.35">
      <c r="A5" s="40" t="s">
        <v>20</v>
      </c>
      <c r="B5" s="41">
        <v>383529</v>
      </c>
      <c r="C5" s="42">
        <v>206494340.29999989</v>
      </c>
      <c r="D5" s="43">
        <v>136205</v>
      </c>
      <c r="E5" s="43">
        <v>77541643</v>
      </c>
      <c r="F5" s="120">
        <v>595391</v>
      </c>
      <c r="G5" s="121">
        <v>304370545</v>
      </c>
      <c r="H5" s="45">
        <f t="shared" ref="H5:I59" si="0">D5+F5</f>
        <v>731596</v>
      </c>
      <c r="I5" s="46">
        <f t="shared" si="0"/>
        <v>381912188</v>
      </c>
      <c r="J5" s="25">
        <f>B5+D5+F5</f>
        <v>1115125</v>
      </c>
      <c r="K5" s="26">
        <f>C5+E5+G5</f>
        <v>588406528.29999995</v>
      </c>
      <c r="L5" s="390"/>
      <c r="M5" s="387"/>
      <c r="N5" s="387"/>
      <c r="O5" s="388"/>
    </row>
    <row r="6" spans="1:15" ht="15" thickBot="1" x14ac:dyDescent="0.35">
      <c r="A6" s="48" t="s">
        <v>21</v>
      </c>
      <c r="B6" s="49">
        <v>285675</v>
      </c>
      <c r="C6" s="50">
        <v>146358735</v>
      </c>
      <c r="D6" s="51">
        <v>119108</v>
      </c>
      <c r="E6" s="51">
        <v>66334710</v>
      </c>
      <c r="F6" s="49">
        <v>561563</v>
      </c>
      <c r="G6" s="50">
        <v>283641662</v>
      </c>
      <c r="H6" s="24">
        <f t="shared" si="0"/>
        <v>680671</v>
      </c>
      <c r="I6" s="24">
        <f t="shared" si="0"/>
        <v>349976372</v>
      </c>
      <c r="J6" s="25">
        <f t="shared" ref="J6:K60" si="1">B6+D6+F6</f>
        <v>966346</v>
      </c>
      <c r="K6" s="26">
        <f t="shared" si="1"/>
        <v>496335107</v>
      </c>
      <c r="L6" s="390"/>
      <c r="M6" s="387"/>
      <c r="N6" s="387"/>
      <c r="O6" s="388"/>
    </row>
    <row r="7" spans="1:15" ht="15" thickBot="1" x14ac:dyDescent="0.35">
      <c r="A7" s="48" t="s">
        <v>22</v>
      </c>
      <c r="B7" s="49">
        <v>97854</v>
      </c>
      <c r="C7" s="50">
        <v>60135605.2999999</v>
      </c>
      <c r="D7" s="51">
        <v>17097</v>
      </c>
      <c r="E7" s="51">
        <v>11206933</v>
      </c>
      <c r="F7" s="52">
        <v>33828</v>
      </c>
      <c r="G7" s="66">
        <v>20728883</v>
      </c>
      <c r="H7" s="24">
        <f t="shared" si="0"/>
        <v>50925</v>
      </c>
      <c r="I7" s="24">
        <f t="shared" si="0"/>
        <v>31935816</v>
      </c>
      <c r="J7" s="25">
        <f t="shared" si="1"/>
        <v>148779</v>
      </c>
      <c r="K7" s="26">
        <f t="shared" si="1"/>
        <v>92071421.299999893</v>
      </c>
      <c r="L7" s="390"/>
      <c r="M7" s="387"/>
      <c r="N7" s="387"/>
      <c r="O7" s="388"/>
    </row>
    <row r="8" spans="1:15" ht="15" thickBot="1" x14ac:dyDescent="0.35">
      <c r="A8" s="54" t="s">
        <v>23</v>
      </c>
      <c r="B8" s="41">
        <v>525583</v>
      </c>
      <c r="C8" s="42">
        <v>288464230</v>
      </c>
      <c r="D8" s="43">
        <v>154211</v>
      </c>
      <c r="E8" s="43">
        <v>92580089</v>
      </c>
      <c r="F8" s="87">
        <v>325091</v>
      </c>
      <c r="G8" s="88">
        <v>199285850</v>
      </c>
      <c r="H8" s="45">
        <f t="shared" si="0"/>
        <v>479302</v>
      </c>
      <c r="I8" s="46">
        <f t="shared" si="0"/>
        <v>291865939</v>
      </c>
      <c r="J8" s="25">
        <f t="shared" si="1"/>
        <v>1004885</v>
      </c>
      <c r="K8" s="26">
        <f t="shared" si="1"/>
        <v>580330169</v>
      </c>
      <c r="L8" s="390"/>
      <c r="M8" s="387"/>
      <c r="N8" s="387"/>
      <c r="O8" s="388"/>
    </row>
    <row r="9" spans="1:15" ht="15" thickBot="1" x14ac:dyDescent="0.35">
      <c r="A9" s="57" t="s">
        <v>24</v>
      </c>
      <c r="B9" s="49">
        <v>523789</v>
      </c>
      <c r="C9" s="50">
        <v>287217706</v>
      </c>
      <c r="D9" s="51">
        <v>153843</v>
      </c>
      <c r="E9" s="51">
        <v>92305633</v>
      </c>
      <c r="F9" s="58">
        <v>315061</v>
      </c>
      <c r="G9" s="69">
        <v>192191045</v>
      </c>
      <c r="H9" s="24">
        <f t="shared" si="0"/>
        <v>468904</v>
      </c>
      <c r="I9" s="24">
        <f t="shared" si="0"/>
        <v>284496678</v>
      </c>
      <c r="J9" s="25">
        <f t="shared" si="1"/>
        <v>992693</v>
      </c>
      <c r="K9" s="26">
        <f t="shared" si="1"/>
        <v>571714384</v>
      </c>
      <c r="L9" s="390"/>
      <c r="M9" s="387"/>
      <c r="N9" s="387"/>
      <c r="O9" s="388"/>
    </row>
    <row r="10" spans="1:15" ht="15" thickBot="1" x14ac:dyDescent="0.35">
      <c r="A10" s="57" t="s">
        <v>25</v>
      </c>
      <c r="B10" s="49">
        <v>1794</v>
      </c>
      <c r="C10" s="50">
        <v>1246524</v>
      </c>
      <c r="D10" s="51">
        <v>368</v>
      </c>
      <c r="E10" s="51">
        <v>274456</v>
      </c>
      <c r="F10" s="58">
        <v>10030</v>
      </c>
      <c r="G10" s="69">
        <v>7094805</v>
      </c>
      <c r="H10" s="24">
        <f t="shared" si="0"/>
        <v>10398</v>
      </c>
      <c r="I10" s="24">
        <f t="shared" si="0"/>
        <v>7369261</v>
      </c>
      <c r="J10" s="25">
        <f t="shared" si="1"/>
        <v>12192</v>
      </c>
      <c r="K10" s="26">
        <f t="shared" si="1"/>
        <v>8615785</v>
      </c>
      <c r="L10" s="390"/>
      <c r="M10" s="387"/>
      <c r="N10" s="387"/>
      <c r="O10" s="388"/>
    </row>
    <row r="11" spans="1:15" ht="15" thickBot="1" x14ac:dyDescent="0.35">
      <c r="A11" s="54" t="s">
        <v>26</v>
      </c>
      <c r="B11" s="41">
        <v>15067</v>
      </c>
      <c r="C11" s="42">
        <v>7668637</v>
      </c>
      <c r="D11" s="43">
        <v>6137</v>
      </c>
      <c r="E11" s="43">
        <v>4144779</v>
      </c>
      <c r="F11" s="55">
        <v>3977</v>
      </c>
      <c r="G11" s="89">
        <v>2574713</v>
      </c>
      <c r="H11" s="45">
        <f t="shared" si="0"/>
        <v>10114</v>
      </c>
      <c r="I11" s="46">
        <f t="shared" si="0"/>
        <v>6719492</v>
      </c>
      <c r="J11" s="25">
        <f t="shared" si="1"/>
        <v>25181</v>
      </c>
      <c r="K11" s="26">
        <f t="shared" si="1"/>
        <v>14388129</v>
      </c>
      <c r="L11" s="390"/>
      <c r="M11" s="387"/>
      <c r="N11" s="387"/>
      <c r="O11" s="388"/>
    </row>
    <row r="12" spans="1:15" ht="15" thickBot="1" x14ac:dyDescent="0.35">
      <c r="A12" s="57" t="s">
        <v>27</v>
      </c>
      <c r="B12" s="49">
        <v>15067</v>
      </c>
      <c r="C12" s="50">
        <v>7668637</v>
      </c>
      <c r="D12" s="51">
        <v>6137</v>
      </c>
      <c r="E12" s="51">
        <v>4144779</v>
      </c>
      <c r="F12" s="58">
        <v>3977</v>
      </c>
      <c r="G12" s="69">
        <v>2574713</v>
      </c>
      <c r="H12" s="24">
        <f t="shared" si="0"/>
        <v>10114</v>
      </c>
      <c r="I12" s="24">
        <f t="shared" si="0"/>
        <v>6719492</v>
      </c>
      <c r="J12" s="25">
        <f t="shared" si="1"/>
        <v>25181</v>
      </c>
      <c r="K12" s="26">
        <f t="shared" si="1"/>
        <v>14388129</v>
      </c>
      <c r="L12" s="390"/>
      <c r="M12" s="387"/>
      <c r="N12" s="387"/>
      <c r="O12" s="388"/>
    </row>
    <row r="13" spans="1:15" ht="15" thickBot="1" x14ac:dyDescent="0.35">
      <c r="A13" s="30" t="s">
        <v>28</v>
      </c>
      <c r="B13" s="31">
        <v>129229</v>
      </c>
      <c r="C13" s="32">
        <v>77835899</v>
      </c>
      <c r="D13" s="33">
        <v>73482</v>
      </c>
      <c r="E13" s="33">
        <v>40583695</v>
      </c>
      <c r="F13" s="34">
        <v>93310</v>
      </c>
      <c r="G13" s="90">
        <v>51506578</v>
      </c>
      <c r="H13" s="36">
        <f t="shared" si="0"/>
        <v>166792</v>
      </c>
      <c r="I13" s="37">
        <f t="shared" si="0"/>
        <v>92090273</v>
      </c>
      <c r="J13" s="61">
        <f t="shared" si="1"/>
        <v>296021</v>
      </c>
      <c r="K13" s="62">
        <f t="shared" si="1"/>
        <v>169926172</v>
      </c>
      <c r="L13" s="383">
        <f>K13/K3</f>
        <v>4.9097863696686762E-2</v>
      </c>
      <c r="M13" s="387">
        <f>J13/J3</f>
        <v>0.1055696899538308</v>
      </c>
      <c r="N13" s="387">
        <f>E13/K13</f>
        <v>0.23883133788243049</v>
      </c>
      <c r="O13" s="388">
        <f>G13/K13</f>
        <v>0.30311150656651054</v>
      </c>
    </row>
    <row r="14" spans="1:15" ht="15" thickBot="1" x14ac:dyDescent="0.35">
      <c r="A14" s="40" t="s">
        <v>20</v>
      </c>
      <c r="B14" s="63">
        <v>52793</v>
      </c>
      <c r="C14" s="64">
        <v>31695517</v>
      </c>
      <c r="D14" s="65">
        <v>35885</v>
      </c>
      <c r="E14" s="65">
        <v>18904755</v>
      </c>
      <c r="F14" s="93">
        <v>57448</v>
      </c>
      <c r="G14" s="122">
        <v>29680544</v>
      </c>
      <c r="H14" s="45">
        <f t="shared" si="0"/>
        <v>93333</v>
      </c>
      <c r="I14" s="46">
        <f t="shared" si="0"/>
        <v>48585299</v>
      </c>
      <c r="J14" s="25">
        <f t="shared" si="1"/>
        <v>146126</v>
      </c>
      <c r="K14" s="26">
        <f t="shared" si="1"/>
        <v>80280816</v>
      </c>
      <c r="L14" s="383"/>
      <c r="M14" s="387"/>
      <c r="N14" s="387"/>
      <c r="O14" s="388"/>
    </row>
    <row r="15" spans="1:15" ht="15" thickBot="1" x14ac:dyDescent="0.35">
      <c r="A15" s="48" t="str">
        <f>A6</f>
        <v>EverSource East</v>
      </c>
      <c r="B15" s="49">
        <v>27050</v>
      </c>
      <c r="C15" s="50">
        <v>13281010</v>
      </c>
      <c r="D15" s="51">
        <v>26424</v>
      </c>
      <c r="E15" s="51">
        <v>12953411</v>
      </c>
      <c r="F15" s="49">
        <v>50488</v>
      </c>
      <c r="G15" s="50">
        <v>25117486</v>
      </c>
      <c r="H15" s="24">
        <f t="shared" si="0"/>
        <v>76912</v>
      </c>
      <c r="I15" s="24">
        <f t="shared" si="0"/>
        <v>38070897</v>
      </c>
      <c r="J15" s="25">
        <f t="shared" si="1"/>
        <v>103962</v>
      </c>
      <c r="K15" s="26">
        <f t="shared" si="1"/>
        <v>51351907</v>
      </c>
      <c r="L15" s="383"/>
      <c r="M15" s="387"/>
      <c r="N15" s="387"/>
      <c r="O15" s="388"/>
    </row>
    <row r="16" spans="1:15" ht="15" thickBot="1" x14ac:dyDescent="0.35">
      <c r="A16" s="48" t="str">
        <f>A7</f>
        <v>EverSource West</v>
      </c>
      <c r="B16" s="49">
        <v>25743</v>
      </c>
      <c r="C16" s="50">
        <v>18414507</v>
      </c>
      <c r="D16" s="51">
        <v>9461</v>
      </c>
      <c r="E16" s="51">
        <v>5951344</v>
      </c>
      <c r="F16" s="52">
        <v>6960</v>
      </c>
      <c r="G16" s="66">
        <v>4563058</v>
      </c>
      <c r="H16" s="24">
        <f t="shared" si="0"/>
        <v>16421</v>
      </c>
      <c r="I16" s="24">
        <f t="shared" si="0"/>
        <v>10514402</v>
      </c>
      <c r="J16" s="25">
        <f t="shared" si="1"/>
        <v>42164</v>
      </c>
      <c r="K16" s="26">
        <f t="shared" si="1"/>
        <v>28928909</v>
      </c>
      <c r="L16" s="383"/>
      <c r="M16" s="387"/>
      <c r="N16" s="387"/>
      <c r="O16" s="388"/>
    </row>
    <row r="17" spans="1:15" ht="15" thickBot="1" x14ac:dyDescent="0.35">
      <c r="A17" s="40" t="s">
        <v>23</v>
      </c>
      <c r="B17" s="63">
        <v>72536</v>
      </c>
      <c r="C17" s="64">
        <v>43828909</v>
      </c>
      <c r="D17" s="65">
        <v>36444</v>
      </c>
      <c r="E17" s="65">
        <v>20960152</v>
      </c>
      <c r="F17" s="67">
        <v>35486</v>
      </c>
      <c r="G17" s="91">
        <v>21588751</v>
      </c>
      <c r="H17" s="45">
        <f t="shared" si="0"/>
        <v>71930</v>
      </c>
      <c r="I17" s="46">
        <f t="shared" si="0"/>
        <v>42548903</v>
      </c>
      <c r="J17" s="25">
        <f t="shared" si="1"/>
        <v>144466</v>
      </c>
      <c r="K17" s="26">
        <f t="shared" si="1"/>
        <v>86377812</v>
      </c>
      <c r="L17" s="383"/>
      <c r="M17" s="387"/>
      <c r="N17" s="387"/>
      <c r="O17" s="388"/>
    </row>
    <row r="18" spans="1:15" ht="15" thickBot="1" x14ac:dyDescent="0.35">
      <c r="A18" s="57" t="s">
        <v>24</v>
      </c>
      <c r="B18" s="49">
        <v>72497</v>
      </c>
      <c r="C18" s="50">
        <v>43797662</v>
      </c>
      <c r="D18" s="51">
        <v>36437</v>
      </c>
      <c r="E18" s="51">
        <v>20954341</v>
      </c>
      <c r="F18" s="58">
        <v>35380</v>
      </c>
      <c r="G18" s="69">
        <v>21494715</v>
      </c>
      <c r="H18" s="24">
        <f t="shared" si="0"/>
        <v>71817</v>
      </c>
      <c r="I18" s="24">
        <f t="shared" si="0"/>
        <v>42449056</v>
      </c>
      <c r="J18" s="25">
        <f t="shared" si="1"/>
        <v>144314</v>
      </c>
      <c r="K18" s="26">
        <f t="shared" si="1"/>
        <v>86246718</v>
      </c>
      <c r="L18" s="383"/>
      <c r="M18" s="387"/>
      <c r="N18" s="387"/>
      <c r="O18" s="388"/>
    </row>
    <row r="19" spans="1:15" ht="15" thickBot="1" x14ac:dyDescent="0.35">
      <c r="A19" s="57" t="s">
        <v>25</v>
      </c>
      <c r="B19" s="49">
        <v>39</v>
      </c>
      <c r="C19" s="50">
        <v>31247</v>
      </c>
      <c r="D19" s="51">
        <v>7</v>
      </c>
      <c r="E19" s="51">
        <v>5811</v>
      </c>
      <c r="F19" s="58">
        <v>106</v>
      </c>
      <c r="G19" s="69">
        <v>94036</v>
      </c>
      <c r="H19" s="24">
        <f t="shared" si="0"/>
        <v>113</v>
      </c>
      <c r="I19" s="24">
        <f t="shared" si="0"/>
        <v>99847</v>
      </c>
      <c r="J19" s="25">
        <f t="shared" si="1"/>
        <v>152</v>
      </c>
      <c r="K19" s="26">
        <f t="shared" si="1"/>
        <v>131094</v>
      </c>
      <c r="L19" s="383"/>
      <c r="M19" s="387"/>
      <c r="N19" s="387"/>
      <c r="O19" s="388"/>
    </row>
    <row r="20" spans="1:15" ht="15" thickBot="1" x14ac:dyDescent="0.35">
      <c r="A20" s="54" t="s">
        <v>26</v>
      </c>
      <c r="B20" s="63">
        <v>3900</v>
      </c>
      <c r="C20" s="64">
        <v>2311473</v>
      </c>
      <c r="D20" s="65">
        <v>1153</v>
      </c>
      <c r="E20" s="65">
        <v>718788</v>
      </c>
      <c r="F20" s="70">
        <v>376</v>
      </c>
      <c r="G20" s="92">
        <v>237283</v>
      </c>
      <c r="H20" s="45">
        <f t="shared" si="0"/>
        <v>1529</v>
      </c>
      <c r="I20" s="46">
        <f t="shared" si="0"/>
        <v>956071</v>
      </c>
      <c r="J20" s="25">
        <f t="shared" si="1"/>
        <v>5429</v>
      </c>
      <c r="K20" s="26">
        <f t="shared" si="1"/>
        <v>3267544</v>
      </c>
      <c r="L20" s="383"/>
      <c r="M20" s="387"/>
      <c r="N20" s="387"/>
      <c r="O20" s="388"/>
    </row>
    <row r="21" spans="1:15" ht="15" thickBot="1" x14ac:dyDescent="0.35">
      <c r="A21" s="57" t="s">
        <v>27</v>
      </c>
      <c r="B21" s="49">
        <v>3900</v>
      </c>
      <c r="C21" s="50">
        <v>2311473</v>
      </c>
      <c r="D21" s="51">
        <v>1153</v>
      </c>
      <c r="E21" s="51">
        <v>718788</v>
      </c>
      <c r="F21" s="58">
        <v>376</v>
      </c>
      <c r="G21" s="69">
        <v>237283</v>
      </c>
      <c r="H21" s="24">
        <f t="shared" si="0"/>
        <v>1529</v>
      </c>
      <c r="I21" s="24">
        <f t="shared" si="0"/>
        <v>956071</v>
      </c>
      <c r="J21" s="25">
        <f t="shared" si="1"/>
        <v>5429</v>
      </c>
      <c r="K21" s="26">
        <f t="shared" si="1"/>
        <v>3267544</v>
      </c>
      <c r="L21" s="383"/>
      <c r="M21" s="387"/>
      <c r="N21" s="387"/>
      <c r="O21" s="388"/>
    </row>
    <row r="22" spans="1:15" ht="15" thickBot="1" x14ac:dyDescent="0.35">
      <c r="A22" s="30" t="s">
        <v>29</v>
      </c>
      <c r="B22" s="31">
        <v>105269</v>
      </c>
      <c r="C22" s="32">
        <v>99694821.400000006</v>
      </c>
      <c r="D22" s="33">
        <v>77709</v>
      </c>
      <c r="E22" s="33">
        <v>142417209.39999992</v>
      </c>
      <c r="F22" s="34">
        <v>113770</v>
      </c>
      <c r="G22" s="90">
        <v>89520976.700000003</v>
      </c>
      <c r="H22" s="36">
        <f t="shared" si="0"/>
        <v>191479</v>
      </c>
      <c r="I22" s="37">
        <f t="shared" si="0"/>
        <v>231938186.0999999</v>
      </c>
      <c r="J22" s="38">
        <f t="shared" si="1"/>
        <v>296748</v>
      </c>
      <c r="K22" s="39">
        <f>C22+E22+G22</f>
        <v>331633007.49999994</v>
      </c>
      <c r="L22" s="383">
        <f>K22/K3</f>
        <v>9.5820861541901239E-2</v>
      </c>
      <c r="M22" s="387">
        <f>J22/J3</f>
        <v>0.10582895927795455</v>
      </c>
      <c r="N22" s="387">
        <f>E22/K22</f>
        <v>0.42944220321615584</v>
      </c>
      <c r="O22" s="388">
        <f>G22/K22</f>
        <v>0.26993988739193886</v>
      </c>
    </row>
    <row r="23" spans="1:15" ht="15" thickBot="1" x14ac:dyDescent="0.35">
      <c r="A23" s="54" t="s">
        <v>20</v>
      </c>
      <c r="B23" s="63">
        <v>37573</v>
      </c>
      <c r="C23" s="64">
        <v>37909388.400000006</v>
      </c>
      <c r="D23" s="65">
        <v>36605</v>
      </c>
      <c r="E23" s="65">
        <v>78878844.399999902</v>
      </c>
      <c r="F23" s="93">
        <v>71332</v>
      </c>
      <c r="G23" s="122">
        <v>50484307.700000003</v>
      </c>
      <c r="H23" s="45">
        <f t="shared" si="0"/>
        <v>107937</v>
      </c>
      <c r="I23" s="46">
        <f t="shared" si="0"/>
        <v>129363152.0999999</v>
      </c>
      <c r="J23" s="25">
        <f t="shared" si="1"/>
        <v>145510</v>
      </c>
      <c r="K23" s="26">
        <f t="shared" si="1"/>
        <v>167272540.49999991</v>
      </c>
      <c r="L23" s="383"/>
      <c r="M23" s="387"/>
      <c r="N23" s="387"/>
      <c r="O23" s="388"/>
    </row>
    <row r="24" spans="1:15" ht="15" thickBot="1" x14ac:dyDescent="0.35">
      <c r="A24" s="57" t="str">
        <f>A15</f>
        <v>EverSource East</v>
      </c>
      <c r="B24" s="49">
        <v>26664</v>
      </c>
      <c r="C24" s="50">
        <v>19885820</v>
      </c>
      <c r="D24" s="51">
        <v>30587</v>
      </c>
      <c r="E24" s="51">
        <v>54650827</v>
      </c>
      <c r="F24" s="49">
        <v>66414</v>
      </c>
      <c r="G24" s="50">
        <v>42172696</v>
      </c>
      <c r="H24" s="24">
        <f t="shared" si="0"/>
        <v>97001</v>
      </c>
      <c r="I24" s="24">
        <f t="shared" si="0"/>
        <v>96823523</v>
      </c>
      <c r="J24" s="25">
        <f t="shared" si="1"/>
        <v>123665</v>
      </c>
      <c r="K24" s="26">
        <f t="shared" si="1"/>
        <v>116709343</v>
      </c>
      <c r="L24" s="383"/>
      <c r="M24" s="387"/>
      <c r="N24" s="387"/>
      <c r="O24" s="388"/>
    </row>
    <row r="25" spans="1:15" ht="15" thickBot="1" x14ac:dyDescent="0.35">
      <c r="A25" s="57" t="str">
        <f>A16</f>
        <v>EverSource West</v>
      </c>
      <c r="B25" s="49">
        <v>10909</v>
      </c>
      <c r="C25" s="50">
        <v>18023568.400000002</v>
      </c>
      <c r="D25" s="51">
        <v>6018</v>
      </c>
      <c r="E25" s="51">
        <v>24228017.399999902</v>
      </c>
      <c r="F25" s="52">
        <v>4918</v>
      </c>
      <c r="G25" s="66">
        <v>8311611.7000000002</v>
      </c>
      <c r="H25" s="24">
        <f t="shared" si="0"/>
        <v>10936</v>
      </c>
      <c r="I25" s="24">
        <f t="shared" si="0"/>
        <v>32539629.099999901</v>
      </c>
      <c r="J25" s="25">
        <f t="shared" si="1"/>
        <v>21845</v>
      </c>
      <c r="K25" s="26">
        <f t="shared" si="1"/>
        <v>50563197.499999911</v>
      </c>
      <c r="L25" s="383"/>
      <c r="M25" s="387"/>
      <c r="N25" s="387"/>
      <c r="O25" s="388"/>
    </row>
    <row r="26" spans="1:15" ht="15" thickBot="1" x14ac:dyDescent="0.35">
      <c r="A26" s="54" t="s">
        <v>23</v>
      </c>
      <c r="B26" s="41">
        <v>65961</v>
      </c>
      <c r="C26" s="42">
        <v>61436879</v>
      </c>
      <c r="D26" s="43">
        <v>40499</v>
      </c>
      <c r="E26" s="43">
        <v>63369421</v>
      </c>
      <c r="F26" s="87">
        <v>42267</v>
      </c>
      <c r="G26" s="88">
        <v>38996886</v>
      </c>
      <c r="H26" s="45">
        <f t="shared" si="0"/>
        <v>82766</v>
      </c>
      <c r="I26" s="46">
        <f t="shared" si="0"/>
        <v>102366307</v>
      </c>
      <c r="J26" s="25">
        <f t="shared" si="1"/>
        <v>148727</v>
      </c>
      <c r="K26" s="26">
        <f t="shared" si="1"/>
        <v>163803186</v>
      </c>
      <c r="L26" s="383"/>
      <c r="M26" s="387"/>
      <c r="N26" s="387"/>
      <c r="O26" s="388"/>
    </row>
    <row r="27" spans="1:15" ht="15" thickBot="1" x14ac:dyDescent="0.35">
      <c r="A27" s="57" t="s">
        <v>24</v>
      </c>
      <c r="B27" s="49">
        <v>65732</v>
      </c>
      <c r="C27" s="50">
        <v>61290206</v>
      </c>
      <c r="D27" s="51">
        <v>40190</v>
      </c>
      <c r="E27" s="51">
        <v>62905081</v>
      </c>
      <c r="F27" s="58">
        <v>41202</v>
      </c>
      <c r="G27" s="69">
        <v>37904243</v>
      </c>
      <c r="H27" s="24">
        <f t="shared" si="0"/>
        <v>81392</v>
      </c>
      <c r="I27" s="24">
        <f t="shared" si="0"/>
        <v>100809324</v>
      </c>
      <c r="J27" s="25">
        <f t="shared" si="1"/>
        <v>147124</v>
      </c>
      <c r="K27" s="26">
        <f t="shared" si="1"/>
        <v>162099530</v>
      </c>
      <c r="L27" s="383"/>
      <c r="M27" s="387"/>
      <c r="N27" s="387"/>
      <c r="O27" s="388"/>
    </row>
    <row r="28" spans="1:15" ht="15" thickBot="1" x14ac:dyDescent="0.35">
      <c r="A28" s="57" t="s">
        <v>25</v>
      </c>
      <c r="B28" s="49">
        <v>229</v>
      </c>
      <c r="C28" s="50">
        <v>146673</v>
      </c>
      <c r="D28" s="51">
        <v>309</v>
      </c>
      <c r="E28" s="51">
        <v>464340</v>
      </c>
      <c r="F28" s="58">
        <v>1065</v>
      </c>
      <c r="G28" s="69">
        <v>1092643</v>
      </c>
      <c r="H28" s="24">
        <f t="shared" si="0"/>
        <v>1374</v>
      </c>
      <c r="I28" s="24">
        <f t="shared" si="0"/>
        <v>1556983</v>
      </c>
      <c r="J28" s="25">
        <f t="shared" si="1"/>
        <v>1603</v>
      </c>
      <c r="K28" s="26">
        <f t="shared" si="1"/>
        <v>1703656</v>
      </c>
      <c r="L28" s="383"/>
      <c r="M28" s="387"/>
      <c r="N28" s="387"/>
      <c r="O28" s="388"/>
    </row>
    <row r="29" spans="1:15" ht="15" thickBot="1" x14ac:dyDescent="0.35">
      <c r="A29" s="54" t="s">
        <v>26</v>
      </c>
      <c r="B29" s="41">
        <v>1735</v>
      </c>
      <c r="C29" s="42">
        <v>348554</v>
      </c>
      <c r="D29" s="43">
        <v>605</v>
      </c>
      <c r="E29" s="43">
        <v>168944</v>
      </c>
      <c r="F29" s="55">
        <v>171</v>
      </c>
      <c r="G29" s="89">
        <v>39783</v>
      </c>
      <c r="H29" s="45">
        <f t="shared" si="0"/>
        <v>776</v>
      </c>
      <c r="I29" s="46">
        <f t="shared" si="0"/>
        <v>208727</v>
      </c>
      <c r="J29" s="25">
        <f t="shared" si="1"/>
        <v>2511</v>
      </c>
      <c r="K29" s="26">
        <f t="shared" si="1"/>
        <v>557281</v>
      </c>
      <c r="L29" s="383"/>
      <c r="M29" s="387"/>
      <c r="N29" s="387"/>
      <c r="O29" s="388"/>
    </row>
    <row r="30" spans="1:15" ht="15" thickBot="1" x14ac:dyDescent="0.35">
      <c r="A30" s="57" t="s">
        <v>27</v>
      </c>
      <c r="B30" s="49">
        <v>1735</v>
      </c>
      <c r="C30" s="50">
        <v>348554</v>
      </c>
      <c r="D30" s="51">
        <v>605</v>
      </c>
      <c r="E30" s="51">
        <v>168944</v>
      </c>
      <c r="F30" s="58">
        <v>171</v>
      </c>
      <c r="G30" s="69">
        <v>39783</v>
      </c>
      <c r="H30" s="24">
        <f t="shared" si="0"/>
        <v>776</v>
      </c>
      <c r="I30" s="24">
        <f t="shared" si="0"/>
        <v>208727</v>
      </c>
      <c r="J30" s="25">
        <f t="shared" si="1"/>
        <v>2511</v>
      </c>
      <c r="K30" s="26">
        <f t="shared" si="1"/>
        <v>557281</v>
      </c>
      <c r="L30" s="383"/>
      <c r="M30" s="387"/>
      <c r="N30" s="387"/>
      <c r="O30" s="388"/>
    </row>
    <row r="31" spans="1:15" ht="15" thickBot="1" x14ac:dyDescent="0.35">
      <c r="A31" s="30" t="s">
        <v>30</v>
      </c>
      <c r="B31" s="31">
        <v>10653</v>
      </c>
      <c r="C31" s="32">
        <v>75638675</v>
      </c>
      <c r="D31" s="33">
        <v>21151</v>
      </c>
      <c r="E31" s="33">
        <v>315168619.5</v>
      </c>
      <c r="F31" s="34">
        <v>12997</v>
      </c>
      <c r="G31" s="90">
        <v>91837734.399999991</v>
      </c>
      <c r="H31" s="36">
        <f t="shared" si="0"/>
        <v>34148</v>
      </c>
      <c r="I31" s="37">
        <f t="shared" si="0"/>
        <v>407006353.89999998</v>
      </c>
      <c r="J31" s="38">
        <f>B31+D31+F31</f>
        <v>44801</v>
      </c>
      <c r="K31" s="39">
        <f t="shared" si="1"/>
        <v>482645028.89999998</v>
      </c>
      <c r="L31" s="383">
        <f>K31/K3</f>
        <v>0.13945373784337142</v>
      </c>
      <c r="M31" s="387">
        <f>J31/J3</f>
        <v>1.5977338363229548E-2</v>
      </c>
      <c r="N31" s="387">
        <f>E31/K31</f>
        <v>0.65300293306304891</v>
      </c>
      <c r="O31" s="388">
        <f>G31/K31</f>
        <v>0.19028007935626745</v>
      </c>
    </row>
    <row r="32" spans="1:15" ht="15" thickBot="1" x14ac:dyDescent="0.35">
      <c r="A32" s="54" t="s">
        <v>20</v>
      </c>
      <c r="B32" s="63">
        <v>7647</v>
      </c>
      <c r="C32" s="64">
        <v>40989565</v>
      </c>
      <c r="D32" s="65">
        <v>13947</v>
      </c>
      <c r="E32" s="65">
        <v>164918672.5</v>
      </c>
      <c r="F32" s="93">
        <v>11444</v>
      </c>
      <c r="G32" s="94">
        <v>65373786.399999991</v>
      </c>
      <c r="H32" s="45">
        <f t="shared" si="0"/>
        <v>25391</v>
      </c>
      <c r="I32" s="46">
        <f t="shared" si="0"/>
        <v>230292458.89999998</v>
      </c>
      <c r="J32" s="47">
        <f t="shared" si="1"/>
        <v>33038</v>
      </c>
      <c r="K32" s="26">
        <f t="shared" si="1"/>
        <v>271282023.89999998</v>
      </c>
      <c r="L32" s="383"/>
      <c r="M32" s="387"/>
      <c r="N32" s="387"/>
      <c r="O32" s="388"/>
    </row>
    <row r="33" spans="1:15" ht="15" thickBot="1" x14ac:dyDescent="0.35">
      <c r="A33" s="57" t="str">
        <f>A24</f>
        <v>EverSource East</v>
      </c>
      <c r="B33" s="49">
        <v>7483</v>
      </c>
      <c r="C33" s="50">
        <v>36817947</v>
      </c>
      <c r="D33" s="51">
        <v>13253</v>
      </c>
      <c r="E33" s="51">
        <v>139584293</v>
      </c>
      <c r="F33" s="49">
        <v>11334</v>
      </c>
      <c r="G33" s="51">
        <v>62352104</v>
      </c>
      <c r="H33" s="24">
        <f t="shared" si="0"/>
        <v>24587</v>
      </c>
      <c r="I33" s="24">
        <f t="shared" si="0"/>
        <v>201936397</v>
      </c>
      <c r="J33" s="47">
        <f t="shared" si="1"/>
        <v>32070</v>
      </c>
      <c r="K33" s="26">
        <f t="shared" si="1"/>
        <v>238754344</v>
      </c>
      <c r="L33" s="383"/>
      <c r="M33" s="387"/>
      <c r="N33" s="387"/>
      <c r="O33" s="388"/>
    </row>
    <row r="34" spans="1:15" ht="15" thickBot="1" x14ac:dyDescent="0.35">
      <c r="A34" s="57" t="str">
        <f>A25</f>
        <v>EverSource West</v>
      </c>
      <c r="B34" s="49">
        <v>164</v>
      </c>
      <c r="C34" s="50">
        <v>4171618</v>
      </c>
      <c r="D34" s="51">
        <v>694</v>
      </c>
      <c r="E34" s="51">
        <v>25334379.5</v>
      </c>
      <c r="F34" s="52">
        <v>110</v>
      </c>
      <c r="G34" s="53">
        <v>3021682.3999999901</v>
      </c>
      <c r="H34" s="24">
        <f t="shared" si="0"/>
        <v>804</v>
      </c>
      <c r="I34" s="24">
        <f t="shared" si="0"/>
        <v>28356061.899999991</v>
      </c>
      <c r="J34" s="47">
        <f t="shared" si="1"/>
        <v>968</v>
      </c>
      <c r="K34" s="26">
        <f t="shared" si="1"/>
        <v>32527679.899999991</v>
      </c>
      <c r="L34" s="383"/>
      <c r="M34" s="387"/>
      <c r="N34" s="387"/>
      <c r="O34" s="388"/>
    </row>
    <row r="35" spans="1:15" ht="15" thickBot="1" x14ac:dyDescent="0.35">
      <c r="A35" s="54" t="s">
        <v>23</v>
      </c>
      <c r="B35" s="63">
        <v>2090</v>
      </c>
      <c r="C35" s="64">
        <v>32217976</v>
      </c>
      <c r="D35" s="65">
        <v>6589</v>
      </c>
      <c r="E35" s="65">
        <v>145754859</v>
      </c>
      <c r="F35" s="67">
        <v>1384</v>
      </c>
      <c r="G35" s="91">
        <v>26077484</v>
      </c>
      <c r="H35" s="45">
        <f t="shared" si="0"/>
        <v>7973</v>
      </c>
      <c r="I35" s="46">
        <f t="shared" si="0"/>
        <v>171832343</v>
      </c>
      <c r="J35" s="25">
        <f t="shared" si="1"/>
        <v>10063</v>
      </c>
      <c r="K35" s="26">
        <f t="shared" si="1"/>
        <v>204050319</v>
      </c>
      <c r="L35" s="383"/>
      <c r="M35" s="387"/>
      <c r="N35" s="387"/>
      <c r="O35" s="388"/>
    </row>
    <row r="36" spans="1:15" ht="15" thickBot="1" x14ac:dyDescent="0.35">
      <c r="A36" s="57" t="s">
        <v>24</v>
      </c>
      <c r="B36" s="49">
        <v>2086</v>
      </c>
      <c r="C36" s="50">
        <v>32207186</v>
      </c>
      <c r="D36" s="51">
        <v>6560</v>
      </c>
      <c r="E36" s="51">
        <v>145075246</v>
      </c>
      <c r="F36" s="58">
        <v>1348</v>
      </c>
      <c r="G36" s="69">
        <v>25390350</v>
      </c>
      <c r="H36" s="24">
        <f t="shared" si="0"/>
        <v>7908</v>
      </c>
      <c r="I36" s="24">
        <f t="shared" si="0"/>
        <v>170465596</v>
      </c>
      <c r="J36" s="25">
        <f t="shared" si="1"/>
        <v>9994</v>
      </c>
      <c r="K36" s="26">
        <f t="shared" si="1"/>
        <v>202672782</v>
      </c>
      <c r="L36" s="383"/>
      <c r="M36" s="387"/>
      <c r="N36" s="387"/>
      <c r="O36" s="388"/>
    </row>
    <row r="37" spans="1:15" ht="15" thickBot="1" x14ac:dyDescent="0.35">
      <c r="A37" s="57" t="s">
        <v>25</v>
      </c>
      <c r="B37" s="49">
        <v>4</v>
      </c>
      <c r="C37" s="50">
        <v>10790</v>
      </c>
      <c r="D37" s="51">
        <v>29</v>
      </c>
      <c r="E37" s="51">
        <v>679613</v>
      </c>
      <c r="F37" s="58">
        <v>36</v>
      </c>
      <c r="G37" s="69">
        <v>687134</v>
      </c>
      <c r="H37" s="24">
        <f t="shared" si="0"/>
        <v>65</v>
      </c>
      <c r="I37" s="24">
        <f t="shared" si="0"/>
        <v>1366747</v>
      </c>
      <c r="J37" s="25">
        <f t="shared" si="1"/>
        <v>69</v>
      </c>
      <c r="K37" s="26">
        <f t="shared" si="1"/>
        <v>1377537</v>
      </c>
      <c r="L37" s="383"/>
      <c r="M37" s="387"/>
      <c r="N37" s="387"/>
      <c r="O37" s="388"/>
    </row>
    <row r="38" spans="1:15" ht="15" thickBot="1" x14ac:dyDescent="0.35">
      <c r="A38" s="54" t="s">
        <v>26</v>
      </c>
      <c r="B38" s="63">
        <v>916</v>
      </c>
      <c r="C38" s="64">
        <v>2431134</v>
      </c>
      <c r="D38" s="65">
        <v>615</v>
      </c>
      <c r="E38" s="65">
        <v>4495088</v>
      </c>
      <c r="F38" s="70">
        <v>169</v>
      </c>
      <c r="G38" s="92">
        <v>386464</v>
      </c>
      <c r="H38" s="45">
        <f t="shared" si="0"/>
        <v>784</v>
      </c>
      <c r="I38" s="46">
        <f t="shared" si="0"/>
        <v>4881552</v>
      </c>
      <c r="J38" s="25">
        <f t="shared" si="1"/>
        <v>1700</v>
      </c>
      <c r="K38" s="26">
        <f t="shared" si="1"/>
        <v>7312686</v>
      </c>
      <c r="L38" s="383"/>
      <c r="M38" s="387"/>
      <c r="N38" s="387"/>
      <c r="O38" s="388"/>
    </row>
    <row r="39" spans="1:15" ht="15" thickBot="1" x14ac:dyDescent="0.35">
      <c r="A39" s="57" t="s">
        <v>27</v>
      </c>
      <c r="B39" s="49">
        <v>916</v>
      </c>
      <c r="C39" s="50">
        <v>2431134</v>
      </c>
      <c r="D39" s="51">
        <v>615</v>
      </c>
      <c r="E39" s="51">
        <v>4495088</v>
      </c>
      <c r="F39" s="58">
        <v>169</v>
      </c>
      <c r="G39" s="69">
        <v>386464</v>
      </c>
      <c r="H39" s="24">
        <f t="shared" si="0"/>
        <v>784</v>
      </c>
      <c r="I39" s="24">
        <f t="shared" si="0"/>
        <v>4881552</v>
      </c>
      <c r="J39" s="25">
        <f t="shared" si="1"/>
        <v>1700</v>
      </c>
      <c r="K39" s="26">
        <f t="shared" si="1"/>
        <v>7312686</v>
      </c>
      <c r="L39" s="383"/>
      <c r="M39" s="387"/>
      <c r="N39" s="387"/>
      <c r="O39" s="388"/>
    </row>
    <row r="40" spans="1:15" ht="15" thickBot="1" x14ac:dyDescent="0.35">
      <c r="A40" s="30" t="s">
        <v>32</v>
      </c>
      <c r="B40" s="31">
        <v>681</v>
      </c>
      <c r="C40" s="32">
        <v>59063892.399999991</v>
      </c>
      <c r="D40" s="33">
        <v>6012</v>
      </c>
      <c r="E40" s="33">
        <v>1143762556.3</v>
      </c>
      <c r="F40" s="34">
        <v>814</v>
      </c>
      <c r="G40" s="90">
        <v>69644030</v>
      </c>
      <c r="H40" s="36">
        <f t="shared" si="0"/>
        <v>6826</v>
      </c>
      <c r="I40" s="37">
        <f>E40+G40</f>
        <v>1213406586.3</v>
      </c>
      <c r="J40" s="38">
        <f t="shared" si="1"/>
        <v>7507</v>
      </c>
      <c r="K40" s="39">
        <f t="shared" si="1"/>
        <v>1272470478.7</v>
      </c>
      <c r="L40" s="383">
        <f>K40/K3</f>
        <v>0.36766309383624762</v>
      </c>
      <c r="M40" s="384">
        <f>J40/J3</f>
        <v>2.6772143276436733E-3</v>
      </c>
      <c r="N40" s="384">
        <f>E40/K40</f>
        <v>0.89885193837149557</v>
      </c>
      <c r="O40" s="385">
        <f>G40/K40</f>
        <v>5.4731352251999398E-2</v>
      </c>
    </row>
    <row r="41" spans="1:15" ht="15" thickBot="1" x14ac:dyDescent="0.35">
      <c r="A41" s="54" t="s">
        <v>20</v>
      </c>
      <c r="B41" s="63">
        <v>445</v>
      </c>
      <c r="C41" s="64">
        <v>29973579.399999991</v>
      </c>
      <c r="D41" s="65">
        <v>3630</v>
      </c>
      <c r="E41" s="65">
        <v>646421543.29999995</v>
      </c>
      <c r="F41" s="93">
        <v>636</v>
      </c>
      <c r="G41" s="94">
        <v>43751320</v>
      </c>
      <c r="H41" s="45">
        <f t="shared" si="0"/>
        <v>4266</v>
      </c>
      <c r="I41" s="46">
        <f t="shared" si="0"/>
        <v>690172863.29999995</v>
      </c>
      <c r="J41" s="47">
        <f t="shared" si="1"/>
        <v>4711</v>
      </c>
      <c r="K41" s="26">
        <f t="shared" si="1"/>
        <v>720146442.69999993</v>
      </c>
      <c r="L41" s="383"/>
      <c r="M41" s="384"/>
      <c r="N41" s="384"/>
      <c r="O41" s="385"/>
    </row>
    <row r="42" spans="1:15" ht="15" thickBot="1" x14ac:dyDescent="0.35">
      <c r="A42" s="57" t="str">
        <f>A33</f>
        <v>EverSource East</v>
      </c>
      <c r="B42" s="49">
        <v>425</v>
      </c>
      <c r="C42" s="50">
        <v>27560718</v>
      </c>
      <c r="D42" s="51">
        <v>3423</v>
      </c>
      <c r="E42" s="51">
        <v>565763512</v>
      </c>
      <c r="F42" s="49">
        <v>630</v>
      </c>
      <c r="G42" s="51">
        <v>43040760</v>
      </c>
      <c r="H42" s="24">
        <f t="shared" si="0"/>
        <v>4053</v>
      </c>
      <c r="I42" s="24">
        <f t="shared" si="0"/>
        <v>608804272</v>
      </c>
      <c r="J42" s="47">
        <f t="shared" si="1"/>
        <v>4478</v>
      </c>
      <c r="K42" s="26">
        <f t="shared" si="1"/>
        <v>636364990</v>
      </c>
      <c r="L42" s="383"/>
      <c r="M42" s="384"/>
      <c r="N42" s="384"/>
      <c r="O42" s="385"/>
    </row>
    <row r="43" spans="1:15" ht="15" thickBot="1" x14ac:dyDescent="0.35">
      <c r="A43" s="57" t="str">
        <f>A34</f>
        <v>EverSource West</v>
      </c>
      <c r="B43" s="49">
        <v>20</v>
      </c>
      <c r="C43" s="50">
        <v>2412861.3999999901</v>
      </c>
      <c r="D43" s="51">
        <v>207</v>
      </c>
      <c r="E43" s="51">
        <v>80658031.299999893</v>
      </c>
      <c r="F43" s="52">
        <v>6</v>
      </c>
      <c r="G43" s="53">
        <v>710560</v>
      </c>
      <c r="H43" s="24">
        <f t="shared" si="0"/>
        <v>213</v>
      </c>
      <c r="I43" s="24">
        <f t="shared" si="0"/>
        <v>81368591.299999893</v>
      </c>
      <c r="J43" s="47">
        <f t="shared" si="1"/>
        <v>233</v>
      </c>
      <c r="K43" s="26">
        <f t="shared" si="1"/>
        <v>83781452.699999884</v>
      </c>
      <c r="L43" s="383"/>
      <c r="M43" s="384"/>
      <c r="N43" s="384"/>
      <c r="O43" s="385"/>
    </row>
    <row r="44" spans="1:15" ht="15" thickBot="1" x14ac:dyDescent="0.35">
      <c r="A44" s="54" t="s">
        <v>23</v>
      </c>
      <c r="B44" s="63">
        <v>232</v>
      </c>
      <c r="C44" s="64">
        <v>28351079</v>
      </c>
      <c r="D44" s="65">
        <v>2357</v>
      </c>
      <c r="E44" s="65">
        <v>485391072</v>
      </c>
      <c r="F44" s="67">
        <v>178</v>
      </c>
      <c r="G44" s="91">
        <v>25892710</v>
      </c>
      <c r="H44" s="45">
        <f t="shared" si="0"/>
        <v>2535</v>
      </c>
      <c r="I44" s="46">
        <f t="shared" si="0"/>
        <v>511283782</v>
      </c>
      <c r="J44" s="25">
        <f t="shared" si="1"/>
        <v>2767</v>
      </c>
      <c r="K44" s="26">
        <f t="shared" si="1"/>
        <v>539634861</v>
      </c>
      <c r="L44" s="383"/>
      <c r="M44" s="384"/>
      <c r="N44" s="384"/>
      <c r="O44" s="385"/>
    </row>
    <row r="45" spans="1:15" ht="15" thickBot="1" x14ac:dyDescent="0.35">
      <c r="A45" s="57" t="s">
        <v>24</v>
      </c>
      <c r="B45" s="49">
        <v>231</v>
      </c>
      <c r="C45" s="50">
        <v>28286039</v>
      </c>
      <c r="D45" s="51">
        <v>2350</v>
      </c>
      <c r="E45" s="51">
        <v>484542671</v>
      </c>
      <c r="F45" s="58">
        <v>177</v>
      </c>
      <c r="G45" s="69">
        <v>25750610</v>
      </c>
      <c r="H45" s="24">
        <f t="shared" si="0"/>
        <v>2527</v>
      </c>
      <c r="I45" s="24">
        <f t="shared" si="0"/>
        <v>510293281</v>
      </c>
      <c r="J45" s="25">
        <f t="shared" si="1"/>
        <v>2758</v>
      </c>
      <c r="K45" s="26">
        <f t="shared" si="1"/>
        <v>538579320</v>
      </c>
      <c r="L45" s="383"/>
      <c r="M45" s="384"/>
      <c r="N45" s="384"/>
      <c r="O45" s="385"/>
    </row>
    <row r="46" spans="1:15" ht="15" thickBot="1" x14ac:dyDescent="0.35">
      <c r="A46" s="57" t="s">
        <v>25</v>
      </c>
      <c r="B46" s="49">
        <v>1</v>
      </c>
      <c r="C46" s="50">
        <v>65040</v>
      </c>
      <c r="D46" s="51">
        <v>7</v>
      </c>
      <c r="E46" s="51">
        <v>848401</v>
      </c>
      <c r="F46" s="58">
        <v>1</v>
      </c>
      <c r="G46" s="69">
        <v>142100</v>
      </c>
      <c r="H46" s="24">
        <f t="shared" si="0"/>
        <v>8</v>
      </c>
      <c r="I46" s="24">
        <f t="shared" si="0"/>
        <v>990501</v>
      </c>
      <c r="J46" s="25">
        <f t="shared" si="1"/>
        <v>9</v>
      </c>
      <c r="K46" s="26">
        <f t="shared" si="1"/>
        <v>1055541</v>
      </c>
      <c r="L46" s="383"/>
      <c r="M46" s="384"/>
      <c r="N46" s="384"/>
      <c r="O46" s="385"/>
    </row>
    <row r="47" spans="1:15" ht="15" thickBot="1" x14ac:dyDescent="0.35">
      <c r="A47" s="54" t="s">
        <v>26</v>
      </c>
      <c r="B47" s="63">
        <v>4</v>
      </c>
      <c r="C47" s="64">
        <v>739234</v>
      </c>
      <c r="D47" s="65">
        <v>25</v>
      </c>
      <c r="E47" s="65">
        <v>11949941</v>
      </c>
      <c r="F47" s="70">
        <v>0</v>
      </c>
      <c r="G47" s="92">
        <v>0</v>
      </c>
      <c r="H47" s="45">
        <f t="shared" si="0"/>
        <v>25</v>
      </c>
      <c r="I47" s="46">
        <f t="shared" si="0"/>
        <v>11949941</v>
      </c>
      <c r="J47" s="25">
        <f t="shared" si="1"/>
        <v>29</v>
      </c>
      <c r="K47" s="26">
        <f t="shared" si="1"/>
        <v>12689175</v>
      </c>
      <c r="L47" s="383"/>
      <c r="M47" s="384"/>
      <c r="N47" s="384"/>
      <c r="O47" s="385"/>
    </row>
    <row r="48" spans="1:15" ht="15" thickBot="1" x14ac:dyDescent="0.35">
      <c r="A48" s="57" t="s">
        <v>27</v>
      </c>
      <c r="B48" s="49">
        <v>4</v>
      </c>
      <c r="C48" s="50">
        <v>739234</v>
      </c>
      <c r="D48" s="51">
        <v>25</v>
      </c>
      <c r="E48" s="51">
        <v>11949941</v>
      </c>
      <c r="F48" s="58">
        <v>0</v>
      </c>
      <c r="G48" s="69">
        <v>0</v>
      </c>
      <c r="H48" s="24">
        <f t="shared" si="0"/>
        <v>25</v>
      </c>
      <c r="I48" s="24">
        <f t="shared" si="0"/>
        <v>11949941</v>
      </c>
      <c r="J48" s="25">
        <f t="shared" si="1"/>
        <v>29</v>
      </c>
      <c r="K48" s="26">
        <f t="shared" si="1"/>
        <v>12689175</v>
      </c>
      <c r="L48" s="383"/>
      <c r="M48" s="384"/>
      <c r="N48" s="384"/>
      <c r="O48" s="385"/>
    </row>
    <row r="49" spans="1:15" ht="15" thickBot="1" x14ac:dyDescent="0.35">
      <c r="A49" s="30" t="s">
        <v>33</v>
      </c>
      <c r="B49" s="31">
        <v>2395</v>
      </c>
      <c r="C49" s="32">
        <v>3661671.6999999993</v>
      </c>
      <c r="D49" s="33">
        <v>6777</v>
      </c>
      <c r="E49" s="33">
        <v>12231493</v>
      </c>
      <c r="F49" s="34">
        <v>3888</v>
      </c>
      <c r="G49" s="90">
        <v>2686792.2999999989</v>
      </c>
      <c r="H49" s="36">
        <f t="shared" si="0"/>
        <v>10665</v>
      </c>
      <c r="I49" s="37">
        <f t="shared" si="0"/>
        <v>14918285.299999999</v>
      </c>
      <c r="J49" s="38">
        <f t="shared" si="1"/>
        <v>13060</v>
      </c>
      <c r="K49" s="39">
        <f t="shared" si="1"/>
        <v>18579957</v>
      </c>
      <c r="L49" s="386">
        <f>K49/K3</f>
        <v>5.3684266851859704E-3</v>
      </c>
      <c r="M49" s="384">
        <f>J49/J3</f>
        <v>4.6575754787566773E-3</v>
      </c>
      <c r="N49" s="384">
        <f>E49/K49</f>
        <v>0.65831653969920378</v>
      </c>
      <c r="O49" s="385">
        <f>G49/K49</f>
        <v>0.14460702465565442</v>
      </c>
    </row>
    <row r="50" spans="1:15" ht="15" thickBot="1" x14ac:dyDescent="0.35">
      <c r="A50" s="54" t="s">
        <v>20</v>
      </c>
      <c r="B50" s="63">
        <v>1917</v>
      </c>
      <c r="C50" s="64">
        <v>1677632.699999999</v>
      </c>
      <c r="D50" s="65">
        <v>6161</v>
      </c>
      <c r="E50" s="65">
        <v>7652956</v>
      </c>
      <c r="F50" s="93">
        <v>3593</v>
      </c>
      <c r="G50" s="94">
        <v>1509243.2999999989</v>
      </c>
      <c r="H50" s="45">
        <f t="shared" si="0"/>
        <v>9754</v>
      </c>
      <c r="I50" s="46">
        <f t="shared" si="0"/>
        <v>9162199.2999999989</v>
      </c>
      <c r="J50" s="47">
        <f t="shared" si="1"/>
        <v>11671</v>
      </c>
      <c r="K50" s="26">
        <f t="shared" si="1"/>
        <v>10839831.999999998</v>
      </c>
      <c r="L50" s="386"/>
      <c r="M50" s="384"/>
      <c r="N50" s="384"/>
      <c r="O50" s="385"/>
    </row>
    <row r="51" spans="1:15" ht="15" thickBot="1" x14ac:dyDescent="0.35">
      <c r="A51" s="57" t="str">
        <f>A42</f>
        <v>EverSource East</v>
      </c>
      <c r="B51" s="49">
        <v>1772</v>
      </c>
      <c r="C51" s="50">
        <v>1063831</v>
      </c>
      <c r="D51" s="51">
        <v>4986</v>
      </c>
      <c r="E51" s="51">
        <v>5978340</v>
      </c>
      <c r="F51" s="49">
        <v>2640</v>
      </c>
      <c r="G51" s="51">
        <v>1287011</v>
      </c>
      <c r="H51" s="24">
        <f t="shared" si="0"/>
        <v>7626</v>
      </c>
      <c r="I51" s="24">
        <f t="shared" si="0"/>
        <v>7265351</v>
      </c>
      <c r="J51" s="47">
        <f t="shared" si="1"/>
        <v>9398</v>
      </c>
      <c r="K51" s="26">
        <f t="shared" si="1"/>
        <v>8329182</v>
      </c>
      <c r="L51" s="386"/>
      <c r="M51" s="384"/>
      <c r="N51" s="384"/>
      <c r="O51" s="385"/>
    </row>
    <row r="52" spans="1:15" ht="15" thickBot="1" x14ac:dyDescent="0.35">
      <c r="A52" s="57" t="str">
        <f>A43</f>
        <v>EverSource West</v>
      </c>
      <c r="B52" s="49">
        <v>145</v>
      </c>
      <c r="C52" s="50">
        <v>613801.69999999902</v>
      </c>
      <c r="D52" s="51">
        <v>1175</v>
      </c>
      <c r="E52" s="51">
        <v>1674616</v>
      </c>
      <c r="F52" s="52">
        <v>953</v>
      </c>
      <c r="G52" s="53">
        <v>222232.299999999</v>
      </c>
      <c r="H52" s="24">
        <f t="shared" si="0"/>
        <v>2128</v>
      </c>
      <c r="I52" s="24">
        <f t="shared" si="0"/>
        <v>1896848.2999999989</v>
      </c>
      <c r="J52" s="47">
        <f t="shared" si="1"/>
        <v>2273</v>
      </c>
      <c r="K52" s="26">
        <f t="shared" si="1"/>
        <v>2510649.9999999981</v>
      </c>
      <c r="L52" s="386"/>
      <c r="M52" s="384"/>
      <c r="N52" s="384"/>
      <c r="O52" s="385"/>
    </row>
    <row r="53" spans="1:15" ht="15" thickBot="1" x14ac:dyDescent="0.35">
      <c r="A53" s="54" t="s">
        <v>23</v>
      </c>
      <c r="B53" s="63">
        <v>214</v>
      </c>
      <c r="C53" s="64">
        <v>1928206</v>
      </c>
      <c r="D53" s="65">
        <v>416</v>
      </c>
      <c r="E53" s="65">
        <v>4451132</v>
      </c>
      <c r="F53" s="67">
        <v>165</v>
      </c>
      <c r="G53" s="91">
        <v>1167012</v>
      </c>
      <c r="H53" s="45">
        <f t="shared" si="0"/>
        <v>581</v>
      </c>
      <c r="I53" s="46">
        <f t="shared" si="0"/>
        <v>5618144</v>
      </c>
      <c r="J53" s="25">
        <f t="shared" si="1"/>
        <v>795</v>
      </c>
      <c r="K53" s="26">
        <f t="shared" si="1"/>
        <v>7546350</v>
      </c>
      <c r="L53" s="386"/>
      <c r="M53" s="384"/>
      <c r="N53" s="384"/>
      <c r="O53" s="385"/>
    </row>
    <row r="54" spans="1:15" ht="15" thickBot="1" x14ac:dyDescent="0.35">
      <c r="A54" s="57" t="s">
        <v>24</v>
      </c>
      <c r="B54" s="49">
        <v>214</v>
      </c>
      <c r="C54" s="50">
        <v>1928206</v>
      </c>
      <c r="D54" s="51">
        <v>415</v>
      </c>
      <c r="E54" s="51">
        <v>4424177</v>
      </c>
      <c r="F54" s="58">
        <v>164</v>
      </c>
      <c r="G54" s="69">
        <v>1166762</v>
      </c>
      <c r="H54" s="24">
        <f t="shared" si="0"/>
        <v>579</v>
      </c>
      <c r="I54" s="24">
        <f t="shared" si="0"/>
        <v>5590939</v>
      </c>
      <c r="J54" s="25">
        <f t="shared" si="1"/>
        <v>793</v>
      </c>
      <c r="K54" s="26">
        <f t="shared" si="1"/>
        <v>7519145</v>
      </c>
      <c r="L54" s="386"/>
      <c r="M54" s="384"/>
      <c r="N54" s="384"/>
      <c r="O54" s="385"/>
    </row>
    <row r="55" spans="1:15" ht="15" thickBot="1" x14ac:dyDescent="0.35">
      <c r="A55" s="57" t="s">
        <v>25</v>
      </c>
      <c r="B55" s="49">
        <v>0</v>
      </c>
      <c r="C55" s="50">
        <v>0</v>
      </c>
      <c r="D55" s="51">
        <v>1</v>
      </c>
      <c r="E55" s="51">
        <v>26955</v>
      </c>
      <c r="F55" s="58">
        <v>1</v>
      </c>
      <c r="G55" s="69">
        <v>250</v>
      </c>
      <c r="H55" s="24">
        <f t="shared" si="0"/>
        <v>2</v>
      </c>
      <c r="I55" s="24">
        <f t="shared" si="0"/>
        <v>27205</v>
      </c>
      <c r="J55" s="25">
        <f t="shared" si="1"/>
        <v>2</v>
      </c>
      <c r="K55" s="26">
        <f t="shared" si="1"/>
        <v>27205</v>
      </c>
      <c r="L55" s="386"/>
      <c r="M55" s="384"/>
      <c r="N55" s="384"/>
      <c r="O55" s="385"/>
    </row>
    <row r="56" spans="1:15" ht="15" thickBot="1" x14ac:dyDescent="0.35">
      <c r="A56" s="54" t="s">
        <v>26</v>
      </c>
      <c r="B56" s="63">
        <v>264</v>
      </c>
      <c r="C56" s="64">
        <v>55833</v>
      </c>
      <c r="D56" s="65">
        <v>200</v>
      </c>
      <c r="E56" s="65">
        <v>127405</v>
      </c>
      <c r="F56" s="70">
        <v>130</v>
      </c>
      <c r="G56" s="92">
        <v>10537</v>
      </c>
      <c r="H56" s="45">
        <f t="shared" si="0"/>
        <v>330</v>
      </c>
      <c r="I56" s="46">
        <f t="shared" si="0"/>
        <v>137942</v>
      </c>
      <c r="J56" s="25">
        <f t="shared" si="1"/>
        <v>594</v>
      </c>
      <c r="K56" s="26">
        <f t="shared" si="1"/>
        <v>193775</v>
      </c>
      <c r="L56" s="386"/>
      <c r="M56" s="384"/>
      <c r="N56" s="384"/>
      <c r="O56" s="385"/>
    </row>
    <row r="57" spans="1:15" ht="15" thickBot="1" x14ac:dyDescent="0.35">
      <c r="A57" s="57" t="s">
        <v>27</v>
      </c>
      <c r="B57" s="49">
        <v>264</v>
      </c>
      <c r="C57" s="50">
        <v>55833</v>
      </c>
      <c r="D57" s="51">
        <v>200</v>
      </c>
      <c r="E57" s="51">
        <v>127405</v>
      </c>
      <c r="F57" s="58">
        <v>130</v>
      </c>
      <c r="G57" s="69">
        <v>10537</v>
      </c>
      <c r="H57" s="24">
        <f t="shared" si="0"/>
        <v>330</v>
      </c>
      <c r="I57" s="24">
        <f t="shared" si="0"/>
        <v>137942</v>
      </c>
      <c r="J57" s="25">
        <f t="shared" si="1"/>
        <v>594</v>
      </c>
      <c r="K57" s="26">
        <f t="shared" si="1"/>
        <v>193775</v>
      </c>
      <c r="L57" s="386"/>
      <c r="M57" s="384"/>
      <c r="N57" s="384"/>
      <c r="O57" s="385"/>
    </row>
    <row r="58" spans="1:15" ht="15" thickBot="1" x14ac:dyDescent="0.35">
      <c r="A58" s="73" t="s">
        <v>35</v>
      </c>
      <c r="B58" s="74">
        <v>403</v>
      </c>
      <c r="C58" s="75">
        <v>1043112.6</v>
      </c>
      <c r="D58" s="76">
        <v>108</v>
      </c>
      <c r="E58" s="76">
        <v>1235541.5</v>
      </c>
      <c r="F58" s="77">
        <v>195</v>
      </c>
      <c r="G58" s="95">
        <v>310626.59999999899</v>
      </c>
      <c r="H58" s="36">
        <f t="shared" si="0"/>
        <v>303</v>
      </c>
      <c r="I58" s="37">
        <f t="shared" si="0"/>
        <v>1546168.0999999989</v>
      </c>
      <c r="J58" s="38">
        <f t="shared" si="1"/>
        <v>706</v>
      </c>
      <c r="K58" s="39">
        <f t="shared" si="1"/>
        <v>2589280.6999999993</v>
      </c>
      <c r="L58" s="377">
        <f>K58/K3</f>
        <v>7.4813755517932597E-4</v>
      </c>
      <c r="M58" s="379">
        <f>J58/J3</f>
        <v>2.5178011393585099E-4</v>
      </c>
      <c r="N58" s="379">
        <f>E58/K58</f>
        <v>0.47717557235103958</v>
      </c>
      <c r="O58" s="381">
        <v>0.10137381139132912</v>
      </c>
    </row>
    <row r="59" spans="1:15" ht="15" thickBot="1" x14ac:dyDescent="0.35">
      <c r="A59" s="96" t="s">
        <v>20</v>
      </c>
      <c r="B59" s="63">
        <v>403</v>
      </c>
      <c r="C59" s="64">
        <v>1043112.6</v>
      </c>
      <c r="D59" s="65">
        <v>108</v>
      </c>
      <c r="E59" s="64">
        <v>1235541.5</v>
      </c>
      <c r="F59" s="93">
        <v>195</v>
      </c>
      <c r="G59" s="94">
        <v>310626.59999999899</v>
      </c>
      <c r="H59" s="45">
        <f t="shared" si="0"/>
        <v>303</v>
      </c>
      <c r="I59" s="46">
        <f t="shared" si="0"/>
        <v>1546168.0999999989</v>
      </c>
      <c r="J59" s="80">
        <f t="shared" si="1"/>
        <v>706</v>
      </c>
      <c r="K59" s="81">
        <f t="shared" si="1"/>
        <v>2589280.6999999993</v>
      </c>
      <c r="L59" s="377"/>
      <c r="M59" s="379"/>
      <c r="N59" s="379"/>
      <c r="O59" s="381"/>
    </row>
    <row r="60" spans="1:15" ht="15" thickBot="1" x14ac:dyDescent="0.35">
      <c r="A60" s="100" t="str">
        <f>A43</f>
        <v>EverSource West</v>
      </c>
      <c r="B60" s="52">
        <v>403</v>
      </c>
      <c r="C60" s="53">
        <v>1043112.6</v>
      </c>
      <c r="D60" s="53">
        <v>108</v>
      </c>
      <c r="E60" s="66">
        <v>1235541.5</v>
      </c>
      <c r="F60" s="52">
        <v>195</v>
      </c>
      <c r="G60" s="53">
        <v>310626.59999999899</v>
      </c>
      <c r="H60" s="83">
        <f>H59</f>
        <v>303</v>
      </c>
      <c r="I60" s="83">
        <f>I59</f>
        <v>1546168.0999999989</v>
      </c>
      <c r="J60" s="84">
        <f t="shared" si="1"/>
        <v>706</v>
      </c>
      <c r="K60" s="85">
        <f t="shared" si="1"/>
        <v>2589280.6999999993</v>
      </c>
      <c r="L60" s="378"/>
      <c r="M60" s="380"/>
      <c r="N60" s="380"/>
      <c r="O60" s="382"/>
    </row>
  </sheetData>
  <mergeCells count="33">
    <mergeCell ref="B1:C1"/>
    <mergeCell ref="D1:E1"/>
    <mergeCell ref="F1:G1"/>
    <mergeCell ref="H1:I1"/>
    <mergeCell ref="J1:O1"/>
    <mergeCell ref="L4:L12"/>
    <mergeCell ref="M4:M12"/>
    <mergeCell ref="N4:N12"/>
    <mergeCell ref="O4:O12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</mergeCells>
  <pageMargins left="0.7" right="0.7" top="0.75" bottom="0.75" header="0.3" footer="0.3"/>
  <pageSetup scale="9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DE7A2-C83D-46C8-9E5E-DE4AA8B0216E}">
  <sheetPr>
    <tabColor theme="1" tint="0.249977111117893"/>
  </sheetPr>
  <dimension ref="A1:K68"/>
  <sheetViews>
    <sheetView workbookViewId="0"/>
  </sheetViews>
  <sheetFormatPr defaultRowHeight="14.4" x14ac:dyDescent="0.3"/>
  <cols>
    <col min="1" max="1" width="18.77734375" customWidth="1"/>
    <col min="2" max="2" width="14.77734375" customWidth="1"/>
    <col min="3" max="3" width="16.21875" customWidth="1"/>
    <col min="4" max="4" width="13.77734375" customWidth="1"/>
    <col min="5" max="5" width="15.21875" customWidth="1"/>
    <col min="6" max="6" width="13.21875" customWidth="1"/>
    <col min="7" max="7" width="13.77734375" customWidth="1"/>
    <col min="8" max="8" width="13.5546875" customWidth="1"/>
    <col min="9" max="9" width="15.21875" customWidth="1"/>
    <col min="10" max="10" width="15" customWidth="1"/>
    <col min="11" max="11" width="16.21875" customWidth="1"/>
  </cols>
  <sheetData>
    <row r="1" spans="1:11" x14ac:dyDescent="0.3">
      <c r="A1" s="241"/>
      <c r="B1" s="407" t="s">
        <v>199</v>
      </c>
      <c r="C1" s="408"/>
      <c r="D1" s="409" t="s">
        <v>200</v>
      </c>
      <c r="E1" s="410"/>
      <c r="F1" s="411" t="s">
        <v>201</v>
      </c>
      <c r="G1" s="412"/>
      <c r="H1" s="413" t="s">
        <v>202</v>
      </c>
      <c r="I1" s="414"/>
      <c r="J1" s="315" t="s">
        <v>213</v>
      </c>
      <c r="K1" s="315"/>
    </row>
    <row r="2" spans="1:11" ht="15" thickBot="1" x14ac:dyDescent="0.35">
      <c r="A2" s="242"/>
      <c r="B2" s="318" t="s">
        <v>204</v>
      </c>
      <c r="C2" s="319" t="s">
        <v>205</v>
      </c>
      <c r="D2" s="320" t="s">
        <v>204</v>
      </c>
      <c r="E2" s="320" t="s">
        <v>205</v>
      </c>
      <c r="F2" s="321" t="s">
        <v>204</v>
      </c>
      <c r="G2" s="322" t="s">
        <v>205</v>
      </c>
      <c r="H2" s="313" t="s">
        <v>204</v>
      </c>
      <c r="I2" s="314" t="s">
        <v>205</v>
      </c>
      <c r="J2" s="316" t="s">
        <v>204</v>
      </c>
      <c r="K2" s="317" t="s">
        <v>205</v>
      </c>
    </row>
    <row r="3" spans="1:11" x14ac:dyDescent="0.3">
      <c r="A3" s="300" t="s">
        <v>118</v>
      </c>
      <c r="B3" s="289">
        <f>H13+H22</f>
        <v>1260961.7499999991</v>
      </c>
      <c r="C3" s="290">
        <f>I13+I22</f>
        <v>8182701136.399992</v>
      </c>
      <c r="D3" s="244">
        <f>H16+H25</f>
        <v>1180122.25</v>
      </c>
      <c r="E3" s="244">
        <f>I16+I25</f>
        <v>8289868079</v>
      </c>
      <c r="F3" s="243">
        <f>H19+H28</f>
        <v>31455.333333333336</v>
      </c>
      <c r="G3" s="243">
        <f>I19+I28</f>
        <v>217112143</v>
      </c>
      <c r="H3" s="244">
        <f>D12+D21</f>
        <v>407939.96726613829</v>
      </c>
      <c r="I3" s="307">
        <f>E12+E21</f>
        <v>2768727535.8971243</v>
      </c>
      <c r="J3" s="303">
        <f>F12+F21</f>
        <v>1047466.8660671939</v>
      </c>
      <c r="K3" s="303">
        <f>G12+G21</f>
        <v>7011518725.7028685</v>
      </c>
    </row>
    <row r="4" spans="1:11" x14ac:dyDescent="0.3">
      <c r="A4" s="300" t="s">
        <v>210</v>
      </c>
      <c r="B4" s="289">
        <f>H31+H40</f>
        <v>183636.08333333302</v>
      </c>
      <c r="C4" s="290">
        <f>I31+I40</f>
        <v>5481070304.9999914</v>
      </c>
      <c r="D4" s="299">
        <f>H34+H43</f>
        <v>163486.5</v>
      </c>
      <c r="E4" s="299">
        <f>I34+I43</f>
        <v>4607375403</v>
      </c>
      <c r="F4" s="243">
        <f>H37+H46</f>
        <v>4252.666666666667</v>
      </c>
      <c r="G4" s="243">
        <f>I37+I46</f>
        <v>100596572</v>
      </c>
      <c r="H4" s="299">
        <f>D30+D39</f>
        <v>104017.4111566881</v>
      </c>
      <c r="I4" s="308">
        <f>E30+E39</f>
        <v>5738248989.5552483</v>
      </c>
      <c r="J4" s="303">
        <f>F30+F39</f>
        <v>130633.00550997831</v>
      </c>
      <c r="K4" s="303">
        <f>G30+G39</f>
        <v>2232505871.5447416</v>
      </c>
    </row>
    <row r="5" spans="1:11" x14ac:dyDescent="0.3">
      <c r="A5" s="300" t="s">
        <v>211</v>
      </c>
      <c r="B5" s="289">
        <f>H49</f>
        <v>4695.4999999999936</v>
      </c>
      <c r="C5" s="290">
        <f>I49</f>
        <v>9091878265.099987</v>
      </c>
      <c r="D5" s="245">
        <f>H52</f>
        <v>2790.166666666667</v>
      </c>
      <c r="E5" s="245">
        <f>I52</f>
        <v>6294469929</v>
      </c>
      <c r="F5" s="243">
        <f>H55</f>
        <v>29.166666666666668</v>
      </c>
      <c r="G5" s="243">
        <f>I55</f>
        <v>180439065</v>
      </c>
      <c r="H5" s="245">
        <f>D48</f>
        <v>6034.6154460363841</v>
      </c>
      <c r="I5" s="309">
        <f>E48</f>
        <v>14089059328.784004</v>
      </c>
      <c r="J5" s="303">
        <f>F48</f>
        <v>769.71788729694379</v>
      </c>
      <c r="K5" s="303">
        <f>G48</f>
        <v>689681795.91598237</v>
      </c>
    </row>
    <row r="6" spans="1:11" ht="15" thickBot="1" x14ac:dyDescent="0.35">
      <c r="A6" s="301" t="s">
        <v>212</v>
      </c>
      <c r="B6" s="304">
        <f>H58</f>
        <v>15025.083333333321</v>
      </c>
      <c r="C6" s="305">
        <f>I58</f>
        <v>106032094.0999999</v>
      </c>
      <c r="D6" s="247">
        <f>H62</f>
        <v>799.50000000000011</v>
      </c>
      <c r="E6" s="247">
        <f>I62</f>
        <v>72502010</v>
      </c>
      <c r="F6" s="246">
        <f>H64</f>
        <v>612.08333333333337</v>
      </c>
      <c r="G6" s="246">
        <f>I64</f>
        <v>1924999</v>
      </c>
      <c r="H6" s="247">
        <f>D57</f>
        <v>8722.0345556168395</v>
      </c>
      <c r="I6" s="310">
        <f>E57</f>
        <v>120478472.73666111</v>
      </c>
      <c r="J6" s="303">
        <f>F57</f>
        <v>4631.1321110498166</v>
      </c>
      <c r="K6" s="303">
        <f>G57</f>
        <v>22006903.663338803</v>
      </c>
    </row>
    <row r="7" spans="1:11" ht="15.6" thickTop="1" thickBot="1" x14ac:dyDescent="0.35">
      <c r="A7" s="248" t="s">
        <v>203</v>
      </c>
      <c r="B7" s="83">
        <f>SUM(B3:B6)</f>
        <v>1464318.4166666653</v>
      </c>
      <c r="C7" s="306">
        <f t="shared" ref="C7:I7" si="0">SUM(C3:C6)</f>
        <v>22861681800.599968</v>
      </c>
      <c r="D7" s="302">
        <f t="shared" si="0"/>
        <v>1347198.4166666667</v>
      </c>
      <c r="E7" s="250">
        <f t="shared" si="0"/>
        <v>19264215421</v>
      </c>
      <c r="F7" s="249">
        <f t="shared" si="0"/>
        <v>36349.25</v>
      </c>
      <c r="G7" s="250">
        <f t="shared" si="0"/>
        <v>500072779</v>
      </c>
      <c r="H7" s="248">
        <f t="shared" si="0"/>
        <v>526714.02842447965</v>
      </c>
      <c r="I7" s="248">
        <f t="shared" si="0"/>
        <v>22716514326.973038</v>
      </c>
      <c r="J7" s="303">
        <f>SUM(J3:J6)</f>
        <v>1183500.7215755191</v>
      </c>
      <c r="K7" s="303">
        <f>SUM(K3:K6)</f>
        <v>9955713296.8269329</v>
      </c>
    </row>
    <row r="10" spans="1:11" ht="29.4" thickBot="1" x14ac:dyDescent="0.35">
      <c r="A10" s="252">
        <f>LAYOUT!B20</f>
        <v>2022</v>
      </c>
      <c r="B10" s="323" t="s">
        <v>5</v>
      </c>
      <c r="C10" s="323" t="s">
        <v>206</v>
      </c>
      <c r="D10" s="312" t="s">
        <v>7</v>
      </c>
      <c r="E10" s="312" t="s">
        <v>8</v>
      </c>
      <c r="F10" s="311" t="s">
        <v>208</v>
      </c>
      <c r="G10" s="311" t="s">
        <v>209</v>
      </c>
      <c r="H10" s="253" t="s">
        <v>13</v>
      </c>
      <c r="I10" s="253" t="s">
        <v>14</v>
      </c>
    </row>
    <row r="11" spans="1:11" ht="29.4" thickBot="1" x14ac:dyDescent="0.35">
      <c r="A11" s="266" t="s">
        <v>207</v>
      </c>
      <c r="B11" s="260">
        <f>AVERAGE(JAN!B3,FEB!B3,MAR!B3,APR!B3,MAY!B3,JUNE!B3,JULY!B3,AUG!B3,SEP!B3,OCT!B3,NOV!B3,DEC!B3)</f>
        <v>1138040.1666666667</v>
      </c>
      <c r="C11" s="255">
        <f>SUM(JAN!C3,FEB!C3,MAR!C3,APR!C3,MAY!C3,JUNE!C3,JULY!C3,AUG!C3,SEP!C3,OCT!C3,NOV!C3,DEC!C3)</f>
        <v>9964283779.4999981</v>
      </c>
      <c r="D11" s="255">
        <f>AVERAGE(JAN!D3,FEB!D3,MAR!D3,APR!D3,MAY!D3,JUNE!D3,JULY!D3,AUG!D3,SEP!D3,OCT!D3,NOV!D3,DEC!D3)</f>
        <v>526829.52842447953</v>
      </c>
      <c r="E11" s="255">
        <f>SUM(JAN!E3,FEB!E3,MAR!E3,APR!E3,MAY!E3,JUNE!E3,JULY!E3,AUG!E3,SEP!E3,OCT!E3,NOV!E3,DEC!E3)</f>
        <v>22729277854.773037</v>
      </c>
      <c r="F11" s="255">
        <f>AVERAGE(JAN!F3,FEB!F3,MAR!F3,APR!F3,MAY!F3,JUNE!F3,JULY!F3,AUG!F3,SEP!F3,OCT!F3,NOV!F3,DEC!F3)</f>
        <v>1183685.8049088523</v>
      </c>
      <c r="G11" s="280">
        <f>SUM(JAN!G3,FEB!G3,MAR!G3,APR!G3,MAY!G3,JUNE!G3,JULY!G3,AUG!G3,SEP!G3,OCT!G3,NOV!G3,DEC!G3)</f>
        <v>9959262873.4269333</v>
      </c>
      <c r="H11" s="286">
        <f>B11+D11</f>
        <v>1664869.6950911463</v>
      </c>
      <c r="I11" s="254">
        <f>C11+E11+G11</f>
        <v>42652824507.699966</v>
      </c>
    </row>
    <row r="12" spans="1:11" ht="15" thickBot="1" x14ac:dyDescent="0.35">
      <c r="A12" s="267" t="s">
        <v>19</v>
      </c>
      <c r="B12" s="261">
        <f>AVERAGE(JAN!B4,FEB!B4,MAR!B4,APR!B4,MAY!B4,JUNE!B4,JULY!B4,AUG!B4,SEP!B4,OCT!B4,NOV!B4,DEC!B4)</f>
        <v>896328.58333333337</v>
      </c>
      <c r="C12" s="256">
        <f>SUM(JAN!C4,FEB!C4,MAR!C4,APR!C4,MAY!C4,JUNE!C4,JULY!C4,AUG!C4,SEP!C4,OCT!C4,NOV!C4,DEC!C4)</f>
        <v>6052198301.1999998</v>
      </c>
      <c r="D12" s="256">
        <f>AVERAGE(JAN!D4,FEB!D4,MAR!D4,APR!D4,MAY!D4,JUNE!D4,JULY!D4,AUG!D4,SEP!D4,OCT!D4,NOV!D4,DEC!D4)</f>
        <v>331144.68140580616</v>
      </c>
      <c r="E12" s="256">
        <f>SUM(JAN!E4,FEB!E4,MAR!E4,APR!E4,MAY!E4,JUNE!E4,JULY!E4,AUG!E4,SEP!E4,OCT!E4,NOV!E4,DEC!E4)</f>
        <v>2268999155.3028541</v>
      </c>
      <c r="F12" s="256">
        <f>AVERAGE(JAN!F4,FEB!F4,MAR!F4,APR!F4,MAY!F4,JUNE!F4,JULY!F4,AUG!F4,SEP!F4,OCT!F4,NOV!F4,DEC!F4)</f>
        <v>955133.90192752611</v>
      </c>
      <c r="G12" s="281">
        <f>SUM(JAN!G4,FEB!G4,MAR!G4,APR!G4,MAY!G4,JUNE!G4,JULY!G4,AUG!G4,SEP!G4,OCT!G4,NOV!G4,DEC!G4)</f>
        <v>6408623250.2971401</v>
      </c>
      <c r="H12" s="287">
        <f>B12+D12+F12</f>
        <v>2182607.1666666656</v>
      </c>
      <c r="I12" s="288">
        <f>C12+E12+G12</f>
        <v>14729820706.799994</v>
      </c>
    </row>
    <row r="13" spans="1:11" ht="15" thickBot="1" x14ac:dyDescent="0.35">
      <c r="A13" s="268" t="s">
        <v>20</v>
      </c>
      <c r="B13" s="262">
        <f>AVERAGE(JAN!B5,FEB!B5,MAR!B5,APR!B5,MAY!B5,JUNE!B5,JULY!B5,AUG!B5,SEP!B5,OCT!B5,NOV!B5,DEC!B5)</f>
        <v>358078.5</v>
      </c>
      <c r="C13" s="251">
        <f>SUM(JAN!C5,FEB!C5,MAR!C5,APR!C5,MAY!C5,JUNE!C5,JULY!C5,AUG!C5,SEP!C5,OCT!C5,NOV!C5,DEC!C5)</f>
        <v>2418670201.1999993</v>
      </c>
      <c r="D13" s="251">
        <f>AVERAGE(JAN!D5,FEB!D5,MAR!D5,APR!D5,MAY!D5,JUNE!D5,JULY!D5,AUG!D5,SEP!D5,OCT!D5,NOV!D5,DEC!D5)</f>
        <v>148106.0147391395</v>
      </c>
      <c r="E13" s="251">
        <f>SUM(JAN!E5,FEB!E5,MAR!E5,APR!E5,MAY!E5,JUNE!E5,JULY!E5,AUG!E5,SEP!E5,OCT!E5,NOV!E5,DEC!E5)</f>
        <v>1008520815.3028542</v>
      </c>
      <c r="F13" s="251">
        <f>AVERAGE(JAN!F5,FEB!F5,MAR!F5,APR!F5,MAY!F5,JUNE!F5,JULY!F5,AUG!F5,SEP!F5,OCT!F5,NOV!F5,DEC!F5)</f>
        <v>610918.98526085948</v>
      </c>
      <c r="G13" s="282">
        <f>SUM(JAN!G5,FEB!G5,MAR!G5,APR!G5,MAY!G5,JUNE!G5,JULY!G5,AUG!G5,SEP!G5,OCT!G5,NOV!G5,DEC!G5)</f>
        <v>3823907176.2971392</v>
      </c>
      <c r="H13" s="289">
        <f t="shared" ref="H13:H68" si="1">B13+D13+F13</f>
        <v>1117103.4999999991</v>
      </c>
      <c r="I13" s="290">
        <f t="shared" ref="I13:I68" si="2">C13+E13+G13</f>
        <v>7251098192.7999926</v>
      </c>
    </row>
    <row r="14" spans="1:11" ht="15" thickBot="1" x14ac:dyDescent="0.35">
      <c r="A14" s="269" t="s">
        <v>21</v>
      </c>
      <c r="B14" s="262">
        <f>AVERAGE(JAN!B6,FEB!B6,MAR!B6,APR!B6,MAY!B6,JUNE!B6,JULY!B6,AUG!B6,SEP!B6,OCT!B6,NOV!B6,DEC!B6)</f>
        <v>261586.58333333334</v>
      </c>
      <c r="C14" s="251">
        <f>SUM(JAN!C6,FEB!C6,MAR!C6,APR!C6,MAY!C6,JUNE!C6,JULY!C6,AUG!C6,SEP!C6,OCT!C6,NOV!C6,DEC!C6)</f>
        <v>1733418956</v>
      </c>
      <c r="D14" s="251">
        <f>AVERAGE(JAN!D6,FEB!D6,MAR!D6,APR!D6,MAY!D6,JUNE!D6,JULY!D6,AUG!D6,SEP!D6,OCT!D6,NOV!D6,DEC!D6)</f>
        <v>129688.01473913949</v>
      </c>
      <c r="E14" s="251">
        <f>SUM(JAN!E6,FEB!E6,MAR!E6,APR!E6,MAY!E6,JUNE!E6,JULY!E6,AUG!E6,SEP!E6,OCT!E6,NOV!E6,DEC!E6)</f>
        <v>871698781.70285416</v>
      </c>
      <c r="F14" s="251">
        <f>AVERAGE(JAN!F6,FEB!F6,MAR!F6,APR!F6,MAY!F6,JUNE!F6,JULY!F6,AUG!F6,SEP!F6,OCT!F6,NOV!F6,DEC!F6)</f>
        <v>576752.48526085948</v>
      </c>
      <c r="G14" s="282">
        <f>SUM(JAN!G6,FEB!G6,MAR!G6,APR!G6,MAY!G6,JUNE!G6,JULY!G6,AUG!G6,SEP!G6,OCT!G6,NOV!G6,DEC!G6)</f>
        <v>3587212287.2971392</v>
      </c>
      <c r="H14" s="289">
        <f t="shared" si="1"/>
        <v>968027.08333333232</v>
      </c>
      <c r="I14" s="290">
        <f t="shared" si="2"/>
        <v>6192330024.9999933</v>
      </c>
    </row>
    <row r="15" spans="1:11" ht="15" thickBot="1" x14ac:dyDescent="0.35">
      <c r="A15" s="269" t="s">
        <v>22</v>
      </c>
      <c r="B15" s="262">
        <f>AVERAGE(JAN!B7,FEB!B7,MAR!B7,APR!B7,MAY!B7,JUNE!B7,JULY!B7,AUG!B7,SEP!B7,OCT!B7,NOV!B7,DEC!B7)</f>
        <v>96491.916666666672</v>
      </c>
      <c r="C15" s="251">
        <f>SUM(JAN!C7,FEB!C7,MAR!C7,APR!C7,MAY!C7,JUNE!C7,JULY!C7,AUG!C7,SEP!C7,OCT!C7,NOV!C7,DEC!C7)</f>
        <v>685251245.19999957</v>
      </c>
      <c r="D15" s="251">
        <f>AVERAGE(JAN!D7,FEB!D7,MAR!D7,APR!D7,MAY!D7,JUNE!D7,JULY!D7,AUG!D7,SEP!D7,OCT!D7,NOV!D7,DEC!D7)</f>
        <v>18418</v>
      </c>
      <c r="E15" s="251">
        <f>SUM(JAN!E7,FEB!E7,MAR!E7,APR!E7,MAY!E7,JUNE!E7,JULY!E7,AUG!E7,SEP!E7,OCT!E7,NOV!E7,DEC!E7)</f>
        <v>136822033.59999999</v>
      </c>
      <c r="F15" s="251">
        <f>AVERAGE(JAN!F7,FEB!F7,MAR!F7,APR!F7,MAY!F7,JUNE!F7,JULY!F7,AUG!F7,SEP!F7,OCT!F7,NOV!F7,DEC!F7)</f>
        <v>34166.5</v>
      </c>
      <c r="G15" s="282">
        <f>SUM(JAN!G7,FEB!G7,MAR!G7,APR!G7,MAY!G7,JUNE!G7,JULY!G7,AUG!G7,SEP!G7,OCT!G7,NOV!G7,DEC!G7)</f>
        <v>236694888.99999991</v>
      </c>
      <c r="H15" s="289">
        <f t="shared" si="1"/>
        <v>149076.41666666669</v>
      </c>
      <c r="I15" s="290">
        <f t="shared" si="2"/>
        <v>1058768167.7999995</v>
      </c>
    </row>
    <row r="16" spans="1:11" ht="15" thickBot="1" x14ac:dyDescent="0.35">
      <c r="A16" s="270" t="s">
        <v>23</v>
      </c>
      <c r="B16" s="262">
        <f>AVERAGE(JAN!B8,FEB!B8,MAR!B8,APR!B8,MAY!B8,JUNE!B8,JULY!B8,AUG!B8,SEP!B8,OCT!B8,NOV!B8,DEC!B8)</f>
        <v>523358.08333333331</v>
      </c>
      <c r="C16" s="251">
        <f>SUM(JAN!C8,FEB!C8,MAR!C8,APR!C8,MAY!C8,JUNE!C8,JULY!C8,AUG!C8,SEP!C8,OCT!C8,NOV!C8,DEC!C8)</f>
        <v>3541033212</v>
      </c>
      <c r="D16" s="251">
        <f>AVERAGE(JAN!D8,FEB!D8,MAR!D8,APR!D8,MAY!D8,JUNE!D8,JULY!D8,AUG!D8,SEP!D8,OCT!D8,NOV!D8,DEC!D8)</f>
        <v>176672.5</v>
      </c>
      <c r="E16" s="251">
        <f>SUM(JAN!E8,FEB!E8,MAR!E8,APR!E8,MAY!E8,JUNE!E8,JULY!E8,AUG!E8,SEP!E8,OCT!E8,NOV!E8,DEC!E8)</f>
        <v>1212924125</v>
      </c>
      <c r="F16" s="251">
        <f>AVERAGE(JAN!F8,FEB!F8,MAR!F8,APR!F8,MAY!F8,JUNE!F8,JULY!F8,AUG!F8,SEP!F8,OCT!F8,NOV!F8,DEC!F8)</f>
        <v>339387.66666666669</v>
      </c>
      <c r="G16" s="282">
        <f>SUM(JAN!G8,FEB!G8,MAR!G8,APR!G8,MAY!G8,JUNE!G8,JULY!G8,AUG!G8,SEP!G8,OCT!G8,NOV!G8,DEC!G8)</f>
        <v>2546691453</v>
      </c>
      <c r="H16" s="289">
        <f t="shared" si="1"/>
        <v>1039418.25</v>
      </c>
      <c r="I16" s="290">
        <f t="shared" si="2"/>
        <v>7300648790</v>
      </c>
    </row>
    <row r="17" spans="1:9" ht="15" thickBot="1" x14ac:dyDescent="0.35">
      <c r="A17" s="271" t="s">
        <v>24</v>
      </c>
      <c r="B17" s="262">
        <f>AVERAGE(JAN!B9,FEB!B9,MAR!B9,APR!B9,MAY!B9,JUNE!B9,JULY!B9,AUG!B9,SEP!B9,OCT!B9,NOV!B9,DEC!B9)</f>
        <v>521481.33333333331</v>
      </c>
      <c r="C17" s="251">
        <f>SUM(JAN!C9,FEB!C9,MAR!C9,APR!C9,MAY!C9,JUNE!C9,JULY!C9,AUG!C9,SEP!C9,OCT!C9,NOV!C9,DEC!C9)</f>
        <v>3522558738</v>
      </c>
      <c r="D17" s="251">
        <f>AVERAGE(JAN!D9,FEB!D9,MAR!D9,APR!D9,MAY!D9,JUNE!D9,JULY!D9,AUG!D9,SEP!D9,OCT!D9,NOV!D9,DEC!D9)</f>
        <v>176227.91666666666</v>
      </c>
      <c r="E17" s="251">
        <f>SUM(JAN!E9,FEB!E9,MAR!E9,APR!E9,MAY!E9,JUNE!E9,JULY!E9,AUG!E9,SEP!E9,OCT!E9,NOV!E9,DEC!E9)</f>
        <v>1208759620</v>
      </c>
      <c r="F17" s="251">
        <f>AVERAGE(JAN!F9,FEB!F9,MAR!F9,APR!F9,MAY!F9,JUNE!F9,JULY!F9,AUG!F9,SEP!F9,OCT!F9,NOV!F9,DEC!F9)</f>
        <v>329536.08333333331</v>
      </c>
      <c r="G17" s="282">
        <f>SUM(JAN!G9,FEB!G9,MAR!G9,APR!G9,MAY!G9,JUNE!G9,JULY!G9,AUG!G9,SEP!G9,OCT!G9,NOV!G9,DEC!G9)</f>
        <v>2447687133</v>
      </c>
      <c r="H17" s="289">
        <f t="shared" si="1"/>
        <v>1027245.3333333333</v>
      </c>
      <c r="I17" s="290">
        <f t="shared" si="2"/>
        <v>7179005491</v>
      </c>
    </row>
    <row r="18" spans="1:9" ht="15" thickBot="1" x14ac:dyDescent="0.35">
      <c r="A18" s="271" t="s">
        <v>25</v>
      </c>
      <c r="B18" s="262">
        <f>AVERAGE(JAN!B10,FEB!B10,MAR!B10,APR!B10,MAY!B10,JUNE!B10,JULY!B10,AUG!B10,SEP!B10,OCT!B10,NOV!B10,DEC!B10)</f>
        <v>1876.75</v>
      </c>
      <c r="C18" s="251">
        <f>SUM(JAN!C10,FEB!C10,MAR!C10,APR!C10,MAY!C10,JUNE!C10,JULY!C10,AUG!C10,SEP!C10,OCT!C10,NOV!C10,DEC!C10)</f>
        <v>18474474</v>
      </c>
      <c r="D18" s="251">
        <f>AVERAGE(JAN!D10,FEB!D10,MAR!D10,APR!D10,MAY!D10,JUNE!D10,JULY!D10,AUG!D10,SEP!D10,OCT!D10,NOV!D10,DEC!D10)</f>
        <v>444.58333333333331</v>
      </c>
      <c r="E18" s="251">
        <f>SUM(JAN!E10,FEB!E10,MAR!E10,APR!E10,MAY!E10,JUNE!E10,JULY!E10,AUG!E10,SEP!E10,OCT!E10,NOV!E10,DEC!E10)</f>
        <v>4164505</v>
      </c>
      <c r="F18" s="251">
        <f>AVERAGE(JAN!F10,FEB!F10,MAR!F10,APR!F10,MAY!F10,JUNE!F10,JULY!F10,AUG!F10,SEP!F10,OCT!F10,NOV!F10,DEC!F10)</f>
        <v>9851.5833333333339</v>
      </c>
      <c r="G18" s="282">
        <f>SUM(JAN!G10,FEB!G10,MAR!G10,APR!G10,MAY!G10,JUNE!G10,JULY!G10,AUG!G10,SEP!G10,OCT!G10,NOV!G10,DEC!G10)</f>
        <v>99004320</v>
      </c>
      <c r="H18" s="289">
        <f t="shared" si="1"/>
        <v>12172.916666666668</v>
      </c>
      <c r="I18" s="290">
        <f t="shared" si="2"/>
        <v>121643299</v>
      </c>
    </row>
    <row r="19" spans="1:9" ht="15" thickBot="1" x14ac:dyDescent="0.35">
      <c r="A19" s="270" t="s">
        <v>26</v>
      </c>
      <c r="B19" s="262">
        <f>AVERAGE(JAN!B11,FEB!B11,MAR!B11,APR!B11,MAY!B11,JUNE!B11,JULY!B11,AUG!B11,SEP!B11,OCT!B11,NOV!B11,DEC!B11)</f>
        <v>14892</v>
      </c>
      <c r="C19" s="251">
        <f>SUM(JAN!C11,FEB!C11,MAR!C11,APR!C11,MAY!C11,JUNE!C11,JULY!C11,AUG!C11,SEP!C11,OCT!C11,NOV!C11,DEC!C11)</f>
        <v>92494888</v>
      </c>
      <c r="D19" s="251">
        <f>AVERAGE(JAN!D11,FEB!D11,MAR!D11,APR!D11,MAY!D11,JUNE!D11,JULY!D11,AUG!D11,SEP!D11,OCT!D11,NOV!D11,DEC!D11)</f>
        <v>6366.166666666667</v>
      </c>
      <c r="E19" s="251">
        <f>SUM(JAN!E11,FEB!E11,MAR!E11,APR!E11,MAY!E11,JUNE!E11,JULY!E11,AUG!E11,SEP!E11,OCT!E11,NOV!E11,DEC!E11)</f>
        <v>47554215</v>
      </c>
      <c r="F19" s="251">
        <f>AVERAGE(JAN!F11,FEB!F11,MAR!F11,APR!F11,MAY!F11,JUNE!F11,JULY!F11,AUG!F11,SEP!F11,OCT!F11,NOV!F11,DEC!F11)</f>
        <v>4827.25</v>
      </c>
      <c r="G19" s="282">
        <f>SUM(JAN!G11,FEB!G11,MAR!G11,APR!G11,MAY!G11,JUNE!G11,JULY!G11,AUG!G11,SEP!G11,OCT!G11,NOV!G11,DEC!G11)</f>
        <v>38024621</v>
      </c>
      <c r="H19" s="289">
        <f t="shared" si="1"/>
        <v>26085.416666666668</v>
      </c>
      <c r="I19" s="290">
        <f t="shared" si="2"/>
        <v>178073724</v>
      </c>
    </row>
    <row r="20" spans="1:9" ht="15" thickBot="1" x14ac:dyDescent="0.35">
      <c r="A20" s="272" t="s">
        <v>27</v>
      </c>
      <c r="B20" s="262">
        <f>AVERAGE(JAN!B12,FEB!B12,MAR!B12,APR!B12,MAY!B12,JUNE!B12,JULY!B12,AUG!B12,SEP!B12,OCT!B12,NOV!B12,DEC!B12)</f>
        <v>14892</v>
      </c>
      <c r="C20" s="251">
        <f>SUM(JAN!C12,FEB!C12,MAR!C12,APR!C12,MAY!C12,JUNE!C12,JULY!C12,AUG!C12,SEP!C12,OCT!C12,NOV!C12,DEC!C12)</f>
        <v>92494888</v>
      </c>
      <c r="D20" s="251">
        <f>AVERAGE(JAN!D12,FEB!D12,MAR!D12,APR!D12,MAY!D12,JUNE!D12,JULY!D12,AUG!D12,SEP!D12,OCT!D12,NOV!D12,DEC!D12)</f>
        <v>6366.166666666667</v>
      </c>
      <c r="E20" s="251">
        <f>SUM(JAN!E12,FEB!E12,MAR!E12,APR!E12,MAY!E12,JUNE!E12,JULY!E12,AUG!E12,SEP!E12,OCT!E12,NOV!E12,DEC!E12)</f>
        <v>47554215</v>
      </c>
      <c r="F20" s="251">
        <f>AVERAGE(JAN!F12,FEB!F12,MAR!F12,APR!F12,MAY!F12,JUNE!F12,JULY!F12,AUG!F12,SEP!F12,OCT!F12,NOV!F12,DEC!F12)</f>
        <v>4827.25</v>
      </c>
      <c r="G20" s="282">
        <f>SUM(JAN!G12,FEB!G12,MAR!G12,APR!G12,MAY!G12,JUNE!G12,JULY!G12,AUG!G12,SEP!G12,OCT!G12,NOV!G12,DEC!G12)</f>
        <v>38024621</v>
      </c>
      <c r="H20" s="289">
        <f t="shared" si="1"/>
        <v>26085.416666666668</v>
      </c>
      <c r="I20" s="290">
        <f t="shared" si="2"/>
        <v>178073724</v>
      </c>
    </row>
    <row r="21" spans="1:9" ht="15" thickBot="1" x14ac:dyDescent="0.35">
      <c r="A21" s="267" t="s">
        <v>28</v>
      </c>
      <c r="B21" s="261">
        <f>AVERAGE(JAN!B13,FEB!B13,MAR!B13,APR!B13,MAY!B13,JUNE!B13,JULY!B13,AUG!B13,SEP!B13,OCT!B13,NOV!B13,DEC!B13)</f>
        <v>120803.91666666667</v>
      </c>
      <c r="C21" s="256">
        <f>SUM(JAN!C13,FEB!C13,MAR!C13,APR!C13,MAY!C13,JUNE!C13,JULY!C13,AUG!C13,SEP!C13,OCT!C13,NOV!C13,DEC!C13)</f>
        <v>857236795.60000002</v>
      </c>
      <c r="D21" s="256">
        <f>AVERAGE(JAN!D13,FEB!D13,MAR!D13,APR!D13,MAY!D13,JUNE!D13,JULY!D13,AUG!D13,SEP!D13,OCT!D13,NOV!D13,DEC!D13)</f>
        <v>76795.285860332107</v>
      </c>
      <c r="E21" s="256">
        <f>SUM(JAN!E13,FEB!E13,MAR!E13,APR!E13,MAY!E13,JUNE!E13,JULY!E13,AUG!E13,SEP!E13,OCT!E13,NOV!E13,DEC!E13)</f>
        <v>499728380.59427047</v>
      </c>
      <c r="F21" s="256">
        <f>AVERAGE(JAN!F13,FEB!F13,MAR!F13,APR!F13,MAY!F13,JUNE!F13,JULY!F13,AUG!F13,SEP!F13,OCT!F13,NOV!F13,DEC!F13)</f>
        <v>92332.964139667791</v>
      </c>
      <c r="G21" s="281">
        <f>SUM(JAN!G13,FEB!G13,MAR!G13,APR!G13,MAY!G13,JUNE!G13,JULY!G13,AUG!G13,SEP!G13,OCT!G13,NOV!G13,DEC!G13)</f>
        <v>602895475.40572846</v>
      </c>
      <c r="H21" s="287">
        <f t="shared" si="1"/>
        <v>289932.16666666657</v>
      </c>
      <c r="I21" s="288">
        <f t="shared" si="2"/>
        <v>1959860651.599999</v>
      </c>
    </row>
    <row r="22" spans="1:9" ht="15" thickBot="1" x14ac:dyDescent="0.35">
      <c r="A22" s="273" t="s">
        <v>20</v>
      </c>
      <c r="B22" s="262">
        <f>AVERAGE(JAN!B14,FEB!B14,MAR!B14,APR!B14,MAY!B14,JUNE!B14,JULY!B14,AUG!B14,SEP!B14,OCT!B14,NOV!B14,DEC!B14)</f>
        <v>49674.25</v>
      </c>
      <c r="C22" s="251">
        <f>SUM(JAN!C14,FEB!C14,MAR!C14,APR!C14,MAY!C14,JUNE!C14,JULY!C14,AUG!C14,SEP!C14,OCT!C14,NOV!C14,DEC!C14)</f>
        <v>349502234.60000002</v>
      </c>
      <c r="D22" s="251">
        <f>AVERAGE(JAN!D14,FEB!D14,MAR!D14,APR!D14,MAY!D14,JUNE!D14,JULY!D14,AUG!D14,SEP!D14,OCT!D14,NOV!D14,DEC!D14)</f>
        <v>37678.619193665443</v>
      </c>
      <c r="E22" s="251">
        <f>SUM(JAN!E14,FEB!E14,MAR!E14,APR!E14,MAY!E14,JUNE!E14,JULY!E14,AUG!E14,SEP!E14,OCT!E14,NOV!E14,DEC!E14)</f>
        <v>234810154.5942705</v>
      </c>
      <c r="F22" s="251">
        <f>AVERAGE(JAN!F14,FEB!F14,MAR!F14,APR!F14,MAY!F14,JUNE!F14,JULY!F14,AUG!F14,SEP!F14,OCT!F14,NOV!F14,DEC!F14)</f>
        <v>56505.380806334455</v>
      </c>
      <c r="G22" s="282">
        <f>SUM(JAN!G14,FEB!G14,MAR!G14,APR!G14,MAY!G14,JUNE!G14,JULY!G14,AUG!G14,SEP!G14,OCT!G14,NOV!G14,DEC!G14)</f>
        <v>347290554.4057284</v>
      </c>
      <c r="H22" s="289">
        <f t="shared" si="1"/>
        <v>143858.24999999991</v>
      </c>
      <c r="I22" s="290">
        <f t="shared" si="2"/>
        <v>931602943.59999895</v>
      </c>
    </row>
    <row r="23" spans="1:9" ht="15" thickBot="1" x14ac:dyDescent="0.35">
      <c r="A23" s="269" t="s">
        <v>21</v>
      </c>
      <c r="B23" s="262">
        <f>AVERAGE(JAN!B15,FEB!B15,MAR!B15,APR!B15,MAY!B15,JUNE!B15,JULY!B15,AUG!B15,SEP!B15,OCT!B15,NOV!B15,DEC!B15)</f>
        <v>24911.166666666668</v>
      </c>
      <c r="C23" s="251">
        <f>SUM(JAN!C15,FEB!C15,MAR!C15,APR!C15,MAY!C15,JUNE!C15,JULY!C15,AUG!C15,SEP!C15,OCT!C15,NOV!C15,DEC!C15)</f>
        <v>148689140</v>
      </c>
      <c r="D23" s="251">
        <f>AVERAGE(JAN!D15,FEB!D15,MAR!D15,APR!D15,MAY!D15,JUNE!D15,JULY!D15,AUG!D15,SEP!D15,OCT!D15,NOV!D15,DEC!D15)</f>
        <v>27498.86919366544</v>
      </c>
      <c r="E23" s="251">
        <f>SUM(JAN!E15,FEB!E15,MAR!E15,APR!E15,MAY!E15,JUNE!E15,JULY!E15,AUG!E15,SEP!E15,OCT!E15,NOV!E15,DEC!E15)</f>
        <v>161338769.5942705</v>
      </c>
      <c r="F23" s="251">
        <f>AVERAGE(JAN!F15,FEB!F15,MAR!F15,APR!F15,MAY!F15,JUNE!F15,JULY!F15,AUG!F15,SEP!F15,OCT!F15,NOV!F15,DEC!F15)</f>
        <v>49668.380806334455</v>
      </c>
      <c r="G23" s="282">
        <f>SUM(JAN!G15,FEB!G15,MAR!G15,APR!G15,MAY!G15,JUNE!G15,JULY!G15,AUG!G15,SEP!G15,OCT!G15,NOV!G15,DEC!G15)</f>
        <v>296977711.40572846</v>
      </c>
      <c r="H23" s="289">
        <f t="shared" si="1"/>
        <v>102078.41666666657</v>
      </c>
      <c r="I23" s="290">
        <f t="shared" si="2"/>
        <v>607005620.99999893</v>
      </c>
    </row>
    <row r="24" spans="1:9" ht="15" thickBot="1" x14ac:dyDescent="0.35">
      <c r="A24" s="269" t="s">
        <v>22</v>
      </c>
      <c r="B24" s="262">
        <f>AVERAGE(JAN!B16,FEB!B16,MAR!B16,APR!B16,MAY!B16,JUNE!B16,JULY!B16,AUG!B16,SEP!B16,OCT!B16,NOV!B16,DEC!B16)</f>
        <v>24763.083333333332</v>
      </c>
      <c r="C24" s="251">
        <f>SUM(JAN!C16,FEB!C16,MAR!C16,APR!C16,MAY!C16,JUNE!C16,JULY!C16,AUG!C16,SEP!C16,OCT!C16,NOV!C16,DEC!C16)</f>
        <v>200813094.59999999</v>
      </c>
      <c r="D24" s="251">
        <f>AVERAGE(JAN!D16,FEB!D16,MAR!D16,APR!D16,MAY!D16,JUNE!D16,JULY!D16,AUG!D16,SEP!D16,OCT!D16,NOV!D16,DEC!D16)</f>
        <v>10179.75</v>
      </c>
      <c r="E24" s="251">
        <f>SUM(JAN!E16,FEB!E16,MAR!E16,APR!E16,MAY!E16,JUNE!E16,JULY!E16,AUG!E16,SEP!E16,OCT!E16,NOV!E16,DEC!E16)</f>
        <v>73471385</v>
      </c>
      <c r="F24" s="251">
        <f>AVERAGE(JAN!F16,FEB!F16,MAR!F16,APR!F16,MAY!F16,JUNE!F16,JULY!F16,AUG!F16,SEP!F16,OCT!F16,NOV!F16,DEC!F16)</f>
        <v>6837</v>
      </c>
      <c r="G24" s="282">
        <f>SUM(JAN!G16,FEB!G16,MAR!G16,APR!G16,MAY!G16,JUNE!G16,JULY!G16,AUG!G16,SEP!G16,OCT!G16,NOV!G16,DEC!G16)</f>
        <v>50312842.999999993</v>
      </c>
      <c r="H24" s="289">
        <f t="shared" si="1"/>
        <v>41779.833333333328</v>
      </c>
      <c r="I24" s="290">
        <f t="shared" si="2"/>
        <v>324597322.60000002</v>
      </c>
    </row>
    <row r="25" spans="1:9" ht="15" thickBot="1" x14ac:dyDescent="0.35">
      <c r="A25" s="273" t="s">
        <v>23</v>
      </c>
      <c r="B25" s="262">
        <f>AVERAGE(JAN!B17,FEB!B17,MAR!B17,APR!B17,MAY!B17,JUNE!B17,JULY!B17,AUG!B17,SEP!B17,OCT!B17,NOV!B17,DEC!B17)</f>
        <v>67391.5</v>
      </c>
      <c r="C25" s="251">
        <f>SUM(JAN!C17,FEB!C17,MAR!C17,APR!C17,MAY!C17,JUNE!C17,JULY!C17,AUG!C17,SEP!C17,OCT!C17,NOV!C17,DEC!C17)</f>
        <v>480951808</v>
      </c>
      <c r="D25" s="251">
        <f>AVERAGE(JAN!D17,FEB!D17,MAR!D17,APR!D17,MAY!D17,JUNE!D17,JULY!D17,AUG!D17,SEP!D17,OCT!D17,NOV!D17,DEC!D17)</f>
        <v>37951.916666666664</v>
      </c>
      <c r="E25" s="251">
        <f>SUM(JAN!E17,FEB!E17,MAR!E17,APR!E17,MAY!E17,JUNE!E17,JULY!E17,AUG!E17,SEP!E17,OCT!E17,NOV!E17,DEC!E17)</f>
        <v>256344536</v>
      </c>
      <c r="F25" s="251">
        <f>AVERAGE(JAN!F17,FEB!F17,MAR!F17,APR!F17,MAY!F17,JUNE!F17,JULY!F17,AUG!F17,SEP!F17,OCT!F17,NOV!F17,DEC!F17)</f>
        <v>35360.583333333336</v>
      </c>
      <c r="G25" s="282">
        <f>SUM(JAN!G17,FEB!G17,MAR!G17,APR!G17,MAY!G17,JUNE!G17,JULY!G17,AUG!G17,SEP!G17,OCT!G17,NOV!G17,DEC!G17)</f>
        <v>251922945</v>
      </c>
      <c r="H25" s="289">
        <f t="shared" si="1"/>
        <v>140704</v>
      </c>
      <c r="I25" s="290">
        <f t="shared" si="2"/>
        <v>989219289</v>
      </c>
    </row>
    <row r="26" spans="1:9" ht="15" thickBot="1" x14ac:dyDescent="0.35">
      <c r="A26" s="271" t="s">
        <v>24</v>
      </c>
      <c r="B26" s="262">
        <f>AVERAGE(JAN!B18,FEB!B18,MAR!B18,APR!B18,MAY!B18,JUNE!B18,JULY!B18,AUG!B18,SEP!B18,OCT!B18,NOV!B18,DEC!B18)</f>
        <v>67351.666666666672</v>
      </c>
      <c r="C26" s="251">
        <f>SUM(JAN!C18,FEB!C18,MAR!C18,APR!C18,MAY!C18,JUNE!C18,JULY!C18,AUG!C18,SEP!C18,OCT!C18,NOV!C18,DEC!C18)</f>
        <v>480572734</v>
      </c>
      <c r="D26" s="251">
        <f>AVERAGE(JAN!D18,FEB!D18,MAR!D18,APR!D18,MAY!D18,JUNE!D18,JULY!D18,AUG!D18,SEP!D18,OCT!D18,NOV!D18,DEC!D18)</f>
        <v>37941.916666666664</v>
      </c>
      <c r="E26" s="251">
        <f>SUM(JAN!E18,FEB!E18,MAR!E18,APR!E18,MAY!E18,JUNE!E18,JULY!E18,AUG!E18,SEP!E18,OCT!E18,NOV!E18,DEC!E18)</f>
        <v>256250362</v>
      </c>
      <c r="F26" s="251">
        <f>AVERAGE(JAN!F18,FEB!F18,MAR!F18,APR!F18,MAY!F18,JUNE!F18,JULY!F18,AUG!F18,SEP!F18,OCT!F18,NOV!F18,DEC!F18)</f>
        <v>35257.5</v>
      </c>
      <c r="G26" s="282">
        <f>SUM(JAN!G18,FEB!G18,MAR!G18,APR!G18,MAY!G18,JUNE!G18,JULY!G18,AUG!G18,SEP!G18,OCT!G18,NOV!G18,DEC!G18)</f>
        <v>250992711</v>
      </c>
      <c r="H26" s="289">
        <f t="shared" si="1"/>
        <v>140551.08333333334</v>
      </c>
      <c r="I26" s="290">
        <f t="shared" si="2"/>
        <v>987815807</v>
      </c>
    </row>
    <row r="27" spans="1:9" ht="15" thickBot="1" x14ac:dyDescent="0.35">
      <c r="A27" s="271" t="s">
        <v>25</v>
      </c>
      <c r="B27" s="262">
        <f>AVERAGE(JAN!B19,FEB!B19,MAR!B19,APR!B19,MAY!B19,JUNE!B19,JULY!B19,AUG!B19,SEP!B19,OCT!B19,NOV!B19,DEC!B19)</f>
        <v>39.833333333333336</v>
      </c>
      <c r="C27" s="251">
        <f>SUM(JAN!C19,FEB!C19,MAR!C19,APR!C19,MAY!C19,JUNE!C19,JULY!C19,AUG!C19,SEP!C19,OCT!C19,NOV!C19,DEC!C19)</f>
        <v>379074</v>
      </c>
      <c r="D27" s="251">
        <f>AVERAGE(JAN!D19,FEB!D19,MAR!D19,APR!D19,MAY!D19,JUNE!D19,JULY!D19,AUG!D19,SEP!D19,OCT!D19,NOV!D19,DEC!D19)</f>
        <v>10</v>
      </c>
      <c r="E27" s="251">
        <f>SUM(JAN!E19,FEB!E19,MAR!E19,APR!E19,MAY!E19,JUNE!E19,JULY!E19,AUG!E19,SEP!E19,OCT!E19,NOV!E19,DEC!E19)</f>
        <v>94174</v>
      </c>
      <c r="F27" s="251">
        <f>AVERAGE(JAN!F19,FEB!F19,MAR!F19,APR!F19,MAY!F19,JUNE!F19,JULY!F19,AUG!F19,SEP!F19,OCT!F19,NOV!F19,DEC!F19)</f>
        <v>103.08333333333333</v>
      </c>
      <c r="G27" s="282">
        <f>SUM(JAN!G19,FEB!G19,MAR!G19,APR!G19,MAY!G19,JUNE!G19,JULY!G19,AUG!G19,SEP!G19,OCT!G19,NOV!G19,DEC!G19)</f>
        <v>930234</v>
      </c>
      <c r="H27" s="289">
        <f t="shared" si="1"/>
        <v>152.91666666666666</v>
      </c>
      <c r="I27" s="290">
        <f t="shared" si="2"/>
        <v>1403482</v>
      </c>
    </row>
    <row r="28" spans="1:9" ht="15" thickBot="1" x14ac:dyDescent="0.35">
      <c r="A28" s="274" t="s">
        <v>26</v>
      </c>
      <c r="B28" s="262">
        <f>AVERAGE(JAN!B20,FEB!B20,MAR!B20,APR!B20,MAY!B20,JUNE!B20,JULY!B20,AUG!B20,SEP!B20,OCT!B20,NOV!B20,DEC!B20)</f>
        <v>3738.1666666666665</v>
      </c>
      <c r="C28" s="251">
        <f>SUM(JAN!C20,FEB!C20,MAR!C20,APR!C20,MAY!C20,JUNE!C20,JULY!C20,AUG!C20,SEP!C20,OCT!C20,NOV!C20,DEC!C20)</f>
        <v>26782753</v>
      </c>
      <c r="D28" s="251">
        <f>AVERAGE(JAN!D20,FEB!D20,MAR!D20,APR!D20,MAY!D20,JUNE!D20,JULY!D20,AUG!D20,SEP!D20,OCT!D20,NOV!D20,DEC!D20)</f>
        <v>1164.75</v>
      </c>
      <c r="E28" s="251">
        <f>SUM(JAN!E20,FEB!E20,MAR!E20,APR!E20,MAY!E20,JUNE!E20,JULY!E20,AUG!E20,SEP!E20,OCT!E20,NOV!E20,DEC!E20)</f>
        <v>8573690</v>
      </c>
      <c r="F28" s="251">
        <f>AVERAGE(JAN!F20,FEB!F20,MAR!F20,APR!F20,MAY!F20,JUNE!F20,JULY!F20,AUG!F20,SEP!F20,OCT!F20,NOV!F20,DEC!F20)</f>
        <v>467</v>
      </c>
      <c r="G28" s="282">
        <f>SUM(JAN!G20,FEB!G20,MAR!G20,APR!G20,MAY!G20,JUNE!G20,JULY!G20,AUG!G20,SEP!G20,OCT!G20,NOV!G20,DEC!G20)</f>
        <v>3681976</v>
      </c>
      <c r="H28" s="289">
        <f t="shared" si="1"/>
        <v>5369.9166666666661</v>
      </c>
      <c r="I28" s="290">
        <f t="shared" si="2"/>
        <v>39038419</v>
      </c>
    </row>
    <row r="29" spans="1:9" ht="15" thickBot="1" x14ac:dyDescent="0.35">
      <c r="A29" s="272" t="s">
        <v>27</v>
      </c>
      <c r="B29" s="262">
        <f>AVERAGE(JAN!B21,FEB!B21,MAR!B21,APR!B21,MAY!B21,JUNE!B21,JULY!B21,AUG!B21,SEP!B21,OCT!B21,NOV!B21,DEC!B21)</f>
        <v>3738.1666666666665</v>
      </c>
      <c r="C29" s="251">
        <f>SUM(JAN!C21,FEB!C21,MAR!C21,APR!C21,MAY!C21,JUNE!C21,JULY!C21,AUG!C21,SEP!C21,OCT!C21,NOV!C21,DEC!C21)</f>
        <v>26782753</v>
      </c>
      <c r="D29" s="251">
        <f>AVERAGE(JAN!D21,FEB!D21,MAR!D21,APR!D21,MAY!D21,JUNE!D21,JULY!D21,AUG!D21,SEP!D21,OCT!D21,NOV!D21,DEC!D21)</f>
        <v>1164.75</v>
      </c>
      <c r="E29" s="251">
        <f>SUM(JAN!E21,FEB!E21,MAR!E21,APR!E21,MAY!E21,JUNE!E21,JULY!E21,AUG!E21,SEP!E21,OCT!E21,NOV!E21,DEC!E21)</f>
        <v>8573690</v>
      </c>
      <c r="F29" s="251">
        <f>AVERAGE(JAN!F21,FEB!F21,MAR!F21,APR!F21,MAY!F21,JUNE!F21,JULY!F21,AUG!F21,SEP!F21,OCT!F21,NOV!F21,DEC!F21)</f>
        <v>467</v>
      </c>
      <c r="G29" s="282">
        <f>SUM(JAN!G21,FEB!G21,MAR!G21,APR!G21,MAY!G21,JUNE!G21,JULY!G21,AUG!G21,SEP!G21,OCT!G21,NOV!G21,DEC!G21)</f>
        <v>3681976</v>
      </c>
      <c r="H29" s="289">
        <f t="shared" si="1"/>
        <v>5369.9166666666661</v>
      </c>
      <c r="I29" s="290">
        <f t="shared" si="2"/>
        <v>39038419</v>
      </c>
    </row>
    <row r="30" spans="1:9" ht="15" thickBot="1" x14ac:dyDescent="0.35">
      <c r="A30" s="275" t="s">
        <v>29</v>
      </c>
      <c r="B30" s="263">
        <f>AVERAGE(JAN!B22,FEB!B22,MAR!B22,APR!B22,MAY!B22,JUNE!B22,JULY!B22,AUG!B22,SEP!B22,OCT!B22,NOV!B22,DEC!B22)</f>
        <v>105748.33333333333</v>
      </c>
      <c r="C30" s="257">
        <f>SUM(JAN!C22,FEB!C22,MAR!C22,APR!C22,MAY!C22,JUNE!C22,JULY!C22,AUG!C22,SEP!C22,OCT!C22,NOV!C22,DEC!C22)</f>
        <v>1229643359.8999999</v>
      </c>
      <c r="D30" s="257">
        <f>AVERAGE(JAN!D22,FEB!D22,MAR!D22,APR!D22,MAY!D22,JUNE!D22,JULY!D22,AUG!D22,SEP!D22,OCT!D22,NOV!D22,DEC!D22)</f>
        <v>81568.649665850302</v>
      </c>
      <c r="E30" s="257">
        <f>SUM(JAN!E22,FEB!E22,MAR!E22,APR!E22,MAY!E22,JUNE!E22,JULY!E22,AUG!E22,SEP!E22,OCT!E22,NOV!E22,DEC!E22)</f>
        <v>1797990833.4855027</v>
      </c>
      <c r="F30" s="257">
        <f>AVERAGE(JAN!F22,FEB!F22,MAR!F22,APR!F22,MAY!F22,JUNE!F22,JULY!F22,AUG!F22,SEP!F22,OCT!F22,NOV!F22,DEC!F22)</f>
        <v>117271.18366748285</v>
      </c>
      <c r="G30" s="283">
        <f>SUM(JAN!G22,FEB!G22,MAR!G22,APR!G22,MAY!G22,JUNE!G22,JULY!G22,AUG!G22,SEP!G22,OCT!G22,NOV!G22,DEC!G22)</f>
        <v>1137927710.0144944</v>
      </c>
      <c r="H30" s="291">
        <f t="shared" si="1"/>
        <v>304588.16666666651</v>
      </c>
      <c r="I30" s="292">
        <f t="shared" si="2"/>
        <v>4165561903.3999972</v>
      </c>
    </row>
    <row r="31" spans="1:9" ht="15" thickBot="1" x14ac:dyDescent="0.35">
      <c r="A31" s="274" t="s">
        <v>20</v>
      </c>
      <c r="B31" s="262">
        <f>AVERAGE(JAN!B23,FEB!B23,MAR!B23,APR!B23,MAY!B23,JUNE!B23,JULY!B23,AUG!B23,SEP!B23,OCT!B23,NOV!B23,DEC!B23)</f>
        <v>37438.083333333336</v>
      </c>
      <c r="C31" s="251">
        <f>SUM(JAN!C23,FEB!C23,MAR!C23,APR!C23,MAY!C23,JUNE!C23,JULY!C23,AUG!C23,SEP!C23,OCT!C23,NOV!C23,DEC!C23)</f>
        <v>458231353.89999986</v>
      </c>
      <c r="D31" s="251">
        <f>AVERAGE(JAN!D23,FEB!D23,MAR!D23,APR!D23,MAY!D23,JUNE!D23,JULY!D23,AUG!D23,SEP!D23,OCT!D23,NOV!D23,DEC!D23)</f>
        <v>38184.316332516966</v>
      </c>
      <c r="E31" s="251">
        <f>SUM(JAN!E23,FEB!E23,MAR!E23,APR!E23,MAY!E23,JUNE!E23,JULY!E23,AUG!E23,SEP!E23,OCT!E23,NOV!E23,DEC!E23)</f>
        <v>986130743.4855026</v>
      </c>
      <c r="F31" s="251">
        <f>AVERAGE(JAN!F23,FEB!F23,MAR!F23,APR!F23,MAY!F23,JUNE!F23,JULY!F23,AUG!F23,SEP!F23,OCT!F23,NOV!F23,DEC!F23)</f>
        <v>73452.767000816166</v>
      </c>
      <c r="G31" s="282">
        <f>SUM(JAN!G23,FEB!G23,MAR!G23,APR!G23,MAY!G23,JUNE!G23,JULY!G23,AUG!G23,SEP!G23,OCT!G23,NOV!G23,DEC!G23)</f>
        <v>631521986.01449466</v>
      </c>
      <c r="H31" s="289">
        <f t="shared" si="1"/>
        <v>149075.16666666645</v>
      </c>
      <c r="I31" s="290">
        <f t="shared" si="2"/>
        <v>2075884083.399997</v>
      </c>
    </row>
    <row r="32" spans="1:9" ht="15" thickBot="1" x14ac:dyDescent="0.35">
      <c r="A32" s="271" t="s">
        <v>21</v>
      </c>
      <c r="B32" s="262">
        <f>AVERAGE(JAN!B24,FEB!B24,MAR!B24,APR!B24,MAY!B24,JUNE!B24,JULY!B24,AUG!B24,SEP!B24,OCT!B24,NOV!B24,DEC!B24)</f>
        <v>26665.916666666668</v>
      </c>
      <c r="C32" s="251">
        <f>SUM(JAN!C24,FEB!C24,MAR!C24,APR!C24,MAY!C24,JUNE!C24,JULY!C24,AUG!C24,SEP!C24,OCT!C24,NOV!C24,DEC!C24)</f>
        <v>248955408</v>
      </c>
      <c r="D32" s="251">
        <f>AVERAGE(JAN!D24,FEB!D24,MAR!D24,APR!D24,MAY!D24,JUNE!D24,JULY!D24,AUG!D24,SEP!D24,OCT!D24,NOV!D24,DEC!D24)</f>
        <v>31989.649665850302</v>
      </c>
      <c r="E32" s="251">
        <f>SUM(JAN!E24,FEB!E24,MAR!E24,APR!E24,MAY!E24,JUNE!E24,JULY!E24,AUG!E24,SEP!E24,OCT!E24,NOV!E24,DEC!E24)</f>
        <v>705841254.4855032</v>
      </c>
      <c r="F32" s="251">
        <f>AVERAGE(JAN!F24,FEB!F24,MAR!F24,APR!F24,MAY!F24,JUNE!F24,JULY!F24,AUG!F24,SEP!F24,OCT!F24,NOV!F24,DEC!F24)</f>
        <v>68577.767000816166</v>
      </c>
      <c r="G32" s="282">
        <f>SUM(JAN!G24,FEB!G24,MAR!G24,APR!G24,MAY!G24,JUNE!G24,JULY!G24,AUG!G24,SEP!G24,OCT!G24,NOV!G24,DEC!G24)</f>
        <v>539781033.51449466</v>
      </c>
      <c r="H32" s="289">
        <f t="shared" si="1"/>
        <v>127233.33333333314</v>
      </c>
      <c r="I32" s="290">
        <f t="shared" si="2"/>
        <v>1494577695.9999979</v>
      </c>
    </row>
    <row r="33" spans="1:9" ht="15" thickBot="1" x14ac:dyDescent="0.35">
      <c r="A33" s="271" t="s">
        <v>22</v>
      </c>
      <c r="B33" s="262">
        <f>AVERAGE(JAN!B25,FEB!B25,MAR!B25,APR!B25,MAY!B25,JUNE!B25,JULY!B25,AUG!B25,SEP!B25,OCT!B25,NOV!B25,DEC!B25)</f>
        <v>10772.166666666666</v>
      </c>
      <c r="C33" s="251">
        <f>SUM(JAN!C25,FEB!C25,MAR!C25,APR!C25,MAY!C25,JUNE!C25,JULY!C25,AUG!C25,SEP!C25,OCT!C25,NOV!C25,DEC!C25)</f>
        <v>209275945.8999998</v>
      </c>
      <c r="D33" s="251">
        <f>AVERAGE(JAN!D25,FEB!D25,MAR!D25,APR!D25,MAY!D25,JUNE!D25,JULY!D25,AUG!D25,SEP!D25,OCT!D25,NOV!D25,DEC!D25)</f>
        <v>6194.666666666667</v>
      </c>
      <c r="E33" s="251">
        <f>SUM(JAN!E25,FEB!E25,MAR!E25,APR!E25,MAY!E25,JUNE!E25,JULY!E25,AUG!E25,SEP!E25,OCT!E25,NOV!E25,DEC!E25)</f>
        <v>280289488.99999952</v>
      </c>
      <c r="F33" s="251">
        <f>AVERAGE(JAN!F25,FEB!F25,MAR!F25,APR!F25,MAY!F25,JUNE!F25,JULY!F25,AUG!F25,SEP!F25,OCT!F25,NOV!F25,DEC!F25)</f>
        <v>4875</v>
      </c>
      <c r="G33" s="282">
        <f>SUM(JAN!G25,FEB!G25,MAR!G25,APR!G25,MAY!G25,JUNE!G25,JULY!G25,AUG!G25,SEP!G25,OCT!G25,NOV!G25,DEC!G25)</f>
        <v>91740952.499999985</v>
      </c>
      <c r="H33" s="289">
        <f t="shared" si="1"/>
        <v>21841.833333333332</v>
      </c>
      <c r="I33" s="290">
        <f t="shared" si="2"/>
        <v>581306387.39999926</v>
      </c>
    </row>
    <row r="34" spans="1:9" ht="15" thickBot="1" x14ac:dyDescent="0.35">
      <c r="A34" s="274" t="s">
        <v>23</v>
      </c>
      <c r="B34" s="262">
        <f>AVERAGE(JAN!B26,FEB!B26,MAR!B26,APR!B26,MAY!B26,JUNE!B26,JULY!B26,AUG!B26,SEP!B26,OCT!B26,NOV!B26,DEC!B26)</f>
        <v>66598.833333333328</v>
      </c>
      <c r="C34" s="251">
        <f>SUM(JAN!C26,FEB!C26,MAR!C26,APR!C26,MAY!C26,JUNE!C26,JULY!C26,AUG!C26,SEP!C26,OCT!C26,NOV!C26,DEC!C26)</f>
        <v>767466652</v>
      </c>
      <c r="D34" s="251">
        <f>AVERAGE(JAN!D26,FEB!D26,MAR!D26,APR!D26,MAY!D26,JUNE!D26,JULY!D26,AUG!D26,SEP!D26,OCT!D26,NOV!D26,DEC!D26)</f>
        <v>42778.333333333336</v>
      </c>
      <c r="E34" s="251">
        <f>SUM(JAN!E26,FEB!E26,MAR!E26,APR!E26,MAY!E26,JUNE!E26,JULY!E26,AUG!E26,SEP!E26,OCT!E26,NOV!E26,DEC!E26)</f>
        <v>809862620</v>
      </c>
      <c r="F34" s="251">
        <f>AVERAGE(JAN!F26,FEB!F26,MAR!F26,APR!F26,MAY!F26,JUNE!F26,JULY!F26,AUG!F26,SEP!F26,OCT!F26,NOV!F26,DEC!F26)</f>
        <v>43594.833333333336</v>
      </c>
      <c r="G34" s="282">
        <f>SUM(JAN!G26,FEB!G26,MAR!G26,APR!G26,MAY!G26,JUNE!G26,JULY!G26,AUG!G26,SEP!G26,OCT!G26,NOV!G26,DEC!G26)</f>
        <v>505838047</v>
      </c>
      <c r="H34" s="289">
        <f t="shared" si="1"/>
        <v>152972</v>
      </c>
      <c r="I34" s="290">
        <f t="shared" si="2"/>
        <v>2083167319</v>
      </c>
    </row>
    <row r="35" spans="1:9" ht="15" thickBot="1" x14ac:dyDescent="0.35">
      <c r="A35" s="271" t="s">
        <v>24</v>
      </c>
      <c r="B35" s="262">
        <f>AVERAGE(JAN!B27,FEB!B27,MAR!B27,APR!B27,MAY!B27,JUNE!B27,JULY!B27,AUG!B27,SEP!B27,OCT!B27,NOV!B27,DEC!B27)</f>
        <v>66360.916666666672</v>
      </c>
      <c r="C35" s="251">
        <f>SUM(JAN!C27,FEB!C27,MAR!C27,APR!C27,MAY!C27,JUNE!C27,JULY!C27,AUG!C27,SEP!C27,OCT!C27,NOV!C27,DEC!C27)</f>
        <v>765175692</v>
      </c>
      <c r="D35" s="251">
        <f>AVERAGE(JAN!D27,FEB!D27,MAR!D27,APR!D27,MAY!D27,JUNE!D27,JULY!D27,AUG!D27,SEP!D27,OCT!D27,NOV!D27,DEC!D27)</f>
        <v>42301.666666666664</v>
      </c>
      <c r="E35" s="251">
        <f>SUM(JAN!E27,FEB!E27,MAR!E27,APR!E27,MAY!E27,JUNE!E27,JULY!E27,AUG!E27,SEP!E27,OCT!E27,NOV!E27,DEC!E27)</f>
        <v>803676746</v>
      </c>
      <c r="F35" s="251">
        <f>AVERAGE(JAN!F27,FEB!F27,MAR!F27,APR!F27,MAY!F27,JUNE!F27,JULY!F27,AUG!F27,SEP!F27,OCT!F27,NOV!F27,DEC!F27)</f>
        <v>42693.416666666664</v>
      </c>
      <c r="G35" s="282">
        <f>SUM(JAN!G27,FEB!G27,MAR!G27,APR!G27,MAY!G27,JUNE!G27,JULY!G27,AUG!G27,SEP!G27,OCT!G27,NOV!G27,DEC!G27)</f>
        <v>489816934</v>
      </c>
      <c r="H35" s="289">
        <f t="shared" si="1"/>
        <v>151356</v>
      </c>
      <c r="I35" s="290">
        <f t="shared" si="2"/>
        <v>2058669372</v>
      </c>
    </row>
    <row r="36" spans="1:9" ht="15" thickBot="1" x14ac:dyDescent="0.35">
      <c r="A36" s="271" t="s">
        <v>25</v>
      </c>
      <c r="B36" s="262">
        <f>AVERAGE(JAN!B28,FEB!B28,MAR!B28,APR!B28,MAY!B28,JUNE!B28,JULY!B28,AUG!B28,SEP!B28,OCT!B28,NOV!B28,DEC!B28)</f>
        <v>237.91666666666666</v>
      </c>
      <c r="C36" s="251">
        <f>SUM(JAN!C28,FEB!C28,MAR!C28,APR!C28,MAY!C28,JUNE!C28,JULY!C28,AUG!C28,SEP!C28,OCT!C28,NOV!C28,DEC!C28)</f>
        <v>2290960</v>
      </c>
      <c r="D36" s="251">
        <f>AVERAGE(JAN!D28,FEB!D28,MAR!D28,APR!D28,MAY!D28,JUNE!D28,JULY!D28,AUG!D28,SEP!D28,OCT!D28,NOV!D28,DEC!D28)</f>
        <v>476.66666666666669</v>
      </c>
      <c r="E36" s="251">
        <f>SUM(JAN!E28,FEB!E28,MAR!E28,APR!E28,MAY!E28,JUNE!E28,JULY!E28,AUG!E28,SEP!E28,OCT!E28,NOV!E28,DEC!E28)</f>
        <v>6185874</v>
      </c>
      <c r="F36" s="251">
        <f>AVERAGE(JAN!F28,FEB!F28,MAR!F28,APR!F28,MAY!F28,JUNE!F28,JULY!F28,AUG!F28,SEP!F28,OCT!F28,NOV!F28,DEC!F28)</f>
        <v>901.41666666666663</v>
      </c>
      <c r="G36" s="282">
        <f>SUM(JAN!G28,FEB!G28,MAR!G28,APR!G28,MAY!G28,JUNE!G28,JULY!G28,AUG!G28,SEP!G28,OCT!G28,NOV!G28,DEC!G28)</f>
        <v>16021113</v>
      </c>
      <c r="H36" s="289">
        <f t="shared" si="1"/>
        <v>1616</v>
      </c>
      <c r="I36" s="290">
        <f t="shared" si="2"/>
        <v>24497947</v>
      </c>
    </row>
    <row r="37" spans="1:9" ht="15" thickBot="1" x14ac:dyDescent="0.35">
      <c r="A37" s="274" t="s">
        <v>26</v>
      </c>
      <c r="B37" s="262">
        <f>AVERAGE(JAN!B29,FEB!B29,MAR!B29,APR!B29,MAY!B29,JUNE!B29,JULY!B29,AUG!B29,SEP!B29,OCT!B29,NOV!B29,DEC!B29)</f>
        <v>1711.4166666666667</v>
      </c>
      <c r="C37" s="251">
        <f>SUM(JAN!C29,FEB!C29,MAR!C29,APR!C29,MAY!C29,JUNE!C29,JULY!C29,AUG!C29,SEP!C29,OCT!C29,NOV!C29,DEC!C29)</f>
        <v>3945354</v>
      </c>
      <c r="D37" s="251">
        <f>AVERAGE(JAN!D29,FEB!D29,MAR!D29,APR!D29,MAY!D29,JUNE!D29,JULY!D29,AUG!D29,SEP!D29,OCT!D29,NOV!D29,DEC!D29)</f>
        <v>606</v>
      </c>
      <c r="E37" s="251">
        <f>SUM(JAN!E29,FEB!E29,MAR!E29,APR!E29,MAY!E29,JUNE!E29,JULY!E29,AUG!E29,SEP!E29,OCT!E29,NOV!E29,DEC!E29)</f>
        <v>1997470</v>
      </c>
      <c r="F37" s="251">
        <f>AVERAGE(JAN!F29,FEB!F29,MAR!F29,APR!F29,MAY!F29,JUNE!F29,JULY!F29,AUG!F29,SEP!F29,OCT!F29,NOV!F29,DEC!F29)</f>
        <v>223.58333333333334</v>
      </c>
      <c r="G37" s="282">
        <f>SUM(JAN!G29,FEB!G29,MAR!G29,APR!G29,MAY!G29,JUNE!G29,JULY!G29,AUG!G29,SEP!G29,OCT!G29,NOV!G29,DEC!G29)</f>
        <v>567677</v>
      </c>
      <c r="H37" s="289">
        <f t="shared" si="1"/>
        <v>2541.0000000000005</v>
      </c>
      <c r="I37" s="290">
        <f t="shared" si="2"/>
        <v>6510501</v>
      </c>
    </row>
    <row r="38" spans="1:9" ht="15" thickBot="1" x14ac:dyDescent="0.35">
      <c r="A38" s="272" t="s">
        <v>27</v>
      </c>
      <c r="B38" s="262">
        <f>AVERAGE(JAN!B30,FEB!B30,MAR!B30,APR!B30,MAY!B30,JUNE!B30,JULY!B30,AUG!B30,SEP!B30,OCT!B30,NOV!B30,DEC!B30)</f>
        <v>1711.4166666666667</v>
      </c>
      <c r="C38" s="251">
        <f>SUM(JAN!C30,FEB!C30,MAR!C30,APR!C30,MAY!C30,JUNE!C30,JULY!C30,AUG!C30,SEP!C30,OCT!C30,NOV!C30,DEC!C30)</f>
        <v>3945354</v>
      </c>
      <c r="D38" s="251">
        <f>AVERAGE(JAN!D30,FEB!D30,MAR!D30,APR!D30,MAY!D30,JUNE!D30,JULY!D30,AUG!D30,SEP!D30,OCT!D30,NOV!D30,DEC!D30)</f>
        <v>606</v>
      </c>
      <c r="E38" s="251">
        <f>SUM(JAN!E30,FEB!E30,MAR!E30,APR!E30,MAY!E30,JUNE!E30,JULY!E30,AUG!E30,SEP!E30,OCT!E30,NOV!E30,DEC!E30)</f>
        <v>1997470</v>
      </c>
      <c r="F38" s="251">
        <f>AVERAGE(JAN!F30,FEB!F30,MAR!F30,APR!F30,MAY!F30,JUNE!F30,JULY!F30,AUG!F30,SEP!F30,OCT!F30,NOV!F30,DEC!F30)</f>
        <v>223.58333333333334</v>
      </c>
      <c r="G38" s="282">
        <f>SUM(JAN!G30,FEB!G30,MAR!G30,APR!G30,MAY!G30,JUNE!G30,JULY!G30,AUG!G30,SEP!G30,OCT!G30,NOV!G30,DEC!G30)</f>
        <v>567677</v>
      </c>
      <c r="H38" s="289">
        <f t="shared" si="1"/>
        <v>2541.0000000000005</v>
      </c>
      <c r="I38" s="290">
        <f t="shared" si="2"/>
        <v>6510501</v>
      </c>
    </row>
    <row r="39" spans="1:9" ht="15" thickBot="1" x14ac:dyDescent="0.35">
      <c r="A39" s="275" t="s">
        <v>30</v>
      </c>
      <c r="B39" s="263">
        <f>AVERAGE(JAN!B31,FEB!B31,MAR!B31,APR!B31,MAY!B31,JUNE!B31,JULY!B31,AUG!B31,SEP!B31,OCT!B31,NOV!B31,DEC!B31)</f>
        <v>10976.5</v>
      </c>
      <c r="C39" s="257">
        <f>SUM(JAN!C31,FEB!C31,MAR!C31,APR!C31,MAY!C31,JUNE!C31,JULY!C31,AUG!C31,SEP!C31,OCT!C31,NOV!C31,DEC!C31)</f>
        <v>988644059</v>
      </c>
      <c r="D39" s="257">
        <f>AVERAGE(JAN!D31,FEB!D31,MAR!D31,APR!D31,MAY!D31,JUNE!D31,JULY!D31,AUG!D31,SEP!D31,OCT!D31,NOV!D31,DEC!D31)</f>
        <v>22448.761490837802</v>
      </c>
      <c r="E39" s="257">
        <f>SUM(JAN!E31,FEB!E31,MAR!E31,APR!E31,MAY!E31,JUNE!E31,JULY!E31,AUG!E31,SEP!E31,OCT!E31,NOV!E31,DEC!E31)</f>
        <v>3940258156.069746</v>
      </c>
      <c r="F39" s="257">
        <f>AVERAGE(JAN!F31,FEB!F31,MAR!F31,APR!F31,MAY!F31,JUNE!F31,JULY!F31,AUG!F31,SEP!F31,OCT!F31,NOV!F31,DEC!F31)</f>
        <v>13361.821842495448</v>
      </c>
      <c r="G39" s="283">
        <f>SUM(JAN!G31,FEB!G31,MAR!G31,APR!G31,MAY!G31,JUNE!G31,JULY!G31,AUG!G31,SEP!G31,OCT!G31,NOV!G31,DEC!G31)</f>
        <v>1094578161.5302474</v>
      </c>
      <c r="H39" s="291">
        <f t="shared" si="1"/>
        <v>46787.083333333248</v>
      </c>
      <c r="I39" s="292">
        <f t="shared" si="2"/>
        <v>6023480376.5999937</v>
      </c>
    </row>
    <row r="40" spans="1:9" ht="15" thickBot="1" x14ac:dyDescent="0.35">
      <c r="A40" s="274" t="s">
        <v>20</v>
      </c>
      <c r="B40" s="262">
        <f>AVERAGE(JAN!B32,FEB!B32,MAR!B32,APR!B32,MAY!B32,JUNE!B32,JULY!B32,AUG!B32,SEP!B32,OCT!B32,NOV!B32,DEC!B32)</f>
        <v>7900.083333333333</v>
      </c>
      <c r="C40" s="251">
        <f>SUM(JAN!C32,FEB!C32,MAR!C32,APR!C32,MAY!C32,JUNE!C32,JULY!C32,AUG!C32,SEP!C32,OCT!C32,NOV!C32,DEC!C32)</f>
        <v>519002267</v>
      </c>
      <c r="D40" s="251">
        <f>AVERAGE(JAN!D32,FEB!D32,MAR!D32,APR!D32,MAY!D32,JUNE!D32,JULY!D32,AUG!D32,SEP!D32,OCT!D32,NOV!D32,DEC!D32)</f>
        <v>14915.178157504468</v>
      </c>
      <c r="E40" s="251">
        <f>SUM(JAN!E32,FEB!E32,MAR!E32,APR!E32,MAY!E32,JUNE!E32,JULY!E32,AUG!E32,SEP!E32,OCT!E32,NOV!E32,DEC!E32)</f>
        <v>2103153753.0697467</v>
      </c>
      <c r="F40" s="251">
        <f>AVERAGE(JAN!F32,FEB!F32,MAR!F32,APR!F32,MAY!F32,JUNE!F32,JULY!F32,AUG!F32,SEP!F32,OCT!F32,NOV!F32,DEC!F32)</f>
        <v>11745.655175828782</v>
      </c>
      <c r="G40" s="282">
        <f>SUM(JAN!G32,FEB!G32,MAR!G32,APR!G32,MAY!G32,JUNE!G32,JULY!G32,AUG!G32,SEP!G32,OCT!G32,NOV!G32,DEC!G32)</f>
        <v>783030201.53024721</v>
      </c>
      <c r="H40" s="289">
        <f t="shared" si="1"/>
        <v>34560.916666666584</v>
      </c>
      <c r="I40" s="290">
        <f t="shared" si="2"/>
        <v>3405186221.5999942</v>
      </c>
    </row>
    <row r="41" spans="1:9" ht="15" thickBot="1" x14ac:dyDescent="0.35">
      <c r="A41" s="271" t="s">
        <v>21</v>
      </c>
      <c r="B41" s="262">
        <f>AVERAGE(JAN!B33,FEB!B33,MAR!B33,APR!B33,MAY!B33,JUNE!B33,JULY!B33,AUG!B33,SEP!B33,OCT!B33,NOV!B33,DEC!B33)</f>
        <v>7724.583333333333</v>
      </c>
      <c r="C41" s="251">
        <f>SUM(JAN!C33,FEB!C33,MAR!C33,APR!C33,MAY!C33,JUNE!C33,JULY!C33,AUG!C33,SEP!C33,OCT!C33,NOV!C33,DEC!C33)</f>
        <v>472686556</v>
      </c>
      <c r="D41" s="251">
        <f>AVERAGE(JAN!D33,FEB!D33,MAR!D33,APR!D33,MAY!D33,JUNE!D33,JULY!D33,AUG!D33,SEP!D33,OCT!D33,NOV!D33,DEC!D33)</f>
        <v>14217.178157504466</v>
      </c>
      <c r="E41" s="251">
        <f>SUM(JAN!E33,FEB!E33,MAR!E33,APR!E33,MAY!E33,JUNE!E33,JULY!E33,AUG!E33,SEP!E33,OCT!E33,NOV!E33,DEC!E33)</f>
        <v>1833846756.8697472</v>
      </c>
      <c r="F41" s="251">
        <f>AVERAGE(JAN!F33,FEB!F33,MAR!F33,APR!F33,MAY!F33,JUNE!F33,JULY!F33,AUG!F33,SEP!F33,OCT!F33,NOV!F33,DEC!F33)</f>
        <v>11643.071842495448</v>
      </c>
      <c r="G41" s="282">
        <f>SUM(JAN!G33,FEB!G33,MAR!G33,APR!G33,MAY!G33,JUNE!G33,JULY!G33,AUG!G33,SEP!G33,OCT!G33,NOV!G33,DEC!G33)</f>
        <v>757110292.13024712</v>
      </c>
      <c r="H41" s="289">
        <f t="shared" si="1"/>
        <v>33584.833333333248</v>
      </c>
      <c r="I41" s="290">
        <f t="shared" si="2"/>
        <v>3063643604.9999943</v>
      </c>
    </row>
    <row r="42" spans="1:9" ht="15" thickBot="1" x14ac:dyDescent="0.35">
      <c r="A42" s="271" t="s">
        <v>22</v>
      </c>
      <c r="B42" s="262">
        <f>AVERAGE(JAN!B34,FEB!B34,MAR!B34,APR!B34,MAY!B34,JUNE!B34,JULY!B34,AUG!B34,SEP!B34,OCT!B34,NOV!B34,DEC!B34)</f>
        <v>175.5</v>
      </c>
      <c r="C42" s="251">
        <f>SUM(JAN!C34,FEB!C34,MAR!C34,APR!C34,MAY!C34,JUNE!C34,JULY!C34,AUG!C34,SEP!C34,OCT!C34,NOV!C34,DEC!C34)</f>
        <v>46315711</v>
      </c>
      <c r="D42" s="251">
        <f>AVERAGE(JAN!D34,FEB!D34,MAR!D34,APR!D34,MAY!D34,JUNE!D34,JULY!D34,AUG!D34,SEP!D34,OCT!D34,NOV!D34,DEC!D34)</f>
        <v>698</v>
      </c>
      <c r="E42" s="251">
        <f>SUM(JAN!E34,FEB!E34,MAR!E34,APR!E34,MAY!E34,JUNE!E34,JULY!E34,AUG!E34,SEP!E34,OCT!E34,NOV!E34,DEC!E34)</f>
        <v>269306996.19999963</v>
      </c>
      <c r="F42" s="251">
        <f>AVERAGE(JAN!F34,FEB!F34,MAR!F34,APR!F34,MAY!F34,JUNE!F34,JULY!F34,AUG!F34,SEP!F34,OCT!F34,NOV!F34,DEC!F34)</f>
        <v>102.58333333333333</v>
      </c>
      <c r="G42" s="282">
        <f>SUM(JAN!G34,FEB!G34,MAR!G34,APR!G34,MAY!G34,JUNE!G34,JULY!G34,AUG!G34,SEP!G34,OCT!G34,NOV!G34,DEC!G34)</f>
        <v>25919909.39999995</v>
      </c>
      <c r="H42" s="289">
        <f t="shared" si="1"/>
        <v>976.08333333333337</v>
      </c>
      <c r="I42" s="290">
        <f t="shared" si="2"/>
        <v>341542616.59999961</v>
      </c>
    </row>
    <row r="43" spans="1:9" ht="15" thickBot="1" x14ac:dyDescent="0.35">
      <c r="A43" s="274" t="s">
        <v>23</v>
      </c>
      <c r="B43" s="262">
        <f>AVERAGE(JAN!B35,FEB!B35,MAR!B35,APR!B35,MAY!B35,JUNE!B35,JULY!B35,AUG!B35,SEP!B35,OCT!B35,NOV!B35,DEC!B35)</f>
        <v>2162.4166666666665</v>
      </c>
      <c r="C43" s="251">
        <f>SUM(JAN!C35,FEB!C35,MAR!C35,APR!C35,MAY!C35,JUNE!C35,JULY!C35,AUG!C35,SEP!C35,OCT!C35,NOV!C35,DEC!C35)</f>
        <v>437943007</v>
      </c>
      <c r="D43" s="251">
        <f>AVERAGE(JAN!D35,FEB!D35,MAR!D35,APR!D35,MAY!D35,JUNE!D35,JULY!D35,AUG!D35,SEP!D35,OCT!D35,NOV!D35,DEC!D35)</f>
        <v>6932.333333333333</v>
      </c>
      <c r="E43" s="251">
        <f>SUM(JAN!E35,FEB!E35,MAR!E35,APR!E35,MAY!E35,JUNE!E35,JULY!E35,AUG!E35,SEP!E35,OCT!E35,NOV!E35,DEC!E35)</f>
        <v>1781001839</v>
      </c>
      <c r="F43" s="251">
        <f>AVERAGE(JAN!F35,FEB!F35,MAR!F35,APR!F35,MAY!F35,JUNE!F35,JULY!F35,AUG!F35,SEP!F35,OCT!F35,NOV!F35,DEC!F35)</f>
        <v>1419.75</v>
      </c>
      <c r="G43" s="282">
        <f>SUM(JAN!G35,FEB!G35,MAR!G35,APR!G35,MAY!G35,JUNE!G35,JULY!G35,AUG!G35,SEP!G35,OCT!G35,NOV!G35,DEC!G35)</f>
        <v>305263238</v>
      </c>
      <c r="H43" s="289">
        <f t="shared" si="1"/>
        <v>10514.5</v>
      </c>
      <c r="I43" s="290">
        <f t="shared" si="2"/>
        <v>2524208084</v>
      </c>
    </row>
    <row r="44" spans="1:9" ht="15" thickBot="1" x14ac:dyDescent="0.35">
      <c r="A44" s="271" t="s">
        <v>24</v>
      </c>
      <c r="B44" s="262">
        <f>AVERAGE(JAN!B36,FEB!B36,MAR!B36,APR!B36,MAY!B36,JUNE!B36,JULY!B36,AUG!B36,SEP!B36,OCT!B36,NOV!B36,DEC!B36)</f>
        <v>2158.25</v>
      </c>
      <c r="C44" s="251">
        <f>SUM(JAN!C36,FEB!C36,MAR!C36,APR!C36,MAY!C36,JUNE!C36,JULY!C36,AUG!C36,SEP!C36,OCT!C36,NOV!C36,DEC!C36)</f>
        <v>437629160</v>
      </c>
      <c r="D44" s="251">
        <f>AVERAGE(JAN!D36,FEB!D36,MAR!D36,APR!D36,MAY!D36,JUNE!D36,JULY!D36,AUG!D36,SEP!D36,OCT!D36,NOV!D36,DEC!D36)</f>
        <v>6905.916666666667</v>
      </c>
      <c r="E44" s="251">
        <f>SUM(JAN!E36,FEB!E36,MAR!E36,APR!E36,MAY!E36,JUNE!E36,JULY!E36,AUG!E36,SEP!E36,OCT!E36,NOV!E36,DEC!E36)</f>
        <v>1772276634</v>
      </c>
      <c r="F44" s="251">
        <f>AVERAGE(JAN!F36,FEB!F36,MAR!F36,APR!F36,MAY!F36,JUNE!F36,JULY!F36,AUG!F36,SEP!F36,OCT!F36,NOV!F36,DEC!F36)</f>
        <v>1378</v>
      </c>
      <c r="G44" s="282">
        <f>SUM(JAN!G36,FEB!G36,MAR!G36,APR!G36,MAY!G36,JUNE!G36,JULY!G36,AUG!G36,SEP!G36,OCT!G36,NOV!G36,DEC!G36)</f>
        <v>296030564</v>
      </c>
      <c r="H44" s="289">
        <f t="shared" si="1"/>
        <v>10442.166666666668</v>
      </c>
      <c r="I44" s="290">
        <f t="shared" si="2"/>
        <v>2505936358</v>
      </c>
    </row>
    <row r="45" spans="1:9" ht="15" thickBot="1" x14ac:dyDescent="0.35">
      <c r="A45" s="271" t="s">
        <v>25</v>
      </c>
      <c r="B45" s="262">
        <f>AVERAGE(JAN!B37,FEB!B37,MAR!B37,APR!B37,MAY!B37,JUNE!B37,JULY!B37,AUG!B37,SEP!B37,OCT!B37,NOV!B37,DEC!B37)</f>
        <v>4.166666666666667</v>
      </c>
      <c r="C45" s="251">
        <f>SUM(JAN!C37,FEB!C37,MAR!C37,APR!C37,MAY!C37,JUNE!C37,JULY!C37,AUG!C37,SEP!C37,OCT!C37,NOV!C37,DEC!C37)</f>
        <v>313847</v>
      </c>
      <c r="D45" s="251">
        <f>AVERAGE(JAN!D37,FEB!D37,MAR!D37,APR!D37,MAY!D37,JUNE!D37,JULY!D37,AUG!D37,SEP!D37,OCT!D37,NOV!D37,DEC!D37)</f>
        <v>26.416666666666668</v>
      </c>
      <c r="E45" s="251">
        <f>SUM(JAN!E37,FEB!E37,MAR!E37,APR!E37,MAY!E37,JUNE!E37,JULY!E37,AUG!E37,SEP!E37,OCT!E37,NOV!E37,DEC!E37)</f>
        <v>8725205</v>
      </c>
      <c r="F45" s="251">
        <f>AVERAGE(JAN!F37,FEB!F37,MAR!F37,APR!F37,MAY!F37,JUNE!F37,JULY!F37,AUG!F37,SEP!F37,OCT!F37,NOV!F37,DEC!F37)</f>
        <v>41.75</v>
      </c>
      <c r="G45" s="282">
        <f>SUM(JAN!G37,FEB!G37,MAR!G37,APR!G37,MAY!G37,JUNE!G37,JULY!G37,AUG!G37,SEP!G37,OCT!G37,NOV!G37,DEC!G37)</f>
        <v>9232674</v>
      </c>
      <c r="H45" s="289">
        <f t="shared" si="1"/>
        <v>72.333333333333343</v>
      </c>
      <c r="I45" s="290">
        <f t="shared" si="2"/>
        <v>18271726</v>
      </c>
    </row>
    <row r="46" spans="1:9" ht="15" thickBot="1" x14ac:dyDescent="0.35">
      <c r="A46" s="274" t="s">
        <v>26</v>
      </c>
      <c r="B46" s="262">
        <f>AVERAGE(JAN!B38,FEB!B38,MAR!B38,APR!B38,MAY!B38,JUNE!B38,JULY!B38,AUG!B38,SEP!B38,OCT!B38,NOV!B38,DEC!B38)</f>
        <v>914</v>
      </c>
      <c r="C46" s="251">
        <f>SUM(JAN!C38,FEB!C38,MAR!C38,APR!C38,MAY!C38,JUNE!C38,JULY!C38,AUG!C38,SEP!C38,OCT!C38,NOV!C38,DEC!C38)</f>
        <v>31698785</v>
      </c>
      <c r="D46" s="251">
        <f>AVERAGE(JAN!D38,FEB!D38,MAR!D38,APR!D38,MAY!D38,JUNE!D38,JULY!D38,AUG!D38,SEP!D38,OCT!D38,NOV!D38,DEC!D38)</f>
        <v>601.25</v>
      </c>
      <c r="E46" s="251">
        <f>SUM(JAN!E38,FEB!E38,MAR!E38,APR!E38,MAY!E38,JUNE!E38,JULY!E38,AUG!E38,SEP!E38,OCT!E38,NOV!E38,DEC!E38)</f>
        <v>56102564</v>
      </c>
      <c r="F46" s="251">
        <f>AVERAGE(JAN!F38,FEB!F38,MAR!F38,APR!F38,MAY!F38,JUNE!F38,JULY!F38,AUG!F38,SEP!F38,OCT!F38,NOV!F38,DEC!F38)</f>
        <v>196.41666666666666</v>
      </c>
      <c r="G46" s="282">
        <f>SUM(JAN!G38,FEB!G38,MAR!G38,APR!G38,MAY!G38,JUNE!G38,JULY!G38,AUG!G38,SEP!G38,OCT!G38,NOV!G38,DEC!G38)</f>
        <v>6284722</v>
      </c>
      <c r="H46" s="289">
        <f t="shared" si="1"/>
        <v>1711.6666666666667</v>
      </c>
      <c r="I46" s="290">
        <f t="shared" si="2"/>
        <v>94086071</v>
      </c>
    </row>
    <row r="47" spans="1:9" ht="15" thickBot="1" x14ac:dyDescent="0.35">
      <c r="A47" s="272" t="s">
        <v>27</v>
      </c>
      <c r="B47" s="262">
        <f>AVERAGE(JAN!B39,FEB!B39,MAR!B39,APR!B39,MAY!B39,JUNE!B39,JULY!B39,AUG!B39,SEP!B39,OCT!B39,NOV!B39,DEC!B39)</f>
        <v>914</v>
      </c>
      <c r="C47" s="251">
        <f>SUM(JAN!C39,FEB!C39,MAR!C39,APR!C39,MAY!C39,JUNE!C39,JULY!C39,AUG!C39,SEP!C39,OCT!C39,NOV!C39,DEC!C39)</f>
        <v>31698785</v>
      </c>
      <c r="D47" s="251">
        <f>AVERAGE(JAN!D39,FEB!D39,MAR!D39,APR!D39,MAY!D39,JUNE!D39,JULY!D39,AUG!D39,SEP!D39,OCT!D39,NOV!D39,DEC!D39)</f>
        <v>601.25</v>
      </c>
      <c r="E47" s="251">
        <f>SUM(JAN!E39,FEB!E39,MAR!E39,APR!E39,MAY!E39,JUNE!E39,JULY!E39,AUG!E39,SEP!E39,OCT!E39,NOV!E39,DEC!E39)</f>
        <v>56102564</v>
      </c>
      <c r="F47" s="251">
        <f>AVERAGE(JAN!F39,FEB!F39,MAR!F39,APR!F39,MAY!F39,JUNE!F39,JULY!F39,AUG!F39,SEP!F39,OCT!F39,NOV!F39,DEC!F39)</f>
        <v>196.41666666666666</v>
      </c>
      <c r="G47" s="282">
        <f>SUM(JAN!G39,FEB!G39,MAR!G39,APR!G39,MAY!G39,JUNE!G39,JULY!G39,AUG!G39,SEP!G39,OCT!G39,NOV!G39,DEC!G39)</f>
        <v>6284722</v>
      </c>
      <c r="H47" s="289">
        <f t="shared" si="1"/>
        <v>1711.6666666666667</v>
      </c>
      <c r="I47" s="290">
        <f t="shared" si="2"/>
        <v>94086071</v>
      </c>
    </row>
    <row r="48" spans="1:9" ht="15" thickBot="1" x14ac:dyDescent="0.35">
      <c r="A48" s="276" t="s">
        <v>32</v>
      </c>
      <c r="B48" s="264">
        <f>AVERAGE(JAN!B40,FEB!B40,MAR!B40,APR!B40,MAY!B40,JUNE!B40,JULY!B40,AUG!B40,SEP!B40,OCT!B40,NOV!B40,DEC!B40)</f>
        <v>710.5</v>
      </c>
      <c r="C48" s="258">
        <f>SUM(JAN!C40,FEB!C40,MAR!C40,APR!C40,MAY!C40,JUNE!C40,JULY!C40,AUG!C40,SEP!C40,OCT!C40,NOV!C40,DEC!C40)</f>
        <v>788046134.39999998</v>
      </c>
      <c r="D48" s="258">
        <f>AVERAGE(JAN!D40,FEB!D40,MAR!D40,APR!D40,MAY!D40,JUNE!D40,JULY!D40,AUG!D40,SEP!D40,OCT!D40,NOV!D40,DEC!D40)</f>
        <v>6034.6154460363841</v>
      </c>
      <c r="E48" s="258">
        <f>SUM(JAN!E40,FEB!E40,MAR!E40,APR!E40,MAY!E40,JUNE!E40,JULY!E40,AUG!E40,SEP!E40,OCT!E40,NOV!E40,DEC!E40)</f>
        <v>14089059328.784004</v>
      </c>
      <c r="F48" s="258">
        <f>AVERAGE(JAN!F40,FEB!F40,MAR!F40,APR!F40,MAY!F40,JUNE!F40,JULY!F40,AUG!F40,SEP!F40,OCT!F40,NOV!F40,DEC!F40)</f>
        <v>769.71788729694379</v>
      </c>
      <c r="G48" s="284">
        <f>SUM(JAN!G40,FEB!G40,MAR!G40,APR!G40,MAY!G40,JUNE!G40,JULY!G40,AUG!G40,SEP!G40,OCT!G40,NOV!G40,DEC!G40)</f>
        <v>689681795.91598237</v>
      </c>
      <c r="H48" s="293">
        <f t="shared" si="1"/>
        <v>7514.8333333333276</v>
      </c>
      <c r="I48" s="294">
        <f t="shared" si="2"/>
        <v>15566787259.099987</v>
      </c>
    </row>
    <row r="49" spans="1:9" ht="15" thickBot="1" x14ac:dyDescent="0.35">
      <c r="A49" s="274" t="s">
        <v>20</v>
      </c>
      <c r="B49" s="262">
        <f>AVERAGE(JAN!B41,FEB!B41,MAR!B41,APR!B41,MAY!B41,JUNE!B41,JULY!B41,AUG!B41,SEP!B41,OCT!B41,NOV!B41,DEC!B41)</f>
        <v>462.25</v>
      </c>
      <c r="C49" s="251">
        <f>SUM(JAN!C41,FEB!C41,MAR!C41,APR!C41,MAY!C41,JUNE!C41,JULY!C41,AUG!C41,SEP!C41,OCT!C41,NOV!C41,DEC!C41)</f>
        <v>439417136.39999998</v>
      </c>
      <c r="D49" s="251">
        <f>AVERAGE(JAN!D41,FEB!D41,MAR!D41,APR!D41,MAY!D41,JUNE!D41,JULY!D41,AUG!D41,SEP!D41,OCT!D41,NOV!D41,DEC!D41)</f>
        <v>3633.8654460363837</v>
      </c>
      <c r="E49" s="251">
        <f>SUM(JAN!E41,FEB!E41,MAR!E41,APR!E41,MAY!E41,JUNE!E41,JULY!E41,AUG!E41,SEP!E41,OCT!E41,NOV!E41,DEC!E41)</f>
        <v>8178688380.7840042</v>
      </c>
      <c r="F49" s="251">
        <f>AVERAGE(JAN!F41,FEB!F41,MAR!F41,APR!F41,MAY!F41,JUNE!F41,JULY!F41,AUG!F41,SEP!F41,OCT!F41,NOV!F41,DEC!F41)</f>
        <v>599.38455396361053</v>
      </c>
      <c r="G49" s="282">
        <f>SUM(JAN!G41,FEB!G41,MAR!G41,APR!G41,MAY!G41,JUNE!G41,JULY!G41,AUG!G41,SEP!G41,OCT!G41,NOV!G41,DEC!G41)</f>
        <v>473772747.91598243</v>
      </c>
      <c r="H49" s="289">
        <f t="shared" si="1"/>
        <v>4695.4999999999936</v>
      </c>
      <c r="I49" s="290">
        <f t="shared" si="2"/>
        <v>9091878265.099987</v>
      </c>
    </row>
    <row r="50" spans="1:9" ht="15" thickBot="1" x14ac:dyDescent="0.35">
      <c r="A50" s="271" t="s">
        <v>21</v>
      </c>
      <c r="B50" s="262">
        <f>AVERAGE(JAN!B42,FEB!B42,MAR!B42,APR!B42,MAY!B42,JUNE!B42,JULY!B42,AUG!B42,SEP!B42,OCT!B42,NOV!B42,DEC!B42)</f>
        <v>443.58333333333331</v>
      </c>
      <c r="C50" s="251">
        <f>SUM(JAN!C42,FEB!C42,MAR!C42,APR!C42,MAY!C42,JUNE!C42,JULY!C42,AUG!C42,SEP!C42,OCT!C42,NOV!C42,DEC!C42)</f>
        <v>386084550</v>
      </c>
      <c r="D50" s="251">
        <f>AVERAGE(JAN!D42,FEB!D42,MAR!D42,APR!D42,MAY!D42,JUNE!D42,JULY!D42,AUG!D42,SEP!D42,OCT!D42,NOV!D42,DEC!D42)</f>
        <v>3434.1154460363837</v>
      </c>
      <c r="E50" s="251">
        <f>SUM(JAN!E42,FEB!E42,MAR!E42,APR!E42,MAY!E42,JUNE!E42,JULY!E42,AUG!E42,SEP!E42,OCT!E42,NOV!E42,DEC!E42)</f>
        <v>7196713342.8840046</v>
      </c>
      <c r="F50" s="251">
        <f>AVERAGE(JAN!F42,FEB!F42,MAR!F42,APR!F42,MAY!F42,JUNE!F42,JULY!F42,AUG!F42,SEP!F42,OCT!F42,NOV!F42,DEC!F42)</f>
        <v>591.96788729694379</v>
      </c>
      <c r="G50" s="282">
        <f>SUM(JAN!G42,FEB!G42,MAR!G42,APR!G42,MAY!G42,JUNE!G42,JULY!G42,AUG!G42,SEP!G42,OCT!G42,NOV!G42,DEC!G42)</f>
        <v>465944268.11598247</v>
      </c>
      <c r="H50" s="289">
        <f t="shared" si="1"/>
        <v>4469.6666666666606</v>
      </c>
      <c r="I50" s="290">
        <f t="shared" si="2"/>
        <v>8048742160.9999866</v>
      </c>
    </row>
    <row r="51" spans="1:9" ht="15" thickBot="1" x14ac:dyDescent="0.35">
      <c r="A51" s="271" t="s">
        <v>22</v>
      </c>
      <c r="B51" s="262">
        <f>AVERAGE(JAN!B43,FEB!B43,MAR!B43,APR!B43,MAY!B43,JUNE!B43,JULY!B43,AUG!B43,SEP!B43,OCT!B43,NOV!B43,DEC!B43)</f>
        <v>18.666666666666668</v>
      </c>
      <c r="C51" s="251">
        <f>SUM(JAN!C43,FEB!C43,MAR!C43,APR!C43,MAY!C43,JUNE!C43,JULY!C43,AUG!C43,SEP!C43,OCT!C43,NOV!C43,DEC!C43)</f>
        <v>53332586.399999991</v>
      </c>
      <c r="D51" s="251">
        <f>AVERAGE(JAN!D43,FEB!D43,MAR!D43,APR!D43,MAY!D43,JUNE!D43,JULY!D43,AUG!D43,SEP!D43,OCT!D43,NOV!D43,DEC!D43)</f>
        <v>199.75</v>
      </c>
      <c r="E51" s="251">
        <f>SUM(JAN!E43,FEB!E43,MAR!E43,APR!E43,MAY!E43,JUNE!E43,JULY!E43,AUG!E43,SEP!E43,OCT!E43,NOV!E43,DEC!E43)</f>
        <v>981975037.89999986</v>
      </c>
      <c r="F51" s="251">
        <f>AVERAGE(JAN!F43,FEB!F43,MAR!F43,APR!F43,MAY!F43,JUNE!F43,JULY!F43,AUG!F43,SEP!F43,OCT!F43,NOV!F43,DEC!F43)</f>
        <v>7.416666666666667</v>
      </c>
      <c r="G51" s="282">
        <f>SUM(JAN!G43,FEB!G43,MAR!G43,APR!G43,MAY!G43,JUNE!G43,JULY!G43,AUG!G43,SEP!G43,OCT!G43,NOV!G43,DEC!G43)</f>
        <v>7828479.7999999998</v>
      </c>
      <c r="H51" s="289">
        <f t="shared" si="1"/>
        <v>225.83333333333331</v>
      </c>
      <c r="I51" s="290">
        <f t="shared" si="2"/>
        <v>1043136104.0999998</v>
      </c>
    </row>
    <row r="52" spans="1:9" ht="15" thickBot="1" x14ac:dyDescent="0.35">
      <c r="A52" s="274" t="s">
        <v>23</v>
      </c>
      <c r="B52" s="262">
        <f>AVERAGE(JAN!B44,FEB!B44,MAR!B44,APR!B44,MAY!B44,JUNE!B44,JULY!B44,AUG!B44,SEP!B44,OCT!B44,NOV!B44,DEC!B44)</f>
        <v>243.08333333333334</v>
      </c>
      <c r="C52" s="251">
        <f>SUM(JAN!C44,FEB!C44,MAR!C44,APR!C44,MAY!C44,JUNE!C44,JULY!C44,AUG!C44,SEP!C44,OCT!C44,NOV!C44,DEC!C44)</f>
        <v>331485113</v>
      </c>
      <c r="D52" s="251">
        <f>AVERAGE(JAN!D44,FEB!D44,MAR!D44,APR!D44,MAY!D44,JUNE!D44,JULY!D44,AUG!D44,SEP!D44,OCT!D44,NOV!D44,DEC!D44)</f>
        <v>2376.75</v>
      </c>
      <c r="E52" s="251">
        <f>SUM(JAN!E44,FEB!E44,MAR!E44,APR!E44,MAY!E44,JUNE!E44,JULY!E44,AUG!E44,SEP!E44,OCT!E44,NOV!E44,DEC!E44)</f>
        <v>5747075768</v>
      </c>
      <c r="F52" s="251">
        <f>AVERAGE(JAN!F44,FEB!F44,MAR!F44,APR!F44,MAY!F44,JUNE!F44,JULY!F44,AUG!F44,SEP!F44,OCT!F44,NOV!F44,DEC!F44)</f>
        <v>170.33333333333334</v>
      </c>
      <c r="G52" s="282">
        <f>SUM(JAN!G44,FEB!G44,MAR!G44,APR!G44,MAY!G44,JUNE!G44,JULY!G44,AUG!G44,SEP!G44,OCT!G44,NOV!G44,DEC!G44)</f>
        <v>215909048</v>
      </c>
      <c r="H52" s="289">
        <f t="shared" si="1"/>
        <v>2790.166666666667</v>
      </c>
      <c r="I52" s="290">
        <f t="shared" si="2"/>
        <v>6294469929</v>
      </c>
    </row>
    <row r="53" spans="1:9" ht="15" thickBot="1" x14ac:dyDescent="0.35">
      <c r="A53" s="271" t="s">
        <v>24</v>
      </c>
      <c r="B53" s="262">
        <f>AVERAGE(JAN!B45,FEB!B45,MAR!B45,APR!B45,MAY!B45,JUNE!B45,JULY!B45,AUG!B45,SEP!B45,OCT!B45,NOV!B45,DEC!B45)</f>
        <v>242.08333333333334</v>
      </c>
      <c r="C53" s="251">
        <f>SUM(JAN!C45,FEB!C45,MAR!C45,APR!C45,MAY!C45,JUNE!C45,JULY!C45,AUG!C45,SEP!C45,OCT!C45,NOV!C45,DEC!C45)</f>
        <v>330581412</v>
      </c>
      <c r="D53" s="251">
        <f>AVERAGE(JAN!D45,FEB!D45,MAR!D45,APR!D45,MAY!D45,JUNE!D45,JULY!D45,AUG!D45,SEP!D45,OCT!D45,NOV!D45,DEC!D45)</f>
        <v>2369.9166666666665</v>
      </c>
      <c r="E53" s="251">
        <f>SUM(JAN!E45,FEB!E45,MAR!E45,APR!E45,MAY!E45,JUNE!E45,JULY!E45,AUG!E45,SEP!E45,OCT!E45,NOV!E45,DEC!E45)</f>
        <v>5735647306</v>
      </c>
      <c r="F53" s="251">
        <f>AVERAGE(JAN!F45,FEB!F45,MAR!F45,APR!F45,MAY!F45,JUNE!F45,JULY!F45,AUG!F45,SEP!F45,OCT!F45,NOV!F45,DEC!F45)</f>
        <v>168.5</v>
      </c>
      <c r="G53" s="282">
        <f>SUM(JAN!G45,FEB!G45,MAR!G45,APR!G45,MAY!G45,JUNE!G45,JULY!G45,AUG!G45,SEP!G45,OCT!G45,NOV!G45,DEC!G45)</f>
        <v>213165048</v>
      </c>
      <c r="H53" s="289">
        <f t="shared" si="1"/>
        <v>2780.5</v>
      </c>
      <c r="I53" s="290">
        <f t="shared" si="2"/>
        <v>6279393766</v>
      </c>
    </row>
    <row r="54" spans="1:9" ht="15" thickBot="1" x14ac:dyDescent="0.35">
      <c r="A54" s="271" t="s">
        <v>25</v>
      </c>
      <c r="B54" s="262">
        <f>AVERAGE(JAN!B46,FEB!B46,MAR!B46,APR!B46,MAY!B46,JUNE!B46,JULY!B46,AUG!B46,SEP!B46,OCT!B46,NOV!B46,DEC!B46)</f>
        <v>1</v>
      </c>
      <c r="C54" s="251">
        <f>SUM(JAN!C46,FEB!C46,MAR!C46,APR!C46,MAY!C46,JUNE!C46,JULY!C46,AUG!C46,SEP!C46,OCT!C46,NOV!C46,DEC!C46)</f>
        <v>903701</v>
      </c>
      <c r="D54" s="251">
        <f>AVERAGE(JAN!D46,FEB!D46,MAR!D46,APR!D46,MAY!D46,JUNE!D46,JULY!D46,AUG!D46,SEP!D46,OCT!D46,NOV!D46,DEC!D46)</f>
        <v>6.833333333333333</v>
      </c>
      <c r="E54" s="251">
        <f>SUM(JAN!E46,FEB!E46,MAR!E46,APR!E46,MAY!E46,JUNE!E46,JULY!E46,AUG!E46,SEP!E46,OCT!E46,NOV!E46,DEC!E46)</f>
        <v>11428462</v>
      </c>
      <c r="F54" s="251">
        <f>AVERAGE(JAN!F46,FEB!F46,MAR!F46,APR!F46,MAY!F46,JUNE!F46,JULY!F46,AUG!F46,SEP!F46,OCT!F46,NOV!F46,DEC!F46)</f>
        <v>1.8333333333333333</v>
      </c>
      <c r="G54" s="282">
        <f>SUM(JAN!G46,FEB!G46,MAR!G46,APR!G46,MAY!G46,JUNE!G46,JULY!G46,AUG!G46,SEP!G46,OCT!G46,NOV!G46,DEC!G46)</f>
        <v>2744000</v>
      </c>
      <c r="H54" s="289">
        <f t="shared" si="1"/>
        <v>9.6666666666666661</v>
      </c>
      <c r="I54" s="290">
        <f t="shared" si="2"/>
        <v>15076163</v>
      </c>
    </row>
    <row r="55" spans="1:9" ht="15" thickBot="1" x14ac:dyDescent="0.35">
      <c r="A55" s="274" t="s">
        <v>26</v>
      </c>
      <c r="B55" s="262">
        <f>AVERAGE(JAN!B47,FEB!B47,MAR!B47,APR!B47,MAY!B47,JUNE!B47,JULY!B47,AUG!B47,SEP!B47,OCT!B47,NOV!B47,DEC!B47)</f>
        <v>5.166666666666667</v>
      </c>
      <c r="C55" s="251">
        <f>SUM(JAN!C47,FEB!C47,MAR!C47,APR!C47,MAY!C47,JUNE!C47,JULY!C47,AUG!C47,SEP!C47,OCT!C47,NOV!C47,DEC!C47)</f>
        <v>17143885</v>
      </c>
      <c r="D55" s="251">
        <f>AVERAGE(JAN!D47,FEB!D47,MAR!D47,APR!D47,MAY!D47,JUNE!D47,JULY!D47,AUG!D47,SEP!D47,OCT!D47,NOV!D47,DEC!D47)</f>
        <v>24</v>
      </c>
      <c r="E55" s="251">
        <f>SUM(JAN!E47,FEB!E47,MAR!E47,APR!E47,MAY!E47,JUNE!E47,JULY!E47,AUG!E47,SEP!E47,OCT!E47,NOV!E47,DEC!E47)</f>
        <v>163295180</v>
      </c>
      <c r="F55" s="251">
        <f>AVERAGE(JAN!F47,FEB!F47,MAR!F47,APR!F47,MAY!F47,JUNE!F47,JULY!F47,AUG!F47,SEP!F47,OCT!F47,NOV!F47,DEC!F47)</f>
        <v>0</v>
      </c>
      <c r="G55" s="282">
        <f>SUM(JAN!G47,FEB!G47,MAR!G47,APR!G47,MAY!G47,JUNE!G47,JULY!G47,AUG!G47,SEP!G47,OCT!G47,NOV!G47,DEC!G47)</f>
        <v>0</v>
      </c>
      <c r="H55" s="289">
        <f t="shared" si="1"/>
        <v>29.166666666666668</v>
      </c>
      <c r="I55" s="290">
        <f t="shared" si="2"/>
        <v>180439065</v>
      </c>
    </row>
    <row r="56" spans="1:9" ht="15" thickBot="1" x14ac:dyDescent="0.35">
      <c r="A56" s="272" t="s">
        <v>27</v>
      </c>
      <c r="B56" s="262">
        <f>AVERAGE(JAN!B48,FEB!B48,MAR!B48,APR!B48,MAY!B48,JUNE!B48,JULY!B48,AUG!B48,SEP!B48,OCT!B48,NOV!B48,DEC!B48)</f>
        <v>5.166666666666667</v>
      </c>
      <c r="C56" s="251">
        <f>SUM(JAN!C48,FEB!C48,MAR!C48,APR!C48,MAY!C48,JUNE!C48,JULY!C48,AUG!C48,SEP!C48,OCT!C48,NOV!C48,DEC!C48)</f>
        <v>17143885</v>
      </c>
      <c r="D56" s="251">
        <f>AVERAGE(JAN!D48,FEB!D48,MAR!D48,APR!D48,MAY!D48,JUNE!D48,JULY!D48,AUG!D48,SEP!D48,OCT!D48,NOV!D48,DEC!D48)</f>
        <v>24</v>
      </c>
      <c r="E56" s="251">
        <f>SUM(JAN!E48,FEB!E48,MAR!E48,APR!E48,MAY!E48,JUNE!E48,JULY!E48,AUG!E48,SEP!E48,OCT!E48,NOV!E48,DEC!E48)</f>
        <v>163295180</v>
      </c>
      <c r="F56" s="251">
        <f>AVERAGE(JAN!F48,FEB!F48,MAR!F48,APR!F48,MAY!F48,JUNE!F48,JULY!F48,AUG!F48,SEP!F48,OCT!F48,NOV!F48,DEC!F48)</f>
        <v>0</v>
      </c>
      <c r="G56" s="282">
        <f>SUM(JAN!G48,FEB!G48,MAR!G48,APR!G48,MAY!G48,JUNE!G48,JULY!G48,AUG!G48,SEP!G48,OCT!G48,NOV!G48,DEC!G48)</f>
        <v>0</v>
      </c>
      <c r="H56" s="289">
        <f t="shared" si="1"/>
        <v>29.166666666666668</v>
      </c>
      <c r="I56" s="290">
        <f t="shared" si="2"/>
        <v>180439065</v>
      </c>
    </row>
    <row r="57" spans="1:9" ht="15" thickBot="1" x14ac:dyDescent="0.35">
      <c r="A57" s="277" t="s">
        <v>33</v>
      </c>
      <c r="B57" s="265">
        <f>AVERAGE(JAN!B49,FEB!B49,MAR!B49,APR!B49,MAY!B49,JUNE!B49,JULY!B49,AUG!B49,SEP!B49,OCT!B49,NOV!B49,DEC!B49)</f>
        <v>3085.5</v>
      </c>
      <c r="C57" s="259">
        <f>SUM(JAN!C49,FEB!C49,MAR!C49,APR!C49,MAY!C49,JUNE!C49,JULY!C49,AUG!C49,SEP!C49,OCT!C49,NOV!C49,DEC!C49)</f>
        <v>38238675.700000003</v>
      </c>
      <c r="D57" s="259">
        <f>AVERAGE(JAN!D49,FEB!D49,MAR!D49,APR!D49,MAY!D49,JUNE!D49,JULY!D49,AUG!D49,SEP!D49,OCT!D49,NOV!D49,DEC!D49)</f>
        <v>8722.0345556168395</v>
      </c>
      <c r="E57" s="259">
        <f>SUM(JAN!E49,FEB!E49,MAR!E49,APR!E49,MAY!E49,JUNE!E49,JULY!E49,AUG!E49,SEP!E49,OCT!E49,NOV!E49,DEC!E49)</f>
        <v>120478472.73666111</v>
      </c>
      <c r="F57" s="259">
        <f>AVERAGE(JAN!F49,FEB!F49,MAR!F49,APR!F49,MAY!F49,JUNE!F49,JULY!F49,AUG!F49,SEP!F49,OCT!F49,NOV!F49,DEC!F49)</f>
        <v>4631.1321110498166</v>
      </c>
      <c r="G57" s="285">
        <f>SUM(JAN!G49,FEB!G49,MAR!G49,APR!G49,MAY!G49,JUNE!G49,JULY!G49,AUG!G49,SEP!G49,OCT!G49,NOV!G49,DEC!G49)</f>
        <v>22006903.663338803</v>
      </c>
      <c r="H57" s="295">
        <f t="shared" si="1"/>
        <v>16438.666666666657</v>
      </c>
      <c r="I57" s="296">
        <f t="shared" si="2"/>
        <v>180724052.09999993</v>
      </c>
    </row>
    <row r="58" spans="1:9" ht="15" thickBot="1" x14ac:dyDescent="0.35">
      <c r="A58" s="274" t="s">
        <v>20</v>
      </c>
      <c r="B58" s="262">
        <f>AVERAGE(JAN!B50,FEB!B50,MAR!B50,APR!B50,MAY!B50,JUNE!B50,JULY!B50,AUG!B50,SEP!B50,OCT!B50,NOV!B50,DEC!B50)</f>
        <v>2588.0833333333335</v>
      </c>
      <c r="C58" s="251">
        <f>SUM(JAN!C50,FEB!C50,MAR!C50,APR!C50,MAY!C50,JUNE!C50,JULY!C50,AUG!C50,SEP!C50,OCT!C50,NOV!C50,DEC!C50)</f>
        <v>19680894.699999992</v>
      </c>
      <c r="D58" s="251">
        <f>AVERAGE(JAN!D50,FEB!D50,MAR!D50,APR!D50,MAY!D50,JUNE!D50,JULY!D50,AUG!D50,SEP!D50,OCT!D50,NOV!D50,DEC!D50)</f>
        <v>8117.3678889501716</v>
      </c>
      <c r="E58" s="251">
        <f>SUM(JAN!E50,FEB!E50,MAR!E50,APR!E50,MAY!E50,JUNE!E50,JULY!E50,AUG!E50,SEP!E50,OCT!E50,NOV!E50,DEC!E50)</f>
        <v>74433908.736661106</v>
      </c>
      <c r="F58" s="251">
        <f>AVERAGE(JAN!F50,FEB!F50,MAR!F50,APR!F50,MAY!F50,JUNE!F50,JULY!F50,AUG!F50,SEP!F50,OCT!F50,NOV!F50,DEC!F50)</f>
        <v>4319.6321110498166</v>
      </c>
      <c r="G58" s="282">
        <f>SUM(JAN!G50,FEB!G50,MAR!G50,APR!G50,MAY!G50,JUNE!G50,JULY!G50,AUG!G50,SEP!G50,OCT!G50,NOV!G50,DEC!G50)</f>
        <v>11917290.663338803</v>
      </c>
      <c r="H58" s="289">
        <f t="shared" si="1"/>
        <v>15025.083333333321</v>
      </c>
      <c r="I58" s="290">
        <f t="shared" si="2"/>
        <v>106032094.0999999</v>
      </c>
    </row>
    <row r="59" spans="1:9" ht="15" thickBot="1" x14ac:dyDescent="0.35">
      <c r="A59" s="271" t="s">
        <v>21</v>
      </c>
      <c r="B59" s="262">
        <f>AVERAGE(JAN!B51,FEB!B51,MAR!B51,APR!B51,MAY!B51,JUNE!B51,JULY!B51,AUG!B51,SEP!B51,OCT!B51,NOV!B51,DEC!B51)</f>
        <v>2461.25</v>
      </c>
      <c r="C59" s="251">
        <f>SUM(JAN!C51,FEB!C51,MAR!C51,APR!C51,MAY!C51,JUNE!C51,JULY!C51,AUG!C51,SEP!C51,OCT!C51,NOV!C51,DEC!C51)</f>
        <v>13444185</v>
      </c>
      <c r="D59" s="251">
        <f>AVERAGE(JAN!D51,FEB!D51,MAR!D51,APR!D51,MAY!D51,JUNE!D51,JULY!D51,AUG!D51,SEP!D51,OCT!D51,NOV!D51,DEC!D51)</f>
        <v>6897.6178889501716</v>
      </c>
      <c r="E59" s="251">
        <f>SUM(JAN!E51,FEB!E51,MAR!E51,APR!E51,MAY!E51,JUNE!E51,JULY!E51,AUG!E51,SEP!E51,OCT!E51,NOV!E51,DEC!E51)</f>
        <v>57209551.036661126</v>
      </c>
      <c r="F59" s="251">
        <f>AVERAGE(JAN!F51,FEB!F51,MAR!F51,APR!F51,MAY!F51,JUNE!F51,JULY!F51,AUG!F51,SEP!F51,OCT!F51,NOV!F51,DEC!F51)</f>
        <v>3363.6321110498161</v>
      </c>
      <c r="G59" s="282">
        <f>SUM(JAN!G51,FEB!G51,MAR!G51,APR!G51,MAY!G51,JUNE!G51,JULY!G51,AUG!G51,SEP!G51,OCT!G51,NOV!G51,DEC!G51)</f>
        <v>9440794.9633388072</v>
      </c>
      <c r="H59" s="289">
        <f t="shared" si="1"/>
        <v>12722.499999999987</v>
      </c>
      <c r="I59" s="290">
        <f t="shared" si="2"/>
        <v>80094530.999999925</v>
      </c>
    </row>
    <row r="60" spans="1:9" ht="15" thickBot="1" x14ac:dyDescent="0.35">
      <c r="A60" s="271" t="s">
        <v>22</v>
      </c>
      <c r="B60" s="262">
        <f>AVERAGE(JAN!B52,FEB!B52,MAR!B52,APR!B52,MAY!B52,JUNE!B52,JULY!B52,AUG!B52,SEP!B52,OCT!B52,NOV!B52,DEC!B52)</f>
        <v>126.83333333333333</v>
      </c>
      <c r="C60" s="251">
        <f>SUM(JAN!C52,FEB!C52,MAR!C52,APR!C52,MAY!C52,JUNE!C52,JULY!C52,AUG!C52,SEP!C52,OCT!C52,NOV!C52,DEC!C52)</f>
        <v>6236709.6999999946</v>
      </c>
      <c r="D60" s="251">
        <f>AVERAGE(JAN!D52,FEB!D52,MAR!D52,APR!D52,MAY!D52,JUNE!D52,JULY!D52,AUG!D52,SEP!D52,OCT!D52,NOV!D52,DEC!D52)</f>
        <v>1219.75</v>
      </c>
      <c r="E60" s="251">
        <f>SUM(JAN!E52,FEB!E52,MAR!E52,APR!E52,MAY!E52,JUNE!E52,JULY!E52,AUG!E52,SEP!E52,OCT!E52,NOV!E52,DEC!E52)</f>
        <v>17224357.699999981</v>
      </c>
      <c r="F60" s="251">
        <f>AVERAGE(JAN!F52,FEB!F52,MAR!F52,APR!F52,MAY!F52,JUNE!F52,JULY!F52,AUG!F52,SEP!F52,OCT!F52,NOV!F52,DEC!F52)</f>
        <v>956</v>
      </c>
      <c r="G60" s="282">
        <f>SUM(JAN!G52,FEB!G52,MAR!G52,APR!G52,MAY!G52,JUNE!G52,JULY!G52,AUG!G52,SEP!G52,OCT!G52,NOV!G52,DEC!G52)</f>
        <v>2476495.699999996</v>
      </c>
      <c r="H60" s="289">
        <f t="shared" si="1"/>
        <v>2302.583333333333</v>
      </c>
      <c r="I60" s="290">
        <f t="shared" si="2"/>
        <v>25937563.099999972</v>
      </c>
    </row>
    <row r="61" spans="1:9" ht="15" thickBot="1" x14ac:dyDescent="0.35">
      <c r="A61" s="274" t="s">
        <v>23</v>
      </c>
      <c r="B61" s="262">
        <f>AVERAGE(JAN!B53,FEB!B53,MAR!B53,APR!B53,MAY!B53,JUNE!B53,JULY!B53,AUG!B53,SEP!B53,OCT!B53,NOV!B53,DEC!B53)</f>
        <v>221</v>
      </c>
      <c r="C61" s="251">
        <f>SUM(JAN!C53,FEB!C53,MAR!C53,APR!C53,MAY!C53,JUNE!C53,JULY!C53,AUG!C53,SEP!C53,OCT!C53,NOV!C53,DEC!C53)</f>
        <v>17953885</v>
      </c>
      <c r="D61" s="251">
        <f>AVERAGE(JAN!D53,FEB!D53,MAR!D53,APR!D53,MAY!D53,JUNE!D53,JULY!D53,AUG!D53,SEP!D53,OCT!D53,NOV!D53,DEC!D53)</f>
        <v>414.66666666666669</v>
      </c>
      <c r="E61" s="251">
        <f>SUM(JAN!E53,FEB!E53,MAR!E53,APR!E53,MAY!E53,JUNE!E53,JULY!E53,AUG!E53,SEP!E53,OCT!E53,NOV!E53,DEC!E53)</f>
        <v>44842285</v>
      </c>
      <c r="F61" s="251">
        <f>AVERAGE(JAN!F53,FEB!F53,MAR!F53,APR!F53,MAY!F53,JUNE!F53,JULY!F53,AUG!F53,SEP!F53,OCT!F53,NOV!F53,DEC!F53)</f>
        <v>165.83333333333334</v>
      </c>
      <c r="G61" s="282">
        <f>SUM(JAN!G53,FEB!G53,MAR!G53,APR!G53,MAY!G53,JUNE!G53,JULY!G53,AUG!G53,SEP!G53,OCT!G53,NOV!G53,DEC!G53)</f>
        <v>9970789</v>
      </c>
      <c r="H61" s="289">
        <f t="shared" si="1"/>
        <v>801.50000000000011</v>
      </c>
      <c r="I61" s="290">
        <f t="shared" si="2"/>
        <v>72766959</v>
      </c>
    </row>
    <row r="62" spans="1:9" ht="15" thickBot="1" x14ac:dyDescent="0.35">
      <c r="A62" s="271" t="s">
        <v>24</v>
      </c>
      <c r="B62" s="262">
        <f>AVERAGE(JAN!B54,FEB!B54,MAR!B54,APR!B54,MAY!B54,JUNE!B54,JULY!B54,AUG!B54,SEP!B54,OCT!B54,NOV!B54,DEC!B54)</f>
        <v>221</v>
      </c>
      <c r="C62" s="251">
        <f>SUM(JAN!C54,FEB!C54,MAR!C54,APR!C54,MAY!C54,JUNE!C54,JULY!C54,AUG!C54,SEP!C54,OCT!C54,NOV!C54,DEC!C54)</f>
        <v>17953885</v>
      </c>
      <c r="D62" s="251">
        <f>AVERAGE(JAN!D54,FEB!D54,MAR!D54,APR!D54,MAY!D54,JUNE!D54,JULY!D54,AUG!D54,SEP!D54,OCT!D54,NOV!D54,DEC!D54)</f>
        <v>413.66666666666669</v>
      </c>
      <c r="E62" s="251">
        <f>SUM(JAN!E54,FEB!E54,MAR!E54,APR!E54,MAY!E54,JUNE!E54,JULY!E54,AUG!E54,SEP!E54,OCT!E54,NOV!E54,DEC!E54)</f>
        <v>44579765</v>
      </c>
      <c r="F62" s="251">
        <f>AVERAGE(JAN!F54,FEB!F54,MAR!F54,APR!F54,MAY!F54,JUNE!F54,JULY!F54,AUG!F54,SEP!F54,OCT!F54,NOV!F54,DEC!F54)</f>
        <v>164.83333333333334</v>
      </c>
      <c r="G62" s="282">
        <f>SUM(JAN!G54,FEB!G54,MAR!G54,APR!G54,MAY!G54,JUNE!G54,JULY!G54,AUG!G54,SEP!G54,OCT!G54,NOV!G54,DEC!G54)</f>
        <v>9968360</v>
      </c>
      <c r="H62" s="289">
        <f t="shared" si="1"/>
        <v>799.50000000000011</v>
      </c>
      <c r="I62" s="290">
        <f t="shared" si="2"/>
        <v>72502010</v>
      </c>
    </row>
    <row r="63" spans="1:9" ht="15" thickBot="1" x14ac:dyDescent="0.35">
      <c r="A63" s="271" t="s">
        <v>25</v>
      </c>
      <c r="B63" s="262">
        <f>AVERAGE(JAN!B55,FEB!B55,MAR!B55,APR!B55,MAY!B55,JUNE!B55,JULY!B55,AUG!B55,SEP!B55,OCT!B55,NOV!B55,DEC!B55)</f>
        <v>0</v>
      </c>
      <c r="C63" s="251">
        <f>SUM(JAN!C55,FEB!C55,MAR!C55,APR!C55,MAY!C55,JUNE!C55,JULY!C55,AUG!C55,SEP!C55,OCT!C55,NOV!C55,DEC!C55)</f>
        <v>0</v>
      </c>
      <c r="D63" s="251">
        <f>AVERAGE(JAN!D55,FEB!D55,MAR!D55,APR!D55,MAY!D55,JUNE!D55,JULY!D55,AUG!D55,SEP!D55,OCT!D55,NOV!D55,DEC!D55)</f>
        <v>1</v>
      </c>
      <c r="E63" s="251">
        <f>SUM(JAN!E55,FEB!E55,MAR!E55,APR!E55,MAY!E55,JUNE!E55,JULY!E55,AUG!E55,SEP!E55,OCT!E55,NOV!E55,DEC!E55)</f>
        <v>262520</v>
      </c>
      <c r="F63" s="251">
        <f>AVERAGE(JAN!F55,FEB!F55,MAR!F55,APR!F55,MAY!F55,JUNE!F55,JULY!F55,AUG!F55,SEP!F55,OCT!F55,NOV!F55,DEC!F55)</f>
        <v>1</v>
      </c>
      <c r="G63" s="282">
        <f>SUM(JAN!G55,FEB!G55,MAR!G55,APR!G55,MAY!G55,JUNE!G55,JULY!G55,AUG!G55,SEP!G55,OCT!G55,NOV!G55,DEC!G55)</f>
        <v>2429</v>
      </c>
      <c r="H63" s="289">
        <f t="shared" si="1"/>
        <v>2</v>
      </c>
      <c r="I63" s="290">
        <f t="shared" si="2"/>
        <v>264949</v>
      </c>
    </row>
    <row r="64" spans="1:9" ht="15" thickBot="1" x14ac:dyDescent="0.35">
      <c r="A64" s="274" t="s">
        <v>26</v>
      </c>
      <c r="B64" s="262">
        <f>AVERAGE(JAN!B56,FEB!B56,MAR!B56,APR!B56,MAY!B56,JUNE!B56,JULY!B56,AUG!B56,SEP!B56,OCT!B56,NOV!B56,DEC!B56)</f>
        <v>276.41666666666669</v>
      </c>
      <c r="C64" s="251">
        <f>SUM(JAN!C56,FEB!C56,MAR!C56,APR!C56,MAY!C56,JUNE!C56,JULY!C56,AUG!C56,SEP!C56,OCT!C56,NOV!C56,DEC!C56)</f>
        <v>603896</v>
      </c>
      <c r="D64" s="251">
        <f>AVERAGE(JAN!D56,FEB!D56,MAR!D56,APR!D56,MAY!D56,JUNE!D56,JULY!D56,AUG!D56,SEP!D56,OCT!D56,NOV!D56,DEC!D56)</f>
        <v>190</v>
      </c>
      <c r="E64" s="251">
        <f>SUM(JAN!E56,FEB!E56,MAR!E56,APR!E56,MAY!E56,JUNE!E56,JULY!E56,AUG!E56,SEP!E56,OCT!E56,NOV!E56,DEC!E56)</f>
        <v>1202279</v>
      </c>
      <c r="F64" s="251">
        <f>AVERAGE(JAN!F56,FEB!F56,MAR!F56,APR!F56,MAY!F56,JUNE!F56,JULY!F56,AUG!F56,SEP!F56,OCT!F56,NOV!F56,DEC!F56)</f>
        <v>145.66666666666666</v>
      </c>
      <c r="G64" s="282">
        <f>SUM(JAN!G56,FEB!G56,MAR!G56,APR!G56,MAY!G56,JUNE!G56,JULY!G56,AUG!G56,SEP!G56,OCT!G56,NOV!G56,DEC!G56)</f>
        <v>118824</v>
      </c>
      <c r="H64" s="289">
        <f t="shared" si="1"/>
        <v>612.08333333333337</v>
      </c>
      <c r="I64" s="290">
        <f t="shared" si="2"/>
        <v>1924999</v>
      </c>
    </row>
    <row r="65" spans="1:9" ht="15" thickBot="1" x14ac:dyDescent="0.35">
      <c r="A65" s="272" t="s">
        <v>27</v>
      </c>
      <c r="B65" s="262">
        <f>AVERAGE(JAN!B57,FEB!B57,MAR!B57,APR!B57,MAY!B57,JUNE!B57,JULY!B57,AUG!B57,SEP!B57,OCT!B57,NOV!B57,DEC!B57)</f>
        <v>276.41666666666669</v>
      </c>
      <c r="C65" s="251">
        <f>SUM(JAN!C57,FEB!C57,MAR!C57,APR!C57,MAY!C57,JUNE!C57,JULY!C57,AUG!C57,SEP!C57,OCT!C57,NOV!C57,DEC!C57)</f>
        <v>603896</v>
      </c>
      <c r="D65" s="251">
        <f>AVERAGE(JAN!D57,FEB!D57,MAR!D57,APR!D57,MAY!D57,JUNE!D57,JULY!D57,AUG!D57,SEP!D57,OCT!D57,NOV!D57,DEC!D57)</f>
        <v>190</v>
      </c>
      <c r="E65" s="251">
        <f>SUM(JAN!E57,FEB!E57,MAR!E57,APR!E57,MAY!E57,JUNE!E57,JULY!E57,AUG!E57,SEP!E57,OCT!E57,NOV!E57,DEC!E57)</f>
        <v>1202279</v>
      </c>
      <c r="F65" s="251">
        <f>AVERAGE(JAN!F57,FEB!F57,MAR!F57,APR!F57,MAY!F57,JUNE!F57,JULY!F57,AUG!F57,SEP!F57,OCT!F57,NOV!F57,DEC!F57)</f>
        <v>145.66666666666666</v>
      </c>
      <c r="G65" s="282">
        <f>SUM(JAN!G57,FEB!G57,MAR!G57,APR!G57,MAY!G57,JUNE!G57,JULY!G57,AUG!G57,SEP!G57,OCT!G57,NOV!G57,DEC!G57)</f>
        <v>118824</v>
      </c>
      <c r="H65" s="289">
        <f t="shared" si="1"/>
        <v>612.08333333333337</v>
      </c>
      <c r="I65" s="290">
        <f t="shared" si="2"/>
        <v>1924999</v>
      </c>
    </row>
    <row r="66" spans="1:9" ht="15" thickBot="1" x14ac:dyDescent="0.35">
      <c r="A66" s="278" t="s">
        <v>35</v>
      </c>
      <c r="B66" s="265">
        <f>AVERAGE(JAN!B58,FEB!B58,MAR!B58,APR!B58,MAY!B58,JUNE!B58,JULY!B58,AUG!B58,SEP!B58,OCT!B58,NOV!B58,DEC!B58)</f>
        <v>386.83333333333331</v>
      </c>
      <c r="C66" s="259">
        <f>SUM(JAN!C58,FEB!C58,MAR!C58,APR!C58,MAY!C58,JUNE!C58,JULY!C58,AUG!C58,SEP!C58,OCT!C58,NOV!C58,DEC!C58)</f>
        <v>10276453.699999996</v>
      </c>
      <c r="D66" s="259">
        <f>AVERAGE(JAN!D58,FEB!D58,MAR!D58,APR!D58,MAY!D58,JUNE!D58,JULY!D58,AUG!D58,SEP!D58,OCT!D58,NOV!D58,DEC!D58)</f>
        <v>115.5</v>
      </c>
      <c r="E66" s="259">
        <f>SUM(JAN!E58,FEB!E58,MAR!E58,APR!E58,MAY!E58,JUNE!E58,JULY!E58,AUG!E58,SEP!E58,OCT!E58,NOV!E58,DEC!E58)</f>
        <v>12763527.799999986</v>
      </c>
      <c r="F66" s="259">
        <f>AVERAGE(JAN!F58,FEB!F58,MAR!F58,APR!F58,MAY!F58,JUNE!F58,JULY!F58,AUG!F58,SEP!F58,OCT!F58,NOV!F58,DEC!F58)</f>
        <v>185.08333333333334</v>
      </c>
      <c r="G66" s="285">
        <f>SUM(JAN!G58,FEB!G58,MAR!G58,APR!G58,MAY!G58,JUNE!G58,JULY!G58,AUG!G58,SEP!G58,OCT!G58,NOV!G58,DEC!G58)</f>
        <v>3549576.5999999954</v>
      </c>
      <c r="H66" s="295">
        <f t="shared" si="1"/>
        <v>687.41666666666663</v>
      </c>
      <c r="I66" s="296">
        <f t="shared" si="2"/>
        <v>26589558.099999975</v>
      </c>
    </row>
    <row r="67" spans="1:9" ht="15" thickBot="1" x14ac:dyDescent="0.35">
      <c r="A67" s="273" t="s">
        <v>20</v>
      </c>
      <c r="B67" s="262">
        <f>AVERAGE(JAN!B59,FEB!B59,MAR!B59,APR!B59,MAY!B59,JUNE!B59,JULY!B59,AUG!B59,SEP!B59,OCT!B59,NOV!B59,DEC!B59)</f>
        <v>386.83333333333331</v>
      </c>
      <c r="C67" s="251">
        <f>SUM(JAN!C59,FEB!C59,MAR!C59,APR!C59,MAY!C59,JUNE!C59,JULY!C59,AUG!C59,SEP!C59,OCT!C59,NOV!C59,DEC!C59)</f>
        <v>10276453.699999996</v>
      </c>
      <c r="D67" s="251">
        <f>AVERAGE(JAN!D59,FEB!D59,MAR!D59,APR!D59,MAY!D59,JUNE!D59,JULY!D59,AUG!D59,SEP!D59,OCT!D59,NOV!D59,DEC!D59)</f>
        <v>115.5</v>
      </c>
      <c r="E67" s="251">
        <f>SUM(JAN!E59,FEB!E59,MAR!E59,APR!E59,MAY!E59,JUNE!E59,JULY!E59,AUG!E59,SEP!E59,OCT!E59,NOV!E59,DEC!E59)</f>
        <v>12763527.799999986</v>
      </c>
      <c r="F67" s="251">
        <f>AVERAGE(JAN!F59,FEB!F59,MAR!F59,APR!F59,MAY!F59,JUNE!F59,JULY!F59,AUG!F59,SEP!F59,OCT!F59,NOV!F59,DEC!F59)</f>
        <v>185.08333333333334</v>
      </c>
      <c r="G67" s="282">
        <f>SUM(JAN!G59,FEB!G59,MAR!G59,APR!G59,MAY!G59,JUNE!G59,JULY!G59,AUG!G59,SEP!G59,OCT!G59,NOV!G59,DEC!G59)</f>
        <v>3549576.5999999954</v>
      </c>
      <c r="H67" s="289">
        <f t="shared" si="1"/>
        <v>687.41666666666663</v>
      </c>
      <c r="I67" s="290">
        <f t="shared" si="2"/>
        <v>26589558.099999975</v>
      </c>
    </row>
    <row r="68" spans="1:9" ht="15" thickBot="1" x14ac:dyDescent="0.35">
      <c r="A68" s="279" t="s">
        <v>22</v>
      </c>
      <c r="B68" s="262">
        <f>AVERAGE(JAN!B60,FEB!B60,MAR!B60,APR!B60,MAY!B60,JUNE!B60,JULY!B60,AUG!B60,SEP!B60,OCT!B60,NOV!B60,DEC!B60)</f>
        <v>386.83333333333331</v>
      </c>
      <c r="C68" s="251">
        <f>SUM(JAN!C60,FEB!C60,MAR!C60,APR!C60,MAY!C60,JUNE!C60,JULY!C60,AUG!C60,SEP!C60,OCT!C60,NOV!C60,DEC!C60)</f>
        <v>10276453.699999996</v>
      </c>
      <c r="D68" s="251">
        <f>AVERAGE(JAN!D60,FEB!D60,MAR!D60,APR!D60,MAY!D60,JUNE!D60,JULY!D60,AUG!D60,SEP!D60,OCT!D60,NOV!D60,DEC!D60)</f>
        <v>115.5</v>
      </c>
      <c r="E68" s="251">
        <f>SUM(JAN!E60,FEB!E60,MAR!E60,APR!E60,MAY!E60,JUNE!E60,JULY!E60,AUG!E60,SEP!E60,OCT!E60,NOV!E60,DEC!E60)</f>
        <v>12763527.799999986</v>
      </c>
      <c r="F68" s="251">
        <f>AVERAGE(JAN!F60,FEB!F60,MAR!F60,APR!F60,MAY!F60,JUNE!F60,JULY!F60,AUG!F60,SEP!F60,OCT!F60,NOV!F60,DEC!F60)</f>
        <v>185.08333333333334</v>
      </c>
      <c r="G68" s="282">
        <f>SUM(JAN!G60,FEB!G60,MAR!G60,APR!G60,MAY!G60,JUNE!G60,JULY!G60,AUG!G60,SEP!G60,OCT!G60,NOV!G60,DEC!G60)</f>
        <v>3549576.5999999954</v>
      </c>
      <c r="H68" s="297">
        <f t="shared" si="1"/>
        <v>687.41666666666663</v>
      </c>
      <c r="I68" s="298">
        <f t="shared" si="2"/>
        <v>26589558.099999975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AD5D-97D6-43C6-B21C-B1926B7D8BE6}">
  <sheetPr>
    <tabColor rgb="FF00B0F0"/>
  </sheetPr>
  <dimension ref="A2:N37"/>
  <sheetViews>
    <sheetView tabSelected="1" zoomScale="80" zoomScaleNormal="80" workbookViewId="0">
      <selection activeCell="G21" sqref="G21"/>
    </sheetView>
  </sheetViews>
  <sheetFormatPr defaultRowHeight="14.4" x14ac:dyDescent="0.3"/>
  <cols>
    <col min="1" max="1" width="27.88671875" customWidth="1"/>
    <col min="2" max="2" width="15.21875" style="1" customWidth="1"/>
    <col min="3" max="13" width="16.21875" style="1" customWidth="1"/>
  </cols>
  <sheetData>
    <row r="2" spans="1:14" x14ac:dyDescent="0.3">
      <c r="A2" s="230" t="s">
        <v>197</v>
      </c>
      <c r="B2" s="231">
        <v>44562</v>
      </c>
      <c r="C2" s="231">
        <v>44594</v>
      </c>
      <c r="D2" s="231">
        <v>44626</v>
      </c>
      <c r="E2" s="231">
        <v>44658</v>
      </c>
      <c r="F2" s="231">
        <v>44690</v>
      </c>
      <c r="G2" s="231">
        <v>44722</v>
      </c>
      <c r="H2" s="231">
        <v>44754</v>
      </c>
      <c r="I2" s="231">
        <v>44786</v>
      </c>
      <c r="J2" s="231">
        <v>44818</v>
      </c>
      <c r="K2" s="231">
        <v>44850</v>
      </c>
      <c r="L2" s="231">
        <v>44882</v>
      </c>
      <c r="M2" s="231" t="s">
        <v>214</v>
      </c>
      <c r="N2" t="s">
        <v>198</v>
      </c>
    </row>
    <row r="3" spans="1:14" x14ac:dyDescent="0.3">
      <c r="A3" s="232" t="s">
        <v>163</v>
      </c>
      <c r="B3" s="228">
        <f>JAN!C4+JAN!E4+JAN!G4</f>
        <v>1381130027.0999994</v>
      </c>
      <c r="C3" s="228">
        <f>FEB!C4+FEB!E4+FEB!G4</f>
        <v>1398314895.599999</v>
      </c>
      <c r="D3" s="228">
        <f>MAR!K4</f>
        <v>1210273309.5999994</v>
      </c>
      <c r="E3" s="228">
        <f>APR!K4</f>
        <v>1039408944.9999998</v>
      </c>
      <c r="F3" s="228">
        <f>MAY!K4</f>
        <v>928386240.99999952</v>
      </c>
      <c r="G3" s="228">
        <f>JUNE!K4</f>
        <v>1095698113.7999995</v>
      </c>
      <c r="H3" s="228">
        <f>JULY!K4</f>
        <v>1401028447.7999992</v>
      </c>
      <c r="I3" s="228">
        <f>AUG!K4</f>
        <v>1768901931.8999991</v>
      </c>
      <c r="J3" s="228">
        <f>SEP!K4</f>
        <v>1417541560.9999995</v>
      </c>
      <c r="K3" s="228">
        <f>OCT!K4</f>
        <v>955164034.69999933</v>
      </c>
      <c r="L3" s="228">
        <f>NOV!K4</f>
        <v>950848372.99999893</v>
      </c>
      <c r="M3" s="228">
        <f>DEC!K4</f>
        <v>1183124826.3</v>
      </c>
    </row>
    <row r="4" spans="1:14" x14ac:dyDescent="0.3">
      <c r="A4" s="232" t="s">
        <v>164</v>
      </c>
      <c r="B4" s="228">
        <f>JAN!I4</f>
        <v>808076568.99999952</v>
      </c>
      <c r="C4" s="228">
        <f>FEB!I4</f>
        <v>814371795.99999905</v>
      </c>
      <c r="D4" s="228">
        <f>MAR!I4</f>
        <v>724155960.9999994</v>
      </c>
      <c r="E4" s="228">
        <f>APR!I4</f>
        <v>617661111.99999976</v>
      </c>
      <c r="F4" s="228">
        <f>MAY!I4</f>
        <v>555650277.99999952</v>
      </c>
      <c r="G4" s="228">
        <f>JUNE!I4</f>
        <v>657528941.99999964</v>
      </c>
      <c r="H4" s="228">
        <f>JULY!I4</f>
        <v>836924911.79999924</v>
      </c>
      <c r="I4" s="228">
        <f>AUG!I4</f>
        <v>1053282109.7999992</v>
      </c>
      <c r="J4" s="228">
        <f>SEP!I4</f>
        <v>831588161.09999979</v>
      </c>
      <c r="K4" s="228">
        <f>OCT!I4</f>
        <v>553931502.89999938</v>
      </c>
      <c r="L4" s="228">
        <f>NOV!I4</f>
        <v>543953442.99999893</v>
      </c>
      <c r="M4" s="228">
        <f>DEC!I4</f>
        <v>680497619</v>
      </c>
    </row>
    <row r="5" spans="1:14" x14ac:dyDescent="0.3">
      <c r="A5" s="232" t="s">
        <v>180</v>
      </c>
      <c r="B5" s="228">
        <f>JAN!E4</f>
        <v>231340568.09218559</v>
      </c>
      <c r="C5" s="228">
        <f>FEB!E4</f>
        <v>233827150.4435547</v>
      </c>
      <c r="D5" s="228">
        <f>MAR!E4</f>
        <v>199272336.04866141</v>
      </c>
      <c r="E5" s="228">
        <f>APR!E4</f>
        <v>168210139.92893726</v>
      </c>
      <c r="F5" s="228">
        <f>MAY!E4</f>
        <v>148153497.15146771</v>
      </c>
      <c r="G5" s="228">
        <f>JUNE!E4</f>
        <v>166496134.8425208</v>
      </c>
      <c r="H5" s="228">
        <f>JULY!E4</f>
        <v>208072781.21113962</v>
      </c>
      <c r="I5" s="228">
        <f>AUG!E4</f>
        <v>258149495.11670783</v>
      </c>
      <c r="J5" s="228">
        <f>SEP!E4</f>
        <v>203673221.61722815</v>
      </c>
      <c r="K5" s="228">
        <f>OCT!E4</f>
        <v>138360561.5199368</v>
      </c>
      <c r="L5" s="228">
        <f>NOV!E4</f>
        <v>139176758.33051431</v>
      </c>
      <c r="M5" s="228">
        <f>DEC!E4</f>
        <v>174266511</v>
      </c>
    </row>
    <row r="6" spans="1:14" x14ac:dyDescent="0.3">
      <c r="A6" s="232" t="s">
        <v>181</v>
      </c>
      <c r="B6" s="228">
        <f>JAN!G4</f>
        <v>576736000.90781391</v>
      </c>
      <c r="C6" s="228">
        <f>FEB!G4</f>
        <v>580544645.55644429</v>
      </c>
      <c r="D6" s="228">
        <f>MAR!G4</f>
        <v>524883624.95133799</v>
      </c>
      <c r="E6" s="228">
        <f>APR!G4</f>
        <v>449450972.07106251</v>
      </c>
      <c r="F6" s="228">
        <f>MAY!G4</f>
        <v>407496780.84853184</v>
      </c>
      <c r="G6" s="228">
        <f>JUNE!G4</f>
        <v>491032807.15747881</v>
      </c>
      <c r="H6" s="228">
        <f>JULY!G4</f>
        <v>628852130.58885968</v>
      </c>
      <c r="I6" s="228">
        <f>AUG!G4</f>
        <v>795132614.68329144</v>
      </c>
      <c r="J6" s="228">
        <f>SEP!G4</f>
        <v>627914939.48277164</v>
      </c>
      <c r="K6" s="228">
        <f>OCT!G4</f>
        <v>415570941.38006258</v>
      </c>
      <c r="L6" s="228">
        <f>NOV!G4</f>
        <v>404776684.66948462</v>
      </c>
      <c r="M6" s="228">
        <f>DEC!G4</f>
        <v>506231108</v>
      </c>
    </row>
    <row r="7" spans="1:14" x14ac:dyDescent="0.3">
      <c r="A7" s="233" t="s">
        <v>167</v>
      </c>
      <c r="B7" s="228">
        <f>JAN!K22</f>
        <v>357646722.3999998</v>
      </c>
      <c r="C7" s="228">
        <f>FEB!K22</f>
        <v>378830073.79999959</v>
      </c>
      <c r="D7" s="228">
        <f>MAR!K22</f>
        <v>356800663.39999968</v>
      </c>
      <c r="E7" s="228">
        <f>APR!K22</f>
        <v>328541016.99999976</v>
      </c>
      <c r="F7" s="228">
        <f>MAY!K22</f>
        <v>301073311.8999998</v>
      </c>
      <c r="G7" s="228">
        <f>JUNE!K22</f>
        <v>324882036.59999979</v>
      </c>
      <c r="H7" s="228">
        <f>JULY!K22</f>
        <v>368778142.29999971</v>
      </c>
      <c r="I7" s="228">
        <f>AUG!K22</f>
        <v>433984425.09999967</v>
      </c>
      <c r="J7" s="228">
        <f>SEP!K22</f>
        <v>378864741.09999973</v>
      </c>
      <c r="K7" s="228">
        <f>OCT!K22</f>
        <v>305353326.59999979</v>
      </c>
      <c r="L7" s="228">
        <f>NOV!K22</f>
        <v>299174435.69999981</v>
      </c>
      <c r="M7" s="228">
        <f>DEC!K22</f>
        <v>331633007.49999994</v>
      </c>
    </row>
    <row r="8" spans="1:14" x14ac:dyDescent="0.3">
      <c r="A8" s="233" t="s">
        <v>165</v>
      </c>
      <c r="B8" s="228">
        <f>JAN!K31</f>
        <v>520739978.29999912</v>
      </c>
      <c r="C8" s="228">
        <f>FEB!K31</f>
        <v>533013692.29999912</v>
      </c>
      <c r="D8" s="228">
        <f>MAR!K31</f>
        <v>498129453.19999969</v>
      </c>
      <c r="E8" s="228">
        <f>APR!K31</f>
        <v>474604599.59999955</v>
      </c>
      <c r="F8" s="228">
        <f>MAY!K31</f>
        <v>434303717.09999979</v>
      </c>
      <c r="G8" s="228">
        <f>JUNE!K31</f>
        <v>497085421.69999945</v>
      </c>
      <c r="H8" s="228">
        <f>JULY!K31</f>
        <v>532858684.99999911</v>
      </c>
      <c r="I8" s="228">
        <f>AUG!K31</f>
        <v>583011733.59999919</v>
      </c>
      <c r="J8" s="228">
        <f>SEP!K31</f>
        <v>538327637.19999909</v>
      </c>
      <c r="K8" s="228">
        <f>OCT!K31</f>
        <v>469535862.19999975</v>
      </c>
      <c r="L8" s="228">
        <f>NOV!K31</f>
        <v>459224567.49999988</v>
      </c>
      <c r="M8" s="228">
        <f>DEC!K31</f>
        <v>482645028.89999998</v>
      </c>
    </row>
    <row r="9" spans="1:14" x14ac:dyDescent="0.3">
      <c r="A9" s="233" t="s">
        <v>166</v>
      </c>
      <c r="B9" s="228">
        <f>JAN!K40</f>
        <v>1247484992.2999988</v>
      </c>
      <c r="C9" s="228">
        <f>FEB!K40</f>
        <v>1241768632.9999993</v>
      </c>
      <c r="D9" s="228">
        <f>MAR!K40</f>
        <v>1215482271.6999993</v>
      </c>
      <c r="E9" s="228">
        <f>APR!K40</f>
        <v>1244196639.8999991</v>
      </c>
      <c r="F9" s="228">
        <f>MAY!K40</f>
        <v>1183848894.9999988</v>
      </c>
      <c r="G9" s="228">
        <f>JUNE!K40</f>
        <v>1312833278.9999986</v>
      </c>
      <c r="H9" s="228">
        <f>JULY!K40</f>
        <v>1484194459.1999984</v>
      </c>
      <c r="I9" s="228">
        <f>AUG!K40</f>
        <v>1491879058.1999989</v>
      </c>
      <c r="J9" s="228">
        <f>SEP!K40</f>
        <v>1449823734.9999988</v>
      </c>
      <c r="K9" s="228">
        <f>OCT!K40</f>
        <v>1212265974.3999987</v>
      </c>
      <c r="L9" s="228">
        <f>NOV!K40</f>
        <v>1210538842.6999989</v>
      </c>
      <c r="M9" s="228">
        <f>DEC!K40</f>
        <v>1272470478.7</v>
      </c>
    </row>
    <row r="10" spans="1:14" x14ac:dyDescent="0.3">
      <c r="A10" s="233" t="s">
        <v>34</v>
      </c>
      <c r="B10" s="228">
        <f>JAN!K49</f>
        <v>17041897.699999996</v>
      </c>
      <c r="C10" s="228">
        <f>FEB!K49</f>
        <v>16773804.999999989</v>
      </c>
      <c r="D10" s="228">
        <f>MAR!K49</f>
        <v>17491826.299999997</v>
      </c>
      <c r="E10" s="228">
        <f>APR!K49</f>
        <v>14094301.999999993</v>
      </c>
      <c r="F10" s="228">
        <f>MAY!K49</f>
        <v>12487785.09999999</v>
      </c>
      <c r="G10" s="228">
        <f>JUNE!K49</f>
        <v>11538773.499999991</v>
      </c>
      <c r="H10" s="228">
        <f>JULY!K49</f>
        <v>12134872.499999993</v>
      </c>
      <c r="I10" s="228">
        <f>AUG!K49</f>
        <v>11239615.399999997</v>
      </c>
      <c r="J10" s="228">
        <f>SEP!K49</f>
        <v>14099175.299999993</v>
      </c>
      <c r="K10" s="228">
        <f>OCT!K49</f>
        <v>17856898.499999981</v>
      </c>
      <c r="L10" s="228">
        <f>NOV!K49</f>
        <v>17385143.799999978</v>
      </c>
      <c r="M10" s="228">
        <f>DEC!K49</f>
        <v>18579957</v>
      </c>
    </row>
    <row r="11" spans="1:14" x14ac:dyDescent="0.3">
      <c r="A11" s="234" t="s">
        <v>168</v>
      </c>
      <c r="B11" s="228">
        <f>JAN!$I$22</f>
        <v>251155650.59999979</v>
      </c>
      <c r="C11" s="228">
        <f>FEB!$I$22</f>
        <v>264031192.09999967</v>
      </c>
      <c r="D11" s="228">
        <f>MAR!$I$22</f>
        <v>247547676.39999968</v>
      </c>
      <c r="E11" s="228">
        <f>APR!$I$22</f>
        <v>233233379.99999979</v>
      </c>
      <c r="F11" s="228">
        <f>MAY!$I$22</f>
        <v>213030442.8999998</v>
      </c>
      <c r="G11" s="228">
        <f>JUNE!$I$22</f>
        <v>234167188.59999979</v>
      </c>
      <c r="H11" s="228">
        <f>JULY!$I$22</f>
        <v>261529625.29999968</v>
      </c>
      <c r="I11" s="228">
        <f>AUG!$I$22</f>
        <v>308997477.09999967</v>
      </c>
      <c r="J11" s="228">
        <f>SEP!$I$22</f>
        <v>265205098.69999981</v>
      </c>
      <c r="K11" s="228">
        <f>OCT!$I$22</f>
        <v>214865949.99999979</v>
      </c>
      <c r="L11" s="228">
        <f>NOV!$I$22</f>
        <v>210216675.69999978</v>
      </c>
      <c r="M11" s="228">
        <f>DEC!$I$22</f>
        <v>231938186.0999999</v>
      </c>
    </row>
    <row r="12" spans="1:14" x14ac:dyDescent="0.3">
      <c r="A12" s="234" t="s">
        <v>169</v>
      </c>
      <c r="B12" s="228">
        <f>JAN!$I$31</f>
        <v>439504941.29999912</v>
      </c>
      <c r="C12" s="228">
        <f>FEB!$I$31</f>
        <v>439379412.29999912</v>
      </c>
      <c r="D12" s="228">
        <f>MAR!$I$31</f>
        <v>416514981.19999969</v>
      </c>
      <c r="E12" s="228">
        <f>APR!$I$31</f>
        <v>397837564.59999955</v>
      </c>
      <c r="F12" s="228">
        <f>MAY!$I$31</f>
        <v>364116049.09999979</v>
      </c>
      <c r="G12" s="228">
        <f>JUNE!$I$31</f>
        <v>420031122.69999945</v>
      </c>
      <c r="H12" s="228">
        <f>JULY!$I$31</f>
        <v>439745581.99999911</v>
      </c>
      <c r="I12" s="228">
        <f>AUG!$I$31</f>
        <v>492433658.59999913</v>
      </c>
      <c r="J12" s="228">
        <f>SEP!$I$31</f>
        <v>449667817.19999915</v>
      </c>
      <c r="K12" s="228">
        <f>OCT!$I$31</f>
        <v>387639951.19999975</v>
      </c>
      <c r="L12" s="228">
        <f>NOV!$I$31</f>
        <v>380958883.49999988</v>
      </c>
      <c r="M12" s="228">
        <f>DEC!$I$31</f>
        <v>407006353.89999998</v>
      </c>
    </row>
    <row r="13" spans="1:14" x14ac:dyDescent="0.3">
      <c r="A13" s="234" t="s">
        <v>170</v>
      </c>
      <c r="B13" s="228">
        <f>JAN!$I$40</f>
        <v>1169874126.2999988</v>
      </c>
      <c r="C13" s="228">
        <f>FEB!$I$40</f>
        <v>1171179112.9999993</v>
      </c>
      <c r="D13" s="228">
        <f>MAR!$I$40</f>
        <v>1151998093.6999993</v>
      </c>
      <c r="E13" s="228">
        <f>APR!$I$40</f>
        <v>1184197876.8999991</v>
      </c>
      <c r="F13" s="228">
        <f>MAY!$I$40</f>
        <v>1127776285.9999988</v>
      </c>
      <c r="G13" s="228">
        <f>JUNE!$I$40</f>
        <v>1245891322.9999986</v>
      </c>
      <c r="H13" s="228">
        <f>JULY!$I$40</f>
        <v>1420852660.1999984</v>
      </c>
      <c r="I13" s="228">
        <f>AUG!$I$40</f>
        <v>1420723627.1999989</v>
      </c>
      <c r="J13" s="228">
        <f>SEP!$I$40</f>
        <v>1380011847.9999988</v>
      </c>
      <c r="K13" s="228">
        <f>OCT!$I$40</f>
        <v>1152115437.3999987</v>
      </c>
      <c r="L13" s="228">
        <f>NOV!$I$40</f>
        <v>1140714146.6999989</v>
      </c>
      <c r="M13" s="228">
        <f>DEC!$I$40</f>
        <v>1213406586.3</v>
      </c>
    </row>
    <row r="14" spans="1:14" x14ac:dyDescent="0.3">
      <c r="A14" s="234" t="s">
        <v>171</v>
      </c>
      <c r="B14" s="228">
        <f>JAN!$I$49</f>
        <v>12597576.099999998</v>
      </c>
      <c r="C14" s="228">
        <f>FEB!$I$49</f>
        <v>13060205.499999989</v>
      </c>
      <c r="D14" s="228">
        <f>MAR!$I$49</f>
        <v>14065948.699999997</v>
      </c>
      <c r="E14" s="228">
        <f>APR!$I$49</f>
        <v>10948430.499999993</v>
      </c>
      <c r="F14" s="228">
        <f>MAY!$I$49</f>
        <v>9863821.7999999914</v>
      </c>
      <c r="G14" s="228">
        <f>JUNE!$I$49</f>
        <v>9126309.3999999911</v>
      </c>
      <c r="H14" s="228">
        <f>JULY!$I$49</f>
        <v>9544597.099999994</v>
      </c>
      <c r="I14" s="228">
        <f>AUG!$I$49</f>
        <v>8506319.1999999974</v>
      </c>
      <c r="J14" s="228">
        <f>SEP!$I$49</f>
        <v>11078196.099999992</v>
      </c>
      <c r="K14" s="228">
        <f>OCT!$I$49</f>
        <v>14674728.099999981</v>
      </c>
      <c r="L14" s="228">
        <f>NOV!$I$49</f>
        <v>14100958.599999979</v>
      </c>
      <c r="M14" s="228">
        <f>DEC!$I$49</f>
        <v>14918285.299999999</v>
      </c>
    </row>
    <row r="15" spans="1:14" x14ac:dyDescent="0.3">
      <c r="A15" s="235" t="s">
        <v>172</v>
      </c>
      <c r="B15" s="228">
        <f>JAN!$E$22</f>
        <v>155056542.97638869</v>
      </c>
      <c r="C15" s="228">
        <f>FEB!$E$22</f>
        <v>160464412.76843596</v>
      </c>
      <c r="D15" s="228">
        <f>MAR!$E$22</f>
        <v>150408133.93000603</v>
      </c>
      <c r="E15" s="228">
        <f>APR!$E$22</f>
        <v>143465318.65973511</v>
      </c>
      <c r="F15" s="228">
        <f>MAY!$E$22</f>
        <v>132723281.84331107</v>
      </c>
      <c r="G15" s="228">
        <f>JUNE!$E$22</f>
        <v>144788379.40525368</v>
      </c>
      <c r="H15" s="228">
        <f>JULY!$E$22</f>
        <v>159558658.58989236</v>
      </c>
      <c r="I15" s="228">
        <f>AUG!$E$22</f>
        <v>181368842.4286691</v>
      </c>
      <c r="J15" s="228">
        <f>SEP!$E$22</f>
        <v>166109257.64071482</v>
      </c>
      <c r="K15" s="228">
        <f>OCT!$E$22</f>
        <v>131847179.32434812</v>
      </c>
      <c r="L15" s="228">
        <f>NOV!$E$22</f>
        <v>129783616.51874778</v>
      </c>
      <c r="M15" s="228">
        <f>DEC!$E$22</f>
        <v>142417209.39999992</v>
      </c>
    </row>
    <row r="16" spans="1:14" x14ac:dyDescent="0.3">
      <c r="A16" s="235" t="s">
        <v>173</v>
      </c>
      <c r="B16" s="228">
        <f>JAN!$E$31</f>
        <v>352494002.66850317</v>
      </c>
      <c r="C16" s="228">
        <f>FEB!$E$31</f>
        <v>346530129.09539318</v>
      </c>
      <c r="D16" s="228">
        <f>MAR!$E$31</f>
        <v>328142409.29492581</v>
      </c>
      <c r="E16" s="228">
        <f>APR!$E$31</f>
        <v>311341323.77964973</v>
      </c>
      <c r="F16" s="228">
        <f>MAY!$E$31</f>
        <v>290665079.23973745</v>
      </c>
      <c r="G16" s="228">
        <f>JUNE!$E$31</f>
        <v>329213580.15866762</v>
      </c>
      <c r="H16" s="228">
        <f>JULY!$E$31</f>
        <v>342207900.62015438</v>
      </c>
      <c r="I16" s="228">
        <f>AUG!$E$31</f>
        <v>379794675.98070955</v>
      </c>
      <c r="J16" s="228">
        <f>SEP!$E$31</f>
        <v>344834430.29941386</v>
      </c>
      <c r="K16" s="228">
        <f>OCT!$E$31</f>
        <v>303886334.10285819</v>
      </c>
      <c r="L16" s="228">
        <f>NOV!$E$31</f>
        <v>295979671.32973349</v>
      </c>
      <c r="M16" s="228">
        <f>DEC!$E$31</f>
        <v>315168619.5</v>
      </c>
    </row>
    <row r="17" spans="1:13" x14ac:dyDescent="0.3">
      <c r="A17" s="235" t="s">
        <v>174</v>
      </c>
      <c r="B17" s="228">
        <f>JAN!$E$40</f>
        <v>1122105433.491641</v>
      </c>
      <c r="C17" s="228">
        <f>FEB!$E$40</f>
        <v>1121062100.3359728</v>
      </c>
      <c r="D17" s="228">
        <f>MAR!$E$40</f>
        <v>1103928505.3793366</v>
      </c>
      <c r="E17" s="228">
        <f>APR!$E$40</f>
        <v>1137087370.6506882</v>
      </c>
      <c r="F17" s="228">
        <f>MAY!$E$40</f>
        <v>1078558555.5728276</v>
      </c>
      <c r="G17" s="228">
        <f>JUNE!$E$40</f>
        <v>1190226398.8201592</v>
      </c>
      <c r="H17" s="228">
        <f>JULY!$E$40</f>
        <v>1351828189.1574173</v>
      </c>
      <c r="I17" s="228">
        <f>AUG!$E$40</f>
        <v>1351018633.6408935</v>
      </c>
      <c r="J17" s="228">
        <f>SEP!$E$40</f>
        <v>1310782410.7225304</v>
      </c>
      <c r="K17" s="228">
        <f>OCT!$E$40</f>
        <v>1096070504.7576137</v>
      </c>
      <c r="L17" s="228">
        <f>NOV!$E$40</f>
        <v>1082628669.9549246</v>
      </c>
      <c r="M17" s="228">
        <f>DEC!$E$40</f>
        <v>1143762556.3</v>
      </c>
    </row>
    <row r="18" spans="1:13" x14ac:dyDescent="0.3">
      <c r="A18" s="235" t="s">
        <v>175</v>
      </c>
      <c r="B18" s="228">
        <f>JAN!$E$49</f>
        <v>10473157.092011221</v>
      </c>
      <c r="C18" s="228">
        <f>FEB!$E$49</f>
        <v>11274172.70367134</v>
      </c>
      <c r="D18" s="228">
        <f>MAR!$E$49</f>
        <v>12360214.56366886</v>
      </c>
      <c r="E18" s="228">
        <f>APR!$E$49</f>
        <v>9359727.9504230805</v>
      </c>
      <c r="F18" s="228">
        <f>MAY!$E$49</f>
        <v>8516751.956460759</v>
      </c>
      <c r="G18" s="228">
        <f>JUNE!$E$49</f>
        <v>7852266.5841234103</v>
      </c>
      <c r="H18" s="228">
        <f>JULY!$E$49</f>
        <v>8181301.8006124701</v>
      </c>
      <c r="I18" s="228">
        <f>AUG!$E$49</f>
        <v>6989170.0236270204</v>
      </c>
      <c r="J18" s="228">
        <f>SEP!$E$49</f>
        <v>9398184.4499524403</v>
      </c>
      <c r="K18" s="228">
        <f>OCT!$E$49</f>
        <v>12332224.88524837</v>
      </c>
      <c r="L18" s="228">
        <f>NOV!$E$49</f>
        <v>11509807.726862129</v>
      </c>
      <c r="M18" s="228">
        <f>DEC!$E$49</f>
        <v>12231493</v>
      </c>
    </row>
    <row r="19" spans="1:13" x14ac:dyDescent="0.3">
      <c r="A19" s="236" t="s">
        <v>176</v>
      </c>
      <c r="B19" s="228">
        <f>JAN!$G$22</f>
        <v>96099107.623611093</v>
      </c>
      <c r="C19" s="228">
        <f>FEB!$G$22</f>
        <v>103566779.33156371</v>
      </c>
      <c r="D19" s="228">
        <f>MAR!$G$22</f>
        <v>97139542.469993666</v>
      </c>
      <c r="E19" s="228">
        <f>APR!$G$22</f>
        <v>89768061.340264678</v>
      </c>
      <c r="F19" s="228">
        <f>MAY!$G$22</f>
        <v>80307161.056688726</v>
      </c>
      <c r="G19" s="228">
        <f>JUNE!$G$22</f>
        <v>89378809.194746107</v>
      </c>
      <c r="H19" s="228">
        <f>JULY!$G$22</f>
        <v>101970966.71010733</v>
      </c>
      <c r="I19" s="228">
        <f>AUG!$G$22</f>
        <v>127628634.67133059</v>
      </c>
      <c r="J19" s="228">
        <f>SEP!$G$22</f>
        <v>99095841.05928497</v>
      </c>
      <c r="K19" s="228">
        <f>OCT!$G$22</f>
        <v>83018770.67565167</v>
      </c>
      <c r="L19" s="228">
        <f>NOV!$G$22</f>
        <v>80433059.181252003</v>
      </c>
      <c r="M19" s="228">
        <f>DEC!$G$22</f>
        <v>89520976.700000003</v>
      </c>
    </row>
    <row r="20" spans="1:13" x14ac:dyDescent="0.3">
      <c r="A20" s="236" t="s">
        <v>177</v>
      </c>
      <c r="B20" s="228">
        <f>JAN!$G$31</f>
        <v>87010938.631495953</v>
      </c>
      <c r="C20" s="228">
        <f>FEB!$G$31</f>
        <v>92849283.204605907</v>
      </c>
      <c r="D20" s="228">
        <f>MAR!$G$31</f>
        <v>88372571.905073911</v>
      </c>
      <c r="E20" s="228">
        <f>APR!$G$31</f>
        <v>86496240.820349783</v>
      </c>
      <c r="F20" s="228">
        <f>MAY!$G$31</f>
        <v>73450969.860262305</v>
      </c>
      <c r="G20" s="228">
        <f>JUNE!$G$31</f>
        <v>90817542.541331798</v>
      </c>
      <c r="H20" s="228">
        <f>JULY!$G$31</f>
        <v>97537681.379844725</v>
      </c>
      <c r="I20" s="228">
        <f>AUG!$G$31</f>
        <v>112638982.61928958</v>
      </c>
      <c r="J20" s="228">
        <f>SEP!$G$31</f>
        <v>104833386.90058528</v>
      </c>
      <c r="K20" s="228">
        <f>OCT!$G$31</f>
        <v>83753617.097141564</v>
      </c>
      <c r="L20" s="228">
        <f>NOV!$G$31</f>
        <v>84979212.17026636</v>
      </c>
      <c r="M20" s="228">
        <f>DEC!$G$31</f>
        <v>91837734.399999991</v>
      </c>
    </row>
    <row r="21" spans="1:13" x14ac:dyDescent="0.3">
      <c r="A21" s="236" t="s">
        <v>178</v>
      </c>
      <c r="B21" s="228">
        <f>JAN!$G$40</f>
        <v>47768692.808357641</v>
      </c>
      <c r="C21" s="228">
        <f>FEB!$G$40</f>
        <v>50117012.664026402</v>
      </c>
      <c r="D21" s="228">
        <f>MAR!$G$40</f>
        <v>48069588.320662737</v>
      </c>
      <c r="E21" s="228">
        <f>APR!$G$40</f>
        <v>47110506.249310881</v>
      </c>
      <c r="F21" s="228">
        <f>MAY!$G$40</f>
        <v>49217730.42717123</v>
      </c>
      <c r="G21" s="228">
        <f>JUNE!$G$40</f>
        <v>55664924.179839365</v>
      </c>
      <c r="H21" s="228">
        <f>JULY!$G$40</f>
        <v>69024471.042581126</v>
      </c>
      <c r="I21" s="228">
        <f>AUG!$G$40</f>
        <v>69704993.559105426</v>
      </c>
      <c r="J21" s="228">
        <f>SEP!$G$40</f>
        <v>69229437.277468458</v>
      </c>
      <c r="K21" s="228">
        <f>OCT!$G$40</f>
        <v>56044932.642384931</v>
      </c>
      <c r="L21" s="228">
        <f>NOV!$G$40</f>
        <v>58085476.745074295</v>
      </c>
      <c r="M21" s="228">
        <f>DEC!$G$40</f>
        <v>69644030</v>
      </c>
    </row>
    <row r="22" spans="1:13" x14ac:dyDescent="0.3">
      <c r="A22" s="236" t="s">
        <v>179</v>
      </c>
      <c r="B22" s="228">
        <f>JAN!$G$49</f>
        <v>2124419.007988777</v>
      </c>
      <c r="C22" s="228">
        <f>FEB!$G$49</f>
        <v>1786032.7963286499</v>
      </c>
      <c r="D22" s="228">
        <f>MAR!$G$49</f>
        <v>1705734.136331138</v>
      </c>
      <c r="E22" s="228">
        <f>APR!$G$49</f>
        <v>1588702.549576913</v>
      </c>
      <c r="F22" s="228">
        <f>MAY!$G$49</f>
        <v>1347069.8435392329</v>
      </c>
      <c r="G22" s="228">
        <f>JUNE!$G$49</f>
        <v>1274042.815876581</v>
      </c>
      <c r="H22" s="228">
        <f>JULY!$G$49</f>
        <v>1363295.299387523</v>
      </c>
      <c r="I22" s="228">
        <f>AUG!$G$49</f>
        <v>1517149.176372977</v>
      </c>
      <c r="J22" s="228">
        <f>SEP!$G$49</f>
        <v>1680011.6500475518</v>
      </c>
      <c r="K22" s="228">
        <f>OCT!$G$49</f>
        <v>2342503.2147516101</v>
      </c>
      <c r="L22" s="228">
        <f>NOV!$G$49</f>
        <v>2591150.8731378498</v>
      </c>
      <c r="M22" s="228">
        <f>DEC!$G$49</f>
        <v>2686792.2999999989</v>
      </c>
    </row>
    <row r="23" spans="1:13" x14ac:dyDescent="0.3"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</row>
    <row r="24" spans="1:13" x14ac:dyDescent="0.3">
      <c r="A24" s="237" t="s">
        <v>197</v>
      </c>
      <c r="B24" s="238">
        <f>B2</f>
        <v>44562</v>
      </c>
      <c r="C24" s="238">
        <f t="shared" ref="C24:M24" si="0">C2</f>
        <v>44594</v>
      </c>
      <c r="D24" s="238">
        <f t="shared" si="0"/>
        <v>44626</v>
      </c>
      <c r="E24" s="238">
        <f t="shared" si="0"/>
        <v>44658</v>
      </c>
      <c r="F24" s="238">
        <f t="shared" si="0"/>
        <v>44690</v>
      </c>
      <c r="G24" s="238">
        <f t="shared" si="0"/>
        <v>44722</v>
      </c>
      <c r="H24" s="238">
        <f t="shared" si="0"/>
        <v>44754</v>
      </c>
      <c r="I24" s="238">
        <f t="shared" si="0"/>
        <v>44786</v>
      </c>
      <c r="J24" s="238">
        <f t="shared" si="0"/>
        <v>44818</v>
      </c>
      <c r="K24" s="238">
        <f t="shared" si="0"/>
        <v>44850</v>
      </c>
      <c r="L24" s="238">
        <f t="shared" si="0"/>
        <v>44882</v>
      </c>
      <c r="M24" s="238" t="str">
        <f t="shared" si="0"/>
        <v>12/19/202f2</v>
      </c>
    </row>
    <row r="25" spans="1:13" x14ac:dyDescent="0.3">
      <c r="A25" s="230" t="s">
        <v>151</v>
      </c>
      <c r="B25" s="229">
        <f>B5/B3</f>
        <v>0.16750093297003932</v>
      </c>
      <c r="C25" s="229">
        <f t="shared" ref="C25:M25" si="1">C5/C3</f>
        <v>0.16722066766171612</v>
      </c>
      <c r="D25" s="229">
        <f t="shared" si="1"/>
        <v>0.16465069044158445</v>
      </c>
      <c r="E25" s="229">
        <f t="shared" si="1"/>
        <v>0.1618324921467145</v>
      </c>
      <c r="F25" s="229">
        <f t="shared" si="1"/>
        <v>0.15958174583876431</v>
      </c>
      <c r="G25" s="229">
        <f t="shared" si="1"/>
        <v>0.15195438665591401</v>
      </c>
      <c r="H25" s="229">
        <f t="shared" si="1"/>
        <v>0.14851431570705878</v>
      </c>
      <c r="I25" s="229">
        <f t="shared" si="1"/>
        <v>0.14593770884710738</v>
      </c>
      <c r="J25" s="229">
        <f t="shared" si="1"/>
        <v>0.143680599723332</v>
      </c>
      <c r="K25" s="229">
        <f t="shared" si="1"/>
        <v>0.14485528819496798</v>
      </c>
      <c r="L25" s="229">
        <f t="shared" si="1"/>
        <v>0.14637113790435488</v>
      </c>
      <c r="M25" s="229">
        <f t="shared" si="1"/>
        <v>0.14729342764700973</v>
      </c>
    </row>
    <row r="26" spans="1:13" x14ac:dyDescent="0.3">
      <c r="A26" s="230" t="s">
        <v>152</v>
      </c>
      <c r="B26" s="229">
        <f>B6/B3</f>
        <v>0.41758269648137619</v>
      </c>
      <c r="C26" s="229">
        <f t="shared" ref="C26:M26" si="2">C6/C3</f>
        <v>0.41517446991604851</v>
      </c>
      <c r="D26" s="229">
        <f t="shared" si="2"/>
        <v>0.43369015972500813</v>
      </c>
      <c r="E26" s="229">
        <f t="shared" si="2"/>
        <v>0.43241014447019466</v>
      </c>
      <c r="F26" s="229">
        <f t="shared" si="2"/>
        <v>0.43893022413774879</v>
      </c>
      <c r="G26" s="229">
        <f t="shared" si="2"/>
        <v>0.44814607324140038</v>
      </c>
      <c r="H26" s="229">
        <f t="shared" si="2"/>
        <v>0.44885036529867101</v>
      </c>
      <c r="I26" s="229">
        <f t="shared" si="2"/>
        <v>0.44950632951665659</v>
      </c>
      <c r="J26" s="229">
        <f t="shared" si="2"/>
        <v>0.44296051470957321</v>
      </c>
      <c r="K26" s="229">
        <f t="shared" si="2"/>
        <v>0.43507808740996651</v>
      </c>
      <c r="L26" s="229">
        <f t="shared" si="2"/>
        <v>0.42570055979838656</v>
      </c>
      <c r="M26" s="229">
        <f t="shared" si="2"/>
        <v>0.42787632948515031</v>
      </c>
    </row>
    <row r="27" spans="1:13" x14ac:dyDescent="0.3">
      <c r="A27" s="230" t="s">
        <v>153</v>
      </c>
      <c r="B27" s="229">
        <f>B15/B7</f>
        <v>0.43354666285175714</v>
      </c>
      <c r="C27" s="229">
        <f t="shared" ref="C27:M27" si="3">C15/C7</f>
        <v>0.42357886521214233</v>
      </c>
      <c r="D27" s="229">
        <f t="shared" si="3"/>
        <v>0.42154667678234525</v>
      </c>
      <c r="E27" s="229">
        <f t="shared" si="3"/>
        <v>0.43667399574566734</v>
      </c>
      <c r="F27" s="229">
        <f t="shared" si="3"/>
        <v>0.44083376572213262</v>
      </c>
      <c r="G27" s="229">
        <f t="shared" si="3"/>
        <v>0.44566446615674093</v>
      </c>
      <c r="H27" s="229">
        <f t="shared" si="3"/>
        <v>0.43266842659045651</v>
      </c>
      <c r="I27" s="229">
        <f t="shared" si="3"/>
        <v>0.4179155562711212</v>
      </c>
      <c r="J27" s="229">
        <f t="shared" si="3"/>
        <v>0.43843947356629576</v>
      </c>
      <c r="K27" s="229">
        <f t="shared" si="3"/>
        <v>0.43178563270431458</v>
      </c>
      <c r="L27" s="229">
        <f t="shared" si="3"/>
        <v>0.43380583710330656</v>
      </c>
      <c r="M27" s="229">
        <f t="shared" si="3"/>
        <v>0.42944220321615584</v>
      </c>
    </row>
    <row r="28" spans="1:13" x14ac:dyDescent="0.3">
      <c r="A28" s="230" t="s">
        <v>154</v>
      </c>
      <c r="B28" s="229">
        <f>B19/B7</f>
        <v>0.26869841551667228</v>
      </c>
      <c r="C28" s="229">
        <f t="shared" ref="C28:M28" si="4">C19/C7</f>
        <v>0.27338584366520224</v>
      </c>
      <c r="D28" s="229">
        <f t="shared" si="4"/>
        <v>0.27225157471496381</v>
      </c>
      <c r="E28" s="229">
        <f t="shared" si="4"/>
        <v>0.27323243277190179</v>
      </c>
      <c r="F28" s="229">
        <f t="shared" si="4"/>
        <v>0.26673623294568999</v>
      </c>
      <c r="G28" s="229">
        <f t="shared" si="4"/>
        <v>0.2751115762820423</v>
      </c>
      <c r="H28" s="229">
        <f t="shared" si="4"/>
        <v>0.27651033240238598</v>
      </c>
      <c r="I28" s="229">
        <f t="shared" si="4"/>
        <v>0.29408574891120137</v>
      </c>
      <c r="J28" s="229">
        <f t="shared" si="4"/>
        <v>0.26155994556677165</v>
      </c>
      <c r="K28" s="229">
        <f t="shared" si="4"/>
        <v>0.27187773455765496</v>
      </c>
      <c r="L28" s="229">
        <f t="shared" si="4"/>
        <v>0.26885004058938733</v>
      </c>
      <c r="M28" s="229">
        <f t="shared" si="4"/>
        <v>0.26993988739193886</v>
      </c>
    </row>
    <row r="29" spans="1:13" x14ac:dyDescent="0.3">
      <c r="A29" s="230" t="s">
        <v>155</v>
      </c>
      <c r="B29" s="229">
        <f>B16/B8</f>
        <v>0.6769098155652471</v>
      </c>
      <c r="C29" s="229">
        <f t="shared" ref="C29:M29" si="5">C16/C8</f>
        <v>0.65013363465408625</v>
      </c>
      <c r="D29" s="229">
        <f t="shared" si="5"/>
        <v>0.65874926123506328</v>
      </c>
      <c r="E29" s="229">
        <f t="shared" si="5"/>
        <v>0.65600148848546902</v>
      </c>
      <c r="F29" s="229">
        <f t="shared" si="5"/>
        <v>0.66926684666806779</v>
      </c>
      <c r="G29" s="229">
        <f t="shared" si="5"/>
        <v>0.66228773926376439</v>
      </c>
      <c r="H29" s="229">
        <f t="shared" si="5"/>
        <v>0.64221135969690535</v>
      </c>
      <c r="I29" s="229">
        <f t="shared" si="5"/>
        <v>0.65143573292348933</v>
      </c>
      <c r="J29" s="229">
        <f t="shared" si="5"/>
        <v>0.64056609111321039</v>
      </c>
      <c r="K29" s="229">
        <f t="shared" si="5"/>
        <v>0.64720580165912267</v>
      </c>
      <c r="L29" s="229">
        <f t="shared" si="5"/>
        <v>0.64452055111300977</v>
      </c>
      <c r="M29" s="229">
        <f t="shared" si="5"/>
        <v>0.65300293306304891</v>
      </c>
    </row>
    <row r="30" spans="1:13" x14ac:dyDescent="0.3">
      <c r="A30" s="230" t="s">
        <v>156</v>
      </c>
      <c r="B30" s="229">
        <f>B20/B8</f>
        <v>0.16709095183271835</v>
      </c>
      <c r="C30" s="229">
        <f t="shared" ref="C30:M30" si="6">C20/C8</f>
        <v>0.17419680684740649</v>
      </c>
      <c r="D30" s="229">
        <f t="shared" si="6"/>
        <v>0.17740884691191347</v>
      </c>
      <c r="E30" s="229">
        <f t="shared" si="6"/>
        <v>0.18224905720098264</v>
      </c>
      <c r="F30" s="229">
        <f t="shared" si="6"/>
        <v>0.16912351188408087</v>
      </c>
      <c r="G30" s="229">
        <f t="shared" si="6"/>
        <v>0.18270007241560571</v>
      </c>
      <c r="H30" s="229">
        <f t="shared" si="6"/>
        <v>0.18304605728598547</v>
      </c>
      <c r="I30" s="229">
        <f t="shared" si="6"/>
        <v>0.19320191366263392</v>
      </c>
      <c r="J30" s="229">
        <f t="shared" si="6"/>
        <v>0.19473900215462586</v>
      </c>
      <c r="K30" s="229">
        <f t="shared" si="6"/>
        <v>0.17837533581506612</v>
      </c>
      <c r="L30" s="229">
        <f t="shared" si="6"/>
        <v>0.18504935969103262</v>
      </c>
      <c r="M30" s="229">
        <f t="shared" si="6"/>
        <v>0.19028007935626745</v>
      </c>
    </row>
    <row r="31" spans="1:13" x14ac:dyDescent="0.3">
      <c r="A31" s="230" t="s">
        <v>157</v>
      </c>
      <c r="B31" s="229">
        <f>B17/B9</f>
        <v>0.89949413453287774</v>
      </c>
      <c r="C31" s="229">
        <f t="shared" ref="C31:L31" si="7">C17/C9</f>
        <v>0.90279466765688021</v>
      </c>
      <c r="D31" s="229">
        <f t="shared" si="7"/>
        <v>0.90822262988283553</v>
      </c>
      <c r="E31" s="229">
        <f t="shared" si="7"/>
        <v>0.91391290908974021</v>
      </c>
      <c r="F31" s="229">
        <f t="shared" si="7"/>
        <v>0.9110609978419828</v>
      </c>
      <c r="G31" s="229">
        <f t="shared" si="7"/>
        <v>0.90660894864484964</v>
      </c>
      <c r="H31" s="229">
        <f t="shared" si="7"/>
        <v>0.91081608665085012</v>
      </c>
      <c r="I31" s="229">
        <f t="shared" si="7"/>
        <v>0.90558187422440384</v>
      </c>
      <c r="J31" s="229">
        <f t="shared" si="7"/>
        <v>0.90409777345970366</v>
      </c>
      <c r="K31" s="229">
        <f t="shared" si="7"/>
        <v>0.90415018478111209</v>
      </c>
      <c r="L31" s="229">
        <f t="shared" si="7"/>
        <v>0.89433616813172057</v>
      </c>
      <c r="M31" s="229">
        <f>M17/M9</f>
        <v>0.89885193837149557</v>
      </c>
    </row>
    <row r="32" spans="1:13" x14ac:dyDescent="0.3">
      <c r="A32" s="230" t="s">
        <v>158</v>
      </c>
      <c r="B32" s="229">
        <f>B21/B9</f>
        <v>3.8291997982505661E-2</v>
      </c>
      <c r="C32" s="229">
        <f t="shared" ref="C32:M32" si="8">C21/C9</f>
        <v>4.0359380428984015E-2</v>
      </c>
      <c r="D32" s="229">
        <f t="shared" si="8"/>
        <v>3.9547749432356255E-2</v>
      </c>
      <c r="E32" s="229">
        <f t="shared" si="8"/>
        <v>3.7864196653912628E-2</v>
      </c>
      <c r="F32" s="229">
        <f t="shared" si="8"/>
        <v>4.1574334896153517E-2</v>
      </c>
      <c r="G32" s="229">
        <f t="shared" si="8"/>
        <v>4.2400604151534023E-2</v>
      </c>
      <c r="H32" s="229">
        <f t="shared" si="8"/>
        <v>4.6506352732098383E-2</v>
      </c>
      <c r="I32" s="229">
        <f t="shared" si="8"/>
        <v>4.6722951955104723E-2</v>
      </c>
      <c r="J32" s="229">
        <f t="shared" si="8"/>
        <v>4.775024412017128E-2</v>
      </c>
      <c r="K32" s="229">
        <f t="shared" si="8"/>
        <v>4.6231548047963582E-2</v>
      </c>
      <c r="L32" s="229">
        <f t="shared" si="8"/>
        <v>4.7983158157502676E-2</v>
      </c>
      <c r="M32" s="229">
        <f t="shared" si="8"/>
        <v>5.4731352251999398E-2</v>
      </c>
    </row>
    <row r="33" spans="1:13" x14ac:dyDescent="0.3">
      <c r="A33" s="230" t="s">
        <v>159</v>
      </c>
      <c r="B33" s="229">
        <f>B18/B10</f>
        <v>0.61455345386865123</v>
      </c>
      <c r="C33" s="229">
        <f t="shared" ref="C33:M33" si="9">C18/C10</f>
        <v>0.67212971080034301</v>
      </c>
      <c r="D33" s="229">
        <f t="shared" si="9"/>
        <v>0.70662801880606729</v>
      </c>
      <c r="E33" s="229">
        <f t="shared" si="9"/>
        <v>0.66407885615215889</v>
      </c>
      <c r="F33" s="229">
        <f t="shared" si="9"/>
        <v>0.68200660791806589</v>
      </c>
      <c r="G33" s="229">
        <f t="shared" si="9"/>
        <v>0.6805113718649054</v>
      </c>
      <c r="H33" s="229">
        <f t="shared" si="9"/>
        <v>0.67419759050723238</v>
      </c>
      <c r="I33" s="229">
        <f t="shared" si="9"/>
        <v>0.62183355701183707</v>
      </c>
      <c r="J33" s="229">
        <f t="shared" si="9"/>
        <v>0.66657689190887959</v>
      </c>
      <c r="K33" s="229">
        <f t="shared" si="9"/>
        <v>0.69061404393648673</v>
      </c>
      <c r="L33" s="229">
        <f t="shared" si="9"/>
        <v>0.66204846271459328</v>
      </c>
      <c r="M33" s="229">
        <f t="shared" si="9"/>
        <v>0.65831653969920378</v>
      </c>
    </row>
    <row r="34" spans="1:13" x14ac:dyDescent="0.3">
      <c r="A34" s="230" t="s">
        <v>160</v>
      </c>
      <c r="B34" s="229">
        <f>B22/B10</f>
        <v>0.12465859409476314</v>
      </c>
      <c r="C34" s="229">
        <f t="shared" ref="C34:M34" si="10">C22/C10</f>
        <v>0.10647749847626409</v>
      </c>
      <c r="D34" s="229">
        <f t="shared" si="10"/>
        <v>9.7516068766995367E-2</v>
      </c>
      <c r="E34" s="229">
        <f t="shared" si="10"/>
        <v>0.11271949115159544</v>
      </c>
      <c r="F34" s="229">
        <f t="shared" si="10"/>
        <v>0.10787099815957225</v>
      </c>
      <c r="G34" s="229">
        <f t="shared" si="10"/>
        <v>0.11041405881453363</v>
      </c>
      <c r="H34" s="229">
        <f t="shared" si="10"/>
        <v>0.11234525120783295</v>
      </c>
      <c r="I34" s="229">
        <f t="shared" si="10"/>
        <v>0.13498230343121681</v>
      </c>
      <c r="J34" s="229">
        <f t="shared" si="10"/>
        <v>0.11915673181590647</v>
      </c>
      <c r="K34" s="229">
        <f t="shared" si="10"/>
        <v>0.13118197512023785</v>
      </c>
      <c r="L34" s="229">
        <f t="shared" si="10"/>
        <v>0.14904397127493724</v>
      </c>
      <c r="M34" s="229">
        <f t="shared" si="10"/>
        <v>0.14460702465565442</v>
      </c>
    </row>
    <row r="35" spans="1:13" x14ac:dyDescent="0.3">
      <c r="A35" s="230" t="s">
        <v>161</v>
      </c>
      <c r="B35" s="229">
        <f>(B5+B15+B16+B17+B18)/(B3+B7+B8+B9+B10)</f>
        <v>0.53105747467707509</v>
      </c>
      <c r="C35" s="229">
        <f t="shared" ref="C35:M35" si="11">(C5+C15+C16+C17+C18)/(C3+C7+C8+C9+C10)</f>
        <v>0.52488508087844488</v>
      </c>
      <c r="D35" s="229">
        <f t="shared" si="11"/>
        <v>0.54397059771722756</v>
      </c>
      <c r="E35" s="229">
        <f t="shared" si="11"/>
        <v>0.57063916243882429</v>
      </c>
      <c r="F35" s="229">
        <f t="shared" si="11"/>
        <v>0.57991580528708941</v>
      </c>
      <c r="G35" s="229">
        <f t="shared" si="11"/>
        <v>0.56710531236896689</v>
      </c>
      <c r="H35" s="229">
        <f t="shared" si="11"/>
        <v>0.54484121342902092</v>
      </c>
      <c r="I35" s="229">
        <f t="shared" si="11"/>
        <v>0.50765033966863693</v>
      </c>
      <c r="J35" s="229">
        <f t="shared" si="11"/>
        <v>0.53566236311766513</v>
      </c>
      <c r="K35" s="229">
        <f t="shared" si="11"/>
        <v>0.56837726871592698</v>
      </c>
      <c r="L35" s="229">
        <f t="shared" si="11"/>
        <v>0.56485588308871182</v>
      </c>
      <c r="M35" s="229">
        <f t="shared" si="11"/>
        <v>0.54367394850031114</v>
      </c>
    </row>
    <row r="36" spans="1:13" x14ac:dyDescent="0.3">
      <c r="A36" s="230" t="s">
        <v>162</v>
      </c>
      <c r="B36" s="229">
        <f>(B6+B19+B20+B21+B22)/(B3+B7+B8+B9+B10)</f>
        <v>0.22977557794383213</v>
      </c>
      <c r="C36" s="229">
        <f t="shared" ref="C36:M36" si="12">(C6+C19+C20+C21+C22)/(C3+C7+C8+C9+C10)</f>
        <v>0.23225922552680231</v>
      </c>
      <c r="D36" s="229">
        <f t="shared" si="12"/>
        <v>0.23048215452495555</v>
      </c>
      <c r="E36" s="229">
        <f t="shared" si="12"/>
        <v>0.2174937391331935</v>
      </c>
      <c r="F36" s="229">
        <f t="shared" si="12"/>
        <v>0.21391550040578206</v>
      </c>
      <c r="G36" s="229">
        <f t="shared" si="12"/>
        <v>0.22460199732540553</v>
      </c>
      <c r="H36" s="229">
        <f t="shared" si="12"/>
        <v>0.23657536744381494</v>
      </c>
      <c r="I36" s="229">
        <f t="shared" si="12"/>
        <v>0.25801306815731251</v>
      </c>
      <c r="J36" s="229">
        <f t="shared" si="12"/>
        <v>0.23765074133116781</v>
      </c>
      <c r="K36" s="229">
        <f t="shared" si="12"/>
        <v>0.21645021922486762</v>
      </c>
      <c r="L36" s="229">
        <f t="shared" si="12"/>
        <v>0.21478678147647853</v>
      </c>
      <c r="M36" s="229">
        <f t="shared" si="12"/>
        <v>0.23108755771892522</v>
      </c>
    </row>
    <row r="37" spans="1:13" x14ac:dyDescent="0.3">
      <c r="A37" s="239"/>
    </row>
  </sheetData>
  <pageMargins left="0.7" right="0.7" top="0.75" bottom="0.75" header="0.3" footer="0.3"/>
  <pageSetup orientation="portrait" r:id="rId1"/>
  <ignoredErrors>
    <ignoredError sqref="L11:L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B939-5140-41A7-B78A-E5B78F8A350E}">
  <sheetPr>
    <tabColor rgb="FF0070C0"/>
  </sheetPr>
  <dimension ref="A1:O65"/>
  <sheetViews>
    <sheetView zoomScaleNormal="100" workbookViewId="0">
      <selection activeCell="A2" sqref="A2"/>
    </sheetView>
  </sheetViews>
  <sheetFormatPr defaultRowHeight="14.4" x14ac:dyDescent="0.3"/>
  <cols>
    <col min="1" max="1" width="17.44140625" customWidth="1"/>
    <col min="2" max="2" width="14.21875" style="86" customWidth="1"/>
    <col min="3" max="3" width="14.44140625" style="86" customWidth="1"/>
    <col min="4" max="4" width="13.21875" style="86" customWidth="1"/>
    <col min="5" max="6" width="14.21875" style="86" customWidth="1"/>
    <col min="7" max="9" width="15.21875" style="86" customWidth="1"/>
    <col min="10" max="10" width="11.44140625" style="86" customWidth="1"/>
    <col min="11" max="11" width="12.77734375" style="86" customWidth="1"/>
    <col min="12" max="12" width="12.77734375" bestFit="1" customWidth="1"/>
    <col min="13" max="13" width="11.77734375" customWidth="1"/>
    <col min="14" max="14" width="13.77734375" bestFit="1" customWidth="1"/>
    <col min="15" max="15" width="13.77734375" customWidth="1"/>
  </cols>
  <sheetData>
    <row r="1" spans="1:15" ht="44.1" customHeight="1" thickTop="1" thickBot="1" x14ac:dyDescent="0.35">
      <c r="B1" s="391" t="s">
        <v>0</v>
      </c>
      <c r="C1" s="392"/>
      <c r="D1" s="393" t="s">
        <v>1</v>
      </c>
      <c r="E1" s="394"/>
      <c r="F1" s="391" t="s">
        <v>2</v>
      </c>
      <c r="G1" s="395"/>
      <c r="H1" s="396" t="s">
        <v>3</v>
      </c>
      <c r="I1" s="397"/>
      <c r="J1" s="398" t="s">
        <v>4</v>
      </c>
      <c r="K1" s="399"/>
      <c r="L1" s="399"/>
      <c r="M1" s="399"/>
      <c r="N1" s="399"/>
      <c r="O1" s="399"/>
    </row>
    <row r="2" spans="1:15" ht="44.4" thickTop="1" thickBot="1" x14ac:dyDescent="0.35">
      <c r="A2" s="2">
        <f>LAYOUT!B20</f>
        <v>2022</v>
      </c>
      <c r="B2" s="3" t="s">
        <v>5</v>
      </c>
      <c r="C2" s="4" t="s">
        <v>6</v>
      </c>
      <c r="D2" s="5" t="s">
        <v>7</v>
      </c>
      <c r="E2" s="6" t="s">
        <v>8</v>
      </c>
      <c r="F2" s="7" t="s">
        <v>9</v>
      </c>
      <c r="G2" s="8" t="s">
        <v>10</v>
      </c>
      <c r="H2" s="9" t="s">
        <v>11</v>
      </c>
      <c r="I2" s="10" t="s">
        <v>12</v>
      </c>
      <c r="J2" s="11" t="s">
        <v>13</v>
      </c>
      <c r="K2" s="12" t="s">
        <v>14</v>
      </c>
      <c r="L2" s="13" t="s">
        <v>15</v>
      </c>
      <c r="M2" s="14" t="s">
        <v>16</v>
      </c>
      <c r="N2" s="15" t="s">
        <v>17</v>
      </c>
      <c r="O2" s="16" t="s">
        <v>18</v>
      </c>
    </row>
    <row r="3" spans="1:15" ht="15" thickBot="1" x14ac:dyDescent="0.35">
      <c r="A3" s="17" t="str">
        <f>[1]LAYOUT!B21</f>
        <v>January</v>
      </c>
      <c r="B3" s="18">
        <v>1144707</v>
      </c>
      <c r="C3" s="19">
        <v>922592256.29999995</v>
      </c>
      <c r="D3" s="20">
        <v>541242.15268732526</v>
      </c>
      <c r="E3" s="21">
        <v>1919642311.3913064</v>
      </c>
      <c r="F3" s="22">
        <v>1161657.847312673</v>
      </c>
      <c r="G3" s="23">
        <v>863350884.60869038</v>
      </c>
      <c r="H3" s="24">
        <f>D3+F3</f>
        <v>1702899.9999999981</v>
      </c>
      <c r="I3" s="24">
        <f>E3+G3</f>
        <v>2782993195.9999967</v>
      </c>
      <c r="J3" s="25">
        <f>B3+D3+F3</f>
        <v>2847606.9999999981</v>
      </c>
      <c r="K3" s="26">
        <f>C3+E3+G3</f>
        <v>3705585452.2999964</v>
      </c>
      <c r="L3" s="27">
        <f>SUM(L4:L57)</f>
        <v>0.99953581680354131</v>
      </c>
      <c r="M3" s="28">
        <f>SUM(M4:M57)</f>
        <v>0.99977419636909182</v>
      </c>
      <c r="N3" s="28">
        <f>E3/K3</f>
        <v>0.51804022228115554</v>
      </c>
      <c r="O3" s="29">
        <f>G3/K3</f>
        <v>0.23298636496773339</v>
      </c>
    </row>
    <row r="4" spans="1:15" ht="15" thickBot="1" x14ac:dyDescent="0.35">
      <c r="A4" s="30" t="s">
        <v>19</v>
      </c>
      <c r="B4" s="31">
        <v>909919</v>
      </c>
      <c r="C4" s="32">
        <v>573053458.10000002</v>
      </c>
      <c r="D4" s="33">
        <v>343275.64474891499</v>
      </c>
      <c r="E4" s="33">
        <v>231340568.09218559</v>
      </c>
      <c r="F4" s="34">
        <v>940357.35525108385</v>
      </c>
      <c r="G4" s="35">
        <v>576736000.90781391</v>
      </c>
      <c r="H4" s="36">
        <f t="shared" ref="H4:I59" si="0">D4+F4</f>
        <v>1283632.9999999988</v>
      </c>
      <c r="I4" s="37">
        <f>E4+G4</f>
        <v>808076568.99999952</v>
      </c>
      <c r="J4" s="38">
        <f t="shared" ref="J4:J60" si="1">B4+D4+F4</f>
        <v>2193551.9999999991</v>
      </c>
      <c r="K4" s="39">
        <f>C4+I4</f>
        <v>1381130027.0999994</v>
      </c>
      <c r="L4" s="390">
        <f>K4/K$3</f>
        <v>0.37271574084002151</v>
      </c>
      <c r="M4" s="387">
        <f>J4/J3</f>
        <v>0.77031416203148839</v>
      </c>
      <c r="N4" s="387">
        <f>E4/$K$4</f>
        <v>0.16750093297003932</v>
      </c>
      <c r="O4" s="388">
        <f>G4/K4</f>
        <v>0.41758269648137619</v>
      </c>
    </row>
    <row r="5" spans="1:15" ht="15" thickBot="1" x14ac:dyDescent="0.35">
      <c r="A5" s="40" t="s">
        <v>20</v>
      </c>
      <c r="B5" s="41">
        <v>379244</v>
      </c>
      <c r="C5" s="42">
        <v>236425868.09999999</v>
      </c>
      <c r="D5" s="43">
        <v>156980.64474891502</v>
      </c>
      <c r="E5" s="43">
        <v>100745307.09218559</v>
      </c>
      <c r="F5" s="44">
        <v>589065.35525108385</v>
      </c>
      <c r="G5" s="43">
        <v>334022429.90781391</v>
      </c>
      <c r="H5" s="45">
        <f t="shared" si="0"/>
        <v>746045.99999999884</v>
      </c>
      <c r="I5" s="46">
        <f t="shared" si="0"/>
        <v>434767736.99999952</v>
      </c>
      <c r="J5" s="47">
        <f>B5+D5+F5</f>
        <v>1125289.9999999988</v>
      </c>
      <c r="K5" s="26">
        <f t="shared" ref="K5:K60" si="2">C5+E5+G5</f>
        <v>671193605.09999943</v>
      </c>
      <c r="L5" s="390"/>
      <c r="M5" s="387"/>
      <c r="N5" s="387"/>
      <c r="O5" s="388"/>
    </row>
    <row r="6" spans="1:15" ht="15" thickBot="1" x14ac:dyDescent="0.35">
      <c r="A6" s="48" t="s">
        <v>21</v>
      </c>
      <c r="B6" s="49">
        <v>280502</v>
      </c>
      <c r="C6" s="50">
        <v>166752522</v>
      </c>
      <c r="D6" s="51">
        <v>137275.64474891502</v>
      </c>
      <c r="E6" s="51">
        <v>85639183.092185587</v>
      </c>
      <c r="F6" s="49">
        <v>556642.35525108385</v>
      </c>
      <c r="G6" s="51">
        <v>311018460.90781391</v>
      </c>
      <c r="H6" s="24">
        <f t="shared" si="0"/>
        <v>693917.99999999884</v>
      </c>
      <c r="I6" s="24">
        <f t="shared" si="0"/>
        <v>396657643.99999952</v>
      </c>
      <c r="J6" s="47">
        <f>B6+D6+F6</f>
        <v>974419.99999999884</v>
      </c>
      <c r="K6" s="26">
        <f t="shared" si="2"/>
        <v>563410165.99999952</v>
      </c>
      <c r="L6" s="390"/>
      <c r="M6" s="387"/>
      <c r="N6" s="387"/>
      <c r="O6" s="388"/>
    </row>
    <row r="7" spans="1:15" ht="15" thickBot="1" x14ac:dyDescent="0.35">
      <c r="A7" s="48" t="s">
        <v>22</v>
      </c>
      <c r="B7" s="49">
        <v>98742</v>
      </c>
      <c r="C7" s="50">
        <v>69673346.099999994</v>
      </c>
      <c r="D7" s="51">
        <v>19705</v>
      </c>
      <c r="E7" s="51">
        <v>15106124</v>
      </c>
      <c r="F7" s="52">
        <v>32423</v>
      </c>
      <c r="G7" s="53">
        <v>23003969</v>
      </c>
      <c r="H7" s="24">
        <f t="shared" si="0"/>
        <v>52128</v>
      </c>
      <c r="I7" s="24">
        <f t="shared" si="0"/>
        <v>38110093</v>
      </c>
      <c r="J7" s="47">
        <f>B7+D7+F7</f>
        <v>150870</v>
      </c>
      <c r="K7" s="26">
        <f t="shared" si="2"/>
        <v>107783439.09999999</v>
      </c>
      <c r="L7" s="390"/>
      <c r="M7" s="387"/>
      <c r="N7" s="387"/>
      <c r="O7" s="388"/>
    </row>
    <row r="8" spans="1:15" ht="15" thickBot="1" x14ac:dyDescent="0.35">
      <c r="A8" s="54" t="s">
        <v>23</v>
      </c>
      <c r="B8" s="41">
        <v>515157</v>
      </c>
      <c r="C8" s="42">
        <v>326733217</v>
      </c>
      <c r="D8" s="43">
        <v>179856</v>
      </c>
      <c r="E8" s="43">
        <v>125760070</v>
      </c>
      <c r="F8" s="55">
        <v>346750</v>
      </c>
      <c r="G8" s="56">
        <v>239010291</v>
      </c>
      <c r="H8" s="45">
        <f t="shared" si="0"/>
        <v>526606</v>
      </c>
      <c r="I8" s="46">
        <f t="shared" si="0"/>
        <v>364770361</v>
      </c>
      <c r="J8" s="47">
        <f t="shared" si="1"/>
        <v>1041763</v>
      </c>
      <c r="K8" s="26">
        <f t="shared" si="2"/>
        <v>691503578</v>
      </c>
      <c r="L8" s="390"/>
      <c r="M8" s="387"/>
      <c r="N8" s="387"/>
      <c r="O8" s="388"/>
    </row>
    <row r="9" spans="1:15" ht="15" thickBot="1" x14ac:dyDescent="0.35">
      <c r="A9" s="57" t="s">
        <v>24</v>
      </c>
      <c r="B9" s="49">
        <v>513018</v>
      </c>
      <c r="C9" s="50">
        <v>325114879</v>
      </c>
      <c r="D9" s="51">
        <v>179425</v>
      </c>
      <c r="E9" s="51">
        <v>125349017</v>
      </c>
      <c r="F9" s="58">
        <v>337216</v>
      </c>
      <c r="G9" s="59">
        <v>231841709</v>
      </c>
      <c r="H9" s="24">
        <f t="shared" si="0"/>
        <v>516641</v>
      </c>
      <c r="I9" s="24">
        <f t="shared" si="0"/>
        <v>357190726</v>
      </c>
      <c r="J9" s="47">
        <f t="shared" si="1"/>
        <v>1029659</v>
      </c>
      <c r="K9" s="26">
        <f t="shared" si="2"/>
        <v>682305605</v>
      </c>
      <c r="L9" s="390"/>
      <c r="M9" s="387"/>
      <c r="N9" s="387"/>
      <c r="O9" s="388"/>
    </row>
    <row r="10" spans="1:15" ht="15" thickBot="1" x14ac:dyDescent="0.35">
      <c r="A10" s="57" t="s">
        <v>25</v>
      </c>
      <c r="B10" s="49">
        <v>2139</v>
      </c>
      <c r="C10" s="50">
        <v>1618338</v>
      </c>
      <c r="D10" s="51">
        <v>431</v>
      </c>
      <c r="E10" s="51">
        <v>411053</v>
      </c>
      <c r="F10" s="58">
        <v>9534</v>
      </c>
      <c r="G10" s="59">
        <v>7168582</v>
      </c>
      <c r="H10" s="24">
        <f t="shared" si="0"/>
        <v>9965</v>
      </c>
      <c r="I10" s="24">
        <f t="shared" si="0"/>
        <v>7579635</v>
      </c>
      <c r="J10" s="47">
        <f t="shared" si="1"/>
        <v>12104</v>
      </c>
      <c r="K10" s="26">
        <f t="shared" si="2"/>
        <v>9197973</v>
      </c>
      <c r="L10" s="390"/>
      <c r="M10" s="387"/>
      <c r="N10" s="387"/>
      <c r="O10" s="388"/>
    </row>
    <row r="11" spans="1:15" ht="15" thickBot="1" x14ac:dyDescent="0.35">
      <c r="A11" s="54" t="s">
        <v>26</v>
      </c>
      <c r="B11" s="41">
        <v>15518</v>
      </c>
      <c r="C11" s="42">
        <v>9894373</v>
      </c>
      <c r="D11" s="43">
        <v>6439</v>
      </c>
      <c r="E11" s="43">
        <v>4835191</v>
      </c>
      <c r="F11" s="55">
        <v>4542</v>
      </c>
      <c r="G11" s="56">
        <v>3703280</v>
      </c>
      <c r="H11" s="45">
        <f t="shared" si="0"/>
        <v>10981</v>
      </c>
      <c r="I11" s="46">
        <f t="shared" si="0"/>
        <v>8538471</v>
      </c>
      <c r="J11" s="47">
        <f t="shared" si="1"/>
        <v>26499</v>
      </c>
      <c r="K11" s="26">
        <f t="shared" si="2"/>
        <v>18432844</v>
      </c>
      <c r="L11" s="390"/>
      <c r="M11" s="387"/>
      <c r="N11" s="387"/>
      <c r="O11" s="388"/>
    </row>
    <row r="12" spans="1:15" ht="15" thickBot="1" x14ac:dyDescent="0.35">
      <c r="A12" s="57" t="s">
        <v>27</v>
      </c>
      <c r="B12" s="49">
        <v>15518</v>
      </c>
      <c r="C12" s="50">
        <v>9894373</v>
      </c>
      <c r="D12" s="51">
        <v>6439</v>
      </c>
      <c r="E12" s="51">
        <v>4835191</v>
      </c>
      <c r="F12" s="58">
        <v>4542</v>
      </c>
      <c r="G12" s="59">
        <v>3703280</v>
      </c>
      <c r="H12" s="24">
        <f t="shared" si="0"/>
        <v>10981</v>
      </c>
      <c r="I12" s="24">
        <f t="shared" si="0"/>
        <v>8538471</v>
      </c>
      <c r="J12" s="47">
        <f t="shared" si="1"/>
        <v>26499</v>
      </c>
      <c r="K12" s="26">
        <f t="shared" si="2"/>
        <v>18432844</v>
      </c>
      <c r="L12" s="390"/>
      <c r="M12" s="387"/>
      <c r="N12" s="387"/>
      <c r="O12" s="388"/>
    </row>
    <row r="13" spans="1:15" ht="15" thickBot="1" x14ac:dyDescent="0.35">
      <c r="A13" s="30" t="s">
        <v>28</v>
      </c>
      <c r="B13" s="31">
        <v>114320</v>
      </c>
      <c r="C13" s="32">
        <v>78778097</v>
      </c>
      <c r="D13" s="33">
        <v>76654.467276443989</v>
      </c>
      <c r="E13" s="33">
        <v>47687832.170576841</v>
      </c>
      <c r="F13" s="34">
        <v>86115.532723555894</v>
      </c>
      <c r="G13" s="60">
        <v>53355834.829423048</v>
      </c>
      <c r="H13" s="36">
        <f t="shared" si="0"/>
        <v>162769.99999999988</v>
      </c>
      <c r="I13" s="37">
        <f t="shared" si="0"/>
        <v>101043666.99999988</v>
      </c>
      <c r="J13" s="61">
        <f t="shared" si="1"/>
        <v>277089.99999999988</v>
      </c>
      <c r="K13" s="62">
        <f>C13+E13+G13</f>
        <v>179821763.99999988</v>
      </c>
      <c r="L13" s="383">
        <f>K13/K3</f>
        <v>4.8527220951924736E-2</v>
      </c>
      <c r="M13" s="387">
        <f>J13/J3</f>
        <v>9.7306264523159297E-2</v>
      </c>
      <c r="N13" s="387">
        <f>E13/K13</f>
        <v>0.26519499703371208</v>
      </c>
      <c r="O13" s="388">
        <f>G13/K13</f>
        <v>0.29671511191172101</v>
      </c>
    </row>
    <row r="14" spans="1:15" ht="15" thickBot="1" x14ac:dyDescent="0.35">
      <c r="A14" s="40" t="s">
        <v>20</v>
      </c>
      <c r="B14" s="63">
        <v>47538</v>
      </c>
      <c r="C14" s="64">
        <v>33017854</v>
      </c>
      <c r="D14" s="65">
        <v>37328.467276443989</v>
      </c>
      <c r="E14" s="65">
        <v>21907593.170576841</v>
      </c>
      <c r="F14" s="63">
        <v>51776.532723555894</v>
      </c>
      <c r="G14" s="64">
        <v>30064376.829423048</v>
      </c>
      <c r="H14" s="45">
        <f t="shared" si="0"/>
        <v>89104.999999999884</v>
      </c>
      <c r="I14" s="46">
        <f t="shared" si="0"/>
        <v>51971969.999999888</v>
      </c>
      <c r="J14" s="25">
        <f t="shared" si="1"/>
        <v>136642.99999999988</v>
      </c>
      <c r="K14" s="26">
        <f>C14+E14+G14</f>
        <v>84989823.999999881</v>
      </c>
      <c r="L14" s="383"/>
      <c r="M14" s="387"/>
      <c r="N14" s="387"/>
      <c r="O14" s="388"/>
    </row>
    <row r="15" spans="1:15" ht="15" thickBot="1" x14ac:dyDescent="0.35">
      <c r="A15" s="48" t="str">
        <f>A6</f>
        <v>EverSource East</v>
      </c>
      <c r="B15" s="49">
        <v>23871</v>
      </c>
      <c r="C15" s="50">
        <v>13836920</v>
      </c>
      <c r="D15" s="51">
        <v>26973.467276443989</v>
      </c>
      <c r="E15" s="51">
        <v>14704040.170576841</v>
      </c>
      <c r="F15" s="49">
        <v>45795.532723555894</v>
      </c>
      <c r="G15" s="50">
        <v>25576476.829423048</v>
      </c>
      <c r="H15" s="24">
        <f t="shared" si="0"/>
        <v>72768.999999999884</v>
      </c>
      <c r="I15" s="24">
        <f t="shared" si="0"/>
        <v>40280516.999999888</v>
      </c>
      <c r="J15" s="25">
        <f t="shared" si="1"/>
        <v>96639.999999999884</v>
      </c>
      <c r="K15" s="26">
        <f t="shared" si="2"/>
        <v>54117436.999999888</v>
      </c>
      <c r="L15" s="383"/>
      <c r="M15" s="387"/>
      <c r="N15" s="387"/>
      <c r="O15" s="388"/>
    </row>
    <row r="16" spans="1:15" ht="15" thickBot="1" x14ac:dyDescent="0.35">
      <c r="A16" s="48" t="str">
        <f>A7</f>
        <v>EverSource West</v>
      </c>
      <c r="B16" s="49">
        <v>23667</v>
      </c>
      <c r="C16" s="50">
        <v>19180934</v>
      </c>
      <c r="D16" s="51">
        <v>10355</v>
      </c>
      <c r="E16" s="51">
        <v>7203553</v>
      </c>
      <c r="F16" s="52">
        <v>5981</v>
      </c>
      <c r="G16" s="66">
        <v>4487900</v>
      </c>
      <c r="H16" s="24">
        <f t="shared" si="0"/>
        <v>16336</v>
      </c>
      <c r="I16" s="24">
        <f t="shared" si="0"/>
        <v>11691453</v>
      </c>
      <c r="J16" s="25">
        <f t="shared" si="1"/>
        <v>40003</v>
      </c>
      <c r="K16" s="26">
        <f t="shared" si="2"/>
        <v>30872387</v>
      </c>
      <c r="L16" s="383"/>
      <c r="M16" s="387"/>
      <c r="N16" s="387"/>
      <c r="O16" s="388"/>
    </row>
    <row r="17" spans="1:15" ht="15" thickBot="1" x14ac:dyDescent="0.35">
      <c r="A17" s="40" t="s">
        <v>23</v>
      </c>
      <c r="B17" s="63">
        <v>63199</v>
      </c>
      <c r="C17" s="64">
        <v>43211898</v>
      </c>
      <c r="D17" s="65">
        <v>38200</v>
      </c>
      <c r="E17" s="65">
        <v>24932097</v>
      </c>
      <c r="F17" s="67">
        <v>33942</v>
      </c>
      <c r="G17" s="68">
        <v>22956604</v>
      </c>
      <c r="H17" s="45">
        <f t="shared" si="0"/>
        <v>72142</v>
      </c>
      <c r="I17" s="46">
        <f t="shared" si="0"/>
        <v>47888701</v>
      </c>
      <c r="J17" s="25">
        <f t="shared" si="1"/>
        <v>135341</v>
      </c>
      <c r="K17" s="26">
        <f t="shared" si="2"/>
        <v>91100599</v>
      </c>
      <c r="L17" s="383"/>
      <c r="M17" s="387"/>
      <c r="N17" s="387"/>
      <c r="O17" s="388"/>
    </row>
    <row r="18" spans="1:15" ht="15" thickBot="1" x14ac:dyDescent="0.35">
      <c r="A18" s="57" t="s">
        <v>24</v>
      </c>
      <c r="B18" s="49">
        <v>63159</v>
      </c>
      <c r="C18" s="50">
        <v>43170119</v>
      </c>
      <c r="D18" s="51">
        <v>38190</v>
      </c>
      <c r="E18" s="51">
        <v>24919092</v>
      </c>
      <c r="F18" s="58">
        <v>33847</v>
      </c>
      <c r="G18" s="69">
        <v>22871839</v>
      </c>
      <c r="H18" s="24">
        <f t="shared" si="0"/>
        <v>72037</v>
      </c>
      <c r="I18" s="24">
        <f t="shared" si="0"/>
        <v>47790931</v>
      </c>
      <c r="J18" s="25">
        <f t="shared" si="1"/>
        <v>135196</v>
      </c>
      <c r="K18" s="26">
        <f t="shared" si="2"/>
        <v>90961050</v>
      </c>
      <c r="L18" s="383"/>
      <c r="M18" s="387"/>
      <c r="N18" s="387"/>
      <c r="O18" s="388"/>
    </row>
    <row r="19" spans="1:15" ht="15" thickBot="1" x14ac:dyDescent="0.35">
      <c r="A19" s="57" t="s">
        <v>25</v>
      </c>
      <c r="B19" s="49">
        <v>40</v>
      </c>
      <c r="C19" s="50">
        <v>41779</v>
      </c>
      <c r="D19" s="51">
        <v>10</v>
      </c>
      <c r="E19" s="51">
        <v>13005</v>
      </c>
      <c r="F19" s="58">
        <v>95</v>
      </c>
      <c r="G19" s="69">
        <v>84765</v>
      </c>
      <c r="H19" s="24">
        <f t="shared" si="0"/>
        <v>105</v>
      </c>
      <c r="I19" s="24">
        <f t="shared" si="0"/>
        <v>97770</v>
      </c>
      <c r="J19" s="25">
        <f t="shared" si="1"/>
        <v>145</v>
      </c>
      <c r="K19" s="26">
        <f t="shared" si="2"/>
        <v>139549</v>
      </c>
      <c r="L19" s="383"/>
      <c r="M19" s="387"/>
      <c r="N19" s="387"/>
      <c r="O19" s="388"/>
    </row>
    <row r="20" spans="1:15" ht="15" thickBot="1" x14ac:dyDescent="0.35">
      <c r="A20" s="54" t="s">
        <v>26</v>
      </c>
      <c r="B20" s="63">
        <v>3583</v>
      </c>
      <c r="C20" s="64">
        <v>2548345</v>
      </c>
      <c r="D20" s="65">
        <v>1126</v>
      </c>
      <c r="E20" s="65">
        <v>848142</v>
      </c>
      <c r="F20" s="70">
        <v>397</v>
      </c>
      <c r="G20" s="71">
        <v>334854</v>
      </c>
      <c r="H20" s="45">
        <f t="shared" si="0"/>
        <v>1523</v>
      </c>
      <c r="I20" s="46">
        <f t="shared" si="0"/>
        <v>1182996</v>
      </c>
      <c r="J20" s="25">
        <f t="shared" si="1"/>
        <v>5106</v>
      </c>
      <c r="K20" s="26">
        <f t="shared" si="2"/>
        <v>3731341</v>
      </c>
      <c r="L20" s="383"/>
      <c r="M20" s="387"/>
      <c r="N20" s="387"/>
      <c r="O20" s="388"/>
    </row>
    <row r="21" spans="1:15" ht="15" thickBot="1" x14ac:dyDescent="0.35">
      <c r="A21" s="57" t="s">
        <v>27</v>
      </c>
      <c r="B21" s="49">
        <v>3583</v>
      </c>
      <c r="C21" s="50">
        <v>2548345</v>
      </c>
      <c r="D21" s="51">
        <v>1126</v>
      </c>
      <c r="E21" s="51">
        <v>848142</v>
      </c>
      <c r="F21" s="58">
        <v>397</v>
      </c>
      <c r="G21" s="69">
        <v>334854</v>
      </c>
      <c r="H21" s="24">
        <f t="shared" si="0"/>
        <v>1523</v>
      </c>
      <c r="I21" s="24">
        <f t="shared" si="0"/>
        <v>1182996</v>
      </c>
      <c r="J21" s="25">
        <f t="shared" si="1"/>
        <v>5106</v>
      </c>
      <c r="K21" s="26">
        <f t="shared" si="2"/>
        <v>3731341</v>
      </c>
      <c r="L21" s="383"/>
      <c r="M21" s="387"/>
      <c r="N21" s="387"/>
      <c r="O21" s="388"/>
    </row>
    <row r="22" spans="1:15" ht="15" thickBot="1" x14ac:dyDescent="0.35">
      <c r="A22" s="30" t="s">
        <v>29</v>
      </c>
      <c r="B22" s="31">
        <v>105006</v>
      </c>
      <c r="C22" s="32">
        <v>106491071.8</v>
      </c>
      <c r="D22" s="33">
        <v>83165.353411372809</v>
      </c>
      <c r="E22" s="33">
        <v>155056542.97638869</v>
      </c>
      <c r="F22" s="34">
        <v>116842.64658862696</v>
      </c>
      <c r="G22" s="60">
        <v>96099107.623611093</v>
      </c>
      <c r="H22" s="36">
        <f t="shared" si="0"/>
        <v>200007.99999999977</v>
      </c>
      <c r="I22" s="37">
        <f t="shared" si="0"/>
        <v>251155650.59999979</v>
      </c>
      <c r="J22" s="38">
        <f t="shared" si="1"/>
        <v>305013.99999999977</v>
      </c>
      <c r="K22" s="39">
        <f t="shared" si="2"/>
        <v>357646722.3999998</v>
      </c>
      <c r="L22" s="383">
        <f>K22/K3</f>
        <v>9.6515578173487895E-2</v>
      </c>
      <c r="M22" s="387">
        <f>J22/J3</f>
        <v>0.10711239296714749</v>
      </c>
      <c r="N22" s="387">
        <f>E22/K22</f>
        <v>0.43354666285175714</v>
      </c>
      <c r="O22" s="388">
        <f>G22/K22</f>
        <v>0.26869841551667228</v>
      </c>
    </row>
    <row r="23" spans="1:15" ht="15" thickBot="1" x14ac:dyDescent="0.35">
      <c r="A23" s="54" t="s">
        <v>20</v>
      </c>
      <c r="B23" s="63">
        <v>38205</v>
      </c>
      <c r="C23" s="64">
        <v>41850673.799999997</v>
      </c>
      <c r="D23" s="65">
        <v>39023.353411372809</v>
      </c>
      <c r="E23" s="65">
        <v>82222521.976388678</v>
      </c>
      <c r="F23" s="63">
        <v>72860.646588626958</v>
      </c>
      <c r="G23" s="64">
        <v>52930872.6236111</v>
      </c>
      <c r="H23" s="45">
        <f t="shared" si="0"/>
        <v>111883.99999999977</v>
      </c>
      <c r="I23" s="46">
        <f t="shared" si="0"/>
        <v>135153394.59999979</v>
      </c>
      <c r="J23" s="25">
        <f t="shared" si="1"/>
        <v>150088.99999999977</v>
      </c>
      <c r="K23" s="26">
        <f t="shared" si="2"/>
        <v>177004068.39999977</v>
      </c>
      <c r="L23" s="383"/>
      <c r="M23" s="387"/>
      <c r="N23" s="387"/>
      <c r="O23" s="388"/>
    </row>
    <row r="24" spans="1:15" ht="15" thickBot="1" x14ac:dyDescent="0.35">
      <c r="A24" s="57" t="str">
        <f>A15</f>
        <v>EverSource East</v>
      </c>
      <c r="B24" s="49">
        <v>27341</v>
      </c>
      <c r="C24" s="50">
        <v>23268577</v>
      </c>
      <c r="D24" s="51">
        <v>32651.353411372813</v>
      </c>
      <c r="E24" s="51">
        <v>57666075.576388679</v>
      </c>
      <c r="F24" s="49">
        <v>68345.646588626958</v>
      </c>
      <c r="G24" s="50">
        <v>45318443.423611097</v>
      </c>
      <c r="H24" s="24">
        <f t="shared" si="0"/>
        <v>100996.99999999977</v>
      </c>
      <c r="I24" s="24">
        <f t="shared" si="0"/>
        <v>102984518.99999978</v>
      </c>
      <c r="J24" s="25">
        <f t="shared" si="1"/>
        <v>128337.99999999977</v>
      </c>
      <c r="K24" s="26">
        <f t="shared" si="2"/>
        <v>126253095.99999979</v>
      </c>
      <c r="L24" s="383"/>
      <c r="M24" s="387"/>
      <c r="N24" s="387"/>
      <c r="O24" s="388"/>
    </row>
    <row r="25" spans="1:15" ht="15" thickBot="1" x14ac:dyDescent="0.35">
      <c r="A25" s="57" t="str">
        <f>A16</f>
        <v>EverSource West</v>
      </c>
      <c r="B25" s="49">
        <v>10864</v>
      </c>
      <c r="C25" s="50">
        <v>18582096.800000001</v>
      </c>
      <c r="D25" s="51">
        <v>6372</v>
      </c>
      <c r="E25" s="51">
        <v>24556446.399999999</v>
      </c>
      <c r="F25" s="49">
        <v>4515</v>
      </c>
      <c r="G25" s="50">
        <v>7612429.2000000002</v>
      </c>
      <c r="H25" s="24">
        <f t="shared" si="0"/>
        <v>10887</v>
      </c>
      <c r="I25" s="24">
        <f t="shared" si="0"/>
        <v>32168875.599999998</v>
      </c>
      <c r="J25" s="25">
        <f t="shared" si="1"/>
        <v>21751</v>
      </c>
      <c r="K25" s="26">
        <f t="shared" si="2"/>
        <v>50750972.400000006</v>
      </c>
      <c r="L25" s="383"/>
      <c r="M25" s="387"/>
      <c r="N25" s="387"/>
      <c r="O25" s="388"/>
    </row>
    <row r="26" spans="1:15" ht="15" thickBot="1" x14ac:dyDescent="0.35">
      <c r="A26" s="54" t="s">
        <v>23</v>
      </c>
      <c r="B26" s="41">
        <v>65065</v>
      </c>
      <c r="C26" s="42">
        <v>64197636</v>
      </c>
      <c r="D26" s="43">
        <v>43530</v>
      </c>
      <c r="E26" s="43">
        <v>72643949</v>
      </c>
      <c r="F26" s="72">
        <v>43784</v>
      </c>
      <c r="G26" s="72">
        <v>43113477</v>
      </c>
      <c r="H26" s="45">
        <f t="shared" si="0"/>
        <v>87314</v>
      </c>
      <c r="I26" s="46">
        <f t="shared" si="0"/>
        <v>115757426</v>
      </c>
      <c r="J26" s="47">
        <f t="shared" si="1"/>
        <v>152379</v>
      </c>
      <c r="K26" s="26">
        <f t="shared" si="2"/>
        <v>179955062</v>
      </c>
      <c r="L26" s="383"/>
      <c r="M26" s="387"/>
      <c r="N26" s="387"/>
      <c r="O26" s="388"/>
    </row>
    <row r="27" spans="1:15" ht="15" thickBot="1" x14ac:dyDescent="0.35">
      <c r="A27" s="57" t="s">
        <v>24</v>
      </c>
      <c r="B27" s="49">
        <v>64799</v>
      </c>
      <c r="C27" s="50">
        <v>63983086</v>
      </c>
      <c r="D27" s="51">
        <v>43218</v>
      </c>
      <c r="E27" s="51">
        <v>72147341</v>
      </c>
      <c r="F27" s="58">
        <v>42754</v>
      </c>
      <c r="G27" s="69">
        <v>41990712</v>
      </c>
      <c r="H27" s="24">
        <f t="shared" si="0"/>
        <v>85972</v>
      </c>
      <c r="I27" s="24">
        <f t="shared" si="0"/>
        <v>114138053</v>
      </c>
      <c r="J27" s="25">
        <f t="shared" si="1"/>
        <v>150771</v>
      </c>
      <c r="K27" s="26">
        <f t="shared" si="2"/>
        <v>178121139</v>
      </c>
      <c r="L27" s="383"/>
      <c r="M27" s="387"/>
      <c r="N27" s="387"/>
      <c r="O27" s="388"/>
    </row>
    <row r="28" spans="1:15" ht="15" thickBot="1" x14ac:dyDescent="0.35">
      <c r="A28" s="57" t="s">
        <v>25</v>
      </c>
      <c r="B28" s="49">
        <v>266</v>
      </c>
      <c r="C28" s="50">
        <v>214550</v>
      </c>
      <c r="D28" s="51">
        <v>312</v>
      </c>
      <c r="E28" s="51">
        <v>496608</v>
      </c>
      <c r="F28" s="58">
        <v>1030</v>
      </c>
      <c r="G28" s="69">
        <v>1122765</v>
      </c>
      <c r="H28" s="24">
        <f t="shared" si="0"/>
        <v>1342</v>
      </c>
      <c r="I28" s="24">
        <f t="shared" si="0"/>
        <v>1619373</v>
      </c>
      <c r="J28" s="25">
        <f t="shared" si="1"/>
        <v>1608</v>
      </c>
      <c r="K28" s="26">
        <f t="shared" si="2"/>
        <v>1833923</v>
      </c>
      <c r="L28" s="383"/>
      <c r="M28" s="387"/>
      <c r="N28" s="387"/>
      <c r="O28" s="388"/>
    </row>
    <row r="29" spans="1:15" ht="15" thickBot="1" x14ac:dyDescent="0.35">
      <c r="A29" s="54" t="s">
        <v>26</v>
      </c>
      <c r="B29" s="41">
        <v>1736</v>
      </c>
      <c r="C29" s="42">
        <v>442762</v>
      </c>
      <c r="D29" s="43">
        <v>612</v>
      </c>
      <c r="E29" s="43">
        <v>190072</v>
      </c>
      <c r="F29" s="55">
        <v>198</v>
      </c>
      <c r="G29" s="56">
        <v>54758</v>
      </c>
      <c r="H29" s="45">
        <f t="shared" si="0"/>
        <v>810</v>
      </c>
      <c r="I29" s="46">
        <f t="shared" si="0"/>
        <v>244830</v>
      </c>
      <c r="J29" s="25">
        <f t="shared" si="1"/>
        <v>2546</v>
      </c>
      <c r="K29" s="26">
        <f t="shared" si="2"/>
        <v>687592</v>
      </c>
      <c r="L29" s="383"/>
      <c r="M29" s="387"/>
      <c r="N29" s="387"/>
      <c r="O29" s="388"/>
    </row>
    <row r="30" spans="1:15" ht="15" thickBot="1" x14ac:dyDescent="0.35">
      <c r="A30" s="57" t="s">
        <v>27</v>
      </c>
      <c r="B30" s="49">
        <v>1736</v>
      </c>
      <c r="C30" s="50">
        <v>442762</v>
      </c>
      <c r="D30" s="51">
        <v>612</v>
      </c>
      <c r="E30" s="51">
        <v>190072</v>
      </c>
      <c r="F30" s="58">
        <v>198</v>
      </c>
      <c r="G30" s="69">
        <v>54758</v>
      </c>
      <c r="H30" s="24">
        <f t="shared" si="0"/>
        <v>810</v>
      </c>
      <c r="I30" s="24">
        <f t="shared" si="0"/>
        <v>244830</v>
      </c>
      <c r="J30" s="25">
        <f t="shared" si="1"/>
        <v>2546</v>
      </c>
      <c r="K30" s="26">
        <f t="shared" si="2"/>
        <v>687592</v>
      </c>
      <c r="L30" s="383"/>
      <c r="M30" s="387"/>
      <c r="N30" s="387"/>
      <c r="O30" s="388"/>
    </row>
    <row r="31" spans="1:15" ht="15" thickBot="1" x14ac:dyDescent="0.35">
      <c r="A31" s="30" t="s">
        <v>30</v>
      </c>
      <c r="B31" s="31">
        <v>11148</v>
      </c>
      <c r="C31" s="32">
        <v>81235037</v>
      </c>
      <c r="D31" s="33">
        <v>22961.63374660163</v>
      </c>
      <c r="E31" s="33">
        <v>352494002.66850317</v>
      </c>
      <c r="F31" s="34">
        <v>12976.366253398346</v>
      </c>
      <c r="G31" s="60">
        <v>87010938.631495953</v>
      </c>
      <c r="H31" s="36">
        <f t="shared" si="0"/>
        <v>35937.999999999978</v>
      </c>
      <c r="I31" s="37">
        <f t="shared" si="0"/>
        <v>439504941.29999912</v>
      </c>
      <c r="J31" s="38">
        <f t="shared" si="1"/>
        <v>47085.999999999971</v>
      </c>
      <c r="K31" s="39">
        <f t="shared" si="2"/>
        <v>520739978.29999912</v>
      </c>
      <c r="L31" s="383">
        <f>K31/K3</f>
        <v>0.14052839558099633</v>
      </c>
      <c r="M31" s="387">
        <f>J31/J3</f>
        <v>1.6535287348289282E-2</v>
      </c>
      <c r="N31" s="387">
        <f>E31/K31</f>
        <v>0.6769098155652471</v>
      </c>
      <c r="O31" s="388">
        <f>G31/K31</f>
        <v>0.16709095183271835</v>
      </c>
    </row>
    <row r="32" spans="1:15" ht="15" thickBot="1" x14ac:dyDescent="0.35">
      <c r="A32" s="54" t="s">
        <v>20</v>
      </c>
      <c r="B32" s="63">
        <v>8068</v>
      </c>
      <c r="C32" s="64">
        <v>47230142</v>
      </c>
      <c r="D32" s="65">
        <v>15266.63374660163</v>
      </c>
      <c r="E32" s="65">
        <v>196641177.6685032</v>
      </c>
      <c r="F32" s="63">
        <v>11419.366253398346</v>
      </c>
      <c r="G32" s="64">
        <v>63697022.631495953</v>
      </c>
      <c r="H32" s="45">
        <f t="shared" si="0"/>
        <v>26685.999999999978</v>
      </c>
      <c r="I32" s="46">
        <f t="shared" si="0"/>
        <v>260338200.29999915</v>
      </c>
      <c r="J32" s="47">
        <f t="shared" si="1"/>
        <v>34753.999999999978</v>
      </c>
      <c r="K32" s="26">
        <f t="shared" si="2"/>
        <v>307568342.29999912</v>
      </c>
      <c r="L32" s="383"/>
      <c r="M32" s="387"/>
      <c r="N32" s="387"/>
      <c r="O32" s="389"/>
    </row>
    <row r="33" spans="1:15" ht="15" thickBot="1" x14ac:dyDescent="0.35">
      <c r="A33" s="57" t="str">
        <f>A24</f>
        <v>EverSource East</v>
      </c>
      <c r="B33" s="49">
        <v>7873</v>
      </c>
      <c r="C33" s="50">
        <v>42643196</v>
      </c>
      <c r="D33" s="51">
        <v>14571.63374660163</v>
      </c>
      <c r="E33" s="51">
        <v>174210855.26850319</v>
      </c>
      <c r="F33" s="49">
        <v>11331.366253398346</v>
      </c>
      <c r="G33" s="51">
        <v>61534370.731495962</v>
      </c>
      <c r="H33" s="24">
        <f t="shared" si="0"/>
        <v>25902.999999999978</v>
      </c>
      <c r="I33" s="24">
        <f t="shared" si="0"/>
        <v>235745225.99999917</v>
      </c>
      <c r="J33" s="47">
        <f t="shared" si="1"/>
        <v>33775.999999999978</v>
      </c>
      <c r="K33" s="26">
        <f t="shared" si="2"/>
        <v>278388421.99999917</v>
      </c>
      <c r="L33" s="383"/>
      <c r="M33" s="387"/>
      <c r="N33" s="387"/>
      <c r="O33" s="388"/>
    </row>
    <row r="34" spans="1:15" ht="15" thickBot="1" x14ac:dyDescent="0.35">
      <c r="A34" s="57" t="str">
        <f>A25</f>
        <v>EverSource West</v>
      </c>
      <c r="B34" s="49">
        <v>195</v>
      </c>
      <c r="C34" s="50">
        <v>4586946</v>
      </c>
      <c r="D34" s="51">
        <v>695</v>
      </c>
      <c r="E34" s="51">
        <v>22430322.399999999</v>
      </c>
      <c r="F34" s="52">
        <v>88</v>
      </c>
      <c r="G34" s="53">
        <v>2162651.8999999901</v>
      </c>
      <c r="H34" s="24">
        <f t="shared" si="0"/>
        <v>783</v>
      </c>
      <c r="I34" s="24">
        <f t="shared" si="0"/>
        <v>24592974.29999999</v>
      </c>
      <c r="J34" s="47">
        <f t="shared" si="1"/>
        <v>978</v>
      </c>
      <c r="K34" s="26">
        <f t="shared" si="2"/>
        <v>29179920.29999999</v>
      </c>
      <c r="L34" s="383"/>
      <c r="M34" s="387"/>
      <c r="N34" s="387"/>
      <c r="O34" s="388"/>
    </row>
    <row r="35" spans="1:15" ht="15" thickBot="1" x14ac:dyDescent="0.35">
      <c r="A35" s="54" t="s">
        <v>23</v>
      </c>
      <c r="B35" s="63">
        <v>2131</v>
      </c>
      <c r="C35" s="64">
        <v>31179212</v>
      </c>
      <c r="D35" s="65">
        <v>7101</v>
      </c>
      <c r="E35" s="65">
        <v>151067810</v>
      </c>
      <c r="F35" s="67">
        <v>1395</v>
      </c>
      <c r="G35" s="68">
        <v>22865790</v>
      </c>
      <c r="H35" s="45">
        <f t="shared" si="0"/>
        <v>8496</v>
      </c>
      <c r="I35" s="46">
        <f t="shared" si="0"/>
        <v>173933600</v>
      </c>
      <c r="J35" s="25">
        <f t="shared" si="1"/>
        <v>10627</v>
      </c>
      <c r="K35" s="26">
        <f t="shared" si="2"/>
        <v>205112812</v>
      </c>
      <c r="L35" s="383"/>
      <c r="M35" s="387"/>
      <c r="N35" s="387"/>
      <c r="O35" s="388"/>
    </row>
    <row r="36" spans="1:15" ht="15" thickBot="1" x14ac:dyDescent="0.35">
      <c r="A36" s="57" t="s">
        <v>24</v>
      </c>
      <c r="B36" s="49">
        <v>2124</v>
      </c>
      <c r="C36" s="50">
        <v>31101279</v>
      </c>
      <c r="D36" s="51">
        <v>7075</v>
      </c>
      <c r="E36" s="51">
        <v>150484816</v>
      </c>
      <c r="F36" s="58">
        <v>1357</v>
      </c>
      <c r="G36" s="59">
        <v>22301335</v>
      </c>
      <c r="H36" s="24">
        <f t="shared" si="0"/>
        <v>8432</v>
      </c>
      <c r="I36" s="24">
        <f t="shared" si="0"/>
        <v>172786151</v>
      </c>
      <c r="J36" s="47">
        <f t="shared" si="1"/>
        <v>10556</v>
      </c>
      <c r="K36" s="26">
        <f t="shared" si="2"/>
        <v>203887430</v>
      </c>
      <c r="L36" s="383"/>
      <c r="M36" s="387"/>
      <c r="N36" s="387"/>
      <c r="O36" s="388"/>
    </row>
    <row r="37" spans="1:15" ht="15" thickBot="1" x14ac:dyDescent="0.35">
      <c r="A37" s="57" t="s">
        <v>25</v>
      </c>
      <c r="B37" s="49">
        <v>7</v>
      </c>
      <c r="C37" s="50">
        <v>77933</v>
      </c>
      <c r="D37" s="51">
        <v>26</v>
      </c>
      <c r="E37" s="51">
        <v>582994</v>
      </c>
      <c r="F37" s="58">
        <v>38</v>
      </c>
      <c r="G37" s="69">
        <v>564455</v>
      </c>
      <c r="H37" s="24">
        <f t="shared" si="0"/>
        <v>64</v>
      </c>
      <c r="I37" s="24">
        <f t="shared" si="0"/>
        <v>1147449</v>
      </c>
      <c r="J37" s="25">
        <f t="shared" si="1"/>
        <v>71</v>
      </c>
      <c r="K37" s="26">
        <f t="shared" si="2"/>
        <v>1225382</v>
      </c>
      <c r="L37" s="383"/>
      <c r="M37" s="387"/>
      <c r="N37" s="387"/>
      <c r="O37" s="388"/>
    </row>
    <row r="38" spans="1:15" ht="15" thickBot="1" x14ac:dyDescent="0.35">
      <c r="A38" s="54" t="s">
        <v>26</v>
      </c>
      <c r="B38" s="63">
        <v>949</v>
      </c>
      <c r="C38" s="64">
        <v>2825683</v>
      </c>
      <c r="D38" s="65">
        <v>594</v>
      </c>
      <c r="E38" s="65">
        <v>4785015</v>
      </c>
      <c r="F38" s="70">
        <v>162</v>
      </c>
      <c r="G38" s="71">
        <v>448126</v>
      </c>
      <c r="H38" s="45">
        <f t="shared" si="0"/>
        <v>756</v>
      </c>
      <c r="I38" s="46">
        <f t="shared" si="0"/>
        <v>5233141</v>
      </c>
      <c r="J38" s="25">
        <f t="shared" si="1"/>
        <v>1705</v>
      </c>
      <c r="K38" s="26">
        <f t="shared" si="2"/>
        <v>8058824</v>
      </c>
      <c r="L38" s="383"/>
      <c r="M38" s="387"/>
      <c r="N38" s="387"/>
      <c r="O38" s="388"/>
    </row>
    <row r="39" spans="1:15" ht="15" thickBot="1" x14ac:dyDescent="0.35">
      <c r="A39" s="57" t="s">
        <v>27</v>
      </c>
      <c r="B39" s="49">
        <v>949</v>
      </c>
      <c r="C39" s="50">
        <v>2825683</v>
      </c>
      <c r="D39" s="51">
        <v>594</v>
      </c>
      <c r="E39" s="51">
        <v>4785015</v>
      </c>
      <c r="F39" s="58">
        <v>162</v>
      </c>
      <c r="G39" s="69">
        <v>448126</v>
      </c>
      <c r="H39" s="24">
        <f t="shared" si="0"/>
        <v>756</v>
      </c>
      <c r="I39" s="24">
        <f t="shared" si="0"/>
        <v>5233141</v>
      </c>
      <c r="J39" s="25">
        <f t="shared" si="1"/>
        <v>1705</v>
      </c>
      <c r="K39" s="26">
        <f t="shared" si="2"/>
        <v>8058824</v>
      </c>
      <c r="L39" s="383"/>
      <c r="M39" s="387"/>
      <c r="N39" s="387"/>
      <c r="O39" s="388"/>
    </row>
    <row r="40" spans="1:15" ht="15" thickBot="1" x14ac:dyDescent="0.35">
      <c r="A40" s="30" t="s">
        <v>32</v>
      </c>
      <c r="B40" s="31">
        <v>778</v>
      </c>
      <c r="C40" s="32">
        <v>77610866</v>
      </c>
      <c r="D40" s="33">
        <v>6000.4039302214314</v>
      </c>
      <c r="E40" s="33">
        <v>1122105433.491641</v>
      </c>
      <c r="F40" s="34">
        <v>695.5960697785639</v>
      </c>
      <c r="G40" s="60">
        <v>47768692.808357641</v>
      </c>
      <c r="H40" s="36">
        <f t="shared" si="0"/>
        <v>6695.9999999999955</v>
      </c>
      <c r="I40" s="37">
        <f t="shared" si="0"/>
        <v>1169874126.2999988</v>
      </c>
      <c r="J40" s="38">
        <f t="shared" si="1"/>
        <v>7473.9999999999955</v>
      </c>
      <c r="K40" s="39">
        <f t="shared" si="2"/>
        <v>1247484992.2999988</v>
      </c>
      <c r="L40" s="383">
        <f>K40/K3</f>
        <v>0.33664990548948348</v>
      </c>
      <c r="M40" s="384">
        <f>J40/J3</f>
        <v>2.6246599337619273E-3</v>
      </c>
      <c r="N40" s="384">
        <f>E40/K40</f>
        <v>0.89949413453287774</v>
      </c>
      <c r="O40" s="385">
        <f>G40/K40</f>
        <v>3.8291997982505661E-2</v>
      </c>
    </row>
    <row r="41" spans="1:15" ht="15" thickBot="1" x14ac:dyDescent="0.35">
      <c r="A41" s="54" t="s">
        <v>20</v>
      </c>
      <c r="B41" s="63">
        <v>525</v>
      </c>
      <c r="C41" s="64">
        <v>49749926</v>
      </c>
      <c r="D41" s="65">
        <v>3652.4039302214314</v>
      </c>
      <c r="E41" s="65">
        <v>656464430.49164093</v>
      </c>
      <c r="F41" s="63">
        <v>530.5960697785639</v>
      </c>
      <c r="G41" s="64">
        <v>30632640.808357641</v>
      </c>
      <c r="H41" s="45">
        <f t="shared" si="0"/>
        <v>4182.9999999999955</v>
      </c>
      <c r="I41" s="46">
        <f t="shared" si="0"/>
        <v>687097071.29999852</v>
      </c>
      <c r="J41" s="47">
        <f t="shared" si="1"/>
        <v>4707.9999999999955</v>
      </c>
      <c r="K41" s="26">
        <f t="shared" si="2"/>
        <v>736846997.29999852</v>
      </c>
      <c r="L41" s="383"/>
      <c r="M41" s="384"/>
      <c r="N41" s="384"/>
      <c r="O41" s="385"/>
    </row>
    <row r="42" spans="1:15" ht="15" thickBot="1" x14ac:dyDescent="0.35">
      <c r="A42" s="57" t="str">
        <f>A33</f>
        <v>EverSource East</v>
      </c>
      <c r="B42" s="49">
        <v>501</v>
      </c>
      <c r="C42" s="50">
        <v>42514392</v>
      </c>
      <c r="D42" s="51">
        <v>3448.4039302214314</v>
      </c>
      <c r="E42" s="51">
        <v>580131002.99164093</v>
      </c>
      <c r="F42" s="49">
        <v>523.5960697785639</v>
      </c>
      <c r="G42" s="51">
        <v>29584641.00835764</v>
      </c>
      <c r="H42" s="24">
        <f t="shared" si="0"/>
        <v>3971.9999999999955</v>
      </c>
      <c r="I42" s="24">
        <f t="shared" si="0"/>
        <v>609715643.99999857</v>
      </c>
      <c r="J42" s="47">
        <f t="shared" si="1"/>
        <v>4472.9999999999955</v>
      </c>
      <c r="K42" s="26">
        <f t="shared" si="2"/>
        <v>652230035.99999857</v>
      </c>
      <c r="L42" s="383"/>
      <c r="M42" s="384"/>
      <c r="N42" s="384"/>
      <c r="O42" s="385"/>
    </row>
    <row r="43" spans="1:15" ht="15" thickBot="1" x14ac:dyDescent="0.35">
      <c r="A43" s="57" t="str">
        <f>A34</f>
        <v>EverSource West</v>
      </c>
      <c r="B43" s="49">
        <v>24</v>
      </c>
      <c r="C43" s="50">
        <v>7235534</v>
      </c>
      <c r="D43" s="51">
        <v>204</v>
      </c>
      <c r="E43" s="51">
        <v>76333427.5</v>
      </c>
      <c r="F43" s="52">
        <v>7</v>
      </c>
      <c r="G43" s="53">
        <v>1047999.8</v>
      </c>
      <c r="H43" s="24">
        <f t="shared" si="0"/>
        <v>211</v>
      </c>
      <c r="I43" s="24">
        <f t="shared" si="0"/>
        <v>77381427.299999997</v>
      </c>
      <c r="J43" s="47">
        <f t="shared" si="1"/>
        <v>235</v>
      </c>
      <c r="K43" s="26">
        <f t="shared" si="2"/>
        <v>84616961.299999997</v>
      </c>
      <c r="L43" s="383"/>
      <c r="M43" s="384"/>
      <c r="N43" s="384"/>
      <c r="O43" s="385"/>
    </row>
    <row r="44" spans="1:15" ht="15" thickBot="1" x14ac:dyDescent="0.35">
      <c r="A44" s="54" t="s">
        <v>23</v>
      </c>
      <c r="B44" s="63">
        <v>247</v>
      </c>
      <c r="C44" s="64">
        <v>26180510</v>
      </c>
      <c r="D44" s="65">
        <v>2324</v>
      </c>
      <c r="E44" s="65">
        <v>451392194</v>
      </c>
      <c r="F44" s="67">
        <v>165</v>
      </c>
      <c r="G44" s="68">
        <v>17136052</v>
      </c>
      <c r="H44" s="45">
        <f t="shared" si="0"/>
        <v>2489</v>
      </c>
      <c r="I44" s="46">
        <f t="shared" si="0"/>
        <v>468528246</v>
      </c>
      <c r="J44" s="25">
        <f t="shared" si="1"/>
        <v>2736</v>
      </c>
      <c r="K44" s="26">
        <f t="shared" si="2"/>
        <v>494708756</v>
      </c>
      <c r="L44" s="383"/>
      <c r="M44" s="384"/>
      <c r="N44" s="384"/>
      <c r="O44" s="385"/>
    </row>
    <row r="45" spans="1:15" ht="15" thickBot="1" x14ac:dyDescent="0.35">
      <c r="A45" s="57" t="s">
        <v>24</v>
      </c>
      <c r="B45" s="49">
        <v>245</v>
      </c>
      <c r="C45" s="50">
        <v>26000289</v>
      </c>
      <c r="D45" s="51">
        <v>2320</v>
      </c>
      <c r="E45" s="51">
        <v>450593049</v>
      </c>
      <c r="F45" s="58">
        <v>163</v>
      </c>
      <c r="G45" s="59">
        <v>16829452</v>
      </c>
      <c r="H45" s="24">
        <f t="shared" si="0"/>
        <v>2483</v>
      </c>
      <c r="I45" s="24">
        <f t="shared" si="0"/>
        <v>467422501</v>
      </c>
      <c r="J45" s="47">
        <f t="shared" si="1"/>
        <v>2728</v>
      </c>
      <c r="K45" s="26">
        <f t="shared" si="2"/>
        <v>493422790</v>
      </c>
      <c r="L45" s="383"/>
      <c r="M45" s="384"/>
      <c r="N45" s="384"/>
      <c r="O45" s="385"/>
    </row>
    <row r="46" spans="1:15" ht="15" thickBot="1" x14ac:dyDescent="0.35">
      <c r="A46" s="57" t="s">
        <v>25</v>
      </c>
      <c r="B46" s="49">
        <v>2</v>
      </c>
      <c r="C46" s="50">
        <v>180221</v>
      </c>
      <c r="D46" s="51">
        <v>4</v>
      </c>
      <c r="E46" s="51">
        <v>799145</v>
      </c>
      <c r="F46" s="58">
        <v>2</v>
      </c>
      <c r="G46" s="59">
        <v>306600</v>
      </c>
      <c r="H46" s="24">
        <f t="shared" si="0"/>
        <v>6</v>
      </c>
      <c r="I46" s="24">
        <f t="shared" si="0"/>
        <v>1105745</v>
      </c>
      <c r="J46" s="47">
        <f t="shared" si="1"/>
        <v>8</v>
      </c>
      <c r="K46" s="26">
        <f t="shared" si="2"/>
        <v>1285966</v>
      </c>
      <c r="L46" s="383"/>
      <c r="M46" s="384"/>
      <c r="N46" s="384"/>
      <c r="O46" s="385"/>
    </row>
    <row r="47" spans="1:15" ht="15" thickBot="1" x14ac:dyDescent="0.35">
      <c r="A47" s="54" t="s">
        <v>26</v>
      </c>
      <c r="B47" s="63">
        <v>6</v>
      </c>
      <c r="C47" s="64">
        <v>1680430</v>
      </c>
      <c r="D47" s="65">
        <v>24</v>
      </c>
      <c r="E47" s="65">
        <v>14248809</v>
      </c>
      <c r="F47" s="70">
        <v>0</v>
      </c>
      <c r="G47" s="71">
        <v>0</v>
      </c>
      <c r="H47" s="45">
        <f t="shared" si="0"/>
        <v>24</v>
      </c>
      <c r="I47" s="46">
        <f t="shared" si="0"/>
        <v>14248809</v>
      </c>
      <c r="J47" s="25">
        <f t="shared" si="1"/>
        <v>30</v>
      </c>
      <c r="K47" s="26">
        <f t="shared" si="2"/>
        <v>15929239</v>
      </c>
      <c r="L47" s="383"/>
      <c r="M47" s="384"/>
      <c r="N47" s="384"/>
      <c r="O47" s="385"/>
    </row>
    <row r="48" spans="1:15" ht="15" thickBot="1" x14ac:dyDescent="0.35">
      <c r="A48" s="57" t="s">
        <v>27</v>
      </c>
      <c r="B48" s="49">
        <v>6</v>
      </c>
      <c r="C48" s="50">
        <v>1680430</v>
      </c>
      <c r="D48" s="51">
        <v>24</v>
      </c>
      <c r="E48" s="51">
        <v>14248809</v>
      </c>
      <c r="F48" s="58">
        <v>0</v>
      </c>
      <c r="G48" s="69">
        <v>0</v>
      </c>
      <c r="H48" s="24">
        <f t="shared" si="0"/>
        <v>24</v>
      </c>
      <c r="I48" s="24">
        <f t="shared" si="0"/>
        <v>14248809</v>
      </c>
      <c r="J48" s="25">
        <f t="shared" si="1"/>
        <v>30</v>
      </c>
      <c r="K48" s="26">
        <f t="shared" si="2"/>
        <v>15929239</v>
      </c>
      <c r="L48" s="383"/>
      <c r="M48" s="384"/>
      <c r="N48" s="384"/>
      <c r="O48" s="385"/>
    </row>
    <row r="49" spans="1:15" ht="15" thickBot="1" x14ac:dyDescent="0.35">
      <c r="A49" s="30" t="s">
        <v>33</v>
      </c>
      <c r="B49" s="31">
        <v>3180</v>
      </c>
      <c r="C49" s="32">
        <v>4444321.5999999996</v>
      </c>
      <c r="D49" s="33">
        <v>9064.64957377049</v>
      </c>
      <c r="E49" s="33">
        <v>10473157.092011221</v>
      </c>
      <c r="F49" s="34">
        <v>4503.3504262295</v>
      </c>
      <c r="G49" s="60">
        <v>2124419.007988777</v>
      </c>
      <c r="H49" s="36">
        <f t="shared" si="0"/>
        <v>13567.999999999989</v>
      </c>
      <c r="I49" s="37">
        <f t="shared" si="0"/>
        <v>12597576.099999998</v>
      </c>
      <c r="J49" s="38">
        <f t="shared" si="1"/>
        <v>16747.999999999989</v>
      </c>
      <c r="K49" s="39">
        <f t="shared" si="2"/>
        <v>17041897.699999996</v>
      </c>
      <c r="L49" s="386">
        <f>K49/K3</f>
        <v>4.5989757676273176E-3</v>
      </c>
      <c r="M49" s="384">
        <f>J49/J3</f>
        <v>5.8814295652454855E-3</v>
      </c>
      <c r="N49" s="384">
        <f>E49/K49</f>
        <v>0.61455345386865123</v>
      </c>
      <c r="O49" s="385">
        <f>G49/K49</f>
        <v>0.12465859409476314</v>
      </c>
    </row>
    <row r="50" spans="1:15" ht="15" thickBot="1" x14ac:dyDescent="0.35">
      <c r="A50" s="54" t="s">
        <v>20</v>
      </c>
      <c r="B50" s="63">
        <v>2672</v>
      </c>
      <c r="C50" s="64">
        <v>2319641.5999999992</v>
      </c>
      <c r="D50" s="65">
        <v>8462.64957377049</v>
      </c>
      <c r="E50" s="65">
        <v>7833981.0920112198</v>
      </c>
      <c r="F50" s="63">
        <v>4201.3504262295</v>
      </c>
      <c r="G50" s="64">
        <v>1026147.007988777</v>
      </c>
      <c r="H50" s="45">
        <f t="shared" si="0"/>
        <v>12663.999999999989</v>
      </c>
      <c r="I50" s="46">
        <f t="shared" si="0"/>
        <v>8860128.0999999978</v>
      </c>
      <c r="J50" s="47">
        <f t="shared" si="1"/>
        <v>15335.999999999989</v>
      </c>
      <c r="K50" s="26">
        <f t="shared" si="2"/>
        <v>11179769.699999996</v>
      </c>
      <c r="L50" s="386"/>
      <c r="M50" s="384"/>
      <c r="N50" s="384"/>
      <c r="O50" s="385"/>
    </row>
    <row r="51" spans="1:15" ht="15" thickBot="1" x14ac:dyDescent="0.35">
      <c r="A51" s="57" t="str">
        <f>A42</f>
        <v>EverSource East</v>
      </c>
      <c r="B51" s="49">
        <v>2548</v>
      </c>
      <c r="C51" s="50">
        <v>1612179</v>
      </c>
      <c r="D51" s="51">
        <v>7215.64957377049</v>
      </c>
      <c r="E51" s="51">
        <v>5982410.8920112196</v>
      </c>
      <c r="F51" s="49">
        <v>3312.3504262295</v>
      </c>
      <c r="G51" s="51">
        <v>819484.10798877804</v>
      </c>
      <c r="H51" s="24">
        <f t="shared" si="0"/>
        <v>10527.999999999989</v>
      </c>
      <c r="I51" s="24">
        <f t="shared" si="0"/>
        <v>6801894.9999999981</v>
      </c>
      <c r="J51" s="47">
        <f t="shared" si="1"/>
        <v>13075.999999999989</v>
      </c>
      <c r="K51" s="26">
        <f t="shared" si="2"/>
        <v>8414073.9999999981</v>
      </c>
      <c r="L51" s="386"/>
      <c r="M51" s="384"/>
      <c r="N51" s="384"/>
      <c r="O51" s="385"/>
    </row>
    <row r="52" spans="1:15" ht="15" thickBot="1" x14ac:dyDescent="0.35">
      <c r="A52" s="57" t="str">
        <f>A43</f>
        <v>EverSource West</v>
      </c>
      <c r="B52" s="49">
        <v>124</v>
      </c>
      <c r="C52" s="50">
        <v>707462.59999999905</v>
      </c>
      <c r="D52" s="51">
        <v>1247</v>
      </c>
      <c r="E52" s="51">
        <v>1851570.2</v>
      </c>
      <c r="F52" s="52">
        <v>889</v>
      </c>
      <c r="G52" s="53">
        <v>206662.899999999</v>
      </c>
      <c r="H52" s="24">
        <f t="shared" si="0"/>
        <v>2136</v>
      </c>
      <c r="I52" s="24">
        <f t="shared" si="0"/>
        <v>2058233.0999999989</v>
      </c>
      <c r="J52" s="47">
        <f t="shared" si="1"/>
        <v>2260</v>
      </c>
      <c r="K52" s="26">
        <f t="shared" si="2"/>
        <v>2765695.6999999979</v>
      </c>
      <c r="L52" s="386"/>
      <c r="M52" s="384"/>
      <c r="N52" s="384"/>
      <c r="O52" s="385"/>
    </row>
    <row r="53" spans="1:15" ht="15" thickBot="1" x14ac:dyDescent="0.35">
      <c r="A53" s="54" t="s">
        <v>23</v>
      </c>
      <c r="B53" s="63">
        <v>233</v>
      </c>
      <c r="C53" s="64">
        <v>2059699</v>
      </c>
      <c r="D53" s="65">
        <v>407</v>
      </c>
      <c r="E53" s="65">
        <v>2509841</v>
      </c>
      <c r="F53" s="67">
        <v>166</v>
      </c>
      <c r="G53" s="68">
        <v>1085976</v>
      </c>
      <c r="H53" s="45">
        <f t="shared" si="0"/>
        <v>573</v>
      </c>
      <c r="I53" s="46">
        <f t="shared" si="0"/>
        <v>3595817</v>
      </c>
      <c r="J53" s="25">
        <f t="shared" si="1"/>
        <v>806</v>
      </c>
      <c r="K53" s="26">
        <f t="shared" si="2"/>
        <v>5655516</v>
      </c>
      <c r="L53" s="386"/>
      <c r="M53" s="384"/>
      <c r="N53" s="384"/>
      <c r="O53" s="385"/>
    </row>
    <row r="54" spans="1:15" ht="15" thickBot="1" x14ac:dyDescent="0.35">
      <c r="A54" s="57" t="s">
        <v>24</v>
      </c>
      <c r="B54" s="49">
        <v>233</v>
      </c>
      <c r="C54" s="50">
        <v>2059699</v>
      </c>
      <c r="D54" s="51">
        <v>406</v>
      </c>
      <c r="E54" s="51">
        <v>2480164</v>
      </c>
      <c r="F54" s="58">
        <v>165</v>
      </c>
      <c r="G54" s="59">
        <v>1085702</v>
      </c>
      <c r="H54" s="24">
        <f t="shared" si="0"/>
        <v>571</v>
      </c>
      <c r="I54" s="24">
        <f t="shared" si="0"/>
        <v>3565866</v>
      </c>
      <c r="J54" s="47">
        <f t="shared" si="1"/>
        <v>804</v>
      </c>
      <c r="K54" s="26">
        <f t="shared" si="2"/>
        <v>5625565</v>
      </c>
      <c r="L54" s="386"/>
      <c r="M54" s="384"/>
      <c r="N54" s="384"/>
      <c r="O54" s="385"/>
    </row>
    <row r="55" spans="1:15" ht="15" thickBot="1" x14ac:dyDescent="0.35">
      <c r="A55" s="57" t="s">
        <v>25</v>
      </c>
      <c r="B55" s="49">
        <v>0</v>
      </c>
      <c r="C55" s="50">
        <v>0</v>
      </c>
      <c r="D55" s="51">
        <v>1</v>
      </c>
      <c r="E55" s="51">
        <v>29677</v>
      </c>
      <c r="F55" s="58">
        <v>1</v>
      </c>
      <c r="G55" s="59">
        <v>274</v>
      </c>
      <c r="H55" s="24">
        <f t="shared" si="0"/>
        <v>2</v>
      </c>
      <c r="I55" s="24">
        <f t="shared" si="0"/>
        <v>29951</v>
      </c>
      <c r="J55" s="47">
        <f t="shared" si="1"/>
        <v>2</v>
      </c>
      <c r="K55" s="26">
        <f t="shared" si="2"/>
        <v>29951</v>
      </c>
      <c r="L55" s="386"/>
      <c r="M55" s="384"/>
      <c r="N55" s="384"/>
      <c r="O55" s="385"/>
    </row>
    <row r="56" spans="1:15" ht="15" thickBot="1" x14ac:dyDescent="0.35">
      <c r="A56" s="54" t="s">
        <v>26</v>
      </c>
      <c r="B56" s="63">
        <v>275</v>
      </c>
      <c r="C56" s="64">
        <v>64981</v>
      </c>
      <c r="D56" s="65">
        <v>195</v>
      </c>
      <c r="E56" s="65">
        <v>129335</v>
      </c>
      <c r="F56" s="70">
        <v>136</v>
      </c>
      <c r="G56" s="71">
        <v>12296</v>
      </c>
      <c r="H56" s="45">
        <f t="shared" si="0"/>
        <v>331</v>
      </c>
      <c r="I56" s="46">
        <f t="shared" si="0"/>
        <v>141631</v>
      </c>
      <c r="J56" s="25">
        <f t="shared" si="1"/>
        <v>606</v>
      </c>
      <c r="K56" s="26">
        <f t="shared" si="2"/>
        <v>206612</v>
      </c>
      <c r="L56" s="386"/>
      <c r="M56" s="384"/>
      <c r="N56" s="384"/>
      <c r="O56" s="385"/>
    </row>
    <row r="57" spans="1:15" ht="15" thickBot="1" x14ac:dyDescent="0.35">
      <c r="A57" s="57" t="s">
        <v>27</v>
      </c>
      <c r="B57" s="49">
        <v>275</v>
      </c>
      <c r="C57" s="50">
        <v>64981</v>
      </c>
      <c r="D57" s="51">
        <v>195</v>
      </c>
      <c r="E57" s="51">
        <v>129335</v>
      </c>
      <c r="F57" s="58">
        <v>136</v>
      </c>
      <c r="G57" s="69">
        <v>12296</v>
      </c>
      <c r="H57" s="24">
        <f t="shared" si="0"/>
        <v>331</v>
      </c>
      <c r="I57" s="24">
        <f t="shared" si="0"/>
        <v>141631</v>
      </c>
      <c r="J57" s="25">
        <f t="shared" si="1"/>
        <v>606</v>
      </c>
      <c r="K57" s="26">
        <f t="shared" si="2"/>
        <v>206612</v>
      </c>
      <c r="L57" s="386"/>
      <c r="M57" s="384"/>
      <c r="N57" s="384"/>
      <c r="O57" s="385"/>
    </row>
    <row r="58" spans="1:15" ht="15" thickBot="1" x14ac:dyDescent="0.35">
      <c r="A58" s="73" t="s">
        <v>35</v>
      </c>
      <c r="B58" s="74">
        <v>356</v>
      </c>
      <c r="C58" s="75">
        <v>979404.80000000005</v>
      </c>
      <c r="D58" s="76">
        <v>120</v>
      </c>
      <c r="E58" s="76">
        <v>484774.9</v>
      </c>
      <c r="F58" s="77">
        <v>167</v>
      </c>
      <c r="G58" s="78">
        <v>255890.799999999</v>
      </c>
      <c r="H58" s="36">
        <f t="shared" si="0"/>
        <v>287</v>
      </c>
      <c r="I58" s="37">
        <f t="shared" si="0"/>
        <v>740665.69999999902</v>
      </c>
      <c r="J58" s="79">
        <f t="shared" si="1"/>
        <v>643</v>
      </c>
      <c r="K58" s="39">
        <f t="shared" si="2"/>
        <v>1720070.4999999991</v>
      </c>
      <c r="L58" s="377">
        <f>K58/K3</f>
        <v>4.641831964588428E-4</v>
      </c>
      <c r="M58" s="379">
        <f>J58/J3</f>
        <v>2.2580363090833827E-4</v>
      </c>
      <c r="N58" s="379">
        <f>E58/K58</f>
        <v>0.28183432016304</v>
      </c>
      <c r="O58" s="381">
        <v>4.2631525420147767E-2</v>
      </c>
    </row>
    <row r="59" spans="1:15" ht="15" thickBot="1" x14ac:dyDescent="0.35">
      <c r="A59" s="40" t="s">
        <v>20</v>
      </c>
      <c r="B59" s="63">
        <v>356</v>
      </c>
      <c r="C59" s="64">
        <v>979404.80000000005</v>
      </c>
      <c r="D59" s="65">
        <v>120</v>
      </c>
      <c r="E59" s="64">
        <v>484774.9</v>
      </c>
      <c r="F59" s="63">
        <v>167</v>
      </c>
      <c r="G59" s="65">
        <v>255890.799999999</v>
      </c>
      <c r="H59" s="45">
        <f t="shared" si="0"/>
        <v>287</v>
      </c>
      <c r="I59" s="46">
        <f t="shared" si="0"/>
        <v>740665.69999999902</v>
      </c>
      <c r="J59" s="80">
        <f t="shared" si="1"/>
        <v>643</v>
      </c>
      <c r="K59" s="81">
        <f t="shared" si="2"/>
        <v>1720070.4999999991</v>
      </c>
      <c r="L59" s="377"/>
      <c r="M59" s="379"/>
      <c r="N59" s="379"/>
      <c r="O59" s="381"/>
    </row>
    <row r="60" spans="1:15" ht="15" thickBot="1" x14ac:dyDescent="0.35">
      <c r="A60" s="82" t="str">
        <f>A43</f>
        <v>EverSource West</v>
      </c>
      <c r="B60" s="53">
        <v>356</v>
      </c>
      <c r="C60" s="53">
        <v>979404.80000000005</v>
      </c>
      <c r="D60" s="53">
        <v>120</v>
      </c>
      <c r="E60" s="66">
        <v>484774.9</v>
      </c>
      <c r="F60" s="52">
        <v>167</v>
      </c>
      <c r="G60" s="53">
        <v>255890.799999999</v>
      </c>
      <c r="H60" s="83">
        <f>H59</f>
        <v>287</v>
      </c>
      <c r="I60" s="83">
        <f>I59</f>
        <v>740665.69999999902</v>
      </c>
      <c r="J60" s="84">
        <f t="shared" si="1"/>
        <v>643</v>
      </c>
      <c r="K60" s="85">
        <f t="shared" si="2"/>
        <v>1720070.4999999991</v>
      </c>
      <c r="L60" s="378"/>
      <c r="M60" s="380"/>
      <c r="N60" s="380"/>
      <c r="O60" s="382"/>
    </row>
    <row r="61" spans="1:15" x14ac:dyDescent="0.3">
      <c r="B61" s="86">
        <v>0</v>
      </c>
      <c r="C61" s="86">
        <v>0</v>
      </c>
      <c r="D61" s="86">
        <v>0</v>
      </c>
      <c r="E61" s="86">
        <v>0</v>
      </c>
      <c r="F61" s="86">
        <v>0</v>
      </c>
      <c r="G61" s="86">
        <v>0</v>
      </c>
    </row>
    <row r="62" spans="1:15" x14ac:dyDescent="0.3">
      <c r="B62" s="86">
        <v>0</v>
      </c>
      <c r="C62" s="86">
        <v>0</v>
      </c>
      <c r="D62" s="86">
        <v>0</v>
      </c>
      <c r="E62" s="86">
        <v>0</v>
      </c>
      <c r="F62" s="86">
        <v>0</v>
      </c>
      <c r="G62" s="86">
        <v>0</v>
      </c>
    </row>
    <row r="63" spans="1:15" x14ac:dyDescent="0.3">
      <c r="B63" s="86">
        <v>0</v>
      </c>
      <c r="C63" s="86">
        <v>0</v>
      </c>
      <c r="D63" s="86">
        <v>0</v>
      </c>
      <c r="E63" s="86">
        <v>0</v>
      </c>
      <c r="F63" s="86">
        <v>0</v>
      </c>
      <c r="G63" s="86">
        <v>0</v>
      </c>
    </row>
    <row r="64" spans="1:15" x14ac:dyDescent="0.3">
      <c r="B64" s="86">
        <v>0</v>
      </c>
      <c r="C64" s="86">
        <v>0</v>
      </c>
      <c r="D64" s="86">
        <v>0</v>
      </c>
      <c r="E64" s="86">
        <v>0</v>
      </c>
      <c r="F64" s="86">
        <v>0</v>
      </c>
      <c r="G64" s="86">
        <v>0</v>
      </c>
    </row>
    <row r="65" spans="2:7" x14ac:dyDescent="0.3">
      <c r="B65" s="86">
        <v>0</v>
      </c>
      <c r="C65" s="86">
        <v>0</v>
      </c>
      <c r="D65" s="86">
        <v>0</v>
      </c>
      <c r="E65" s="86">
        <v>0</v>
      </c>
      <c r="F65" s="86">
        <v>0</v>
      </c>
      <c r="G65" s="86">
        <v>0</v>
      </c>
    </row>
  </sheetData>
  <mergeCells count="33">
    <mergeCell ref="B1:C1"/>
    <mergeCell ref="D1:E1"/>
    <mergeCell ref="F1:G1"/>
    <mergeCell ref="H1:I1"/>
    <mergeCell ref="J1:O1"/>
    <mergeCell ref="L4:L12"/>
    <mergeCell ref="M4:M12"/>
    <mergeCell ref="N4:N12"/>
    <mergeCell ref="O4:O12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</mergeCells>
  <pageMargins left="0.7" right="0.7" top="0.75" bottom="0.75" header="0.3" footer="0.3"/>
  <pageSetup scale="9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EB8DE-8E73-4A01-8B07-708934C749C0}">
  <sheetPr>
    <tabColor rgb="FF0070C0"/>
  </sheetPr>
  <dimension ref="A1:O60"/>
  <sheetViews>
    <sheetView zoomScale="90" zoomScaleNormal="90" workbookViewId="0">
      <selection activeCell="D77" sqref="D77"/>
    </sheetView>
  </sheetViews>
  <sheetFormatPr defaultRowHeight="14.4" x14ac:dyDescent="0.3"/>
  <cols>
    <col min="1" max="1" width="17.44140625" customWidth="1"/>
    <col min="2" max="2" width="14.21875" style="86" customWidth="1"/>
    <col min="3" max="3" width="14.44140625" style="86" customWidth="1"/>
    <col min="4" max="4" width="13.21875" style="86" customWidth="1"/>
    <col min="5" max="6" width="14.21875" style="86" customWidth="1"/>
    <col min="7" max="9" width="15.21875" style="86" customWidth="1"/>
    <col min="10" max="10" width="11.44140625" style="86" customWidth="1"/>
    <col min="11" max="11" width="12.77734375" style="86" customWidth="1"/>
    <col min="12" max="12" width="12.77734375" bestFit="1" customWidth="1"/>
    <col min="13" max="13" width="11.77734375" customWidth="1"/>
    <col min="14" max="14" width="13.77734375" bestFit="1" customWidth="1"/>
    <col min="15" max="15" width="13.77734375" customWidth="1"/>
  </cols>
  <sheetData>
    <row r="1" spans="1:15" ht="44.1" customHeight="1" thickTop="1" thickBot="1" x14ac:dyDescent="0.35">
      <c r="B1" s="391" t="s">
        <v>0</v>
      </c>
      <c r="C1" s="392"/>
      <c r="D1" s="393" t="s">
        <v>1</v>
      </c>
      <c r="E1" s="394"/>
      <c r="F1" s="391" t="s">
        <v>2</v>
      </c>
      <c r="G1" s="395"/>
      <c r="H1" s="396" t="s">
        <v>3</v>
      </c>
      <c r="I1" s="397"/>
      <c r="J1" s="398" t="s">
        <v>4</v>
      </c>
      <c r="K1" s="399"/>
      <c r="L1" s="399"/>
      <c r="M1" s="399"/>
      <c r="N1" s="399"/>
      <c r="O1" s="400"/>
    </row>
    <row r="2" spans="1:15" ht="44.4" thickTop="1" thickBot="1" x14ac:dyDescent="0.35">
      <c r="A2" s="2">
        <f>JAN!A2</f>
        <v>2022</v>
      </c>
      <c r="B2" s="3" t="s">
        <v>5</v>
      </c>
      <c r="C2" s="4" t="s">
        <v>6</v>
      </c>
      <c r="D2" s="5" t="s">
        <v>7</v>
      </c>
      <c r="E2" s="6" t="s">
        <v>8</v>
      </c>
      <c r="F2" s="7" t="s">
        <v>9</v>
      </c>
      <c r="G2" s="8" t="s">
        <v>10</v>
      </c>
      <c r="H2" s="9" t="s">
        <v>11</v>
      </c>
      <c r="I2" s="10" t="s">
        <v>12</v>
      </c>
      <c r="J2" s="11" t="s">
        <v>13</v>
      </c>
      <c r="K2" s="12" t="s">
        <v>14</v>
      </c>
      <c r="L2" s="13" t="s">
        <v>15</v>
      </c>
      <c r="M2" s="14" t="s">
        <v>16</v>
      </c>
      <c r="N2" s="15" t="s">
        <v>17</v>
      </c>
      <c r="O2" s="16" t="s">
        <v>18</v>
      </c>
    </row>
    <row r="3" spans="1:15" ht="15" thickBot="1" x14ac:dyDescent="0.35">
      <c r="A3" s="17" t="str">
        <f>[1]LAYOUT!B22</f>
        <v>February</v>
      </c>
      <c r="B3" s="18">
        <v>1150046</v>
      </c>
      <c r="C3" s="19">
        <v>949155130.89999998</v>
      </c>
      <c r="D3" s="20">
        <v>538005.33455344872</v>
      </c>
      <c r="E3" s="21">
        <v>1922615675.7329512</v>
      </c>
      <c r="F3" s="22">
        <v>1152458.6654465499</v>
      </c>
      <c r="G3" s="23">
        <v>885411218.56704593</v>
      </c>
      <c r="H3" s="24">
        <f>D3+F3</f>
        <v>1690463.9999999986</v>
      </c>
      <c r="I3" s="24">
        <f>E3+G3</f>
        <v>2808026894.2999973</v>
      </c>
      <c r="J3" s="25">
        <f>B3+D3+F3</f>
        <v>2840509.9999999986</v>
      </c>
      <c r="K3" s="26">
        <f>C3+E3+G3</f>
        <v>3757182025.1999969</v>
      </c>
      <c r="L3" s="27">
        <f>SUM(L4:L57)</f>
        <v>0.99957570876542357</v>
      </c>
      <c r="M3" s="28">
        <f>SUM(M4:M57)</f>
        <v>0.99977433629876322</v>
      </c>
      <c r="N3" s="28">
        <f>E3/K3</f>
        <v>0.51171746879381208</v>
      </c>
      <c r="O3" s="29">
        <f>G3/K3</f>
        <v>0.23565832387902871</v>
      </c>
    </row>
    <row r="4" spans="1:15" ht="15" thickBot="1" x14ac:dyDescent="0.35">
      <c r="A4" s="30" t="s">
        <v>19</v>
      </c>
      <c r="B4" s="31">
        <v>914539</v>
      </c>
      <c r="C4" s="32">
        <v>583943099.60000002</v>
      </c>
      <c r="D4" s="33">
        <v>341921.51607278461</v>
      </c>
      <c r="E4" s="33">
        <v>233827150.4435547</v>
      </c>
      <c r="F4" s="34">
        <v>931822.48392721429</v>
      </c>
      <c r="G4" s="35">
        <v>580544645.55644429</v>
      </c>
      <c r="H4" s="36">
        <f t="shared" ref="H4:I59" si="0">D4+F4</f>
        <v>1273743.9999999988</v>
      </c>
      <c r="I4" s="37">
        <f t="shared" si="0"/>
        <v>814371795.99999905</v>
      </c>
      <c r="J4" s="38">
        <f t="shared" ref="J4:K60" si="1">B4+D4+F4</f>
        <v>2188282.9999999991</v>
      </c>
      <c r="K4" s="39">
        <f>C4+I4</f>
        <v>1398314895.599999</v>
      </c>
      <c r="L4" s="390">
        <f>K4/K$3</f>
        <v>0.37217118740089944</v>
      </c>
      <c r="M4" s="387">
        <f>J4/J3</f>
        <v>0.77038383952177603</v>
      </c>
      <c r="N4" s="387">
        <f>E4/$K$4</f>
        <v>0.16722066766171612</v>
      </c>
      <c r="O4" s="388">
        <f>G4/K4</f>
        <v>0.41517446991604851</v>
      </c>
    </row>
    <row r="5" spans="1:15" ht="15" thickBot="1" x14ac:dyDescent="0.35">
      <c r="A5" s="40" t="s">
        <v>20</v>
      </c>
      <c r="B5" s="41">
        <v>380353</v>
      </c>
      <c r="C5" s="42">
        <v>240279789.59999999</v>
      </c>
      <c r="D5" s="43">
        <v>153305.51607278461</v>
      </c>
      <c r="E5" s="43">
        <v>101609918.4435547</v>
      </c>
      <c r="F5" s="44">
        <v>574949.48392721429</v>
      </c>
      <c r="G5" s="42">
        <v>340453668.55644429</v>
      </c>
      <c r="H5" s="45">
        <f t="shared" si="0"/>
        <v>728254.99999999884</v>
      </c>
      <c r="I5" s="46">
        <f t="shared" si="0"/>
        <v>442063586.99999899</v>
      </c>
      <c r="J5" s="25">
        <f t="shared" si="1"/>
        <v>1108607.9999999988</v>
      </c>
      <c r="K5" s="26">
        <f t="shared" si="1"/>
        <v>682343376.59999895</v>
      </c>
      <c r="L5" s="390"/>
      <c r="M5" s="387"/>
      <c r="N5" s="387"/>
      <c r="O5" s="388"/>
    </row>
    <row r="6" spans="1:15" ht="15" thickBot="1" x14ac:dyDescent="0.35">
      <c r="A6" s="48" t="s">
        <v>21</v>
      </c>
      <c r="B6" s="49">
        <v>281464</v>
      </c>
      <c r="C6" s="50">
        <v>170848608</v>
      </c>
      <c r="D6" s="51">
        <v>134001.51607278461</v>
      </c>
      <c r="E6" s="51">
        <v>86991190.443554699</v>
      </c>
      <c r="F6" s="49">
        <v>542766.48392721429</v>
      </c>
      <c r="G6" s="50">
        <v>318108804.55644429</v>
      </c>
      <c r="H6" s="24">
        <f t="shared" si="0"/>
        <v>676767.99999999884</v>
      </c>
      <c r="I6" s="24">
        <f t="shared" si="0"/>
        <v>405099994.99999899</v>
      </c>
      <c r="J6" s="25">
        <f t="shared" si="1"/>
        <v>958231.99999999884</v>
      </c>
      <c r="K6" s="26">
        <f t="shared" si="1"/>
        <v>575948602.99999905</v>
      </c>
      <c r="L6" s="390"/>
      <c r="M6" s="387"/>
      <c r="N6" s="387"/>
      <c r="O6" s="388"/>
    </row>
    <row r="7" spans="1:15" ht="15" thickBot="1" x14ac:dyDescent="0.35">
      <c r="A7" s="48" t="s">
        <v>22</v>
      </c>
      <c r="B7" s="49">
        <v>98889</v>
      </c>
      <c r="C7" s="50">
        <v>69431181.599999994</v>
      </c>
      <c r="D7" s="51">
        <v>19304</v>
      </c>
      <c r="E7" s="51">
        <v>14618728</v>
      </c>
      <c r="F7" s="52">
        <v>32183</v>
      </c>
      <c r="G7" s="66">
        <v>22344864</v>
      </c>
      <c r="H7" s="24">
        <f t="shared" si="0"/>
        <v>51487</v>
      </c>
      <c r="I7" s="24">
        <f t="shared" si="0"/>
        <v>36963592</v>
      </c>
      <c r="J7" s="25">
        <f t="shared" si="1"/>
        <v>150376</v>
      </c>
      <c r="K7" s="26">
        <f t="shared" si="1"/>
        <v>106394773.59999999</v>
      </c>
      <c r="L7" s="390"/>
      <c r="M7" s="387"/>
      <c r="N7" s="387"/>
      <c r="O7" s="388"/>
    </row>
    <row r="8" spans="1:15" ht="15" thickBot="1" x14ac:dyDescent="0.35">
      <c r="A8" s="54" t="s">
        <v>23</v>
      </c>
      <c r="B8" s="41">
        <v>519406</v>
      </c>
      <c r="C8" s="42">
        <v>334847474</v>
      </c>
      <c r="D8" s="43">
        <v>182180</v>
      </c>
      <c r="E8" s="43">
        <v>127448652</v>
      </c>
      <c r="F8" s="87">
        <v>351723</v>
      </c>
      <c r="G8" s="88">
        <v>236436437</v>
      </c>
      <c r="H8" s="45">
        <f t="shared" si="0"/>
        <v>533903</v>
      </c>
      <c r="I8" s="46">
        <f t="shared" si="0"/>
        <v>363885089</v>
      </c>
      <c r="J8" s="25">
        <f t="shared" si="1"/>
        <v>1053309</v>
      </c>
      <c r="K8" s="26">
        <f t="shared" si="1"/>
        <v>698732563</v>
      </c>
      <c r="L8" s="390"/>
      <c r="M8" s="387"/>
      <c r="N8" s="387"/>
      <c r="O8" s="388"/>
    </row>
    <row r="9" spans="1:15" ht="15" thickBot="1" x14ac:dyDescent="0.35">
      <c r="A9" s="57" t="s">
        <v>24</v>
      </c>
      <c r="B9" s="49">
        <v>517208</v>
      </c>
      <c r="C9" s="50">
        <v>333039165</v>
      </c>
      <c r="D9" s="51">
        <v>181747</v>
      </c>
      <c r="E9" s="51">
        <v>127017202</v>
      </c>
      <c r="F9" s="58">
        <v>342238</v>
      </c>
      <c r="G9" s="69">
        <v>228855541</v>
      </c>
      <c r="H9" s="24">
        <f t="shared" si="0"/>
        <v>523985</v>
      </c>
      <c r="I9" s="24">
        <f t="shared" si="0"/>
        <v>355872743</v>
      </c>
      <c r="J9" s="25">
        <f t="shared" si="1"/>
        <v>1041193</v>
      </c>
      <c r="K9" s="26">
        <f t="shared" si="1"/>
        <v>688911908</v>
      </c>
      <c r="L9" s="390"/>
      <c r="M9" s="387"/>
      <c r="N9" s="387"/>
      <c r="O9" s="388"/>
    </row>
    <row r="10" spans="1:15" ht="15" thickBot="1" x14ac:dyDescent="0.35">
      <c r="A10" s="57" t="s">
        <v>25</v>
      </c>
      <c r="B10" s="49">
        <v>2198</v>
      </c>
      <c r="C10" s="50">
        <v>1808309</v>
      </c>
      <c r="D10" s="51">
        <v>433</v>
      </c>
      <c r="E10" s="51">
        <v>431450</v>
      </c>
      <c r="F10" s="58">
        <v>9485</v>
      </c>
      <c r="G10" s="69">
        <v>7580896</v>
      </c>
      <c r="H10" s="24">
        <f t="shared" si="0"/>
        <v>9918</v>
      </c>
      <c r="I10" s="24">
        <f t="shared" si="0"/>
        <v>8012346</v>
      </c>
      <c r="J10" s="25">
        <f t="shared" si="1"/>
        <v>12116</v>
      </c>
      <c r="K10" s="26">
        <f t="shared" si="1"/>
        <v>9820655</v>
      </c>
      <c r="L10" s="390"/>
      <c r="M10" s="387"/>
      <c r="N10" s="387"/>
      <c r="O10" s="388"/>
    </row>
    <row r="11" spans="1:15" ht="15" thickBot="1" x14ac:dyDescent="0.35">
      <c r="A11" s="54" t="s">
        <v>26</v>
      </c>
      <c r="B11" s="41">
        <v>14780</v>
      </c>
      <c r="C11" s="42">
        <v>8815836</v>
      </c>
      <c r="D11" s="43">
        <v>6436</v>
      </c>
      <c r="E11" s="43">
        <v>4768580</v>
      </c>
      <c r="F11" s="55">
        <v>5150</v>
      </c>
      <c r="G11" s="89">
        <v>3654540</v>
      </c>
      <c r="H11" s="45">
        <f t="shared" si="0"/>
        <v>11586</v>
      </c>
      <c r="I11" s="46">
        <f t="shared" si="0"/>
        <v>8423120</v>
      </c>
      <c r="J11" s="25">
        <f t="shared" si="1"/>
        <v>26366</v>
      </c>
      <c r="K11" s="26">
        <f t="shared" si="1"/>
        <v>17238956</v>
      </c>
      <c r="L11" s="390"/>
      <c r="M11" s="387"/>
      <c r="N11" s="387"/>
      <c r="O11" s="388"/>
    </row>
    <row r="12" spans="1:15" ht="15" thickBot="1" x14ac:dyDescent="0.35">
      <c r="A12" s="57" t="s">
        <v>27</v>
      </c>
      <c r="B12" s="49">
        <v>14780</v>
      </c>
      <c r="C12" s="50">
        <v>8815836</v>
      </c>
      <c r="D12" s="51">
        <v>6436</v>
      </c>
      <c r="E12" s="51">
        <v>4768580</v>
      </c>
      <c r="F12" s="58">
        <v>5150</v>
      </c>
      <c r="G12" s="69">
        <v>3654540</v>
      </c>
      <c r="H12" s="24">
        <f t="shared" si="0"/>
        <v>11586</v>
      </c>
      <c r="I12" s="24">
        <f t="shared" si="0"/>
        <v>8423120</v>
      </c>
      <c r="J12" s="25">
        <f t="shared" si="1"/>
        <v>26366</v>
      </c>
      <c r="K12" s="26">
        <f t="shared" si="1"/>
        <v>17238956</v>
      </c>
      <c r="L12" s="390"/>
      <c r="M12" s="387"/>
      <c r="N12" s="387"/>
      <c r="O12" s="388"/>
    </row>
    <row r="13" spans="1:15" ht="15" thickBot="1" x14ac:dyDescent="0.35">
      <c r="A13" s="30" t="s">
        <v>28</v>
      </c>
      <c r="B13" s="31">
        <v>114188</v>
      </c>
      <c r="C13" s="32">
        <v>81575104</v>
      </c>
      <c r="D13" s="33">
        <v>75719.971792687225</v>
      </c>
      <c r="E13" s="33">
        <v>49021211.685923032</v>
      </c>
      <c r="F13" s="34">
        <v>87123.028207312658</v>
      </c>
      <c r="G13" s="90">
        <v>56290470.41407685</v>
      </c>
      <c r="H13" s="36">
        <f t="shared" si="0"/>
        <v>162842.99999999988</v>
      </c>
      <c r="I13" s="37">
        <f t="shared" si="0"/>
        <v>105311682.09999987</v>
      </c>
      <c r="J13" s="61">
        <f t="shared" si="1"/>
        <v>277030.99999999988</v>
      </c>
      <c r="K13" s="62">
        <f t="shared" si="1"/>
        <v>186886786.0999999</v>
      </c>
      <c r="L13" s="383">
        <f>K13/K3</f>
        <v>4.9741211590634021E-2</v>
      </c>
      <c r="M13" s="387">
        <f>J13/J3</f>
        <v>9.752861281952889E-2</v>
      </c>
      <c r="N13" s="387">
        <f>E13/K13</f>
        <v>0.26230432182451158</v>
      </c>
      <c r="O13" s="388">
        <f>G13/K13</f>
        <v>0.30120091200004256</v>
      </c>
    </row>
    <row r="14" spans="1:15" ht="15" thickBot="1" x14ac:dyDescent="0.35">
      <c r="A14" s="40" t="s">
        <v>20</v>
      </c>
      <c r="B14" s="63">
        <v>49369</v>
      </c>
      <c r="C14" s="64">
        <v>34962601</v>
      </c>
      <c r="D14" s="65">
        <v>38018.971792687225</v>
      </c>
      <c r="E14" s="65">
        <v>23325131.685923032</v>
      </c>
      <c r="F14" s="63">
        <v>52962.028207312658</v>
      </c>
      <c r="G14" s="64">
        <v>32343185.41407685</v>
      </c>
      <c r="H14" s="45">
        <f t="shared" si="0"/>
        <v>90980.999999999884</v>
      </c>
      <c r="I14" s="46">
        <f t="shared" si="0"/>
        <v>55668317.099999882</v>
      </c>
      <c r="J14" s="25">
        <f t="shared" si="1"/>
        <v>140349.99999999988</v>
      </c>
      <c r="K14" s="26">
        <f t="shared" si="1"/>
        <v>90630918.099999875</v>
      </c>
      <c r="L14" s="383"/>
      <c r="M14" s="387"/>
      <c r="N14" s="387"/>
      <c r="O14" s="388"/>
    </row>
    <row r="15" spans="1:15" ht="15" thickBot="1" x14ac:dyDescent="0.35">
      <c r="A15" s="48" t="str">
        <f>A6</f>
        <v>EverSource East</v>
      </c>
      <c r="B15" s="49">
        <v>25157</v>
      </c>
      <c r="C15" s="50">
        <v>15037954</v>
      </c>
      <c r="D15" s="51">
        <v>27618.971792687229</v>
      </c>
      <c r="E15" s="51">
        <v>15996482.685923031</v>
      </c>
      <c r="F15" s="49">
        <v>46933.028207312658</v>
      </c>
      <c r="G15" s="50">
        <v>27698611.31407686</v>
      </c>
      <c r="H15" s="24">
        <f t="shared" si="0"/>
        <v>74551.999999999884</v>
      </c>
      <c r="I15" s="24">
        <f t="shared" si="0"/>
        <v>43695093.999999888</v>
      </c>
      <c r="J15" s="25">
        <f t="shared" si="1"/>
        <v>99708.999999999884</v>
      </c>
      <c r="K15" s="26">
        <f t="shared" si="1"/>
        <v>58733047.999999896</v>
      </c>
      <c r="L15" s="383"/>
      <c r="M15" s="387"/>
      <c r="N15" s="387"/>
      <c r="O15" s="388"/>
    </row>
    <row r="16" spans="1:15" ht="15" thickBot="1" x14ac:dyDescent="0.35">
      <c r="A16" s="48" t="str">
        <f>A7</f>
        <v>EverSource West</v>
      </c>
      <c r="B16" s="49">
        <v>24212</v>
      </c>
      <c r="C16" s="50">
        <v>19924647</v>
      </c>
      <c r="D16" s="51">
        <v>10400</v>
      </c>
      <c r="E16" s="51">
        <v>7328649</v>
      </c>
      <c r="F16" s="52">
        <v>6029</v>
      </c>
      <c r="G16" s="66">
        <v>4644574.0999999903</v>
      </c>
      <c r="H16" s="24">
        <f t="shared" si="0"/>
        <v>16429</v>
      </c>
      <c r="I16" s="24">
        <f t="shared" si="0"/>
        <v>11973223.09999999</v>
      </c>
      <c r="J16" s="25">
        <f t="shared" si="1"/>
        <v>40641</v>
      </c>
      <c r="K16" s="26">
        <f t="shared" si="1"/>
        <v>31897870.09999999</v>
      </c>
      <c r="L16" s="383"/>
      <c r="M16" s="387"/>
      <c r="N16" s="387"/>
      <c r="O16" s="388"/>
    </row>
    <row r="17" spans="1:15" ht="15" thickBot="1" x14ac:dyDescent="0.35">
      <c r="A17" s="40" t="s">
        <v>23</v>
      </c>
      <c r="B17" s="63">
        <v>61187</v>
      </c>
      <c r="C17" s="64">
        <v>44039577</v>
      </c>
      <c r="D17" s="65">
        <v>36505</v>
      </c>
      <c r="E17" s="65">
        <v>24837170</v>
      </c>
      <c r="F17" s="67">
        <v>33704</v>
      </c>
      <c r="G17" s="91">
        <v>23612718</v>
      </c>
      <c r="H17" s="45">
        <f t="shared" si="0"/>
        <v>70209</v>
      </c>
      <c r="I17" s="46">
        <f t="shared" si="0"/>
        <v>48449888</v>
      </c>
      <c r="J17" s="25">
        <f t="shared" si="1"/>
        <v>131396</v>
      </c>
      <c r="K17" s="26">
        <f t="shared" si="1"/>
        <v>92489465</v>
      </c>
      <c r="L17" s="383"/>
      <c r="M17" s="387"/>
      <c r="N17" s="387"/>
      <c r="O17" s="388"/>
    </row>
    <row r="18" spans="1:15" ht="15" thickBot="1" x14ac:dyDescent="0.35">
      <c r="A18" s="57" t="s">
        <v>24</v>
      </c>
      <c r="B18" s="49">
        <v>61141</v>
      </c>
      <c r="C18" s="50">
        <v>43985232</v>
      </c>
      <c r="D18" s="51">
        <v>36494</v>
      </c>
      <c r="E18" s="51">
        <v>24820106</v>
      </c>
      <c r="F18" s="58">
        <v>33604</v>
      </c>
      <c r="G18" s="69">
        <v>23514419</v>
      </c>
      <c r="H18" s="24">
        <f t="shared" si="0"/>
        <v>70098</v>
      </c>
      <c r="I18" s="24">
        <f t="shared" si="0"/>
        <v>48334525</v>
      </c>
      <c r="J18" s="25">
        <f t="shared" si="1"/>
        <v>131239</v>
      </c>
      <c r="K18" s="26">
        <f t="shared" si="1"/>
        <v>92319757</v>
      </c>
      <c r="L18" s="383"/>
      <c r="M18" s="387"/>
      <c r="N18" s="387"/>
      <c r="O18" s="388"/>
    </row>
    <row r="19" spans="1:15" ht="15" thickBot="1" x14ac:dyDescent="0.35">
      <c r="A19" s="57" t="s">
        <v>25</v>
      </c>
      <c r="B19" s="49">
        <v>46</v>
      </c>
      <c r="C19" s="50">
        <v>54345</v>
      </c>
      <c r="D19" s="51">
        <v>11</v>
      </c>
      <c r="E19" s="51">
        <v>17064</v>
      </c>
      <c r="F19" s="58">
        <v>100</v>
      </c>
      <c r="G19" s="69">
        <v>98299</v>
      </c>
      <c r="H19" s="24">
        <f t="shared" si="0"/>
        <v>111</v>
      </c>
      <c r="I19" s="24">
        <f t="shared" si="0"/>
        <v>115363</v>
      </c>
      <c r="J19" s="25">
        <f t="shared" si="1"/>
        <v>157</v>
      </c>
      <c r="K19" s="26">
        <f t="shared" si="1"/>
        <v>169708</v>
      </c>
      <c r="L19" s="383"/>
      <c r="M19" s="387"/>
      <c r="N19" s="387"/>
      <c r="O19" s="388"/>
    </row>
    <row r="20" spans="1:15" ht="15" thickBot="1" x14ac:dyDescent="0.35">
      <c r="A20" s="54" t="s">
        <v>26</v>
      </c>
      <c r="B20" s="63">
        <v>3632</v>
      </c>
      <c r="C20" s="64">
        <v>2572926</v>
      </c>
      <c r="D20" s="65">
        <v>1196</v>
      </c>
      <c r="E20" s="65">
        <v>858910</v>
      </c>
      <c r="F20" s="70">
        <v>457</v>
      </c>
      <c r="G20" s="92">
        <v>334567</v>
      </c>
      <c r="H20" s="45">
        <f t="shared" si="0"/>
        <v>1653</v>
      </c>
      <c r="I20" s="46">
        <f t="shared" si="0"/>
        <v>1193477</v>
      </c>
      <c r="J20" s="25">
        <f t="shared" si="1"/>
        <v>5285</v>
      </c>
      <c r="K20" s="26">
        <f t="shared" si="1"/>
        <v>3766403</v>
      </c>
      <c r="L20" s="383"/>
      <c r="M20" s="387"/>
      <c r="N20" s="387"/>
      <c r="O20" s="388"/>
    </row>
    <row r="21" spans="1:15" ht="15" thickBot="1" x14ac:dyDescent="0.35">
      <c r="A21" s="57" t="s">
        <v>27</v>
      </c>
      <c r="B21" s="49">
        <v>3632</v>
      </c>
      <c r="C21" s="50">
        <v>2572926</v>
      </c>
      <c r="D21" s="51">
        <v>1196</v>
      </c>
      <c r="E21" s="51">
        <v>858910</v>
      </c>
      <c r="F21" s="58">
        <v>457</v>
      </c>
      <c r="G21" s="69">
        <v>334567</v>
      </c>
      <c r="H21" s="24">
        <f t="shared" si="0"/>
        <v>1653</v>
      </c>
      <c r="I21" s="24">
        <f t="shared" si="0"/>
        <v>1193477</v>
      </c>
      <c r="J21" s="25">
        <f t="shared" si="1"/>
        <v>5285</v>
      </c>
      <c r="K21" s="26">
        <f t="shared" si="1"/>
        <v>3766403</v>
      </c>
      <c r="L21" s="383"/>
      <c r="M21" s="387"/>
      <c r="N21" s="387"/>
      <c r="O21" s="388"/>
    </row>
    <row r="22" spans="1:15" ht="15" thickBot="1" x14ac:dyDescent="0.35">
      <c r="A22" s="30" t="s">
        <v>29</v>
      </c>
      <c r="B22" s="31">
        <v>105714</v>
      </c>
      <c r="C22" s="32">
        <v>114798881.6999999</v>
      </c>
      <c r="D22" s="33">
        <v>82756.480369053315</v>
      </c>
      <c r="E22" s="33">
        <v>160464412.76843596</v>
      </c>
      <c r="F22" s="34">
        <v>115391.51963094648</v>
      </c>
      <c r="G22" s="90">
        <v>103566779.33156371</v>
      </c>
      <c r="H22" s="36">
        <f t="shared" si="0"/>
        <v>198147.9999999998</v>
      </c>
      <c r="I22" s="37">
        <f t="shared" si="0"/>
        <v>264031192.09999967</v>
      </c>
      <c r="J22" s="38">
        <f t="shared" si="1"/>
        <v>303861.99999999977</v>
      </c>
      <c r="K22" s="39">
        <f t="shared" si="1"/>
        <v>378830073.79999959</v>
      </c>
      <c r="L22" s="383">
        <f>K22/K3</f>
        <v>0.10082824607887723</v>
      </c>
      <c r="M22" s="387">
        <f>J22/J3</f>
        <v>0.10697445177098476</v>
      </c>
      <c r="N22" s="387">
        <f>E22/K22</f>
        <v>0.42357886521214233</v>
      </c>
      <c r="O22" s="388">
        <f>G22/K22</f>
        <v>0.27338584366520224</v>
      </c>
    </row>
    <row r="23" spans="1:15" ht="15" thickBot="1" x14ac:dyDescent="0.35">
      <c r="A23" s="54" t="s">
        <v>20</v>
      </c>
      <c r="B23" s="63">
        <v>38379</v>
      </c>
      <c r="C23" s="64">
        <v>44593506.699999899</v>
      </c>
      <c r="D23" s="65">
        <v>38465.480369053315</v>
      </c>
      <c r="E23" s="65">
        <v>85497097.76843597</v>
      </c>
      <c r="F23" s="63">
        <v>71095.519630946481</v>
      </c>
      <c r="G23" s="64">
        <v>57075083.331563711</v>
      </c>
      <c r="H23" s="45">
        <f t="shared" si="0"/>
        <v>109560.9999999998</v>
      </c>
      <c r="I23" s="46">
        <f t="shared" si="0"/>
        <v>142572181.09999967</v>
      </c>
      <c r="J23" s="25">
        <f t="shared" si="1"/>
        <v>147939.9999999998</v>
      </c>
      <c r="K23" s="26">
        <f t="shared" si="1"/>
        <v>187165687.79999959</v>
      </c>
      <c r="L23" s="383"/>
      <c r="M23" s="387"/>
      <c r="N23" s="387"/>
      <c r="O23" s="388"/>
    </row>
    <row r="24" spans="1:15" ht="15" thickBot="1" x14ac:dyDescent="0.35">
      <c r="A24" s="57" t="str">
        <f>A15</f>
        <v>EverSource East</v>
      </c>
      <c r="B24" s="49">
        <v>27398</v>
      </c>
      <c r="C24" s="50">
        <v>25101078</v>
      </c>
      <c r="D24" s="51">
        <v>32161.480369053312</v>
      </c>
      <c r="E24" s="51">
        <v>61006783.068436071</v>
      </c>
      <c r="F24" s="49">
        <v>66588.519630946481</v>
      </c>
      <c r="G24" s="50">
        <v>49285566.931563713</v>
      </c>
      <c r="H24" s="24">
        <f t="shared" si="0"/>
        <v>98749.999999999796</v>
      </c>
      <c r="I24" s="24">
        <f t="shared" si="0"/>
        <v>110292349.99999979</v>
      </c>
      <c r="J24" s="25">
        <f t="shared" si="1"/>
        <v>126147.9999999998</v>
      </c>
      <c r="K24" s="26">
        <f t="shared" si="1"/>
        <v>135393427.99999979</v>
      </c>
      <c r="L24" s="383"/>
      <c r="M24" s="387"/>
      <c r="N24" s="387"/>
      <c r="O24" s="388"/>
    </row>
    <row r="25" spans="1:15" ht="15" thickBot="1" x14ac:dyDescent="0.35">
      <c r="A25" s="57" t="str">
        <f>A16</f>
        <v>EverSource West</v>
      </c>
      <c r="B25" s="49">
        <v>10981</v>
      </c>
      <c r="C25" s="50">
        <v>19492428.699999899</v>
      </c>
      <c r="D25" s="51">
        <v>6304</v>
      </c>
      <c r="E25" s="51">
        <v>24490314.699999899</v>
      </c>
      <c r="F25" s="52">
        <v>4507</v>
      </c>
      <c r="G25" s="66">
        <v>7789516.4000000004</v>
      </c>
      <c r="H25" s="24">
        <f t="shared" si="0"/>
        <v>10811</v>
      </c>
      <c r="I25" s="24">
        <f t="shared" si="0"/>
        <v>32279831.099999897</v>
      </c>
      <c r="J25" s="25">
        <f t="shared" si="1"/>
        <v>21792</v>
      </c>
      <c r="K25" s="26">
        <f t="shared" si="1"/>
        <v>51772259.799999796</v>
      </c>
      <c r="L25" s="383"/>
      <c r="M25" s="387"/>
      <c r="N25" s="387"/>
      <c r="O25" s="388"/>
    </row>
    <row r="26" spans="1:15" ht="15" thickBot="1" x14ac:dyDescent="0.35">
      <c r="A26" s="54" t="s">
        <v>23</v>
      </c>
      <c r="B26" s="41">
        <v>65654</v>
      </c>
      <c r="C26" s="42">
        <v>69760752</v>
      </c>
      <c r="D26" s="43">
        <v>43670</v>
      </c>
      <c r="E26" s="43">
        <v>74766146</v>
      </c>
      <c r="F26" s="87">
        <v>44052</v>
      </c>
      <c r="G26" s="88">
        <v>46417250</v>
      </c>
      <c r="H26" s="45">
        <f t="shared" si="0"/>
        <v>87722</v>
      </c>
      <c r="I26" s="46">
        <f t="shared" si="0"/>
        <v>121183396</v>
      </c>
      <c r="J26" s="25">
        <f t="shared" si="1"/>
        <v>153376</v>
      </c>
      <c r="K26" s="26">
        <f t="shared" si="1"/>
        <v>190944148</v>
      </c>
      <c r="L26" s="383"/>
      <c r="M26" s="387"/>
      <c r="N26" s="387"/>
      <c r="O26" s="388"/>
    </row>
    <row r="27" spans="1:15" ht="15" thickBot="1" x14ac:dyDescent="0.35">
      <c r="A27" s="57" t="s">
        <v>24</v>
      </c>
      <c r="B27" s="49">
        <v>65374</v>
      </c>
      <c r="C27" s="50">
        <v>69541401</v>
      </c>
      <c r="D27" s="51">
        <v>43355</v>
      </c>
      <c r="E27" s="51">
        <v>74236971</v>
      </c>
      <c r="F27" s="58">
        <v>43023</v>
      </c>
      <c r="G27" s="69">
        <v>45213399</v>
      </c>
      <c r="H27" s="24">
        <f t="shared" si="0"/>
        <v>86378</v>
      </c>
      <c r="I27" s="24">
        <f t="shared" si="0"/>
        <v>119450370</v>
      </c>
      <c r="J27" s="25">
        <f t="shared" si="1"/>
        <v>151752</v>
      </c>
      <c r="K27" s="26">
        <f t="shared" si="1"/>
        <v>188991771</v>
      </c>
      <c r="L27" s="383"/>
      <c r="M27" s="387"/>
      <c r="N27" s="387"/>
      <c r="O27" s="388"/>
    </row>
    <row r="28" spans="1:15" ht="15" thickBot="1" x14ac:dyDescent="0.35">
      <c r="A28" s="57" t="s">
        <v>25</v>
      </c>
      <c r="B28" s="49">
        <v>280</v>
      </c>
      <c r="C28" s="50">
        <v>219351</v>
      </c>
      <c r="D28" s="51">
        <v>315</v>
      </c>
      <c r="E28" s="51">
        <v>529175</v>
      </c>
      <c r="F28" s="58">
        <v>1029</v>
      </c>
      <c r="G28" s="69">
        <v>1203851</v>
      </c>
      <c r="H28" s="24">
        <f t="shared" si="0"/>
        <v>1344</v>
      </c>
      <c r="I28" s="24">
        <f t="shared" si="0"/>
        <v>1733026</v>
      </c>
      <c r="J28" s="25">
        <f t="shared" si="1"/>
        <v>1624</v>
      </c>
      <c r="K28" s="26">
        <f t="shared" si="1"/>
        <v>1952377</v>
      </c>
      <c r="L28" s="383"/>
      <c r="M28" s="387"/>
      <c r="N28" s="387"/>
      <c r="O28" s="388"/>
    </row>
    <row r="29" spans="1:15" ht="15" thickBot="1" x14ac:dyDescent="0.35">
      <c r="A29" s="54" t="s">
        <v>26</v>
      </c>
      <c r="B29" s="41">
        <v>1681</v>
      </c>
      <c r="C29" s="42">
        <v>444623</v>
      </c>
      <c r="D29" s="43">
        <v>621</v>
      </c>
      <c r="E29" s="43">
        <v>201169</v>
      </c>
      <c r="F29" s="55">
        <v>244</v>
      </c>
      <c r="G29" s="89">
        <v>74446</v>
      </c>
      <c r="H29" s="45">
        <f t="shared" si="0"/>
        <v>865</v>
      </c>
      <c r="I29" s="46">
        <f t="shared" si="0"/>
        <v>275615</v>
      </c>
      <c r="J29" s="25">
        <f t="shared" si="1"/>
        <v>2546</v>
      </c>
      <c r="K29" s="26">
        <f t="shared" si="1"/>
        <v>720238</v>
      </c>
      <c r="L29" s="383"/>
      <c r="M29" s="387"/>
      <c r="N29" s="387"/>
      <c r="O29" s="388"/>
    </row>
    <row r="30" spans="1:15" ht="15" thickBot="1" x14ac:dyDescent="0.35">
      <c r="A30" s="57" t="s">
        <v>27</v>
      </c>
      <c r="B30" s="49">
        <v>1681</v>
      </c>
      <c r="C30" s="50">
        <v>444623</v>
      </c>
      <c r="D30" s="51">
        <v>621</v>
      </c>
      <c r="E30" s="51">
        <v>201169</v>
      </c>
      <c r="F30" s="58">
        <v>244</v>
      </c>
      <c r="G30" s="69">
        <v>74446</v>
      </c>
      <c r="H30" s="24">
        <f t="shared" si="0"/>
        <v>865</v>
      </c>
      <c r="I30" s="24">
        <f t="shared" si="0"/>
        <v>275615</v>
      </c>
      <c r="J30" s="25">
        <f t="shared" si="1"/>
        <v>2546</v>
      </c>
      <c r="K30" s="26">
        <f t="shared" si="1"/>
        <v>720238</v>
      </c>
      <c r="L30" s="383"/>
      <c r="M30" s="387"/>
      <c r="N30" s="387"/>
      <c r="O30" s="388"/>
    </row>
    <row r="31" spans="1:15" ht="15" thickBot="1" x14ac:dyDescent="0.35">
      <c r="A31" s="30" t="s">
        <v>30</v>
      </c>
      <c r="B31" s="31">
        <v>11309</v>
      </c>
      <c r="C31" s="32">
        <v>93634280</v>
      </c>
      <c r="D31" s="33">
        <v>22667.596662425487</v>
      </c>
      <c r="E31" s="33">
        <v>346530129.09539318</v>
      </c>
      <c r="F31" s="34">
        <v>12711.403337574449</v>
      </c>
      <c r="G31" s="90">
        <v>92849283.204605907</v>
      </c>
      <c r="H31" s="36">
        <f t="shared" si="0"/>
        <v>35378.999999999935</v>
      </c>
      <c r="I31" s="37">
        <f t="shared" si="0"/>
        <v>439379412.29999912</v>
      </c>
      <c r="J31" s="38">
        <f t="shared" si="1"/>
        <v>46687.999999999935</v>
      </c>
      <c r="K31" s="39">
        <f t="shared" si="1"/>
        <v>533013692.29999912</v>
      </c>
      <c r="L31" s="383">
        <f>K31/K3</f>
        <v>0.14186528326948081</v>
      </c>
      <c r="M31" s="387">
        <f>J31/J3</f>
        <v>1.6436484997412421E-2</v>
      </c>
      <c r="N31" s="387">
        <f>E31/K31</f>
        <v>0.65013363465408625</v>
      </c>
      <c r="O31" s="388">
        <f>G31/K31</f>
        <v>0.17419680684740649</v>
      </c>
    </row>
    <row r="32" spans="1:15" ht="15" thickBot="1" x14ac:dyDescent="0.35">
      <c r="A32" s="54" t="s">
        <v>20</v>
      </c>
      <c r="B32" s="63">
        <v>8099</v>
      </c>
      <c r="C32" s="64">
        <v>50963305</v>
      </c>
      <c r="D32" s="65">
        <v>14876.596662425489</v>
      </c>
      <c r="E32" s="65">
        <v>180348754.09539321</v>
      </c>
      <c r="F32" s="63">
        <v>11049.403337574449</v>
      </c>
      <c r="G32" s="64">
        <v>67221416.204605907</v>
      </c>
      <c r="H32" s="45">
        <f t="shared" si="0"/>
        <v>25925.999999999938</v>
      </c>
      <c r="I32" s="46">
        <f t="shared" si="0"/>
        <v>247570170.29999912</v>
      </c>
      <c r="J32" s="47">
        <f t="shared" si="1"/>
        <v>34024.999999999935</v>
      </c>
      <c r="K32" s="26">
        <f t="shared" si="1"/>
        <v>298533475.29999912</v>
      </c>
      <c r="L32" s="383"/>
      <c r="M32" s="387"/>
      <c r="N32" s="387"/>
      <c r="O32" s="388"/>
    </row>
    <row r="33" spans="1:15" ht="15" thickBot="1" x14ac:dyDescent="0.35">
      <c r="A33" s="57" t="str">
        <f>A24</f>
        <v>EverSource East</v>
      </c>
      <c r="B33" s="49">
        <v>7896</v>
      </c>
      <c r="C33" s="50">
        <v>46151272</v>
      </c>
      <c r="D33" s="51">
        <v>14194.596662425489</v>
      </c>
      <c r="E33" s="51">
        <v>157751629.99539322</v>
      </c>
      <c r="F33" s="49">
        <v>10963.403337574449</v>
      </c>
      <c r="G33" s="51">
        <v>64969149.004605912</v>
      </c>
      <c r="H33" s="24">
        <f t="shared" si="0"/>
        <v>25157.999999999938</v>
      </c>
      <c r="I33" s="24">
        <f t="shared" si="0"/>
        <v>222720778.99999914</v>
      </c>
      <c r="J33" s="47">
        <f t="shared" si="1"/>
        <v>33053.999999999935</v>
      </c>
      <c r="K33" s="26">
        <f t="shared" si="1"/>
        <v>268872050.99999911</v>
      </c>
      <c r="L33" s="383"/>
      <c r="M33" s="387"/>
      <c r="N33" s="387"/>
      <c r="O33" s="388"/>
    </row>
    <row r="34" spans="1:15" ht="15" thickBot="1" x14ac:dyDescent="0.35">
      <c r="A34" s="57" t="str">
        <f>A25</f>
        <v>EverSource West</v>
      </c>
      <c r="B34" s="49">
        <v>203</v>
      </c>
      <c r="C34" s="50">
        <v>4812033</v>
      </c>
      <c r="D34" s="51">
        <v>682</v>
      </c>
      <c r="E34" s="51">
        <v>22597124.100000001</v>
      </c>
      <c r="F34" s="52">
        <v>86</v>
      </c>
      <c r="G34" s="53">
        <v>2252267.2000000002</v>
      </c>
      <c r="H34" s="24">
        <f t="shared" si="0"/>
        <v>768</v>
      </c>
      <c r="I34" s="24">
        <f t="shared" si="0"/>
        <v>24849391.300000001</v>
      </c>
      <c r="J34" s="47">
        <f t="shared" si="1"/>
        <v>971</v>
      </c>
      <c r="K34" s="26">
        <f t="shared" si="1"/>
        <v>29661424.300000001</v>
      </c>
      <c r="L34" s="383"/>
      <c r="M34" s="387"/>
      <c r="N34" s="387"/>
      <c r="O34" s="388"/>
    </row>
    <row r="35" spans="1:15" ht="15" thickBot="1" x14ac:dyDescent="0.35">
      <c r="A35" s="54" t="s">
        <v>23</v>
      </c>
      <c r="B35" s="63">
        <v>2302</v>
      </c>
      <c r="C35" s="64">
        <v>39791976</v>
      </c>
      <c r="D35" s="65">
        <v>7193</v>
      </c>
      <c r="E35" s="65">
        <v>161228408</v>
      </c>
      <c r="F35" s="67">
        <v>1459</v>
      </c>
      <c r="G35" s="91">
        <v>25054804</v>
      </c>
      <c r="H35" s="45">
        <f t="shared" si="0"/>
        <v>8652</v>
      </c>
      <c r="I35" s="46">
        <f t="shared" si="0"/>
        <v>186283212</v>
      </c>
      <c r="J35" s="25">
        <f t="shared" si="1"/>
        <v>10954</v>
      </c>
      <c r="K35" s="26">
        <f t="shared" si="1"/>
        <v>226075188</v>
      </c>
      <c r="L35" s="383"/>
      <c r="M35" s="387"/>
      <c r="N35" s="387"/>
      <c r="O35" s="388"/>
    </row>
    <row r="36" spans="1:15" ht="15" thickBot="1" x14ac:dyDescent="0.35">
      <c r="A36" s="57" t="s">
        <v>24</v>
      </c>
      <c r="B36" s="49">
        <v>2297</v>
      </c>
      <c r="C36" s="50">
        <v>39770896</v>
      </c>
      <c r="D36" s="51">
        <v>7164</v>
      </c>
      <c r="E36" s="51">
        <v>160494065</v>
      </c>
      <c r="F36" s="58">
        <v>1421</v>
      </c>
      <c r="G36" s="69">
        <v>24537416</v>
      </c>
      <c r="H36" s="24">
        <f t="shared" si="0"/>
        <v>8585</v>
      </c>
      <c r="I36" s="24">
        <f t="shared" si="0"/>
        <v>185031481</v>
      </c>
      <c r="J36" s="25">
        <f t="shared" si="1"/>
        <v>10882</v>
      </c>
      <c r="K36" s="26">
        <f t="shared" si="1"/>
        <v>224802377</v>
      </c>
      <c r="L36" s="383"/>
      <c r="M36" s="387"/>
      <c r="N36" s="387"/>
      <c r="O36" s="388"/>
    </row>
    <row r="37" spans="1:15" ht="15" thickBot="1" x14ac:dyDescent="0.35">
      <c r="A37" s="57" t="s">
        <v>25</v>
      </c>
      <c r="B37" s="49">
        <v>5</v>
      </c>
      <c r="C37" s="50">
        <v>21080</v>
      </c>
      <c r="D37" s="51">
        <v>29</v>
      </c>
      <c r="E37" s="51">
        <v>734343</v>
      </c>
      <c r="F37" s="58">
        <v>38</v>
      </c>
      <c r="G37" s="69">
        <v>517388</v>
      </c>
      <c r="H37" s="24">
        <f t="shared" si="0"/>
        <v>67</v>
      </c>
      <c r="I37" s="24">
        <f t="shared" si="0"/>
        <v>1251731</v>
      </c>
      <c r="J37" s="25">
        <f t="shared" si="1"/>
        <v>72</v>
      </c>
      <c r="K37" s="26">
        <f t="shared" si="1"/>
        <v>1272811</v>
      </c>
      <c r="L37" s="383"/>
      <c r="M37" s="387"/>
      <c r="N37" s="387"/>
      <c r="O37" s="388"/>
    </row>
    <row r="38" spans="1:15" ht="15" thickBot="1" x14ac:dyDescent="0.35">
      <c r="A38" s="54" t="s">
        <v>26</v>
      </c>
      <c r="B38" s="63">
        <v>908</v>
      </c>
      <c r="C38" s="64">
        <v>2878999</v>
      </c>
      <c r="D38" s="65">
        <v>598</v>
      </c>
      <c r="E38" s="65">
        <v>4952967</v>
      </c>
      <c r="F38" s="70">
        <v>203</v>
      </c>
      <c r="G38" s="92">
        <v>573063</v>
      </c>
      <c r="H38" s="45">
        <f t="shared" si="0"/>
        <v>801</v>
      </c>
      <c r="I38" s="46">
        <f t="shared" si="0"/>
        <v>5526030</v>
      </c>
      <c r="J38" s="25">
        <f t="shared" si="1"/>
        <v>1709</v>
      </c>
      <c r="K38" s="26">
        <f t="shared" si="1"/>
        <v>8405029</v>
      </c>
      <c r="L38" s="383"/>
      <c r="M38" s="387"/>
      <c r="N38" s="387"/>
      <c r="O38" s="388"/>
    </row>
    <row r="39" spans="1:15" ht="15" thickBot="1" x14ac:dyDescent="0.35">
      <c r="A39" s="57" t="s">
        <v>27</v>
      </c>
      <c r="B39" s="49">
        <v>908</v>
      </c>
      <c r="C39" s="50">
        <v>2878999</v>
      </c>
      <c r="D39" s="51">
        <v>598</v>
      </c>
      <c r="E39" s="51">
        <v>4952967</v>
      </c>
      <c r="F39" s="58">
        <v>203</v>
      </c>
      <c r="G39" s="69">
        <v>573063</v>
      </c>
      <c r="H39" s="24">
        <f t="shared" si="0"/>
        <v>801</v>
      </c>
      <c r="I39" s="24">
        <f t="shared" si="0"/>
        <v>5526030</v>
      </c>
      <c r="J39" s="25">
        <f t="shared" si="1"/>
        <v>1709</v>
      </c>
      <c r="K39" s="26">
        <f t="shared" si="1"/>
        <v>8405029</v>
      </c>
      <c r="L39" s="383"/>
      <c r="M39" s="387"/>
      <c r="N39" s="387"/>
      <c r="O39" s="388"/>
    </row>
    <row r="40" spans="1:15" ht="15" thickBot="1" x14ac:dyDescent="0.35">
      <c r="A40" s="30" t="s">
        <v>32</v>
      </c>
      <c r="B40" s="31">
        <v>766</v>
      </c>
      <c r="C40" s="32">
        <v>70589520</v>
      </c>
      <c r="D40" s="33">
        <v>5862.3511933317659</v>
      </c>
      <c r="E40" s="33">
        <v>1121062100.3359728</v>
      </c>
      <c r="F40" s="34">
        <v>707.64880666822478</v>
      </c>
      <c r="G40" s="90">
        <v>50117012.664026402</v>
      </c>
      <c r="H40" s="36">
        <f t="shared" si="0"/>
        <v>6569.9999999999909</v>
      </c>
      <c r="I40" s="37">
        <f t="shared" si="0"/>
        <v>1171179112.9999993</v>
      </c>
      <c r="J40" s="38">
        <f t="shared" si="1"/>
        <v>7335.9999999999909</v>
      </c>
      <c r="K40" s="39">
        <f t="shared" si="1"/>
        <v>1241768632.9999993</v>
      </c>
      <c r="L40" s="383">
        <f>K40/K3</f>
        <v>0.3305053161308838</v>
      </c>
      <c r="M40" s="384">
        <f>J40/J3</f>
        <v>2.5826348085379014E-3</v>
      </c>
      <c r="N40" s="384">
        <f>E40/K40</f>
        <v>0.90279466765688021</v>
      </c>
      <c r="O40" s="385">
        <f>G40/K40</f>
        <v>4.0359380428984015E-2</v>
      </c>
    </row>
    <row r="41" spans="1:15" ht="15" thickBot="1" x14ac:dyDescent="0.35">
      <c r="A41" s="54" t="s">
        <v>20</v>
      </c>
      <c r="B41" s="63">
        <v>511</v>
      </c>
      <c r="C41" s="64">
        <v>44322137</v>
      </c>
      <c r="D41" s="65">
        <v>3557.3511933317664</v>
      </c>
      <c r="E41" s="65">
        <v>646111572.33597267</v>
      </c>
      <c r="F41" s="93">
        <v>535.64880666822478</v>
      </c>
      <c r="G41" s="94">
        <v>33635708.664026402</v>
      </c>
      <c r="H41" s="45">
        <f t="shared" si="0"/>
        <v>4092.9999999999909</v>
      </c>
      <c r="I41" s="46">
        <f t="shared" si="0"/>
        <v>679747280.99999905</v>
      </c>
      <c r="J41" s="47">
        <f t="shared" si="1"/>
        <v>4603.9999999999909</v>
      </c>
      <c r="K41" s="26">
        <f t="shared" si="1"/>
        <v>724069417.99999905</v>
      </c>
      <c r="L41" s="383"/>
      <c r="M41" s="384"/>
      <c r="N41" s="384"/>
      <c r="O41" s="385"/>
    </row>
    <row r="42" spans="1:15" ht="15" thickBot="1" x14ac:dyDescent="0.35">
      <c r="A42" s="57" t="str">
        <f>A33</f>
        <v>EverSource East</v>
      </c>
      <c r="B42" s="49">
        <v>491</v>
      </c>
      <c r="C42" s="50">
        <v>42060421</v>
      </c>
      <c r="D42" s="51">
        <v>3367.3511933317664</v>
      </c>
      <c r="E42" s="51">
        <v>572029491.33597267</v>
      </c>
      <c r="F42" s="49">
        <v>528.64880666822478</v>
      </c>
      <c r="G42" s="51">
        <v>32900428.664026402</v>
      </c>
      <c r="H42" s="24">
        <f t="shared" si="0"/>
        <v>3895.9999999999909</v>
      </c>
      <c r="I42" s="24">
        <f t="shared" si="0"/>
        <v>604929919.99999905</v>
      </c>
      <c r="J42" s="47">
        <f t="shared" si="1"/>
        <v>4386.9999999999909</v>
      </c>
      <c r="K42" s="26">
        <f t="shared" si="1"/>
        <v>646990340.99999905</v>
      </c>
      <c r="L42" s="383"/>
      <c r="M42" s="384"/>
      <c r="N42" s="384"/>
      <c r="O42" s="385"/>
    </row>
    <row r="43" spans="1:15" ht="15" thickBot="1" x14ac:dyDescent="0.35">
      <c r="A43" s="57" t="str">
        <f>A34</f>
        <v>EverSource West</v>
      </c>
      <c r="B43" s="49">
        <v>20</v>
      </c>
      <c r="C43" s="50">
        <v>2261716</v>
      </c>
      <c r="D43" s="51">
        <v>190</v>
      </c>
      <c r="E43" s="51">
        <v>74082081</v>
      </c>
      <c r="F43" s="52">
        <v>7</v>
      </c>
      <c r="G43" s="53">
        <v>735280</v>
      </c>
      <c r="H43" s="24">
        <f t="shared" si="0"/>
        <v>197</v>
      </c>
      <c r="I43" s="24">
        <f t="shared" si="0"/>
        <v>74817361</v>
      </c>
      <c r="J43" s="47">
        <f t="shared" si="1"/>
        <v>217</v>
      </c>
      <c r="K43" s="26">
        <f t="shared" si="1"/>
        <v>77079077</v>
      </c>
      <c r="L43" s="383"/>
      <c r="M43" s="384"/>
      <c r="N43" s="384"/>
      <c r="O43" s="385"/>
    </row>
    <row r="44" spans="1:15" ht="15" thickBot="1" x14ac:dyDescent="0.35">
      <c r="A44" s="54" t="s">
        <v>23</v>
      </c>
      <c r="B44" s="63">
        <v>249</v>
      </c>
      <c r="C44" s="64">
        <v>24758112</v>
      </c>
      <c r="D44" s="65">
        <v>2281</v>
      </c>
      <c r="E44" s="65">
        <v>461632611</v>
      </c>
      <c r="F44" s="67">
        <v>172</v>
      </c>
      <c r="G44" s="91">
        <v>16481304</v>
      </c>
      <c r="H44" s="45">
        <f t="shared" si="0"/>
        <v>2453</v>
      </c>
      <c r="I44" s="46">
        <f t="shared" si="0"/>
        <v>478113915</v>
      </c>
      <c r="J44" s="25">
        <f t="shared" si="1"/>
        <v>2702</v>
      </c>
      <c r="K44" s="26">
        <f t="shared" si="1"/>
        <v>502872027</v>
      </c>
      <c r="L44" s="383"/>
      <c r="M44" s="384"/>
      <c r="N44" s="384"/>
      <c r="O44" s="385"/>
    </row>
    <row r="45" spans="1:15" ht="15" thickBot="1" x14ac:dyDescent="0.35">
      <c r="A45" s="57" t="s">
        <v>24</v>
      </c>
      <c r="B45" s="49">
        <v>248</v>
      </c>
      <c r="C45" s="50">
        <v>24720672</v>
      </c>
      <c r="D45" s="51">
        <v>2275</v>
      </c>
      <c r="E45" s="51">
        <v>461091588</v>
      </c>
      <c r="F45" s="58">
        <v>170</v>
      </c>
      <c r="G45" s="69">
        <v>16310504</v>
      </c>
      <c r="H45" s="24">
        <f t="shared" si="0"/>
        <v>2445</v>
      </c>
      <c r="I45" s="24">
        <f t="shared" si="0"/>
        <v>477402092</v>
      </c>
      <c r="J45" s="25">
        <f t="shared" si="1"/>
        <v>2693</v>
      </c>
      <c r="K45" s="26">
        <f t="shared" si="1"/>
        <v>502122764</v>
      </c>
      <c r="L45" s="383"/>
      <c r="M45" s="384"/>
      <c r="N45" s="384"/>
      <c r="O45" s="385"/>
    </row>
    <row r="46" spans="1:15" ht="15" thickBot="1" x14ac:dyDescent="0.35">
      <c r="A46" s="57" t="s">
        <v>25</v>
      </c>
      <c r="B46" s="49">
        <v>1</v>
      </c>
      <c r="C46" s="50">
        <v>37440</v>
      </c>
      <c r="D46" s="51">
        <v>6</v>
      </c>
      <c r="E46" s="51">
        <v>541023</v>
      </c>
      <c r="F46" s="58">
        <v>2</v>
      </c>
      <c r="G46" s="69">
        <v>170800</v>
      </c>
      <c r="H46" s="24">
        <f t="shared" si="0"/>
        <v>8</v>
      </c>
      <c r="I46" s="24">
        <f t="shared" si="0"/>
        <v>711823</v>
      </c>
      <c r="J46" s="25">
        <f t="shared" si="1"/>
        <v>9</v>
      </c>
      <c r="K46" s="26">
        <f t="shared" si="1"/>
        <v>749263</v>
      </c>
      <c r="L46" s="383"/>
      <c r="M46" s="384"/>
      <c r="N46" s="384"/>
      <c r="O46" s="385"/>
    </row>
    <row r="47" spans="1:15" ht="15" thickBot="1" x14ac:dyDescent="0.35">
      <c r="A47" s="54" t="s">
        <v>26</v>
      </c>
      <c r="B47" s="63">
        <v>6</v>
      </c>
      <c r="C47" s="64">
        <v>1509271</v>
      </c>
      <c r="D47" s="65">
        <v>24</v>
      </c>
      <c r="E47" s="65">
        <v>13317917</v>
      </c>
      <c r="F47" s="70">
        <v>0</v>
      </c>
      <c r="G47" s="92">
        <v>0</v>
      </c>
      <c r="H47" s="45">
        <f t="shared" si="0"/>
        <v>24</v>
      </c>
      <c r="I47" s="46">
        <f t="shared" si="0"/>
        <v>13317917</v>
      </c>
      <c r="J47" s="25">
        <f t="shared" si="1"/>
        <v>30</v>
      </c>
      <c r="K47" s="26">
        <f t="shared" si="1"/>
        <v>14827188</v>
      </c>
      <c r="L47" s="383"/>
      <c r="M47" s="384"/>
      <c r="N47" s="384"/>
      <c r="O47" s="385"/>
    </row>
    <row r="48" spans="1:15" ht="15" thickBot="1" x14ac:dyDescent="0.35">
      <c r="A48" s="57" t="s">
        <v>27</v>
      </c>
      <c r="B48" s="49">
        <v>6</v>
      </c>
      <c r="C48" s="50">
        <v>1509271</v>
      </c>
      <c r="D48" s="51">
        <v>24</v>
      </c>
      <c r="E48" s="51">
        <v>13317917</v>
      </c>
      <c r="F48" s="58">
        <v>0</v>
      </c>
      <c r="G48" s="69">
        <v>0</v>
      </c>
      <c r="H48" s="24">
        <f t="shared" si="0"/>
        <v>24</v>
      </c>
      <c r="I48" s="24">
        <f t="shared" si="0"/>
        <v>13317917</v>
      </c>
      <c r="J48" s="25">
        <f t="shared" si="1"/>
        <v>30</v>
      </c>
      <c r="K48" s="26">
        <f t="shared" si="1"/>
        <v>14827188</v>
      </c>
      <c r="L48" s="383"/>
      <c r="M48" s="384"/>
      <c r="N48" s="384"/>
      <c r="O48" s="385"/>
    </row>
    <row r="49" spans="1:15" ht="15" thickBot="1" x14ac:dyDescent="0.35">
      <c r="A49" s="30" t="s">
        <v>33</v>
      </c>
      <c r="B49" s="31">
        <v>3176</v>
      </c>
      <c r="C49" s="32">
        <v>3713599.5</v>
      </c>
      <c r="D49" s="33">
        <v>8957.4184631662392</v>
      </c>
      <c r="E49" s="33">
        <v>11274172.70367134</v>
      </c>
      <c r="F49" s="34">
        <v>4535.5815368337499</v>
      </c>
      <c r="G49" s="90">
        <v>1786032.7963286499</v>
      </c>
      <c r="H49" s="36">
        <f t="shared" si="0"/>
        <v>13492.999999999989</v>
      </c>
      <c r="I49" s="37">
        <f t="shared" si="0"/>
        <v>13060205.499999989</v>
      </c>
      <c r="J49" s="38">
        <f t="shared" si="1"/>
        <v>16668.999999999989</v>
      </c>
      <c r="K49" s="39">
        <f t="shared" si="1"/>
        <v>16773804.999999989</v>
      </c>
      <c r="L49" s="386">
        <f>K49/K3</f>
        <v>4.4644642946483565E-3</v>
      </c>
      <c r="M49" s="384">
        <f>J49/J3</f>
        <v>5.868312380523215E-3</v>
      </c>
      <c r="N49" s="384">
        <f>E49/K49</f>
        <v>0.67212971080034301</v>
      </c>
      <c r="O49" s="385">
        <f>G49/K49</f>
        <v>0.10647749847626409</v>
      </c>
    </row>
    <row r="50" spans="1:15" ht="15" thickBot="1" x14ac:dyDescent="0.35">
      <c r="A50" s="54" t="s">
        <v>20</v>
      </c>
      <c r="B50" s="63">
        <v>2677</v>
      </c>
      <c r="C50" s="64">
        <v>1978551.5</v>
      </c>
      <c r="D50" s="65">
        <v>8348.4184631662392</v>
      </c>
      <c r="E50" s="65">
        <v>6669561.7036713399</v>
      </c>
      <c r="F50" s="93">
        <v>4220.5815368337499</v>
      </c>
      <c r="G50" s="94">
        <v>880291.79632864997</v>
      </c>
      <c r="H50" s="45">
        <f t="shared" si="0"/>
        <v>12568.999999999989</v>
      </c>
      <c r="I50" s="46">
        <f t="shared" si="0"/>
        <v>7549853.4999999898</v>
      </c>
      <c r="J50" s="47">
        <f t="shared" si="1"/>
        <v>15245.999999999989</v>
      </c>
      <c r="K50" s="26">
        <f t="shared" si="1"/>
        <v>9528404.9999999907</v>
      </c>
      <c r="L50" s="386"/>
      <c r="M50" s="384"/>
      <c r="N50" s="384"/>
      <c r="O50" s="385"/>
    </row>
    <row r="51" spans="1:15" ht="15" thickBot="1" x14ac:dyDescent="0.35">
      <c r="A51" s="57" t="str">
        <f>A42</f>
        <v>EverSource East</v>
      </c>
      <c r="B51" s="49">
        <v>2549</v>
      </c>
      <c r="C51" s="50">
        <v>1375188</v>
      </c>
      <c r="D51" s="51">
        <v>7129.4184631662401</v>
      </c>
      <c r="E51" s="51">
        <v>5127849.7036713399</v>
      </c>
      <c r="F51" s="49">
        <v>3331.5815368337499</v>
      </c>
      <c r="G51" s="51">
        <v>705491.29632864997</v>
      </c>
      <c r="H51" s="24">
        <f t="shared" si="0"/>
        <v>10460.999999999989</v>
      </c>
      <c r="I51" s="24">
        <f t="shared" si="0"/>
        <v>5833340.9999999898</v>
      </c>
      <c r="J51" s="47">
        <f t="shared" si="1"/>
        <v>13009.999999999989</v>
      </c>
      <c r="K51" s="26">
        <f t="shared" si="1"/>
        <v>7208528.9999999898</v>
      </c>
      <c r="L51" s="386"/>
      <c r="M51" s="384"/>
      <c r="N51" s="384"/>
      <c r="O51" s="385"/>
    </row>
    <row r="52" spans="1:15" ht="15" thickBot="1" x14ac:dyDescent="0.35">
      <c r="A52" s="57" t="str">
        <f>A43</f>
        <v>EverSource West</v>
      </c>
      <c r="B52" s="49">
        <v>128</v>
      </c>
      <c r="C52" s="50">
        <v>603363.5</v>
      </c>
      <c r="D52" s="51">
        <v>1219</v>
      </c>
      <c r="E52" s="51">
        <v>1541712</v>
      </c>
      <c r="F52" s="52">
        <v>889</v>
      </c>
      <c r="G52" s="53">
        <v>174800.5</v>
      </c>
      <c r="H52" s="24">
        <f t="shared" si="0"/>
        <v>2108</v>
      </c>
      <c r="I52" s="24">
        <f t="shared" si="0"/>
        <v>1716512.5</v>
      </c>
      <c r="J52" s="47">
        <f t="shared" si="1"/>
        <v>2236</v>
      </c>
      <c r="K52" s="26">
        <f t="shared" si="1"/>
        <v>2319876</v>
      </c>
      <c r="L52" s="386"/>
      <c r="M52" s="384"/>
      <c r="N52" s="384"/>
      <c r="O52" s="385"/>
    </row>
    <row r="53" spans="1:15" ht="15" thickBot="1" x14ac:dyDescent="0.35">
      <c r="A53" s="54" t="s">
        <v>23</v>
      </c>
      <c r="B53" s="63">
        <v>226</v>
      </c>
      <c r="C53" s="64">
        <v>1677417</v>
      </c>
      <c r="D53" s="65">
        <v>413</v>
      </c>
      <c r="E53" s="65">
        <v>4495438</v>
      </c>
      <c r="F53" s="67">
        <v>165</v>
      </c>
      <c r="G53" s="91">
        <v>894307</v>
      </c>
      <c r="H53" s="45">
        <f t="shared" si="0"/>
        <v>578</v>
      </c>
      <c r="I53" s="46">
        <f t="shared" si="0"/>
        <v>5389745</v>
      </c>
      <c r="J53" s="25">
        <f t="shared" si="1"/>
        <v>804</v>
      </c>
      <c r="K53" s="26">
        <f t="shared" si="1"/>
        <v>7067162</v>
      </c>
      <c r="L53" s="386"/>
      <c r="M53" s="384"/>
      <c r="N53" s="384"/>
      <c r="O53" s="385"/>
    </row>
    <row r="54" spans="1:15" ht="15" thickBot="1" x14ac:dyDescent="0.35">
      <c r="A54" s="57" t="s">
        <v>24</v>
      </c>
      <c r="B54" s="49">
        <v>226</v>
      </c>
      <c r="C54" s="50">
        <v>1677417</v>
      </c>
      <c r="D54" s="51">
        <v>412</v>
      </c>
      <c r="E54" s="51">
        <v>4471031</v>
      </c>
      <c r="F54" s="58">
        <v>164</v>
      </c>
      <c r="G54" s="69">
        <v>894082</v>
      </c>
      <c r="H54" s="24">
        <f t="shared" si="0"/>
        <v>576</v>
      </c>
      <c r="I54" s="24">
        <f t="shared" si="0"/>
        <v>5365113</v>
      </c>
      <c r="J54" s="25">
        <f t="shared" si="1"/>
        <v>802</v>
      </c>
      <c r="K54" s="26">
        <f t="shared" si="1"/>
        <v>7042530</v>
      </c>
      <c r="L54" s="386"/>
      <c r="M54" s="384"/>
      <c r="N54" s="384"/>
      <c r="O54" s="385"/>
    </row>
    <row r="55" spans="1:15" ht="15" thickBot="1" x14ac:dyDescent="0.35">
      <c r="A55" s="57" t="s">
        <v>25</v>
      </c>
      <c r="B55" s="49">
        <v>0</v>
      </c>
      <c r="C55" s="50">
        <v>0</v>
      </c>
      <c r="D55" s="51">
        <v>1</v>
      </c>
      <c r="E55" s="51">
        <v>24407</v>
      </c>
      <c r="F55" s="58">
        <v>1</v>
      </c>
      <c r="G55" s="69">
        <v>225</v>
      </c>
      <c r="H55" s="24">
        <f t="shared" si="0"/>
        <v>2</v>
      </c>
      <c r="I55" s="24">
        <f t="shared" si="0"/>
        <v>24632</v>
      </c>
      <c r="J55" s="25">
        <f t="shared" si="1"/>
        <v>2</v>
      </c>
      <c r="K55" s="26">
        <f t="shared" si="1"/>
        <v>24632</v>
      </c>
      <c r="L55" s="386"/>
      <c r="M55" s="384"/>
      <c r="N55" s="384"/>
      <c r="O55" s="385"/>
    </row>
    <row r="56" spans="1:15" ht="15" thickBot="1" x14ac:dyDescent="0.35">
      <c r="A56" s="54" t="s">
        <v>26</v>
      </c>
      <c r="B56" s="63">
        <v>273</v>
      </c>
      <c r="C56" s="64">
        <v>57631</v>
      </c>
      <c r="D56" s="65">
        <v>196</v>
      </c>
      <c r="E56" s="65">
        <v>109173</v>
      </c>
      <c r="F56" s="70">
        <v>150</v>
      </c>
      <c r="G56" s="92">
        <v>11434</v>
      </c>
      <c r="H56" s="45">
        <f t="shared" si="0"/>
        <v>346</v>
      </c>
      <c r="I56" s="46">
        <f t="shared" si="0"/>
        <v>120607</v>
      </c>
      <c r="J56" s="25">
        <f t="shared" si="1"/>
        <v>619</v>
      </c>
      <c r="K56" s="26">
        <f t="shared" si="1"/>
        <v>178238</v>
      </c>
      <c r="L56" s="386"/>
      <c r="M56" s="384"/>
      <c r="N56" s="384"/>
      <c r="O56" s="385"/>
    </row>
    <row r="57" spans="1:15" ht="15" thickBot="1" x14ac:dyDescent="0.35">
      <c r="A57" s="57" t="s">
        <v>27</v>
      </c>
      <c r="B57" s="49">
        <v>273</v>
      </c>
      <c r="C57" s="50">
        <v>57631</v>
      </c>
      <c r="D57" s="51">
        <v>196</v>
      </c>
      <c r="E57" s="51">
        <v>109173</v>
      </c>
      <c r="F57" s="58">
        <v>150</v>
      </c>
      <c r="G57" s="69">
        <v>11434</v>
      </c>
      <c r="H57" s="24">
        <f t="shared" si="0"/>
        <v>346</v>
      </c>
      <c r="I57" s="24">
        <f t="shared" si="0"/>
        <v>120607</v>
      </c>
      <c r="J57" s="25">
        <f t="shared" si="1"/>
        <v>619</v>
      </c>
      <c r="K57" s="26">
        <f t="shared" si="1"/>
        <v>178238</v>
      </c>
      <c r="L57" s="386"/>
      <c r="M57" s="384"/>
      <c r="N57" s="384"/>
      <c r="O57" s="385"/>
    </row>
    <row r="58" spans="1:15" ht="15" thickBot="1" x14ac:dyDescent="0.35">
      <c r="A58" s="73" t="s">
        <v>35</v>
      </c>
      <c r="B58" s="74">
        <v>354</v>
      </c>
      <c r="C58" s="75">
        <v>900646.09999999905</v>
      </c>
      <c r="D58" s="76">
        <v>120</v>
      </c>
      <c r="E58" s="76">
        <v>436498.7</v>
      </c>
      <c r="F58" s="77">
        <v>167</v>
      </c>
      <c r="G58" s="95">
        <v>256994.6</v>
      </c>
      <c r="H58" s="36">
        <f t="shared" si="0"/>
        <v>287</v>
      </c>
      <c r="I58" s="37">
        <f t="shared" si="0"/>
        <v>693493.3</v>
      </c>
      <c r="J58" s="38">
        <f t="shared" si="1"/>
        <v>641</v>
      </c>
      <c r="K58" s="39">
        <f t="shared" si="1"/>
        <v>1594139.3999999992</v>
      </c>
      <c r="L58" s="377">
        <f>K58/K3</f>
        <v>4.2429123457630248E-4</v>
      </c>
      <c r="M58" s="379">
        <f>J58/J3</f>
        <v>2.2566370123674984E-4</v>
      </c>
      <c r="N58" s="379">
        <f>E58/K58</f>
        <v>0.27381463628588582</v>
      </c>
      <c r="O58" s="381">
        <v>4.1044911227103402E-2</v>
      </c>
    </row>
    <row r="59" spans="1:15" ht="15" thickBot="1" x14ac:dyDescent="0.35">
      <c r="A59" s="96" t="s">
        <v>20</v>
      </c>
      <c r="B59" s="97">
        <v>354</v>
      </c>
      <c r="C59" s="98">
        <v>900646.09999999905</v>
      </c>
      <c r="D59" s="99">
        <v>120</v>
      </c>
      <c r="E59" s="99">
        <v>436498.7</v>
      </c>
      <c r="F59" s="93">
        <v>167</v>
      </c>
      <c r="G59" s="94">
        <v>256994.6</v>
      </c>
      <c r="H59" s="45">
        <f t="shared" si="0"/>
        <v>287</v>
      </c>
      <c r="I59" s="46">
        <f t="shared" si="0"/>
        <v>693493.3</v>
      </c>
      <c r="J59" s="80">
        <f t="shared" si="1"/>
        <v>641</v>
      </c>
      <c r="K59" s="81">
        <f t="shared" si="1"/>
        <v>1594139.3999999992</v>
      </c>
      <c r="L59" s="377"/>
      <c r="M59" s="379"/>
      <c r="N59" s="379"/>
      <c r="O59" s="381"/>
    </row>
    <row r="60" spans="1:15" ht="15" thickBot="1" x14ac:dyDescent="0.35">
      <c r="A60" s="100" t="str">
        <f>A43</f>
        <v>EverSource West</v>
      </c>
      <c r="B60" s="101">
        <v>354</v>
      </c>
      <c r="C60" s="101">
        <v>900646.09999999905</v>
      </c>
      <c r="D60" s="101">
        <v>120</v>
      </c>
      <c r="E60" s="101">
        <v>436498.7</v>
      </c>
      <c r="F60" s="52">
        <v>167</v>
      </c>
      <c r="G60" s="53">
        <v>256994.6</v>
      </c>
      <c r="H60" s="102">
        <f t="shared" ref="H60:I60" si="2">D60+F60</f>
        <v>287</v>
      </c>
      <c r="I60" s="103">
        <f t="shared" si="2"/>
        <v>693493.3</v>
      </c>
      <c r="J60" s="84">
        <f t="shared" si="1"/>
        <v>641</v>
      </c>
      <c r="K60" s="85">
        <f t="shared" si="1"/>
        <v>1594139.3999999992</v>
      </c>
      <c r="L60" s="378"/>
      <c r="M60" s="380"/>
      <c r="N60" s="380"/>
      <c r="O60" s="382"/>
    </row>
  </sheetData>
  <mergeCells count="33">
    <mergeCell ref="B1:C1"/>
    <mergeCell ref="D1:E1"/>
    <mergeCell ref="F1:G1"/>
    <mergeCell ref="H1:I1"/>
    <mergeCell ref="J1:O1"/>
    <mergeCell ref="L4:L12"/>
    <mergeCell ref="M4:M12"/>
    <mergeCell ref="N4:N12"/>
    <mergeCell ref="O4:O12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</mergeCells>
  <pageMargins left="0.7" right="0.7" top="0.75" bottom="0.75" header="0.3" footer="0.3"/>
  <pageSetup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46D1-3A7A-439A-BFAD-CC7B537A3D24}">
  <sheetPr>
    <tabColor rgb="FF0070C0"/>
  </sheetPr>
  <dimension ref="A1:O60"/>
  <sheetViews>
    <sheetView zoomScaleNormal="100" workbookViewId="0"/>
  </sheetViews>
  <sheetFormatPr defaultRowHeight="14.4" x14ac:dyDescent="0.3"/>
  <cols>
    <col min="1" max="1" width="17.44140625" customWidth="1"/>
    <col min="2" max="2" width="14.21875" style="86" customWidth="1"/>
    <col min="3" max="3" width="14.44140625" style="86" customWidth="1"/>
    <col min="4" max="4" width="13.21875" style="86" customWidth="1"/>
    <col min="5" max="6" width="14.21875" style="86" customWidth="1"/>
    <col min="7" max="9" width="15.21875" style="86" customWidth="1"/>
    <col min="10" max="10" width="11.44140625" style="86" customWidth="1"/>
    <col min="11" max="11" width="12.77734375" style="86" customWidth="1"/>
    <col min="12" max="12" width="12.77734375" bestFit="1" customWidth="1"/>
    <col min="13" max="13" width="11.77734375" customWidth="1"/>
    <col min="14" max="14" width="13.77734375" bestFit="1" customWidth="1"/>
    <col min="15" max="15" width="13.77734375" customWidth="1"/>
  </cols>
  <sheetData>
    <row r="1" spans="1:15" ht="44.1" customHeight="1" thickTop="1" thickBot="1" x14ac:dyDescent="0.35">
      <c r="B1" s="391" t="s">
        <v>0</v>
      </c>
      <c r="C1" s="392"/>
      <c r="D1" s="393" t="s">
        <v>1</v>
      </c>
      <c r="E1" s="394"/>
      <c r="F1" s="391" t="s">
        <v>2</v>
      </c>
      <c r="G1" s="395"/>
      <c r="H1" s="396" t="s">
        <v>3</v>
      </c>
      <c r="I1" s="397"/>
      <c r="J1" s="398" t="s">
        <v>4</v>
      </c>
      <c r="K1" s="399"/>
      <c r="L1" s="405"/>
      <c r="M1" s="405"/>
      <c r="N1" s="405"/>
      <c r="O1" s="406"/>
    </row>
    <row r="2" spans="1:15" ht="44.4" thickTop="1" thickBot="1" x14ac:dyDescent="0.35">
      <c r="A2" s="2">
        <f>LAYOUT!B20</f>
        <v>2022</v>
      </c>
      <c r="B2" s="3" t="s">
        <v>5</v>
      </c>
      <c r="C2" s="4" t="s">
        <v>6</v>
      </c>
      <c r="D2" s="5" t="s">
        <v>7</v>
      </c>
      <c r="E2" s="6" t="s">
        <v>8</v>
      </c>
      <c r="F2" s="7" t="s">
        <v>9</v>
      </c>
      <c r="G2" s="8" t="s">
        <v>10</v>
      </c>
      <c r="H2" s="9" t="s">
        <v>11</v>
      </c>
      <c r="I2" s="10" t="s">
        <v>12</v>
      </c>
      <c r="J2" s="11" t="s">
        <v>13</v>
      </c>
      <c r="K2" s="12" t="s">
        <v>14</v>
      </c>
      <c r="L2" s="104" t="s">
        <v>15</v>
      </c>
      <c r="M2" s="105" t="s">
        <v>16</v>
      </c>
      <c r="N2" s="106" t="s">
        <v>17</v>
      </c>
      <c r="O2" s="107" t="s">
        <v>18</v>
      </c>
    </row>
    <row r="3" spans="1:15" ht="15" thickBot="1" x14ac:dyDescent="0.35">
      <c r="A3" s="17" t="str">
        <f>[1]LAYOUT!B23</f>
        <v>March</v>
      </c>
      <c r="B3" s="18">
        <v>1112188</v>
      </c>
      <c r="C3" s="19">
        <v>815904968.5</v>
      </c>
      <c r="D3" s="20">
        <v>540978.41068510304</v>
      </c>
      <c r="E3" s="21">
        <v>1837324955.723567</v>
      </c>
      <c r="F3" s="22">
        <v>1212718.5893148943</v>
      </c>
      <c r="G3" s="23">
        <v>811924421.87643123</v>
      </c>
      <c r="H3" s="24">
        <f>D3+F3</f>
        <v>1753696.9999999972</v>
      </c>
      <c r="I3" s="24">
        <f>E3+G3</f>
        <v>2649249377.5999985</v>
      </c>
      <c r="J3" s="25">
        <f>B3+D3+F3</f>
        <v>2865884.9999999972</v>
      </c>
      <c r="K3" s="26">
        <f>C3+E3+G3</f>
        <v>3465154346.0999985</v>
      </c>
      <c r="L3" s="108">
        <f>SUM(L4:L57)</f>
        <v>0.99954277245924605</v>
      </c>
      <c r="M3" s="28">
        <f>SUM(M4:M57)</f>
        <v>0.99977703222564773</v>
      </c>
      <c r="N3" s="28">
        <f>E3/K3</f>
        <v>0.53022889378404181</v>
      </c>
      <c r="O3" s="109">
        <f>G3/K3</f>
        <v>0.23431118524063588</v>
      </c>
    </row>
    <row r="4" spans="1:15" ht="15" thickBot="1" x14ac:dyDescent="0.35">
      <c r="A4" s="30" t="s">
        <v>19</v>
      </c>
      <c r="B4" s="31">
        <v>878092</v>
      </c>
      <c r="C4" s="32">
        <v>486117348.60000002</v>
      </c>
      <c r="D4" s="33">
        <v>343835.5443913163</v>
      </c>
      <c r="E4" s="33">
        <v>199272336.04866141</v>
      </c>
      <c r="F4" s="34">
        <v>984112.45560868166</v>
      </c>
      <c r="G4" s="35">
        <v>524883624.95133799</v>
      </c>
      <c r="H4" s="36">
        <f t="shared" ref="H4:I59" si="0">D4+F4</f>
        <v>1327947.9999999979</v>
      </c>
      <c r="I4" s="37">
        <f t="shared" si="0"/>
        <v>724155960.9999994</v>
      </c>
      <c r="J4" s="38">
        <f t="shared" ref="J4:K60" si="1">B4+D4+F4</f>
        <v>2206039.9999999981</v>
      </c>
      <c r="K4" s="39">
        <f>C4+I4</f>
        <v>1210273309.5999994</v>
      </c>
      <c r="L4" s="404">
        <f>K4/K$3</f>
        <v>0.34926966845276364</v>
      </c>
      <c r="M4" s="387">
        <f>J4/J3</f>
        <v>0.76975873072366841</v>
      </c>
      <c r="N4" s="387">
        <f>E4/$K$4</f>
        <v>0.16465069044158445</v>
      </c>
      <c r="O4" s="387">
        <f>G4/K4</f>
        <v>0.43369015972500813</v>
      </c>
    </row>
    <row r="5" spans="1:15" ht="15" thickBot="1" x14ac:dyDescent="0.35">
      <c r="A5" s="40" t="s">
        <v>20</v>
      </c>
      <c r="B5" s="41">
        <v>339076</v>
      </c>
      <c r="C5" s="42">
        <v>183704339.59999999</v>
      </c>
      <c r="D5" s="43">
        <v>153285.5443913163</v>
      </c>
      <c r="E5" s="43">
        <v>84138737.048661396</v>
      </c>
      <c r="F5" s="44">
        <v>631382.45560868166</v>
      </c>
      <c r="G5" s="42">
        <v>306748232.95133799</v>
      </c>
      <c r="H5" s="45">
        <f t="shared" si="0"/>
        <v>784667.9999999979</v>
      </c>
      <c r="I5" s="46">
        <f t="shared" si="0"/>
        <v>390886969.9999994</v>
      </c>
      <c r="J5" s="25">
        <f t="shared" si="1"/>
        <v>1123743.9999999979</v>
      </c>
      <c r="K5" s="26">
        <f t="shared" si="1"/>
        <v>574591309.59999943</v>
      </c>
      <c r="L5" s="404"/>
      <c r="M5" s="387"/>
      <c r="N5" s="387"/>
      <c r="O5" s="387"/>
    </row>
    <row r="6" spans="1:15" ht="15" thickBot="1" x14ac:dyDescent="0.35">
      <c r="A6" s="48" t="s">
        <v>21</v>
      </c>
      <c r="B6" s="49">
        <v>243495</v>
      </c>
      <c r="C6" s="50">
        <v>129232566</v>
      </c>
      <c r="D6" s="51">
        <v>134248.5443913163</v>
      </c>
      <c r="E6" s="51">
        <v>72332750.048661396</v>
      </c>
      <c r="F6" s="49">
        <v>596141.45560868166</v>
      </c>
      <c r="G6" s="50">
        <v>285583585.95133799</v>
      </c>
      <c r="H6" s="24">
        <f t="shared" si="0"/>
        <v>730389.9999999979</v>
      </c>
      <c r="I6" s="24">
        <f t="shared" si="0"/>
        <v>357916335.9999994</v>
      </c>
      <c r="J6" s="25">
        <f t="shared" si="1"/>
        <v>973884.9999999979</v>
      </c>
      <c r="K6" s="26">
        <f t="shared" si="1"/>
        <v>487148901.9999994</v>
      </c>
      <c r="L6" s="404"/>
      <c r="M6" s="387"/>
      <c r="N6" s="387"/>
      <c r="O6" s="387"/>
    </row>
    <row r="7" spans="1:15" ht="15" thickBot="1" x14ac:dyDescent="0.35">
      <c r="A7" s="48" t="s">
        <v>22</v>
      </c>
      <c r="B7" s="49">
        <v>95581</v>
      </c>
      <c r="C7" s="50">
        <v>54471773.600000001</v>
      </c>
      <c r="D7" s="51">
        <v>19037</v>
      </c>
      <c r="E7" s="51">
        <v>11805987</v>
      </c>
      <c r="F7" s="52">
        <v>35241</v>
      </c>
      <c r="G7" s="66">
        <v>21164647</v>
      </c>
      <c r="H7" s="24">
        <f t="shared" si="0"/>
        <v>54278</v>
      </c>
      <c r="I7" s="24">
        <f t="shared" si="0"/>
        <v>32970634</v>
      </c>
      <c r="J7" s="25">
        <f t="shared" si="1"/>
        <v>149859</v>
      </c>
      <c r="K7" s="26">
        <f t="shared" si="1"/>
        <v>87442407.599999994</v>
      </c>
      <c r="L7" s="404"/>
      <c r="M7" s="387"/>
      <c r="N7" s="387"/>
      <c r="O7" s="387"/>
    </row>
    <row r="8" spans="1:15" ht="15" thickBot="1" x14ac:dyDescent="0.35">
      <c r="A8" s="54" t="s">
        <v>23</v>
      </c>
      <c r="B8" s="41">
        <v>524257</v>
      </c>
      <c r="C8" s="42">
        <v>294678772</v>
      </c>
      <c r="D8" s="43">
        <v>184181</v>
      </c>
      <c r="E8" s="43">
        <v>111068399</v>
      </c>
      <c r="F8" s="87">
        <v>347784</v>
      </c>
      <c r="G8" s="88">
        <v>215006412</v>
      </c>
      <c r="H8" s="45">
        <f t="shared" si="0"/>
        <v>531965</v>
      </c>
      <c r="I8" s="46">
        <f t="shared" si="0"/>
        <v>326074811</v>
      </c>
      <c r="J8" s="25">
        <f t="shared" si="1"/>
        <v>1056222</v>
      </c>
      <c r="K8" s="26">
        <f t="shared" si="1"/>
        <v>620753583</v>
      </c>
      <c r="L8" s="404"/>
      <c r="M8" s="387"/>
      <c r="N8" s="387"/>
      <c r="O8" s="387"/>
    </row>
    <row r="9" spans="1:15" ht="15" thickBot="1" x14ac:dyDescent="0.35">
      <c r="A9" s="57" t="s">
        <v>24</v>
      </c>
      <c r="B9" s="49">
        <v>522019</v>
      </c>
      <c r="C9" s="50">
        <v>292971987</v>
      </c>
      <c r="D9" s="51">
        <v>183734</v>
      </c>
      <c r="E9" s="51">
        <v>110684213</v>
      </c>
      <c r="F9" s="58">
        <v>338359</v>
      </c>
      <c r="G9" s="69">
        <v>208265249</v>
      </c>
      <c r="H9" s="24">
        <f t="shared" si="0"/>
        <v>522093</v>
      </c>
      <c r="I9" s="24">
        <f t="shared" si="0"/>
        <v>318949462</v>
      </c>
      <c r="J9" s="25">
        <f t="shared" si="1"/>
        <v>1044112</v>
      </c>
      <c r="K9" s="26">
        <f t="shared" si="1"/>
        <v>611921449</v>
      </c>
      <c r="L9" s="404"/>
      <c r="M9" s="387"/>
      <c r="N9" s="387"/>
      <c r="O9" s="387"/>
    </row>
    <row r="10" spans="1:15" ht="15" thickBot="1" x14ac:dyDescent="0.35">
      <c r="A10" s="57" t="s">
        <v>25</v>
      </c>
      <c r="B10" s="49">
        <v>2238</v>
      </c>
      <c r="C10" s="50">
        <v>1706785</v>
      </c>
      <c r="D10" s="51">
        <v>447</v>
      </c>
      <c r="E10" s="51">
        <v>384186</v>
      </c>
      <c r="F10" s="58">
        <v>9425</v>
      </c>
      <c r="G10" s="69">
        <v>6741163</v>
      </c>
      <c r="H10" s="24">
        <f t="shared" si="0"/>
        <v>9872</v>
      </c>
      <c r="I10" s="24">
        <f t="shared" si="0"/>
        <v>7125349</v>
      </c>
      <c r="J10" s="25">
        <f t="shared" si="1"/>
        <v>12110</v>
      </c>
      <c r="K10" s="26">
        <f t="shared" si="1"/>
        <v>8832134</v>
      </c>
      <c r="L10" s="404"/>
      <c r="M10" s="387"/>
      <c r="N10" s="387"/>
      <c r="O10" s="387"/>
    </row>
    <row r="11" spans="1:15" ht="15" thickBot="1" x14ac:dyDescent="0.35">
      <c r="A11" s="54" t="s">
        <v>26</v>
      </c>
      <c r="B11" s="41">
        <v>14759</v>
      </c>
      <c r="C11" s="42">
        <v>7734237</v>
      </c>
      <c r="D11" s="43">
        <v>6369</v>
      </c>
      <c r="E11" s="43">
        <v>4065200</v>
      </c>
      <c r="F11" s="55">
        <v>4946</v>
      </c>
      <c r="G11" s="89">
        <v>3128980</v>
      </c>
      <c r="H11" s="45">
        <f t="shared" si="0"/>
        <v>11315</v>
      </c>
      <c r="I11" s="46">
        <f t="shared" si="0"/>
        <v>7194180</v>
      </c>
      <c r="J11" s="25">
        <f t="shared" si="1"/>
        <v>26074</v>
      </c>
      <c r="K11" s="26">
        <f t="shared" si="1"/>
        <v>14928417</v>
      </c>
      <c r="L11" s="404"/>
      <c r="M11" s="387"/>
      <c r="N11" s="387"/>
      <c r="O11" s="387"/>
    </row>
    <row r="12" spans="1:15" ht="15" thickBot="1" x14ac:dyDescent="0.35">
      <c r="A12" s="57" t="s">
        <v>27</v>
      </c>
      <c r="B12" s="49">
        <v>14759</v>
      </c>
      <c r="C12" s="50">
        <v>7734237</v>
      </c>
      <c r="D12" s="51">
        <v>6369</v>
      </c>
      <c r="E12" s="51">
        <v>4065200</v>
      </c>
      <c r="F12" s="58">
        <v>4946</v>
      </c>
      <c r="G12" s="69">
        <v>3128980</v>
      </c>
      <c r="H12" s="24">
        <f t="shared" si="0"/>
        <v>11315</v>
      </c>
      <c r="I12" s="24">
        <f t="shared" si="0"/>
        <v>7194180</v>
      </c>
      <c r="J12" s="25">
        <f t="shared" si="1"/>
        <v>26074</v>
      </c>
      <c r="K12" s="26">
        <f t="shared" si="1"/>
        <v>14928417</v>
      </c>
      <c r="L12" s="404"/>
      <c r="M12" s="387"/>
      <c r="N12" s="387"/>
      <c r="O12" s="387"/>
    </row>
    <row r="13" spans="1:15" ht="15" thickBot="1" x14ac:dyDescent="0.35">
      <c r="A13" s="30" t="s">
        <v>28</v>
      </c>
      <c r="B13" s="31">
        <v>112903</v>
      </c>
      <c r="C13" s="32">
        <v>70987548</v>
      </c>
      <c r="D13" s="33">
        <v>75822.719573487877</v>
      </c>
      <c r="E13" s="33">
        <v>42912082.40696834</v>
      </c>
      <c r="F13" s="34">
        <v>90722.280426512021</v>
      </c>
      <c r="G13" s="90">
        <v>51492827.493031651</v>
      </c>
      <c r="H13" s="36">
        <f t="shared" si="0"/>
        <v>166544.99999999988</v>
      </c>
      <c r="I13" s="37">
        <f t="shared" si="0"/>
        <v>94404909.899999991</v>
      </c>
      <c r="J13" s="61">
        <f t="shared" si="1"/>
        <v>279447.99999999988</v>
      </c>
      <c r="K13" s="62">
        <f t="shared" si="1"/>
        <v>165392457.89999998</v>
      </c>
      <c r="L13" s="402">
        <f>K13/K3</f>
        <v>4.7730184973188212E-2</v>
      </c>
      <c r="M13" s="387">
        <f>J13/J3</f>
        <v>9.7508448524626826E-2</v>
      </c>
      <c r="N13" s="387">
        <f>E13/K13</f>
        <v>0.25945610187928858</v>
      </c>
      <c r="O13" s="387">
        <f>G13/K13</f>
        <v>0.31133721662305414</v>
      </c>
    </row>
    <row r="14" spans="1:15" ht="15" thickBot="1" x14ac:dyDescent="0.35">
      <c r="A14" s="40" t="s">
        <v>20</v>
      </c>
      <c r="B14" s="63">
        <v>47390</v>
      </c>
      <c r="C14" s="64">
        <v>27832050</v>
      </c>
      <c r="D14" s="65">
        <v>38335.71957348787</v>
      </c>
      <c r="E14" s="65">
        <v>19673769.40696834</v>
      </c>
      <c r="F14" s="63">
        <v>56840.280426512021</v>
      </c>
      <c r="G14" s="64">
        <v>29348644.493031651</v>
      </c>
      <c r="H14" s="45">
        <f t="shared" si="0"/>
        <v>95175.999999999884</v>
      </c>
      <c r="I14" s="46">
        <f t="shared" si="0"/>
        <v>49022413.899999991</v>
      </c>
      <c r="J14" s="25">
        <f t="shared" si="1"/>
        <v>142565.99999999988</v>
      </c>
      <c r="K14" s="26">
        <f t="shared" si="1"/>
        <v>76854463.899999991</v>
      </c>
      <c r="L14" s="402"/>
      <c r="M14" s="387"/>
      <c r="N14" s="387"/>
      <c r="O14" s="387"/>
    </row>
    <row r="15" spans="1:15" ht="15" thickBot="1" x14ac:dyDescent="0.35">
      <c r="A15" s="48" t="str">
        <f>A6</f>
        <v>EverSource East</v>
      </c>
      <c r="B15" s="49">
        <v>23309</v>
      </c>
      <c r="C15" s="50">
        <v>11808907</v>
      </c>
      <c r="D15" s="51">
        <v>27922.71957348787</v>
      </c>
      <c r="E15" s="51">
        <v>13600918.40696834</v>
      </c>
      <c r="F15" s="49">
        <v>50098.280426512021</v>
      </c>
      <c r="G15" s="50">
        <v>24832946.593031652</v>
      </c>
      <c r="H15" s="24">
        <f t="shared" si="0"/>
        <v>78020.999999999884</v>
      </c>
      <c r="I15" s="24">
        <f t="shared" si="0"/>
        <v>38433864.999999993</v>
      </c>
      <c r="J15" s="25">
        <f t="shared" si="1"/>
        <v>101329.99999999988</v>
      </c>
      <c r="K15" s="26">
        <f t="shared" si="1"/>
        <v>50242771.999999993</v>
      </c>
      <c r="L15" s="402"/>
      <c r="M15" s="387"/>
      <c r="N15" s="387"/>
      <c r="O15" s="387"/>
    </row>
    <row r="16" spans="1:15" ht="15" thickBot="1" x14ac:dyDescent="0.35">
      <c r="A16" s="48" t="str">
        <f>A7</f>
        <v>EverSource West</v>
      </c>
      <c r="B16" s="49">
        <v>24081</v>
      </c>
      <c r="C16" s="50">
        <v>16023143</v>
      </c>
      <c r="D16" s="51">
        <v>10413</v>
      </c>
      <c r="E16" s="51">
        <v>6072851</v>
      </c>
      <c r="F16" s="52">
        <v>6742</v>
      </c>
      <c r="G16" s="66">
        <v>4515697.9000000004</v>
      </c>
      <c r="H16" s="24">
        <f t="shared" si="0"/>
        <v>17155</v>
      </c>
      <c r="I16" s="24">
        <f t="shared" si="0"/>
        <v>10588548.9</v>
      </c>
      <c r="J16" s="25">
        <f t="shared" si="1"/>
        <v>41236</v>
      </c>
      <c r="K16" s="26">
        <f t="shared" si="1"/>
        <v>26611691.899999999</v>
      </c>
      <c r="L16" s="402"/>
      <c r="M16" s="387"/>
      <c r="N16" s="387"/>
      <c r="O16" s="387"/>
    </row>
    <row r="17" spans="1:15" ht="15" thickBot="1" x14ac:dyDescent="0.35">
      <c r="A17" s="40" t="s">
        <v>23</v>
      </c>
      <c r="B17" s="63">
        <v>61782</v>
      </c>
      <c r="C17" s="64">
        <v>40680723</v>
      </c>
      <c r="D17" s="65">
        <v>36290</v>
      </c>
      <c r="E17" s="65">
        <v>22453692</v>
      </c>
      <c r="F17" s="67">
        <v>33421</v>
      </c>
      <c r="G17" s="91">
        <v>21832863</v>
      </c>
      <c r="H17" s="45">
        <f t="shared" si="0"/>
        <v>69711</v>
      </c>
      <c r="I17" s="46">
        <f t="shared" si="0"/>
        <v>44286555</v>
      </c>
      <c r="J17" s="25">
        <f t="shared" si="1"/>
        <v>131493</v>
      </c>
      <c r="K17" s="26">
        <f t="shared" si="1"/>
        <v>84967278</v>
      </c>
      <c r="L17" s="402"/>
      <c r="M17" s="387"/>
      <c r="N17" s="387"/>
      <c r="O17" s="387"/>
    </row>
    <row r="18" spans="1:15" ht="15" thickBot="1" x14ac:dyDescent="0.35">
      <c r="A18" s="57" t="s">
        <v>24</v>
      </c>
      <c r="B18" s="49">
        <v>61735</v>
      </c>
      <c r="C18" s="50">
        <v>40633628</v>
      </c>
      <c r="D18" s="51">
        <v>36279</v>
      </c>
      <c r="E18" s="51">
        <v>22442281</v>
      </c>
      <c r="F18" s="58">
        <v>33321</v>
      </c>
      <c r="G18" s="69">
        <v>21742878</v>
      </c>
      <c r="H18" s="24">
        <f t="shared" si="0"/>
        <v>69600</v>
      </c>
      <c r="I18" s="24">
        <f t="shared" si="0"/>
        <v>44185159</v>
      </c>
      <c r="J18" s="25">
        <f t="shared" si="1"/>
        <v>131335</v>
      </c>
      <c r="K18" s="26">
        <f t="shared" si="1"/>
        <v>84818787</v>
      </c>
      <c r="L18" s="402"/>
      <c r="M18" s="387"/>
      <c r="N18" s="387"/>
      <c r="O18" s="387"/>
    </row>
    <row r="19" spans="1:15" ht="15" thickBot="1" x14ac:dyDescent="0.35">
      <c r="A19" s="57" t="s">
        <v>25</v>
      </c>
      <c r="B19" s="49">
        <v>47</v>
      </c>
      <c r="C19" s="50">
        <v>47095</v>
      </c>
      <c r="D19" s="51">
        <v>11</v>
      </c>
      <c r="E19" s="51">
        <v>11411</v>
      </c>
      <c r="F19" s="58">
        <v>100</v>
      </c>
      <c r="G19" s="69">
        <v>89985</v>
      </c>
      <c r="H19" s="24">
        <f t="shared" si="0"/>
        <v>111</v>
      </c>
      <c r="I19" s="24">
        <f t="shared" si="0"/>
        <v>101396</v>
      </c>
      <c r="J19" s="25">
        <f t="shared" si="1"/>
        <v>158</v>
      </c>
      <c r="K19" s="26">
        <f t="shared" si="1"/>
        <v>148491</v>
      </c>
      <c r="L19" s="402"/>
      <c r="M19" s="387"/>
      <c r="N19" s="387"/>
      <c r="O19" s="387"/>
    </row>
    <row r="20" spans="1:15" ht="15" thickBot="1" x14ac:dyDescent="0.35">
      <c r="A20" s="54" t="s">
        <v>26</v>
      </c>
      <c r="B20" s="63">
        <v>3731</v>
      </c>
      <c r="C20" s="64">
        <v>2474775</v>
      </c>
      <c r="D20" s="65">
        <v>1197</v>
      </c>
      <c r="E20" s="65">
        <v>784621</v>
      </c>
      <c r="F20" s="70">
        <v>461</v>
      </c>
      <c r="G20" s="92">
        <v>311320</v>
      </c>
      <c r="H20" s="45">
        <f t="shared" si="0"/>
        <v>1658</v>
      </c>
      <c r="I20" s="46">
        <f t="shared" si="0"/>
        <v>1095941</v>
      </c>
      <c r="J20" s="25">
        <f t="shared" si="1"/>
        <v>5389</v>
      </c>
      <c r="K20" s="26">
        <f t="shared" si="1"/>
        <v>3570716</v>
      </c>
      <c r="L20" s="402"/>
      <c r="M20" s="387"/>
      <c r="N20" s="387"/>
      <c r="O20" s="387"/>
    </row>
    <row r="21" spans="1:15" ht="15" thickBot="1" x14ac:dyDescent="0.35">
      <c r="A21" s="57" t="s">
        <v>27</v>
      </c>
      <c r="B21" s="49">
        <v>3731</v>
      </c>
      <c r="C21" s="50">
        <v>2474775</v>
      </c>
      <c r="D21" s="51">
        <v>1197</v>
      </c>
      <c r="E21" s="51">
        <v>784621</v>
      </c>
      <c r="F21" s="58">
        <v>461</v>
      </c>
      <c r="G21" s="69">
        <v>311320</v>
      </c>
      <c r="H21" s="24">
        <f t="shared" si="0"/>
        <v>1658</v>
      </c>
      <c r="I21" s="24">
        <f t="shared" si="0"/>
        <v>1095941</v>
      </c>
      <c r="J21" s="25">
        <f t="shared" si="1"/>
        <v>5389</v>
      </c>
      <c r="K21" s="26">
        <f t="shared" si="1"/>
        <v>3570716</v>
      </c>
      <c r="L21" s="402"/>
      <c r="M21" s="387"/>
      <c r="N21" s="387"/>
      <c r="O21" s="387"/>
    </row>
    <row r="22" spans="1:15" ht="15" thickBot="1" x14ac:dyDescent="0.35">
      <c r="A22" s="30" t="s">
        <v>29</v>
      </c>
      <c r="B22" s="31">
        <v>105762</v>
      </c>
      <c r="C22" s="32">
        <v>109252987</v>
      </c>
      <c r="D22" s="33">
        <v>83102.700103093797</v>
      </c>
      <c r="E22" s="33">
        <v>150408133.93000603</v>
      </c>
      <c r="F22" s="34">
        <v>118742.29989690598</v>
      </c>
      <c r="G22" s="90">
        <v>97139542.469993666</v>
      </c>
      <c r="H22" s="36">
        <f t="shared" si="0"/>
        <v>201844.99999999977</v>
      </c>
      <c r="I22" s="37">
        <f t="shared" si="0"/>
        <v>247547676.39999968</v>
      </c>
      <c r="J22" s="38">
        <f t="shared" si="1"/>
        <v>307606.99999999977</v>
      </c>
      <c r="K22" s="39">
        <f t="shared" si="1"/>
        <v>356800663.39999968</v>
      </c>
      <c r="L22" s="402">
        <f>K22/K3</f>
        <v>0.10296818778118087</v>
      </c>
      <c r="M22" s="387">
        <f>J22/J3</f>
        <v>0.10733403468736535</v>
      </c>
      <c r="N22" s="387">
        <f>E22/K22</f>
        <v>0.42154667678234525</v>
      </c>
      <c r="O22" s="387">
        <f>G22/K22</f>
        <v>0.27225157471496381</v>
      </c>
    </row>
    <row r="23" spans="1:15" ht="15" thickBot="1" x14ac:dyDescent="0.35">
      <c r="A23" s="54" t="s">
        <v>20</v>
      </c>
      <c r="B23" s="63">
        <v>37220</v>
      </c>
      <c r="C23" s="64">
        <v>41108879</v>
      </c>
      <c r="D23" s="65">
        <v>38892.700103093797</v>
      </c>
      <c r="E23" s="65">
        <v>76469642.930006027</v>
      </c>
      <c r="F23" s="63">
        <v>74593.299896905984</v>
      </c>
      <c r="G23" s="64">
        <v>52359575.469993666</v>
      </c>
      <c r="H23" s="45">
        <f t="shared" si="0"/>
        <v>113485.99999999978</v>
      </c>
      <c r="I23" s="46">
        <f t="shared" si="0"/>
        <v>128829218.39999969</v>
      </c>
      <c r="J23" s="25">
        <f t="shared" si="1"/>
        <v>150705.99999999977</v>
      </c>
      <c r="K23" s="26">
        <f t="shared" si="1"/>
        <v>169938097.39999968</v>
      </c>
      <c r="L23" s="402"/>
      <c r="M23" s="387"/>
      <c r="N23" s="387"/>
      <c r="O23" s="387"/>
    </row>
    <row r="24" spans="1:15" ht="15" thickBot="1" x14ac:dyDescent="0.35">
      <c r="A24" s="57" t="str">
        <f>A15</f>
        <v>EverSource East</v>
      </c>
      <c r="B24" s="49">
        <v>26522</v>
      </c>
      <c r="C24" s="50">
        <v>24030738</v>
      </c>
      <c r="D24" s="51">
        <v>32588.700103093794</v>
      </c>
      <c r="E24" s="51">
        <v>53973599.730006129</v>
      </c>
      <c r="F24" s="49">
        <v>69725.299896905984</v>
      </c>
      <c r="G24" s="50">
        <v>44489258.269993663</v>
      </c>
      <c r="H24" s="24">
        <f t="shared" si="0"/>
        <v>102313.99999999978</v>
      </c>
      <c r="I24" s="24">
        <f t="shared" si="0"/>
        <v>98462857.999999791</v>
      </c>
      <c r="J24" s="25">
        <f t="shared" si="1"/>
        <v>128835.99999999978</v>
      </c>
      <c r="K24" s="26">
        <f t="shared" si="1"/>
        <v>122493595.99999979</v>
      </c>
      <c r="L24" s="402"/>
      <c r="M24" s="387"/>
      <c r="N24" s="387"/>
      <c r="O24" s="387"/>
    </row>
    <row r="25" spans="1:15" ht="15" thickBot="1" x14ac:dyDescent="0.35">
      <c r="A25" s="57" t="str">
        <f>A16</f>
        <v>EverSource West</v>
      </c>
      <c r="B25" s="49">
        <v>10698</v>
      </c>
      <c r="C25" s="50">
        <v>17078141</v>
      </c>
      <c r="D25" s="51">
        <v>6304</v>
      </c>
      <c r="E25" s="51">
        <v>22496043.199999899</v>
      </c>
      <c r="F25" s="52">
        <v>4868</v>
      </c>
      <c r="G25" s="66">
        <v>7870317.2000000002</v>
      </c>
      <c r="H25" s="24">
        <f t="shared" si="0"/>
        <v>11172</v>
      </c>
      <c r="I25" s="24">
        <f t="shared" si="0"/>
        <v>30366360.399999898</v>
      </c>
      <c r="J25" s="25">
        <f t="shared" si="1"/>
        <v>21870</v>
      </c>
      <c r="K25" s="26">
        <f t="shared" si="1"/>
        <v>47444501.399999902</v>
      </c>
      <c r="L25" s="402"/>
      <c r="M25" s="387"/>
      <c r="N25" s="387"/>
      <c r="O25" s="387"/>
    </row>
    <row r="26" spans="1:15" ht="15" thickBot="1" x14ac:dyDescent="0.35">
      <c r="A26" s="54" t="s">
        <v>23</v>
      </c>
      <c r="B26" s="41">
        <v>66844</v>
      </c>
      <c r="C26" s="42">
        <v>67730463</v>
      </c>
      <c r="D26" s="43">
        <v>43593</v>
      </c>
      <c r="E26" s="43">
        <v>73751115</v>
      </c>
      <c r="F26" s="87">
        <v>43907</v>
      </c>
      <c r="G26" s="88">
        <v>44719186</v>
      </c>
      <c r="H26" s="45">
        <f t="shared" si="0"/>
        <v>87500</v>
      </c>
      <c r="I26" s="46">
        <f t="shared" si="0"/>
        <v>118470301</v>
      </c>
      <c r="J26" s="25">
        <f t="shared" si="1"/>
        <v>154344</v>
      </c>
      <c r="K26" s="26">
        <f t="shared" si="1"/>
        <v>186200764</v>
      </c>
      <c r="L26" s="402"/>
      <c r="M26" s="387"/>
      <c r="N26" s="387"/>
      <c r="O26" s="387"/>
    </row>
    <row r="27" spans="1:15" ht="15" thickBot="1" x14ac:dyDescent="0.35">
      <c r="A27" s="57" t="s">
        <v>24</v>
      </c>
      <c r="B27" s="49">
        <v>66564</v>
      </c>
      <c r="C27" s="50">
        <v>67524615</v>
      </c>
      <c r="D27" s="51">
        <v>43274</v>
      </c>
      <c r="E27" s="51">
        <v>73237777</v>
      </c>
      <c r="F27" s="58">
        <v>42890</v>
      </c>
      <c r="G27" s="69">
        <v>43574309</v>
      </c>
      <c r="H27" s="24">
        <f t="shared" si="0"/>
        <v>86164</v>
      </c>
      <c r="I27" s="24">
        <f t="shared" si="0"/>
        <v>116812086</v>
      </c>
      <c r="J27" s="25">
        <f t="shared" si="1"/>
        <v>152728</v>
      </c>
      <c r="K27" s="26">
        <f t="shared" si="1"/>
        <v>184336701</v>
      </c>
      <c r="L27" s="402"/>
      <c r="M27" s="387"/>
      <c r="N27" s="387"/>
      <c r="O27" s="387"/>
    </row>
    <row r="28" spans="1:15" ht="15" thickBot="1" x14ac:dyDescent="0.35">
      <c r="A28" s="57" t="s">
        <v>25</v>
      </c>
      <c r="B28" s="49">
        <v>280</v>
      </c>
      <c r="C28" s="50">
        <v>205848</v>
      </c>
      <c r="D28" s="51">
        <v>319</v>
      </c>
      <c r="E28" s="51">
        <v>513338</v>
      </c>
      <c r="F28" s="58">
        <v>1017</v>
      </c>
      <c r="G28" s="69">
        <v>1144877</v>
      </c>
      <c r="H28" s="24">
        <f t="shared" si="0"/>
        <v>1336</v>
      </c>
      <c r="I28" s="24">
        <f t="shared" si="0"/>
        <v>1658215</v>
      </c>
      <c r="J28" s="25">
        <f t="shared" si="1"/>
        <v>1616</v>
      </c>
      <c r="K28" s="26">
        <f t="shared" si="1"/>
        <v>1864063</v>
      </c>
      <c r="L28" s="402"/>
      <c r="M28" s="387"/>
      <c r="N28" s="387"/>
      <c r="O28" s="387"/>
    </row>
    <row r="29" spans="1:15" ht="15" thickBot="1" x14ac:dyDescent="0.35">
      <c r="A29" s="54" t="s">
        <v>26</v>
      </c>
      <c r="B29" s="41">
        <v>1698</v>
      </c>
      <c r="C29" s="42">
        <v>413645</v>
      </c>
      <c r="D29" s="43">
        <v>617</v>
      </c>
      <c r="E29" s="43">
        <v>187376</v>
      </c>
      <c r="F29" s="55">
        <v>242</v>
      </c>
      <c r="G29" s="89">
        <v>60781</v>
      </c>
      <c r="H29" s="45">
        <f t="shared" si="0"/>
        <v>859</v>
      </c>
      <c r="I29" s="46">
        <f t="shared" si="0"/>
        <v>248157</v>
      </c>
      <c r="J29" s="25">
        <f t="shared" si="1"/>
        <v>2557</v>
      </c>
      <c r="K29" s="26">
        <f t="shared" si="1"/>
        <v>661802</v>
      </c>
      <c r="L29" s="402"/>
      <c r="M29" s="387"/>
      <c r="N29" s="387"/>
      <c r="O29" s="387"/>
    </row>
    <row r="30" spans="1:15" ht="15" thickBot="1" x14ac:dyDescent="0.35">
      <c r="A30" s="57" t="s">
        <v>27</v>
      </c>
      <c r="B30" s="49">
        <v>1698</v>
      </c>
      <c r="C30" s="50">
        <v>413645</v>
      </c>
      <c r="D30" s="51">
        <v>617</v>
      </c>
      <c r="E30" s="51">
        <v>187376</v>
      </c>
      <c r="F30" s="58">
        <v>242</v>
      </c>
      <c r="G30" s="69">
        <v>60781</v>
      </c>
      <c r="H30" s="24">
        <f t="shared" si="0"/>
        <v>859</v>
      </c>
      <c r="I30" s="24">
        <f t="shared" si="0"/>
        <v>248157</v>
      </c>
      <c r="J30" s="25">
        <f t="shared" si="1"/>
        <v>2557</v>
      </c>
      <c r="K30" s="26">
        <f t="shared" si="1"/>
        <v>661802</v>
      </c>
      <c r="L30" s="402"/>
      <c r="M30" s="387"/>
      <c r="N30" s="387"/>
      <c r="O30" s="387"/>
    </row>
    <row r="31" spans="1:15" ht="15" thickBot="1" x14ac:dyDescent="0.35">
      <c r="A31" s="30" t="s">
        <v>30</v>
      </c>
      <c r="B31" s="31">
        <v>11209</v>
      </c>
      <c r="C31" s="32">
        <v>81614472</v>
      </c>
      <c r="D31" s="33">
        <v>23068.975025444553</v>
      </c>
      <c r="E31" s="33">
        <v>328142409.29492581</v>
      </c>
      <c r="F31" s="34">
        <v>13578.024974555337</v>
      </c>
      <c r="G31" s="90">
        <v>88372571.905073911</v>
      </c>
      <c r="H31" s="36">
        <f t="shared" si="0"/>
        <v>36646.999999999891</v>
      </c>
      <c r="I31" s="37">
        <f t="shared" si="0"/>
        <v>416514981.19999969</v>
      </c>
      <c r="J31" s="38">
        <f t="shared" si="1"/>
        <v>47855.999999999891</v>
      </c>
      <c r="K31" s="39">
        <f t="shared" si="1"/>
        <v>498129453.19999969</v>
      </c>
      <c r="L31" s="402">
        <f>K31/K3</f>
        <v>0.14375390053278295</v>
      </c>
      <c r="M31" s="387">
        <f>J31/J3</f>
        <v>1.6698506743990055E-2</v>
      </c>
      <c r="N31" s="387">
        <f>E31/K31</f>
        <v>0.65874926123506328</v>
      </c>
      <c r="O31" s="387">
        <f>G31/K31</f>
        <v>0.17740884691191347</v>
      </c>
    </row>
    <row r="32" spans="1:15" ht="15" thickBot="1" x14ac:dyDescent="0.35">
      <c r="A32" s="54" t="s">
        <v>20</v>
      </c>
      <c r="B32" s="63">
        <v>8049</v>
      </c>
      <c r="C32" s="64">
        <v>42762550</v>
      </c>
      <c r="D32" s="65">
        <v>15387.975025444553</v>
      </c>
      <c r="E32" s="65">
        <v>170065409.29492584</v>
      </c>
      <c r="F32" s="63">
        <v>11928.024974555337</v>
      </c>
      <c r="G32" s="64">
        <v>62855080.905073904</v>
      </c>
      <c r="H32" s="45">
        <f t="shared" si="0"/>
        <v>27315.999999999891</v>
      </c>
      <c r="I32" s="46">
        <f t="shared" si="0"/>
        <v>232920490.19999975</v>
      </c>
      <c r="J32" s="47">
        <f t="shared" si="1"/>
        <v>35364.999999999891</v>
      </c>
      <c r="K32" s="26">
        <f t="shared" si="1"/>
        <v>275683040.19999975</v>
      </c>
      <c r="L32" s="402"/>
      <c r="M32" s="387"/>
      <c r="N32" s="387"/>
      <c r="O32" s="387"/>
    </row>
    <row r="33" spans="1:15" ht="15" thickBot="1" x14ac:dyDescent="0.35">
      <c r="A33" s="57" t="str">
        <f>A24</f>
        <v>EverSource East</v>
      </c>
      <c r="B33" s="49">
        <v>7860</v>
      </c>
      <c r="C33" s="50">
        <v>38667300</v>
      </c>
      <c r="D33" s="51">
        <v>14690.975025444553</v>
      </c>
      <c r="E33" s="51">
        <v>148169695.09492594</v>
      </c>
      <c r="F33" s="49">
        <v>11830.024974555337</v>
      </c>
      <c r="G33" s="51">
        <v>60704025.905073904</v>
      </c>
      <c r="H33" s="24">
        <f t="shared" si="0"/>
        <v>26520.999999999891</v>
      </c>
      <c r="I33" s="24">
        <f t="shared" si="0"/>
        <v>208873720.99999985</v>
      </c>
      <c r="J33" s="47">
        <f t="shared" si="1"/>
        <v>34380.999999999891</v>
      </c>
      <c r="K33" s="26">
        <f t="shared" si="1"/>
        <v>247541020.99999985</v>
      </c>
      <c r="L33" s="402"/>
      <c r="M33" s="387"/>
      <c r="N33" s="387"/>
      <c r="O33" s="387"/>
    </row>
    <row r="34" spans="1:15" ht="15" thickBot="1" x14ac:dyDescent="0.35">
      <c r="A34" s="57" t="str">
        <f>A25</f>
        <v>EverSource West</v>
      </c>
      <c r="B34" s="49">
        <v>189</v>
      </c>
      <c r="C34" s="50">
        <v>4095250</v>
      </c>
      <c r="D34" s="51">
        <v>697</v>
      </c>
      <c r="E34" s="51">
        <v>21895714.199999899</v>
      </c>
      <c r="F34" s="52">
        <v>98</v>
      </c>
      <c r="G34" s="53">
        <v>2151055</v>
      </c>
      <c r="H34" s="24">
        <f t="shared" si="0"/>
        <v>795</v>
      </c>
      <c r="I34" s="24">
        <f t="shared" si="0"/>
        <v>24046769.199999899</v>
      </c>
      <c r="J34" s="47">
        <f t="shared" si="1"/>
        <v>984</v>
      </c>
      <c r="K34" s="26">
        <f t="shared" si="1"/>
        <v>28142019.199999899</v>
      </c>
      <c r="L34" s="402"/>
      <c r="M34" s="387"/>
      <c r="N34" s="387"/>
      <c r="O34" s="387"/>
    </row>
    <row r="35" spans="1:15" ht="15" thickBot="1" x14ac:dyDescent="0.35">
      <c r="A35" s="54" t="s">
        <v>23</v>
      </c>
      <c r="B35" s="63">
        <v>2254</v>
      </c>
      <c r="C35" s="64">
        <v>36077193</v>
      </c>
      <c r="D35" s="65">
        <v>7089</v>
      </c>
      <c r="E35" s="65">
        <v>153291414</v>
      </c>
      <c r="F35" s="67">
        <v>1444</v>
      </c>
      <c r="G35" s="91">
        <v>24988303</v>
      </c>
      <c r="H35" s="45">
        <f t="shared" si="0"/>
        <v>8533</v>
      </c>
      <c r="I35" s="46">
        <f t="shared" si="0"/>
        <v>178279717</v>
      </c>
      <c r="J35" s="25">
        <f t="shared" si="1"/>
        <v>10787</v>
      </c>
      <c r="K35" s="26">
        <f t="shared" si="1"/>
        <v>214356910</v>
      </c>
      <c r="L35" s="402"/>
      <c r="M35" s="387"/>
      <c r="N35" s="387"/>
      <c r="O35" s="387"/>
    </row>
    <row r="36" spans="1:15" ht="15" thickBot="1" x14ac:dyDescent="0.35">
      <c r="A36" s="57" t="s">
        <v>24</v>
      </c>
      <c r="B36" s="49">
        <v>2249</v>
      </c>
      <c r="C36" s="50">
        <v>36046828</v>
      </c>
      <c r="D36" s="51">
        <v>7061</v>
      </c>
      <c r="E36" s="51">
        <v>152633854</v>
      </c>
      <c r="F36" s="58">
        <v>1406</v>
      </c>
      <c r="G36" s="69">
        <v>24469056</v>
      </c>
      <c r="H36" s="24">
        <f t="shared" si="0"/>
        <v>8467</v>
      </c>
      <c r="I36" s="24">
        <f t="shared" si="0"/>
        <v>177102910</v>
      </c>
      <c r="J36" s="25">
        <f t="shared" si="1"/>
        <v>10716</v>
      </c>
      <c r="K36" s="26">
        <f t="shared" si="1"/>
        <v>213149738</v>
      </c>
      <c r="L36" s="402"/>
      <c r="M36" s="387"/>
      <c r="N36" s="387"/>
      <c r="O36" s="387"/>
    </row>
    <row r="37" spans="1:15" ht="15" thickBot="1" x14ac:dyDescent="0.35">
      <c r="A37" s="57" t="s">
        <v>25</v>
      </c>
      <c r="B37" s="49">
        <v>5</v>
      </c>
      <c r="C37" s="50">
        <v>30365</v>
      </c>
      <c r="D37" s="51">
        <v>28</v>
      </c>
      <c r="E37" s="51">
        <v>657560</v>
      </c>
      <c r="F37" s="58">
        <v>38</v>
      </c>
      <c r="G37" s="69">
        <v>519247</v>
      </c>
      <c r="H37" s="24">
        <f t="shared" si="0"/>
        <v>66</v>
      </c>
      <c r="I37" s="24">
        <f t="shared" si="0"/>
        <v>1176807</v>
      </c>
      <c r="J37" s="25">
        <f t="shared" si="1"/>
        <v>71</v>
      </c>
      <c r="K37" s="26">
        <f t="shared" si="1"/>
        <v>1207172</v>
      </c>
      <c r="L37" s="402"/>
      <c r="M37" s="387"/>
      <c r="N37" s="387"/>
      <c r="O37" s="387"/>
    </row>
    <row r="38" spans="1:15" ht="15" thickBot="1" x14ac:dyDescent="0.35">
      <c r="A38" s="54" t="s">
        <v>26</v>
      </c>
      <c r="B38" s="63">
        <v>906</v>
      </c>
      <c r="C38" s="64">
        <v>2774729</v>
      </c>
      <c r="D38" s="65">
        <v>592</v>
      </c>
      <c r="E38" s="65">
        <v>4785586</v>
      </c>
      <c r="F38" s="70">
        <v>206</v>
      </c>
      <c r="G38" s="92">
        <v>529188</v>
      </c>
      <c r="H38" s="45">
        <f t="shared" si="0"/>
        <v>798</v>
      </c>
      <c r="I38" s="46">
        <f t="shared" si="0"/>
        <v>5314774</v>
      </c>
      <c r="J38" s="25">
        <f t="shared" si="1"/>
        <v>1704</v>
      </c>
      <c r="K38" s="26">
        <f t="shared" si="1"/>
        <v>8089503</v>
      </c>
      <c r="L38" s="402"/>
      <c r="M38" s="387"/>
      <c r="N38" s="387"/>
      <c r="O38" s="387"/>
    </row>
    <row r="39" spans="1:15" ht="15" thickBot="1" x14ac:dyDescent="0.35">
      <c r="A39" s="57" t="s">
        <v>27</v>
      </c>
      <c r="B39" s="49">
        <v>906</v>
      </c>
      <c r="C39" s="50">
        <v>2774729</v>
      </c>
      <c r="D39" s="51">
        <v>592</v>
      </c>
      <c r="E39" s="51">
        <v>4785586</v>
      </c>
      <c r="F39" s="58">
        <v>206</v>
      </c>
      <c r="G39" s="69">
        <v>529188</v>
      </c>
      <c r="H39" s="24">
        <f t="shared" si="0"/>
        <v>798</v>
      </c>
      <c r="I39" s="24">
        <f t="shared" si="0"/>
        <v>5314774</v>
      </c>
      <c r="J39" s="25">
        <f t="shared" si="1"/>
        <v>1704</v>
      </c>
      <c r="K39" s="26">
        <f t="shared" si="1"/>
        <v>8089503</v>
      </c>
      <c r="L39" s="402"/>
      <c r="M39" s="387"/>
      <c r="N39" s="387"/>
      <c r="O39" s="387"/>
    </row>
    <row r="40" spans="1:15" ht="15" thickBot="1" x14ac:dyDescent="0.35">
      <c r="A40" s="30" t="s">
        <v>32</v>
      </c>
      <c r="B40" s="31">
        <v>737</v>
      </c>
      <c r="C40" s="32">
        <v>63484178</v>
      </c>
      <c r="D40" s="33">
        <v>6002.4258042147676</v>
      </c>
      <c r="E40" s="33">
        <v>1103928505.3793366</v>
      </c>
      <c r="F40" s="34">
        <v>734.57419578522888</v>
      </c>
      <c r="G40" s="90">
        <v>48069588.320662737</v>
      </c>
      <c r="H40" s="36">
        <f t="shared" si="0"/>
        <v>6736.9999999999964</v>
      </c>
      <c r="I40" s="37">
        <f t="shared" si="0"/>
        <v>1151998093.6999993</v>
      </c>
      <c r="J40" s="38">
        <f t="shared" si="1"/>
        <v>7473.9999999999964</v>
      </c>
      <c r="K40" s="39">
        <f t="shared" si="1"/>
        <v>1215482271.6999993</v>
      </c>
      <c r="L40" s="402">
        <f>K40/K3</f>
        <v>0.35077290945726969</v>
      </c>
      <c r="M40" s="384">
        <f>J40/J3</f>
        <v>2.6079204155086489E-3</v>
      </c>
      <c r="N40" s="384">
        <f>E40/K40</f>
        <v>0.90822262988283553</v>
      </c>
      <c r="O40" s="384">
        <f>G40/K40</f>
        <v>3.9547749432356255E-2</v>
      </c>
    </row>
    <row r="41" spans="1:15" ht="15" thickBot="1" x14ac:dyDescent="0.35">
      <c r="A41" s="54" t="s">
        <v>20</v>
      </c>
      <c r="B41" s="63">
        <v>489</v>
      </c>
      <c r="C41" s="64">
        <v>37669141</v>
      </c>
      <c r="D41" s="65">
        <v>3612.4258042147676</v>
      </c>
      <c r="E41" s="65">
        <v>623169286.3793366</v>
      </c>
      <c r="F41" s="63">
        <v>565.57419578522888</v>
      </c>
      <c r="G41" s="64">
        <v>31428030.320662737</v>
      </c>
      <c r="H41" s="45">
        <f t="shared" si="0"/>
        <v>4177.9999999999964</v>
      </c>
      <c r="I41" s="46">
        <f t="shared" si="0"/>
        <v>654597316.69999933</v>
      </c>
      <c r="J41" s="47">
        <f t="shared" si="1"/>
        <v>4666.9999999999964</v>
      </c>
      <c r="K41" s="26">
        <f t="shared" si="1"/>
        <v>692266457.69999933</v>
      </c>
      <c r="L41" s="402"/>
      <c r="M41" s="384"/>
      <c r="N41" s="384"/>
      <c r="O41" s="384"/>
    </row>
    <row r="42" spans="1:15" ht="15" thickBot="1" x14ac:dyDescent="0.35">
      <c r="A42" s="57" t="str">
        <f>A33</f>
        <v>EverSource East</v>
      </c>
      <c r="B42" s="49">
        <v>467</v>
      </c>
      <c r="C42" s="50">
        <v>33710269</v>
      </c>
      <c r="D42" s="51">
        <v>3424.4258042147676</v>
      </c>
      <c r="E42" s="51">
        <v>541596903.67933655</v>
      </c>
      <c r="F42" s="49">
        <v>557.57419578522888</v>
      </c>
      <c r="G42" s="51">
        <v>30659870.320662737</v>
      </c>
      <c r="H42" s="24">
        <f t="shared" si="0"/>
        <v>3981.9999999999964</v>
      </c>
      <c r="I42" s="24">
        <f t="shared" si="0"/>
        <v>572256773.99999928</v>
      </c>
      <c r="J42" s="47">
        <f t="shared" si="1"/>
        <v>4448.9999999999964</v>
      </c>
      <c r="K42" s="26">
        <f t="shared" si="1"/>
        <v>605967042.99999928</v>
      </c>
      <c r="L42" s="402"/>
      <c r="M42" s="384"/>
      <c r="N42" s="384"/>
      <c r="O42" s="384"/>
    </row>
    <row r="43" spans="1:15" ht="15" thickBot="1" x14ac:dyDescent="0.35">
      <c r="A43" s="57" t="str">
        <f>A34</f>
        <v>EverSource West</v>
      </c>
      <c r="B43" s="49">
        <v>22</v>
      </c>
      <c r="C43" s="50">
        <v>3958872</v>
      </c>
      <c r="D43" s="51">
        <v>188</v>
      </c>
      <c r="E43" s="51">
        <v>81572382.700000003</v>
      </c>
      <c r="F43" s="52">
        <v>8</v>
      </c>
      <c r="G43" s="53">
        <v>768160</v>
      </c>
      <c r="H43" s="24">
        <f t="shared" si="0"/>
        <v>196</v>
      </c>
      <c r="I43" s="24">
        <f t="shared" si="0"/>
        <v>82340542.700000003</v>
      </c>
      <c r="J43" s="47">
        <f t="shared" si="1"/>
        <v>218</v>
      </c>
      <c r="K43" s="26">
        <f t="shared" si="1"/>
        <v>86299414.700000003</v>
      </c>
      <c r="L43" s="402"/>
      <c r="M43" s="384"/>
      <c r="N43" s="384"/>
      <c r="O43" s="384"/>
    </row>
    <row r="44" spans="1:15" ht="15" thickBot="1" x14ac:dyDescent="0.35">
      <c r="A44" s="54" t="s">
        <v>23</v>
      </c>
      <c r="B44" s="63">
        <v>242</v>
      </c>
      <c r="C44" s="64">
        <v>24232168</v>
      </c>
      <c r="D44" s="65">
        <v>2367</v>
      </c>
      <c r="E44" s="65">
        <v>467146278</v>
      </c>
      <c r="F44" s="67">
        <v>169</v>
      </c>
      <c r="G44" s="91">
        <v>16641558</v>
      </c>
      <c r="H44" s="45">
        <f t="shared" si="0"/>
        <v>2536</v>
      </c>
      <c r="I44" s="46">
        <f t="shared" si="0"/>
        <v>483787836</v>
      </c>
      <c r="J44" s="25">
        <f t="shared" si="1"/>
        <v>2778</v>
      </c>
      <c r="K44" s="26">
        <f t="shared" si="1"/>
        <v>508020004</v>
      </c>
      <c r="L44" s="402"/>
      <c r="M44" s="384"/>
      <c r="N44" s="384"/>
      <c r="O44" s="384"/>
    </row>
    <row r="45" spans="1:15" ht="15" thickBot="1" x14ac:dyDescent="0.35">
      <c r="A45" s="57" t="s">
        <v>24</v>
      </c>
      <c r="B45" s="49">
        <v>241</v>
      </c>
      <c r="C45" s="50">
        <v>24190768</v>
      </c>
      <c r="D45" s="51">
        <v>2360</v>
      </c>
      <c r="E45" s="51">
        <v>465346086</v>
      </c>
      <c r="F45" s="58">
        <v>167</v>
      </c>
      <c r="G45" s="69">
        <v>16463058</v>
      </c>
      <c r="H45" s="24">
        <f t="shared" si="0"/>
        <v>2527</v>
      </c>
      <c r="I45" s="24">
        <f t="shared" si="0"/>
        <v>481809144</v>
      </c>
      <c r="J45" s="25">
        <f t="shared" si="1"/>
        <v>2768</v>
      </c>
      <c r="K45" s="26">
        <f t="shared" si="1"/>
        <v>505999912</v>
      </c>
      <c r="L45" s="402"/>
      <c r="M45" s="384"/>
      <c r="N45" s="384"/>
      <c r="O45" s="384"/>
    </row>
    <row r="46" spans="1:15" ht="15" thickBot="1" x14ac:dyDescent="0.35">
      <c r="A46" s="57" t="s">
        <v>25</v>
      </c>
      <c r="B46" s="49">
        <v>1</v>
      </c>
      <c r="C46" s="50">
        <v>41400</v>
      </c>
      <c r="D46" s="51">
        <v>7</v>
      </c>
      <c r="E46" s="51">
        <v>1800192</v>
      </c>
      <c r="F46" s="58">
        <v>2</v>
      </c>
      <c r="G46" s="69">
        <v>178500</v>
      </c>
      <c r="H46" s="24">
        <f t="shared" si="0"/>
        <v>9</v>
      </c>
      <c r="I46" s="24">
        <f t="shared" si="0"/>
        <v>1978692</v>
      </c>
      <c r="J46" s="25">
        <f t="shared" si="1"/>
        <v>10</v>
      </c>
      <c r="K46" s="26">
        <f t="shared" si="1"/>
        <v>2020092</v>
      </c>
      <c r="L46" s="402"/>
      <c r="M46" s="384"/>
      <c r="N46" s="384"/>
      <c r="O46" s="384"/>
    </row>
    <row r="47" spans="1:15" ht="15" thickBot="1" x14ac:dyDescent="0.35">
      <c r="A47" s="54" t="s">
        <v>26</v>
      </c>
      <c r="B47" s="63">
        <v>6</v>
      </c>
      <c r="C47" s="64">
        <v>1582869</v>
      </c>
      <c r="D47" s="65">
        <v>23</v>
      </c>
      <c r="E47" s="65">
        <v>13612941</v>
      </c>
      <c r="F47" s="70">
        <v>0</v>
      </c>
      <c r="G47" s="92">
        <v>0</v>
      </c>
      <c r="H47" s="45">
        <f t="shared" si="0"/>
        <v>23</v>
      </c>
      <c r="I47" s="46">
        <f t="shared" si="0"/>
        <v>13612941</v>
      </c>
      <c r="J47" s="25">
        <f t="shared" si="1"/>
        <v>29</v>
      </c>
      <c r="K47" s="26">
        <f t="shared" si="1"/>
        <v>15195810</v>
      </c>
      <c r="L47" s="402"/>
      <c r="M47" s="384"/>
      <c r="N47" s="384"/>
      <c r="O47" s="384"/>
    </row>
    <row r="48" spans="1:15" ht="15" thickBot="1" x14ac:dyDescent="0.35">
      <c r="A48" s="57" t="s">
        <v>27</v>
      </c>
      <c r="B48" s="49">
        <v>6</v>
      </c>
      <c r="C48" s="50">
        <v>1582869</v>
      </c>
      <c r="D48" s="51">
        <v>23</v>
      </c>
      <c r="E48" s="51">
        <v>13612941</v>
      </c>
      <c r="F48" s="58">
        <v>0</v>
      </c>
      <c r="G48" s="69">
        <v>0</v>
      </c>
      <c r="H48" s="24">
        <f t="shared" si="0"/>
        <v>23</v>
      </c>
      <c r="I48" s="24">
        <f t="shared" si="0"/>
        <v>13612941</v>
      </c>
      <c r="J48" s="25">
        <f t="shared" si="1"/>
        <v>29</v>
      </c>
      <c r="K48" s="26">
        <f t="shared" si="1"/>
        <v>15195810</v>
      </c>
      <c r="L48" s="402"/>
      <c r="M48" s="384"/>
      <c r="N48" s="384"/>
      <c r="O48" s="384"/>
    </row>
    <row r="49" spans="1:15" ht="15" thickBot="1" x14ac:dyDescent="0.35">
      <c r="A49" s="30" t="s">
        <v>33</v>
      </c>
      <c r="B49" s="31">
        <v>3123</v>
      </c>
      <c r="C49" s="32">
        <v>3425877.5999999992</v>
      </c>
      <c r="D49" s="33">
        <v>9038.0457875457796</v>
      </c>
      <c r="E49" s="33">
        <v>12360214.56366886</v>
      </c>
      <c r="F49" s="34">
        <v>4659.9542124542095</v>
      </c>
      <c r="G49" s="90">
        <v>1705734.136331138</v>
      </c>
      <c r="H49" s="36">
        <f t="shared" si="0"/>
        <v>13697.999999999989</v>
      </c>
      <c r="I49" s="37">
        <f t="shared" si="0"/>
        <v>14065948.699999997</v>
      </c>
      <c r="J49" s="38">
        <f t="shared" si="1"/>
        <v>16820.999999999989</v>
      </c>
      <c r="K49" s="39">
        <f t="shared" si="1"/>
        <v>17491826.299999997</v>
      </c>
      <c r="L49" s="403">
        <f>K49/K3</f>
        <v>5.0479212620606348E-3</v>
      </c>
      <c r="M49" s="384">
        <f>J49/J3</f>
        <v>5.8693911304884896E-3</v>
      </c>
      <c r="N49" s="384">
        <f>E49/K49</f>
        <v>0.70662801880606729</v>
      </c>
      <c r="O49" s="384">
        <f>G49/K49</f>
        <v>9.7516068766995367E-2</v>
      </c>
    </row>
    <row r="50" spans="1:15" ht="15" thickBot="1" x14ac:dyDescent="0.35">
      <c r="A50" s="54" t="s">
        <v>20</v>
      </c>
      <c r="B50" s="63">
        <v>2619</v>
      </c>
      <c r="C50" s="64">
        <v>1887933.5999999992</v>
      </c>
      <c r="D50" s="65">
        <v>8434.0457875457796</v>
      </c>
      <c r="E50" s="65">
        <v>6484343.5636688601</v>
      </c>
      <c r="F50" s="63">
        <v>4341.9542124542095</v>
      </c>
      <c r="G50" s="64">
        <v>899464.13633113797</v>
      </c>
      <c r="H50" s="45">
        <f t="shared" si="0"/>
        <v>12775.999999999989</v>
      </c>
      <c r="I50" s="46">
        <f t="shared" si="0"/>
        <v>7383807.6999999983</v>
      </c>
      <c r="J50" s="47">
        <f t="shared" si="1"/>
        <v>15394.999999999989</v>
      </c>
      <c r="K50" s="26">
        <f t="shared" si="1"/>
        <v>9271741.299999997</v>
      </c>
      <c r="L50" s="403"/>
      <c r="M50" s="384"/>
      <c r="N50" s="384"/>
      <c r="O50" s="384"/>
    </row>
    <row r="51" spans="1:15" ht="15" thickBot="1" x14ac:dyDescent="0.35">
      <c r="A51" s="57" t="str">
        <f>A42</f>
        <v>EverSource East</v>
      </c>
      <c r="B51" s="49">
        <v>2494</v>
      </c>
      <c r="C51" s="50">
        <v>1305094</v>
      </c>
      <c r="D51" s="51">
        <v>7197.0457875457796</v>
      </c>
      <c r="E51" s="51">
        <v>4966906.5636688601</v>
      </c>
      <c r="F51" s="49">
        <v>3400.9542124542099</v>
      </c>
      <c r="G51" s="51">
        <v>716980.43633113801</v>
      </c>
      <c r="H51" s="24">
        <f t="shared" si="0"/>
        <v>10597.999999999989</v>
      </c>
      <c r="I51" s="24">
        <f t="shared" si="0"/>
        <v>5683886.9999999981</v>
      </c>
      <c r="J51" s="47">
        <f t="shared" si="1"/>
        <v>13091.999999999989</v>
      </c>
      <c r="K51" s="26">
        <f t="shared" si="1"/>
        <v>6988980.9999999981</v>
      </c>
      <c r="L51" s="403"/>
      <c r="M51" s="384"/>
      <c r="N51" s="384"/>
      <c r="O51" s="384"/>
    </row>
    <row r="52" spans="1:15" ht="15" thickBot="1" x14ac:dyDescent="0.35">
      <c r="A52" s="57" t="str">
        <f>A43</f>
        <v>EverSource West</v>
      </c>
      <c r="B52" s="49">
        <v>125</v>
      </c>
      <c r="C52" s="50">
        <v>582839.59999999905</v>
      </c>
      <c r="D52" s="51">
        <v>1237</v>
      </c>
      <c r="E52" s="51">
        <v>1517437</v>
      </c>
      <c r="F52" s="52">
        <v>941</v>
      </c>
      <c r="G52" s="53">
        <v>182483.7</v>
      </c>
      <c r="H52" s="24">
        <f t="shared" si="0"/>
        <v>2178</v>
      </c>
      <c r="I52" s="24">
        <f t="shared" si="0"/>
        <v>1699920.7</v>
      </c>
      <c r="J52" s="47">
        <f t="shared" si="1"/>
        <v>2303</v>
      </c>
      <c r="K52" s="26">
        <f t="shared" si="1"/>
        <v>2282760.2999999993</v>
      </c>
      <c r="L52" s="403"/>
      <c r="M52" s="384"/>
      <c r="N52" s="384"/>
      <c r="O52" s="384"/>
    </row>
    <row r="53" spans="1:15" ht="15" thickBot="1" x14ac:dyDescent="0.35">
      <c r="A53" s="54" t="s">
        <v>23</v>
      </c>
      <c r="B53" s="63">
        <v>226</v>
      </c>
      <c r="C53" s="64">
        <v>1487939</v>
      </c>
      <c r="D53" s="65">
        <v>413</v>
      </c>
      <c r="E53" s="65">
        <v>5774532</v>
      </c>
      <c r="F53" s="67">
        <v>165</v>
      </c>
      <c r="G53" s="91">
        <v>795675</v>
      </c>
      <c r="H53" s="45">
        <f t="shared" si="0"/>
        <v>578</v>
      </c>
      <c r="I53" s="46">
        <f t="shared" si="0"/>
        <v>6570207</v>
      </c>
      <c r="J53" s="25">
        <f t="shared" si="1"/>
        <v>804</v>
      </c>
      <c r="K53" s="26">
        <f t="shared" si="1"/>
        <v>8058146</v>
      </c>
      <c r="L53" s="403"/>
      <c r="M53" s="384"/>
      <c r="N53" s="384"/>
      <c r="O53" s="384"/>
    </row>
    <row r="54" spans="1:15" ht="15" thickBot="1" x14ac:dyDescent="0.35">
      <c r="A54" s="57" t="s">
        <v>24</v>
      </c>
      <c r="B54" s="49">
        <v>226</v>
      </c>
      <c r="C54" s="50">
        <v>1487939</v>
      </c>
      <c r="D54" s="51">
        <v>412</v>
      </c>
      <c r="E54" s="51">
        <v>5752652</v>
      </c>
      <c r="F54" s="58">
        <v>164</v>
      </c>
      <c r="G54" s="69">
        <v>795472</v>
      </c>
      <c r="H54" s="24">
        <f t="shared" si="0"/>
        <v>576</v>
      </c>
      <c r="I54" s="24">
        <f t="shared" si="0"/>
        <v>6548124</v>
      </c>
      <c r="J54" s="25">
        <f t="shared" si="1"/>
        <v>802</v>
      </c>
      <c r="K54" s="26">
        <f t="shared" si="1"/>
        <v>8036063</v>
      </c>
      <c r="L54" s="403"/>
      <c r="M54" s="384"/>
      <c r="N54" s="384"/>
      <c r="O54" s="384"/>
    </row>
    <row r="55" spans="1:15" ht="15" thickBot="1" x14ac:dyDescent="0.35">
      <c r="A55" s="57" t="s">
        <v>25</v>
      </c>
      <c r="B55" s="49">
        <v>0</v>
      </c>
      <c r="C55" s="50">
        <v>0</v>
      </c>
      <c r="D55" s="51">
        <v>1</v>
      </c>
      <c r="E55" s="51">
        <v>21880</v>
      </c>
      <c r="F55" s="58">
        <v>1</v>
      </c>
      <c r="G55" s="69">
        <v>203</v>
      </c>
      <c r="H55" s="24">
        <f t="shared" si="0"/>
        <v>2</v>
      </c>
      <c r="I55" s="24">
        <f t="shared" si="0"/>
        <v>22083</v>
      </c>
      <c r="J55" s="25">
        <f t="shared" si="1"/>
        <v>2</v>
      </c>
      <c r="K55" s="26">
        <f t="shared" si="1"/>
        <v>22083</v>
      </c>
      <c r="L55" s="403"/>
      <c r="M55" s="384"/>
      <c r="N55" s="384"/>
      <c r="O55" s="384"/>
    </row>
    <row r="56" spans="1:15" ht="15" thickBot="1" x14ac:dyDescent="0.35">
      <c r="A56" s="54" t="s">
        <v>26</v>
      </c>
      <c r="B56" s="63">
        <v>278</v>
      </c>
      <c r="C56" s="64">
        <v>50005</v>
      </c>
      <c r="D56" s="65">
        <v>191</v>
      </c>
      <c r="E56" s="65">
        <v>101339</v>
      </c>
      <c r="F56" s="70">
        <v>153</v>
      </c>
      <c r="G56" s="92">
        <v>10595</v>
      </c>
      <c r="H56" s="45">
        <f t="shared" si="0"/>
        <v>344</v>
      </c>
      <c r="I56" s="46">
        <f t="shared" si="0"/>
        <v>111934</v>
      </c>
      <c r="J56" s="25">
        <f t="shared" si="1"/>
        <v>622</v>
      </c>
      <c r="K56" s="26">
        <f t="shared" si="1"/>
        <v>161939</v>
      </c>
      <c r="L56" s="403"/>
      <c r="M56" s="384"/>
      <c r="N56" s="384"/>
      <c r="O56" s="384"/>
    </row>
    <row r="57" spans="1:15" ht="15" thickBot="1" x14ac:dyDescent="0.35">
      <c r="A57" s="57" t="s">
        <v>27</v>
      </c>
      <c r="B57" s="49">
        <v>278</v>
      </c>
      <c r="C57" s="50">
        <v>50005</v>
      </c>
      <c r="D57" s="51">
        <v>191</v>
      </c>
      <c r="E57" s="51">
        <v>101339</v>
      </c>
      <c r="F57" s="58">
        <v>153</v>
      </c>
      <c r="G57" s="69">
        <v>10595</v>
      </c>
      <c r="H57" s="24">
        <f t="shared" si="0"/>
        <v>344</v>
      </c>
      <c r="I57" s="24">
        <f t="shared" si="0"/>
        <v>111934</v>
      </c>
      <c r="J57" s="25">
        <f t="shared" si="1"/>
        <v>622</v>
      </c>
      <c r="K57" s="26">
        <f t="shared" si="1"/>
        <v>161939</v>
      </c>
      <c r="L57" s="403"/>
      <c r="M57" s="384"/>
      <c r="N57" s="384"/>
      <c r="O57" s="384"/>
    </row>
    <row r="58" spans="1:15" ht="15" thickBot="1" x14ac:dyDescent="0.35">
      <c r="A58" s="73" t="s">
        <v>35</v>
      </c>
      <c r="B58" s="74">
        <v>362</v>
      </c>
      <c r="C58" s="75">
        <v>1022557.3</v>
      </c>
      <c r="D58" s="76">
        <v>108</v>
      </c>
      <c r="E58" s="76">
        <v>301274.09999999899</v>
      </c>
      <c r="F58" s="77">
        <v>169</v>
      </c>
      <c r="G58" s="95">
        <v>260532.6</v>
      </c>
      <c r="H58" s="36">
        <f t="shared" si="0"/>
        <v>277</v>
      </c>
      <c r="I58" s="37">
        <f t="shared" si="0"/>
        <v>561806.69999999902</v>
      </c>
      <c r="J58" s="38">
        <f t="shared" si="1"/>
        <v>639</v>
      </c>
      <c r="K58" s="39">
        <f t="shared" si="1"/>
        <v>1584363.9999999991</v>
      </c>
      <c r="L58" s="401">
        <f>K58/K3</f>
        <v>4.5722754075390242E-4</v>
      </c>
      <c r="M58" s="379">
        <f>J58/J3</f>
        <v>2.2296777435242538E-4</v>
      </c>
      <c r="N58" s="379">
        <f>E58/K58</f>
        <v>0.19015459831200354</v>
      </c>
      <c r="O58" s="379">
        <v>8.1073743761895883E-2</v>
      </c>
    </row>
    <row r="59" spans="1:15" ht="15" thickBot="1" x14ac:dyDescent="0.35">
      <c r="A59" s="96" t="s">
        <v>20</v>
      </c>
      <c r="B59" s="63">
        <v>362</v>
      </c>
      <c r="C59" s="64">
        <v>1022557.3</v>
      </c>
      <c r="D59" s="65">
        <v>108</v>
      </c>
      <c r="E59" s="64">
        <v>301274.09999999899</v>
      </c>
      <c r="F59" s="63">
        <v>169</v>
      </c>
      <c r="G59" s="64">
        <v>260532.6</v>
      </c>
      <c r="H59" s="45">
        <f t="shared" si="0"/>
        <v>277</v>
      </c>
      <c r="I59" s="46">
        <f t="shared" si="0"/>
        <v>561806.69999999902</v>
      </c>
      <c r="J59" s="80">
        <f t="shared" si="1"/>
        <v>639</v>
      </c>
      <c r="K59" s="81">
        <f t="shared" si="1"/>
        <v>1584363.9999999991</v>
      </c>
      <c r="L59" s="401"/>
      <c r="M59" s="379"/>
      <c r="N59" s="379"/>
      <c r="O59" s="379"/>
    </row>
    <row r="60" spans="1:15" ht="15" thickBot="1" x14ac:dyDescent="0.35">
      <c r="A60" s="100" t="str">
        <f>A43</f>
        <v>EverSource West</v>
      </c>
      <c r="B60" s="52">
        <v>362</v>
      </c>
      <c r="C60" s="53">
        <v>1022557.3</v>
      </c>
      <c r="D60" s="53">
        <v>108</v>
      </c>
      <c r="E60" s="66">
        <v>301274.09999999899</v>
      </c>
      <c r="F60" s="52">
        <v>169</v>
      </c>
      <c r="G60" s="53">
        <v>260532.6</v>
      </c>
      <c r="H60" s="83">
        <f>H59</f>
        <v>277</v>
      </c>
      <c r="I60" s="83">
        <f>I59</f>
        <v>561806.69999999902</v>
      </c>
      <c r="J60" s="84">
        <f t="shared" si="1"/>
        <v>639</v>
      </c>
      <c r="K60" s="85">
        <f t="shared" si="1"/>
        <v>1584363.9999999991</v>
      </c>
      <c r="L60" s="401"/>
      <c r="M60" s="379"/>
      <c r="N60" s="379"/>
      <c r="O60" s="379"/>
    </row>
  </sheetData>
  <mergeCells count="33">
    <mergeCell ref="B1:C1"/>
    <mergeCell ref="D1:E1"/>
    <mergeCell ref="F1:G1"/>
    <mergeCell ref="H1:I1"/>
    <mergeCell ref="J1:O1"/>
    <mergeCell ref="L4:L12"/>
    <mergeCell ref="M4:M12"/>
    <mergeCell ref="N4:N12"/>
    <mergeCell ref="O4:O12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</mergeCells>
  <pageMargins left="0.7" right="0.7" top="0.75" bottom="0.75" header="0.3" footer="0.3"/>
  <pageSetup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87B8B-F010-4B98-AE4B-9A5F129ABC90}">
  <sheetPr>
    <tabColor rgb="FFFF9933"/>
  </sheetPr>
  <dimension ref="A1:O60"/>
  <sheetViews>
    <sheetView zoomScaleNormal="100" workbookViewId="0"/>
  </sheetViews>
  <sheetFormatPr defaultRowHeight="14.4" x14ac:dyDescent="0.3"/>
  <cols>
    <col min="1" max="1" width="17.44140625" customWidth="1"/>
    <col min="2" max="2" width="14.21875" style="86" customWidth="1"/>
    <col min="3" max="3" width="14.44140625" style="86" customWidth="1"/>
    <col min="4" max="4" width="13.21875" style="86" customWidth="1"/>
    <col min="5" max="6" width="14.21875" style="86" customWidth="1"/>
    <col min="7" max="9" width="15.21875" style="86" customWidth="1"/>
    <col min="10" max="10" width="11.44140625" style="86" customWidth="1"/>
    <col min="11" max="11" width="12.77734375" style="86" customWidth="1"/>
    <col min="12" max="12" width="12.77734375" bestFit="1" customWidth="1"/>
    <col min="13" max="13" width="11.77734375" customWidth="1"/>
    <col min="14" max="14" width="13.77734375" bestFit="1" customWidth="1"/>
    <col min="15" max="15" width="13.77734375" customWidth="1"/>
  </cols>
  <sheetData>
    <row r="1" spans="1:15" ht="44.1" customHeight="1" thickTop="1" thickBot="1" x14ac:dyDescent="0.35">
      <c r="B1" s="391" t="s">
        <v>0</v>
      </c>
      <c r="C1" s="392"/>
      <c r="D1" s="393" t="s">
        <v>1</v>
      </c>
      <c r="E1" s="394"/>
      <c r="F1" s="391" t="s">
        <v>2</v>
      </c>
      <c r="G1" s="395"/>
      <c r="H1" s="396" t="s">
        <v>3</v>
      </c>
      <c r="I1" s="397"/>
      <c r="J1" s="398" t="s">
        <v>4</v>
      </c>
      <c r="K1" s="399"/>
      <c r="L1" s="405"/>
      <c r="M1" s="405"/>
      <c r="N1" s="405"/>
      <c r="O1" s="406"/>
    </row>
    <row r="2" spans="1:15" ht="44.4" thickTop="1" thickBot="1" x14ac:dyDescent="0.35">
      <c r="A2" s="2">
        <f>LAYOUT!B20</f>
        <v>2022</v>
      </c>
      <c r="B2" s="3" t="s">
        <v>5</v>
      </c>
      <c r="C2" s="4" t="s">
        <v>6</v>
      </c>
      <c r="D2" s="5" t="s">
        <v>7</v>
      </c>
      <c r="E2" s="6" t="s">
        <v>8</v>
      </c>
      <c r="F2" s="7" t="s">
        <v>9</v>
      </c>
      <c r="G2" s="8" t="s">
        <v>10</v>
      </c>
      <c r="H2" s="9" t="s">
        <v>11</v>
      </c>
      <c r="I2" s="10" t="s">
        <v>12</v>
      </c>
      <c r="J2" s="11" t="s">
        <v>13</v>
      </c>
      <c r="K2" s="12" t="s">
        <v>14</v>
      </c>
      <c r="L2" s="104" t="s">
        <v>15</v>
      </c>
      <c r="M2" s="105" t="s">
        <v>16</v>
      </c>
      <c r="N2" s="106" t="s">
        <v>17</v>
      </c>
      <c r="O2" s="107" t="s">
        <v>18</v>
      </c>
    </row>
    <row r="3" spans="1:15" ht="15" thickBot="1" x14ac:dyDescent="0.35">
      <c r="A3" s="17" t="str">
        <f>[1]LAYOUT!B24</f>
        <v>April</v>
      </c>
      <c r="B3" s="18">
        <v>1103390</v>
      </c>
      <c r="C3" s="19">
        <v>720204733.70000005</v>
      </c>
      <c r="D3" s="20">
        <v>545793.34803586954</v>
      </c>
      <c r="E3" s="21">
        <v>1807853596.6762166</v>
      </c>
      <c r="F3" s="22">
        <v>1210194.6519641289</v>
      </c>
      <c r="G3" s="23">
        <v>720446147.02378142</v>
      </c>
      <c r="H3" s="24">
        <f>D3+F3</f>
        <v>1755987.9999999986</v>
      </c>
      <c r="I3" s="24">
        <f>E3+G3</f>
        <v>2528299743.6999979</v>
      </c>
      <c r="J3" s="25">
        <f>B3+D3+F3</f>
        <v>2859377.9999999986</v>
      </c>
      <c r="K3" s="26">
        <f>C3+E3+G3</f>
        <v>3248504477.3999982</v>
      </c>
      <c r="L3" s="108">
        <f>SUM(L4:L57)</f>
        <v>0.99950822899857028</v>
      </c>
      <c r="M3" s="28">
        <f>SUM(M4:M57)</f>
        <v>0.99976673248517678</v>
      </c>
      <c r="N3" s="28">
        <f>E3/K3</f>
        <v>0.55651873323664502</v>
      </c>
      <c r="O3" s="109">
        <f>G3/K3</f>
        <v>0.22177779099150391</v>
      </c>
    </row>
    <row r="4" spans="1:15" ht="15" thickBot="1" x14ac:dyDescent="0.35">
      <c r="A4" s="30" t="s">
        <v>19</v>
      </c>
      <c r="B4" s="31">
        <v>867926</v>
      </c>
      <c r="C4" s="32">
        <v>421747833</v>
      </c>
      <c r="D4" s="33">
        <v>346567.03477271658</v>
      </c>
      <c r="E4" s="33">
        <v>168210139.92893726</v>
      </c>
      <c r="F4" s="34">
        <v>980348.96522728226</v>
      </c>
      <c r="G4" s="35">
        <v>449450972.07106251</v>
      </c>
      <c r="H4" s="36">
        <f t="shared" ref="H4:I59" si="0">D4+F4</f>
        <v>1326915.9999999988</v>
      </c>
      <c r="I4" s="37">
        <f t="shared" si="0"/>
        <v>617661111.99999976</v>
      </c>
      <c r="J4" s="38">
        <f t="shared" ref="J4:K60" si="1">B4+D4+F4</f>
        <v>2194841.9999999986</v>
      </c>
      <c r="K4" s="39">
        <f>C4+I4</f>
        <v>1039408944.9999998</v>
      </c>
      <c r="L4" s="404">
        <f>K4/K$3</f>
        <v>0.31996537244483353</v>
      </c>
      <c r="M4" s="387">
        <f>J4/J3</f>
        <v>0.76759421104869652</v>
      </c>
      <c r="N4" s="387">
        <f>E4/$K$4</f>
        <v>0.1618324921467145</v>
      </c>
      <c r="O4" s="387">
        <f>G4/K4</f>
        <v>0.43241014447019466</v>
      </c>
    </row>
    <row r="5" spans="1:15" ht="15" thickBot="1" x14ac:dyDescent="0.35">
      <c r="A5" s="40" t="s">
        <v>20</v>
      </c>
      <c r="B5" s="41">
        <v>338069</v>
      </c>
      <c r="C5" s="42">
        <v>161129443</v>
      </c>
      <c r="D5" s="43">
        <v>151607.03477271661</v>
      </c>
      <c r="E5" s="43">
        <v>71495111.928937256</v>
      </c>
      <c r="F5" s="44">
        <v>625820.96522728226</v>
      </c>
      <c r="G5" s="42">
        <v>260664774.07106251</v>
      </c>
      <c r="H5" s="45">
        <f t="shared" si="0"/>
        <v>777427.99999999884</v>
      </c>
      <c r="I5" s="46">
        <f t="shared" si="0"/>
        <v>332159885.99999976</v>
      </c>
      <c r="J5" s="25">
        <f t="shared" si="1"/>
        <v>1115496.9999999988</v>
      </c>
      <c r="K5" s="26">
        <f t="shared" si="1"/>
        <v>493289328.99999976</v>
      </c>
      <c r="L5" s="404"/>
      <c r="M5" s="387"/>
      <c r="N5" s="387"/>
      <c r="O5" s="387"/>
    </row>
    <row r="6" spans="1:15" ht="15" thickBot="1" x14ac:dyDescent="0.35">
      <c r="A6" s="48" t="s">
        <v>21</v>
      </c>
      <c r="B6" s="49">
        <v>242673</v>
      </c>
      <c r="C6" s="50">
        <v>111527400</v>
      </c>
      <c r="D6" s="51">
        <v>132774.03477271661</v>
      </c>
      <c r="E6" s="51">
        <v>61049627.928937264</v>
      </c>
      <c r="F6" s="49">
        <v>590697.96522728226</v>
      </c>
      <c r="G6" s="50">
        <v>242119902.07106251</v>
      </c>
      <c r="H6" s="24">
        <f t="shared" si="0"/>
        <v>723471.99999999884</v>
      </c>
      <c r="I6" s="24">
        <f t="shared" si="0"/>
        <v>303169529.99999976</v>
      </c>
      <c r="J6" s="25">
        <f t="shared" si="1"/>
        <v>966144.99999999884</v>
      </c>
      <c r="K6" s="26">
        <f t="shared" si="1"/>
        <v>414696929.99999976</v>
      </c>
      <c r="L6" s="404"/>
      <c r="M6" s="387"/>
      <c r="N6" s="387"/>
      <c r="O6" s="387"/>
    </row>
    <row r="7" spans="1:15" ht="15" thickBot="1" x14ac:dyDescent="0.35">
      <c r="A7" s="48" t="s">
        <v>22</v>
      </c>
      <c r="B7" s="49">
        <v>95396</v>
      </c>
      <c r="C7" s="50">
        <v>49602043</v>
      </c>
      <c r="D7" s="51">
        <v>18833</v>
      </c>
      <c r="E7" s="51">
        <v>10445484</v>
      </c>
      <c r="F7" s="52">
        <v>35123</v>
      </c>
      <c r="G7" s="66">
        <v>18544872</v>
      </c>
      <c r="H7" s="24">
        <f t="shared" si="0"/>
        <v>53956</v>
      </c>
      <c r="I7" s="24">
        <f t="shared" si="0"/>
        <v>28990356</v>
      </c>
      <c r="J7" s="25">
        <f t="shared" si="1"/>
        <v>149352</v>
      </c>
      <c r="K7" s="26">
        <f t="shared" si="1"/>
        <v>78592399</v>
      </c>
      <c r="L7" s="404"/>
      <c r="M7" s="387"/>
      <c r="N7" s="387"/>
      <c r="O7" s="387"/>
    </row>
    <row r="8" spans="1:15" ht="15" thickBot="1" x14ac:dyDescent="0.35">
      <c r="A8" s="54" t="s">
        <v>23</v>
      </c>
      <c r="B8" s="41">
        <v>515095</v>
      </c>
      <c r="C8" s="42">
        <v>254479428</v>
      </c>
      <c r="D8" s="43">
        <v>188408</v>
      </c>
      <c r="E8" s="43">
        <v>93452891</v>
      </c>
      <c r="F8" s="55">
        <v>349813</v>
      </c>
      <c r="G8" s="110">
        <v>186218275</v>
      </c>
      <c r="H8" s="45">
        <f t="shared" si="0"/>
        <v>538221</v>
      </c>
      <c r="I8" s="46">
        <f t="shared" si="0"/>
        <v>279671166</v>
      </c>
      <c r="J8" s="25">
        <f t="shared" si="1"/>
        <v>1053316</v>
      </c>
      <c r="K8" s="26">
        <f t="shared" si="1"/>
        <v>534150594</v>
      </c>
      <c r="L8" s="404"/>
      <c r="M8" s="387"/>
      <c r="N8" s="387"/>
      <c r="O8" s="387"/>
    </row>
    <row r="9" spans="1:15" ht="15" thickBot="1" x14ac:dyDescent="0.35">
      <c r="A9" s="57" t="s">
        <v>24</v>
      </c>
      <c r="B9" s="49">
        <v>512785</v>
      </c>
      <c r="C9" s="50">
        <v>252873402</v>
      </c>
      <c r="D9" s="51">
        <v>187934</v>
      </c>
      <c r="E9" s="51">
        <v>93111615</v>
      </c>
      <c r="F9" s="58">
        <v>340459</v>
      </c>
      <c r="G9" s="111">
        <v>180025982</v>
      </c>
      <c r="H9" s="24">
        <f t="shared" si="0"/>
        <v>528393</v>
      </c>
      <c r="I9" s="24">
        <f t="shared" si="0"/>
        <v>273137597</v>
      </c>
      <c r="J9" s="47">
        <f t="shared" si="1"/>
        <v>1041178</v>
      </c>
      <c r="K9" s="26">
        <f t="shared" si="1"/>
        <v>526010999</v>
      </c>
      <c r="L9" s="404"/>
      <c r="M9" s="387"/>
      <c r="N9" s="387"/>
      <c r="O9" s="387"/>
    </row>
    <row r="10" spans="1:15" ht="15" thickBot="1" x14ac:dyDescent="0.35">
      <c r="A10" s="57" t="s">
        <v>25</v>
      </c>
      <c r="B10" s="49">
        <v>2310</v>
      </c>
      <c r="C10" s="50">
        <v>1606026</v>
      </c>
      <c r="D10" s="51">
        <v>474</v>
      </c>
      <c r="E10" s="51">
        <v>341276</v>
      </c>
      <c r="F10" s="58">
        <v>9354</v>
      </c>
      <c r="G10" s="111">
        <v>6192293</v>
      </c>
      <c r="H10" s="24">
        <f t="shared" si="0"/>
        <v>9828</v>
      </c>
      <c r="I10" s="24">
        <f t="shared" si="0"/>
        <v>6533569</v>
      </c>
      <c r="J10" s="47">
        <f t="shared" si="1"/>
        <v>12138</v>
      </c>
      <c r="K10" s="26">
        <f t="shared" si="1"/>
        <v>8139595</v>
      </c>
      <c r="L10" s="404"/>
      <c r="M10" s="387"/>
      <c r="N10" s="387"/>
      <c r="O10" s="387"/>
    </row>
    <row r="11" spans="1:15" ht="15" thickBot="1" x14ac:dyDescent="0.35">
      <c r="A11" s="54" t="s">
        <v>26</v>
      </c>
      <c r="B11" s="41">
        <v>14762</v>
      </c>
      <c r="C11" s="42">
        <v>6138962</v>
      </c>
      <c r="D11" s="43">
        <v>6552</v>
      </c>
      <c r="E11" s="43">
        <v>3262137</v>
      </c>
      <c r="F11" s="55">
        <v>4715</v>
      </c>
      <c r="G11" s="110">
        <v>2567923</v>
      </c>
      <c r="H11" s="45">
        <f t="shared" si="0"/>
        <v>11267</v>
      </c>
      <c r="I11" s="46">
        <f t="shared" si="0"/>
        <v>5830060</v>
      </c>
      <c r="J11" s="47">
        <f t="shared" si="1"/>
        <v>26029</v>
      </c>
      <c r="K11" s="26">
        <f t="shared" si="1"/>
        <v>11969022</v>
      </c>
      <c r="L11" s="404"/>
      <c r="M11" s="387"/>
      <c r="N11" s="387"/>
      <c r="O11" s="387"/>
    </row>
    <row r="12" spans="1:15" ht="15" thickBot="1" x14ac:dyDescent="0.35">
      <c r="A12" s="57" t="s">
        <v>27</v>
      </c>
      <c r="B12" s="49">
        <v>14762</v>
      </c>
      <c r="C12" s="50">
        <v>6138962</v>
      </c>
      <c r="D12" s="51">
        <v>6552</v>
      </c>
      <c r="E12" s="51">
        <v>3262137</v>
      </c>
      <c r="F12" s="58">
        <v>4715</v>
      </c>
      <c r="G12" s="111">
        <v>2567923</v>
      </c>
      <c r="H12" s="24">
        <f t="shared" si="0"/>
        <v>11267</v>
      </c>
      <c r="I12" s="24">
        <f t="shared" si="0"/>
        <v>5830060</v>
      </c>
      <c r="J12" s="25">
        <f t="shared" si="1"/>
        <v>26029</v>
      </c>
      <c r="K12" s="26">
        <f t="shared" si="1"/>
        <v>11969022</v>
      </c>
      <c r="L12" s="404"/>
      <c r="M12" s="387"/>
      <c r="N12" s="387"/>
      <c r="O12" s="387"/>
    </row>
    <row r="13" spans="1:15" ht="15" thickBot="1" x14ac:dyDescent="0.35">
      <c r="A13" s="30" t="s">
        <v>28</v>
      </c>
      <c r="B13" s="31">
        <v>115064</v>
      </c>
      <c r="C13" s="32">
        <v>62472868.600000001</v>
      </c>
      <c r="D13" s="33">
        <v>77464.300611398212</v>
      </c>
      <c r="E13" s="33">
        <v>37816202.206783295</v>
      </c>
      <c r="F13" s="112">
        <v>93154.699388601672</v>
      </c>
      <c r="G13" s="113">
        <v>45772382.793216601</v>
      </c>
      <c r="H13" s="36">
        <f t="shared" si="0"/>
        <v>170618.99999999988</v>
      </c>
      <c r="I13" s="37">
        <f t="shared" si="0"/>
        <v>83588584.999999896</v>
      </c>
      <c r="J13" s="61">
        <f t="shared" si="1"/>
        <v>285682.99999999988</v>
      </c>
      <c r="K13" s="62">
        <f t="shared" si="1"/>
        <v>146061453.5999999</v>
      </c>
      <c r="L13" s="402">
        <f>K13/K3</f>
        <v>4.4962675783935799E-2</v>
      </c>
      <c r="M13" s="387">
        <f>J13/J3</f>
        <v>9.9910889710979112E-2</v>
      </c>
      <c r="N13" s="387">
        <f>E13/K13</f>
        <v>0.25890610612671133</v>
      </c>
      <c r="O13" s="387">
        <f>G13/K13</f>
        <v>0.31337756584682264</v>
      </c>
    </row>
    <row r="14" spans="1:15" ht="15" thickBot="1" x14ac:dyDescent="0.35">
      <c r="A14" s="40" t="s">
        <v>20</v>
      </c>
      <c r="B14" s="63">
        <v>48252</v>
      </c>
      <c r="C14" s="64">
        <v>24785542.600000001</v>
      </c>
      <c r="D14" s="65">
        <v>38598.300611398212</v>
      </c>
      <c r="E14" s="65">
        <v>17222956.206783291</v>
      </c>
      <c r="F14" s="63">
        <v>56961.699388601679</v>
      </c>
      <c r="G14" s="64">
        <v>25446366.793216601</v>
      </c>
      <c r="H14" s="45">
        <f t="shared" si="0"/>
        <v>95559.999999999884</v>
      </c>
      <c r="I14" s="46">
        <f t="shared" si="0"/>
        <v>42669322.999999896</v>
      </c>
      <c r="J14" s="25">
        <f t="shared" si="1"/>
        <v>143811.99999999988</v>
      </c>
      <c r="K14" s="26">
        <f t="shared" si="1"/>
        <v>67454865.59999989</v>
      </c>
      <c r="L14" s="402"/>
      <c r="M14" s="387"/>
      <c r="N14" s="387"/>
      <c r="O14" s="387"/>
    </row>
    <row r="15" spans="1:15" ht="15" thickBot="1" x14ac:dyDescent="0.35">
      <c r="A15" s="48" t="str">
        <f>A6</f>
        <v>EverSource East</v>
      </c>
      <c r="B15" s="49">
        <v>23982</v>
      </c>
      <c r="C15" s="50">
        <v>10056189</v>
      </c>
      <c r="D15" s="51">
        <v>28109.300611398208</v>
      </c>
      <c r="E15" s="51">
        <v>11677175.206783291</v>
      </c>
      <c r="F15" s="49">
        <v>50093.699388601679</v>
      </c>
      <c r="G15" s="50">
        <v>21363850.793216601</v>
      </c>
      <c r="H15" s="24">
        <f t="shared" si="0"/>
        <v>78202.999999999884</v>
      </c>
      <c r="I15" s="24">
        <f t="shared" si="0"/>
        <v>33041025.999999892</v>
      </c>
      <c r="J15" s="25">
        <f t="shared" si="1"/>
        <v>102184.99999999988</v>
      </c>
      <c r="K15" s="26">
        <f t="shared" si="1"/>
        <v>43097214.999999896</v>
      </c>
      <c r="L15" s="402"/>
      <c r="M15" s="387"/>
      <c r="N15" s="387"/>
      <c r="O15" s="387"/>
    </row>
    <row r="16" spans="1:15" ht="15" thickBot="1" x14ac:dyDescent="0.35">
      <c r="A16" s="48" t="str">
        <f>A7</f>
        <v>EverSource West</v>
      </c>
      <c r="B16" s="49">
        <v>24270</v>
      </c>
      <c r="C16" s="50">
        <v>14729353.6</v>
      </c>
      <c r="D16" s="51">
        <v>10489</v>
      </c>
      <c r="E16" s="51">
        <v>5545781</v>
      </c>
      <c r="F16" s="52">
        <v>6868</v>
      </c>
      <c r="G16" s="66">
        <v>4082516</v>
      </c>
      <c r="H16" s="24">
        <f t="shared" si="0"/>
        <v>17357</v>
      </c>
      <c r="I16" s="24">
        <f t="shared" si="0"/>
        <v>9628297</v>
      </c>
      <c r="J16" s="25">
        <f t="shared" si="1"/>
        <v>41627</v>
      </c>
      <c r="K16" s="26">
        <f t="shared" si="1"/>
        <v>24357650.600000001</v>
      </c>
      <c r="L16" s="402"/>
      <c r="M16" s="387"/>
      <c r="N16" s="387"/>
      <c r="O16" s="387"/>
    </row>
    <row r="17" spans="1:15" ht="15" thickBot="1" x14ac:dyDescent="0.35">
      <c r="A17" s="40" t="s">
        <v>23</v>
      </c>
      <c r="B17" s="63">
        <v>63088</v>
      </c>
      <c r="C17" s="64">
        <v>35772503</v>
      </c>
      <c r="D17" s="65">
        <v>37690</v>
      </c>
      <c r="E17" s="65">
        <v>19959317</v>
      </c>
      <c r="F17" s="67">
        <v>35732</v>
      </c>
      <c r="G17" s="68">
        <v>20057242</v>
      </c>
      <c r="H17" s="45">
        <f t="shared" si="0"/>
        <v>73422</v>
      </c>
      <c r="I17" s="46">
        <f t="shared" si="0"/>
        <v>40016559</v>
      </c>
      <c r="J17" s="47">
        <f t="shared" si="1"/>
        <v>136510</v>
      </c>
      <c r="K17" s="26">
        <f t="shared" si="1"/>
        <v>75789062</v>
      </c>
      <c r="L17" s="402"/>
      <c r="M17" s="387"/>
      <c r="N17" s="387"/>
      <c r="O17" s="387"/>
    </row>
    <row r="18" spans="1:15" ht="15" thickBot="1" x14ac:dyDescent="0.35">
      <c r="A18" s="57" t="s">
        <v>24</v>
      </c>
      <c r="B18" s="49">
        <v>63039</v>
      </c>
      <c r="C18" s="50">
        <v>35731721</v>
      </c>
      <c r="D18" s="51">
        <v>37680</v>
      </c>
      <c r="E18" s="51">
        <v>19949876</v>
      </c>
      <c r="F18" s="58">
        <v>35636</v>
      </c>
      <c r="G18" s="59">
        <v>19983019</v>
      </c>
      <c r="H18" s="24">
        <f t="shared" si="0"/>
        <v>73316</v>
      </c>
      <c r="I18" s="24">
        <f t="shared" si="0"/>
        <v>39932895</v>
      </c>
      <c r="J18" s="47">
        <f t="shared" si="1"/>
        <v>136355</v>
      </c>
      <c r="K18" s="26">
        <f t="shared" si="1"/>
        <v>75664616</v>
      </c>
      <c r="L18" s="402"/>
      <c r="M18" s="387"/>
      <c r="N18" s="387"/>
      <c r="O18" s="387"/>
    </row>
    <row r="19" spans="1:15" ht="15" thickBot="1" x14ac:dyDescent="0.35">
      <c r="A19" s="57" t="s">
        <v>25</v>
      </c>
      <c r="B19" s="49">
        <v>49</v>
      </c>
      <c r="C19" s="50">
        <v>40782</v>
      </c>
      <c r="D19" s="51">
        <v>10</v>
      </c>
      <c r="E19" s="51">
        <v>9441</v>
      </c>
      <c r="F19" s="58">
        <v>96</v>
      </c>
      <c r="G19" s="59">
        <v>74223</v>
      </c>
      <c r="H19" s="24">
        <f t="shared" si="0"/>
        <v>106</v>
      </c>
      <c r="I19" s="24">
        <f t="shared" si="0"/>
        <v>83664</v>
      </c>
      <c r="J19" s="47">
        <f t="shared" si="1"/>
        <v>155</v>
      </c>
      <c r="K19" s="26">
        <f t="shared" si="1"/>
        <v>124446</v>
      </c>
      <c r="L19" s="402"/>
      <c r="M19" s="387"/>
      <c r="N19" s="387"/>
      <c r="O19" s="387"/>
    </row>
    <row r="20" spans="1:15" ht="15" thickBot="1" x14ac:dyDescent="0.35">
      <c r="A20" s="54" t="s">
        <v>26</v>
      </c>
      <c r="B20" s="63">
        <v>3724</v>
      </c>
      <c r="C20" s="64">
        <v>1914823</v>
      </c>
      <c r="D20" s="65">
        <v>1176</v>
      </c>
      <c r="E20" s="65">
        <v>633929</v>
      </c>
      <c r="F20" s="70">
        <v>461</v>
      </c>
      <c r="G20" s="71">
        <v>268774</v>
      </c>
      <c r="H20" s="45">
        <f t="shared" si="0"/>
        <v>1637</v>
      </c>
      <c r="I20" s="46">
        <f t="shared" si="0"/>
        <v>902703</v>
      </c>
      <c r="J20" s="47">
        <f t="shared" si="1"/>
        <v>5361</v>
      </c>
      <c r="K20" s="26">
        <f t="shared" si="1"/>
        <v>2817526</v>
      </c>
      <c r="L20" s="402"/>
      <c r="M20" s="387"/>
      <c r="N20" s="387"/>
      <c r="O20" s="387"/>
    </row>
    <row r="21" spans="1:15" ht="15" thickBot="1" x14ac:dyDescent="0.35">
      <c r="A21" s="57" t="s">
        <v>27</v>
      </c>
      <c r="B21" s="49">
        <v>3724</v>
      </c>
      <c r="C21" s="50">
        <v>1914823</v>
      </c>
      <c r="D21" s="51">
        <v>1176</v>
      </c>
      <c r="E21" s="51">
        <v>633929</v>
      </c>
      <c r="F21" s="58">
        <v>461</v>
      </c>
      <c r="G21" s="59">
        <v>268774</v>
      </c>
      <c r="H21" s="24">
        <f t="shared" si="0"/>
        <v>1637</v>
      </c>
      <c r="I21" s="24">
        <f t="shared" si="0"/>
        <v>902703</v>
      </c>
      <c r="J21" s="47">
        <f t="shared" si="1"/>
        <v>5361</v>
      </c>
      <c r="K21" s="26">
        <f t="shared" si="1"/>
        <v>2817526</v>
      </c>
      <c r="L21" s="402"/>
      <c r="M21" s="387"/>
      <c r="N21" s="387"/>
      <c r="O21" s="387"/>
    </row>
    <row r="22" spans="1:15" ht="15" thickBot="1" x14ac:dyDescent="0.35">
      <c r="A22" s="30" t="s">
        <v>29</v>
      </c>
      <c r="B22" s="31">
        <v>105165</v>
      </c>
      <c r="C22" s="32">
        <v>95307637</v>
      </c>
      <c r="D22" s="33">
        <v>83635.129023451897</v>
      </c>
      <c r="E22" s="33">
        <v>143465318.65973511</v>
      </c>
      <c r="F22" s="34">
        <v>117708.87097654789</v>
      </c>
      <c r="G22" s="60">
        <v>89768061.340264678</v>
      </c>
      <c r="H22" s="36">
        <f t="shared" si="0"/>
        <v>201343.99999999977</v>
      </c>
      <c r="I22" s="37">
        <f t="shared" si="0"/>
        <v>233233379.99999979</v>
      </c>
      <c r="J22" s="79">
        <f t="shared" si="1"/>
        <v>306508.99999999977</v>
      </c>
      <c r="K22" s="39">
        <f t="shared" si="1"/>
        <v>328541016.99999976</v>
      </c>
      <c r="L22" s="402">
        <f>K22/K3</f>
        <v>0.10113608255296411</v>
      </c>
      <c r="M22" s="387">
        <f>J22/J3</f>
        <v>0.10719429190544234</v>
      </c>
      <c r="N22" s="387">
        <f>E22/K22</f>
        <v>0.43667399574566734</v>
      </c>
      <c r="O22" s="387">
        <f>G22/K22</f>
        <v>0.27323243277190179</v>
      </c>
    </row>
    <row r="23" spans="1:15" ht="15" thickBot="1" x14ac:dyDescent="0.35">
      <c r="A23" s="54" t="s">
        <v>20</v>
      </c>
      <c r="B23" s="63">
        <v>36980</v>
      </c>
      <c r="C23" s="64">
        <v>32605708</v>
      </c>
      <c r="D23" s="65">
        <v>38573.129023451897</v>
      </c>
      <c r="E23" s="65">
        <v>75362362.659735113</v>
      </c>
      <c r="F23" s="63">
        <v>73676.870976547885</v>
      </c>
      <c r="G23" s="64">
        <v>47794635.340264685</v>
      </c>
      <c r="H23" s="45">
        <f t="shared" si="0"/>
        <v>112249.99999999978</v>
      </c>
      <c r="I23" s="46">
        <f t="shared" si="0"/>
        <v>123156997.99999979</v>
      </c>
      <c r="J23" s="25">
        <f t="shared" si="1"/>
        <v>149229.99999999977</v>
      </c>
      <c r="K23" s="26">
        <f t="shared" si="1"/>
        <v>155762705.99999979</v>
      </c>
      <c r="L23" s="402"/>
      <c r="M23" s="387"/>
      <c r="N23" s="387"/>
      <c r="O23" s="387"/>
    </row>
    <row r="24" spans="1:15" ht="15" thickBot="1" x14ac:dyDescent="0.35">
      <c r="A24" s="57" t="str">
        <f>A15</f>
        <v>EverSource East</v>
      </c>
      <c r="B24" s="49">
        <v>26351</v>
      </c>
      <c r="C24" s="50">
        <v>16743352</v>
      </c>
      <c r="D24" s="51">
        <v>32319.129023451893</v>
      </c>
      <c r="E24" s="51">
        <v>53731393.059735112</v>
      </c>
      <c r="F24" s="49">
        <v>68745.870976547885</v>
      </c>
      <c r="G24" s="50">
        <v>40664523.940264687</v>
      </c>
      <c r="H24" s="24">
        <f t="shared" si="0"/>
        <v>101064.99999999978</v>
      </c>
      <c r="I24" s="24">
        <f t="shared" si="0"/>
        <v>94395916.999999791</v>
      </c>
      <c r="J24" s="25">
        <f t="shared" si="1"/>
        <v>127415.99999999978</v>
      </c>
      <c r="K24" s="26">
        <f t="shared" si="1"/>
        <v>111139268.99999981</v>
      </c>
      <c r="L24" s="402"/>
      <c r="M24" s="387"/>
      <c r="N24" s="387"/>
      <c r="O24" s="387"/>
    </row>
    <row r="25" spans="1:15" ht="15" thickBot="1" x14ac:dyDescent="0.35">
      <c r="A25" s="57" t="str">
        <f>A16</f>
        <v>EverSource West</v>
      </c>
      <c r="B25" s="49">
        <v>10629</v>
      </c>
      <c r="C25" s="50">
        <v>15862356</v>
      </c>
      <c r="D25" s="51">
        <v>6254</v>
      </c>
      <c r="E25" s="51">
        <v>21630969.600000001</v>
      </c>
      <c r="F25" s="52">
        <v>4931</v>
      </c>
      <c r="G25" s="66">
        <v>7130111.4000000004</v>
      </c>
      <c r="H25" s="24">
        <f t="shared" si="0"/>
        <v>11185</v>
      </c>
      <c r="I25" s="24">
        <f t="shared" si="0"/>
        <v>28761081</v>
      </c>
      <c r="J25" s="25">
        <f t="shared" si="1"/>
        <v>21814</v>
      </c>
      <c r="K25" s="26">
        <f t="shared" si="1"/>
        <v>44623437</v>
      </c>
      <c r="L25" s="402"/>
      <c r="M25" s="387"/>
      <c r="N25" s="387"/>
      <c r="O25" s="387"/>
    </row>
    <row r="26" spans="1:15" ht="15" thickBot="1" x14ac:dyDescent="0.35">
      <c r="A26" s="54" t="s">
        <v>23</v>
      </c>
      <c r="B26" s="41">
        <v>66482</v>
      </c>
      <c r="C26" s="42">
        <v>62377422</v>
      </c>
      <c r="D26" s="43">
        <v>44451</v>
      </c>
      <c r="E26" s="43">
        <v>67942650</v>
      </c>
      <c r="F26" s="87">
        <v>43804</v>
      </c>
      <c r="G26" s="88">
        <v>41928699</v>
      </c>
      <c r="H26" s="45">
        <f t="shared" si="0"/>
        <v>88255</v>
      </c>
      <c r="I26" s="46">
        <f t="shared" si="0"/>
        <v>109871349</v>
      </c>
      <c r="J26" s="25">
        <f t="shared" si="1"/>
        <v>154737</v>
      </c>
      <c r="K26" s="26">
        <f t="shared" si="1"/>
        <v>172248771</v>
      </c>
      <c r="L26" s="402"/>
      <c r="M26" s="387"/>
      <c r="N26" s="387"/>
      <c r="O26" s="387"/>
    </row>
    <row r="27" spans="1:15" ht="15" thickBot="1" x14ac:dyDescent="0.35">
      <c r="A27" s="57" t="s">
        <v>24</v>
      </c>
      <c r="B27" s="49">
        <v>66199</v>
      </c>
      <c r="C27" s="50">
        <v>62176606</v>
      </c>
      <c r="D27" s="51">
        <v>43227</v>
      </c>
      <c r="E27" s="51">
        <v>67429887</v>
      </c>
      <c r="F27" s="58">
        <v>43691</v>
      </c>
      <c r="G27" s="59">
        <v>40817189</v>
      </c>
      <c r="H27" s="24">
        <f t="shared" si="0"/>
        <v>86918</v>
      </c>
      <c r="I27" s="24">
        <f t="shared" si="0"/>
        <v>108247076</v>
      </c>
      <c r="J27" s="47">
        <f t="shared" si="1"/>
        <v>153117</v>
      </c>
      <c r="K27" s="26">
        <f t="shared" si="1"/>
        <v>170423682</v>
      </c>
      <c r="L27" s="402"/>
      <c r="M27" s="387"/>
      <c r="N27" s="387"/>
      <c r="O27" s="387"/>
    </row>
    <row r="28" spans="1:15" ht="15" thickBot="1" x14ac:dyDescent="0.35">
      <c r="A28" s="57" t="s">
        <v>25</v>
      </c>
      <c r="B28" s="49">
        <v>283</v>
      </c>
      <c r="C28" s="50">
        <v>200816</v>
      </c>
      <c r="D28" s="51">
        <v>1224</v>
      </c>
      <c r="E28" s="51">
        <v>512763</v>
      </c>
      <c r="F28" s="58">
        <v>113</v>
      </c>
      <c r="G28" s="59">
        <v>1111510</v>
      </c>
      <c r="H28" s="24">
        <f t="shared" si="0"/>
        <v>1337</v>
      </c>
      <c r="I28" s="24">
        <f t="shared" si="0"/>
        <v>1624273</v>
      </c>
      <c r="J28" s="47">
        <f t="shared" si="1"/>
        <v>1620</v>
      </c>
      <c r="K28" s="26">
        <f t="shared" si="1"/>
        <v>1825089</v>
      </c>
      <c r="L28" s="402"/>
      <c r="M28" s="387"/>
      <c r="N28" s="387"/>
      <c r="O28" s="387"/>
    </row>
    <row r="29" spans="1:15" ht="15" thickBot="1" x14ac:dyDescent="0.35">
      <c r="A29" s="54" t="s">
        <v>26</v>
      </c>
      <c r="B29" s="41">
        <v>1703</v>
      </c>
      <c r="C29" s="42">
        <v>324507</v>
      </c>
      <c r="D29" s="43">
        <v>611</v>
      </c>
      <c r="E29" s="43">
        <v>160306</v>
      </c>
      <c r="F29" s="55">
        <v>228</v>
      </c>
      <c r="G29" s="56">
        <v>44727</v>
      </c>
      <c r="H29" s="45">
        <f t="shared" si="0"/>
        <v>839</v>
      </c>
      <c r="I29" s="46">
        <f t="shared" si="0"/>
        <v>205033</v>
      </c>
      <c r="J29" s="47">
        <f t="shared" si="1"/>
        <v>2542</v>
      </c>
      <c r="K29" s="26">
        <f t="shared" si="1"/>
        <v>529540</v>
      </c>
      <c r="L29" s="402"/>
      <c r="M29" s="387"/>
      <c r="N29" s="387"/>
      <c r="O29" s="387"/>
    </row>
    <row r="30" spans="1:15" ht="15" thickBot="1" x14ac:dyDescent="0.35">
      <c r="A30" s="57" t="s">
        <v>27</v>
      </c>
      <c r="B30" s="49">
        <v>1703</v>
      </c>
      <c r="C30" s="50">
        <v>324507</v>
      </c>
      <c r="D30" s="51">
        <v>611</v>
      </c>
      <c r="E30" s="51">
        <v>160306</v>
      </c>
      <c r="F30" s="58">
        <v>228</v>
      </c>
      <c r="G30" s="59">
        <v>44727</v>
      </c>
      <c r="H30" s="24">
        <f t="shared" si="0"/>
        <v>839</v>
      </c>
      <c r="I30" s="24">
        <f t="shared" si="0"/>
        <v>205033</v>
      </c>
      <c r="J30" s="25">
        <f t="shared" si="1"/>
        <v>2542</v>
      </c>
      <c r="K30" s="26">
        <f t="shared" si="1"/>
        <v>529540</v>
      </c>
      <c r="L30" s="402"/>
      <c r="M30" s="387"/>
      <c r="N30" s="387"/>
      <c r="O30" s="387"/>
    </row>
    <row r="31" spans="1:15" ht="15" thickBot="1" x14ac:dyDescent="0.35">
      <c r="A31" s="30" t="s">
        <v>30</v>
      </c>
      <c r="B31" s="31">
        <v>11036</v>
      </c>
      <c r="C31" s="32">
        <v>76767035</v>
      </c>
      <c r="D31" s="33">
        <v>22921.110275441781</v>
      </c>
      <c r="E31" s="33">
        <v>311341323.77964973</v>
      </c>
      <c r="F31" s="34">
        <v>13415.889724558108</v>
      </c>
      <c r="G31" s="90">
        <v>86496240.820349783</v>
      </c>
      <c r="H31" s="36">
        <f t="shared" si="0"/>
        <v>36336.999999999891</v>
      </c>
      <c r="I31" s="37">
        <f t="shared" si="0"/>
        <v>397837564.59999955</v>
      </c>
      <c r="J31" s="38">
        <f t="shared" si="1"/>
        <v>47372.999999999891</v>
      </c>
      <c r="K31" s="39">
        <f t="shared" si="1"/>
        <v>474604599.59999955</v>
      </c>
      <c r="L31" s="402">
        <f>K31/K3</f>
        <v>0.14609941371540244</v>
      </c>
      <c r="M31" s="387">
        <f>J31/J3</f>
        <v>1.6567589174988375E-2</v>
      </c>
      <c r="N31" s="387">
        <f>E31/K31</f>
        <v>0.65600148848546902</v>
      </c>
      <c r="O31" s="387">
        <f>G31/K31</f>
        <v>0.18224905720098264</v>
      </c>
    </row>
    <row r="32" spans="1:15" ht="15" thickBot="1" x14ac:dyDescent="0.35">
      <c r="A32" s="54" t="s">
        <v>20</v>
      </c>
      <c r="B32" s="63">
        <v>7887</v>
      </c>
      <c r="C32" s="64">
        <v>40353459</v>
      </c>
      <c r="D32" s="65">
        <v>15147.110275441781</v>
      </c>
      <c r="E32" s="65">
        <v>163807334.77964973</v>
      </c>
      <c r="F32" s="63">
        <v>11699.889724558108</v>
      </c>
      <c r="G32" s="64">
        <v>60082732.820349783</v>
      </c>
      <c r="H32" s="45">
        <f t="shared" si="0"/>
        <v>26846.999999999891</v>
      </c>
      <c r="I32" s="46">
        <f t="shared" si="0"/>
        <v>223890067.59999952</v>
      </c>
      <c r="J32" s="47">
        <f t="shared" si="1"/>
        <v>34733.999999999891</v>
      </c>
      <c r="K32" s="26">
        <f t="shared" si="1"/>
        <v>264243526.59999952</v>
      </c>
      <c r="L32" s="402"/>
      <c r="M32" s="387"/>
      <c r="N32" s="387"/>
      <c r="O32" s="387"/>
    </row>
    <row r="33" spans="1:15" ht="15" thickBot="1" x14ac:dyDescent="0.35">
      <c r="A33" s="57" t="str">
        <f>A24</f>
        <v>EverSource East</v>
      </c>
      <c r="B33" s="49">
        <v>7714</v>
      </c>
      <c r="C33" s="50">
        <v>36738390</v>
      </c>
      <c r="D33" s="51">
        <v>14446.110275441781</v>
      </c>
      <c r="E33" s="51">
        <v>142331449.87964985</v>
      </c>
      <c r="F33" s="49">
        <v>11600.889724558108</v>
      </c>
      <c r="G33" s="51">
        <v>58180372.12034978</v>
      </c>
      <c r="H33" s="24">
        <f t="shared" si="0"/>
        <v>26046.999999999891</v>
      </c>
      <c r="I33" s="24">
        <f t="shared" si="0"/>
        <v>200511821.99999964</v>
      </c>
      <c r="J33" s="47">
        <f t="shared" si="1"/>
        <v>33760.999999999891</v>
      </c>
      <c r="K33" s="26">
        <f t="shared" si="1"/>
        <v>237250211.99999964</v>
      </c>
      <c r="L33" s="402"/>
      <c r="M33" s="387"/>
      <c r="N33" s="387"/>
      <c r="O33" s="387"/>
    </row>
    <row r="34" spans="1:15" ht="15" thickBot="1" x14ac:dyDescent="0.35">
      <c r="A34" s="57" t="str">
        <f>A25</f>
        <v>EverSource West</v>
      </c>
      <c r="B34" s="49">
        <v>173</v>
      </c>
      <c r="C34" s="50">
        <v>3615069</v>
      </c>
      <c r="D34" s="51">
        <v>701</v>
      </c>
      <c r="E34" s="51">
        <v>21475884.899999902</v>
      </c>
      <c r="F34" s="52">
        <v>99</v>
      </c>
      <c r="G34" s="53">
        <v>1902360.7</v>
      </c>
      <c r="H34" s="24">
        <f t="shared" si="0"/>
        <v>800</v>
      </c>
      <c r="I34" s="24">
        <f t="shared" si="0"/>
        <v>23378245.599999901</v>
      </c>
      <c r="J34" s="47">
        <f t="shared" si="1"/>
        <v>973</v>
      </c>
      <c r="K34" s="26">
        <f t="shared" si="1"/>
        <v>26993314.599999901</v>
      </c>
      <c r="L34" s="402"/>
      <c r="M34" s="387"/>
      <c r="N34" s="387"/>
      <c r="O34" s="387"/>
    </row>
    <row r="35" spans="1:15" ht="15" thickBot="1" x14ac:dyDescent="0.35">
      <c r="A35" s="54" t="s">
        <v>23</v>
      </c>
      <c r="B35" s="63">
        <v>2235</v>
      </c>
      <c r="C35" s="64">
        <v>34059812</v>
      </c>
      <c r="D35" s="65">
        <v>7178</v>
      </c>
      <c r="E35" s="65">
        <v>143404481</v>
      </c>
      <c r="F35" s="67">
        <v>1523</v>
      </c>
      <c r="G35" s="91">
        <v>25954857</v>
      </c>
      <c r="H35" s="45">
        <f t="shared" si="0"/>
        <v>8701</v>
      </c>
      <c r="I35" s="46">
        <f t="shared" si="0"/>
        <v>169359338</v>
      </c>
      <c r="J35" s="25">
        <f t="shared" si="1"/>
        <v>10936</v>
      </c>
      <c r="K35" s="26">
        <f t="shared" si="1"/>
        <v>203419150</v>
      </c>
      <c r="L35" s="402"/>
      <c r="M35" s="387"/>
      <c r="N35" s="387"/>
      <c r="O35" s="387"/>
    </row>
    <row r="36" spans="1:15" ht="15" thickBot="1" x14ac:dyDescent="0.35">
      <c r="A36" s="57" t="s">
        <v>24</v>
      </c>
      <c r="B36" s="49">
        <v>2228</v>
      </c>
      <c r="C36" s="50">
        <v>34014435</v>
      </c>
      <c r="D36" s="51">
        <v>7178</v>
      </c>
      <c r="E36" s="51">
        <v>142701479</v>
      </c>
      <c r="F36" s="58">
        <v>1457</v>
      </c>
      <c r="G36" s="69">
        <v>25393465</v>
      </c>
      <c r="H36" s="24">
        <f t="shared" si="0"/>
        <v>8635</v>
      </c>
      <c r="I36" s="24">
        <f t="shared" si="0"/>
        <v>168094944</v>
      </c>
      <c r="J36" s="25">
        <f t="shared" si="1"/>
        <v>10863</v>
      </c>
      <c r="K36" s="26">
        <f t="shared" si="1"/>
        <v>202109379</v>
      </c>
      <c r="L36" s="402"/>
      <c r="M36" s="387"/>
      <c r="N36" s="387"/>
      <c r="O36" s="387"/>
    </row>
    <row r="37" spans="1:15" ht="15" thickBot="1" x14ac:dyDescent="0.35">
      <c r="A37" s="57" t="s">
        <v>25</v>
      </c>
      <c r="B37" s="49">
        <v>7</v>
      </c>
      <c r="C37" s="50">
        <v>45377</v>
      </c>
      <c r="D37" s="51">
        <v>0</v>
      </c>
      <c r="E37" s="51">
        <v>703002</v>
      </c>
      <c r="F37" s="58">
        <v>66</v>
      </c>
      <c r="G37" s="69">
        <v>561392</v>
      </c>
      <c r="H37" s="24">
        <f t="shared" si="0"/>
        <v>66</v>
      </c>
      <c r="I37" s="24">
        <f t="shared" si="0"/>
        <v>1264394</v>
      </c>
      <c r="J37" s="25">
        <f t="shared" si="1"/>
        <v>73</v>
      </c>
      <c r="K37" s="26">
        <f t="shared" si="1"/>
        <v>1309771</v>
      </c>
      <c r="L37" s="402"/>
      <c r="M37" s="387"/>
      <c r="N37" s="387"/>
      <c r="O37" s="387"/>
    </row>
    <row r="38" spans="1:15" ht="15" thickBot="1" x14ac:dyDescent="0.35">
      <c r="A38" s="54" t="s">
        <v>26</v>
      </c>
      <c r="B38" s="63">
        <v>914</v>
      </c>
      <c r="C38" s="64">
        <v>2353764</v>
      </c>
      <c r="D38" s="65">
        <v>596</v>
      </c>
      <c r="E38" s="65">
        <v>4129508</v>
      </c>
      <c r="F38" s="70">
        <v>193</v>
      </c>
      <c r="G38" s="92">
        <v>458651</v>
      </c>
      <c r="H38" s="45">
        <f t="shared" si="0"/>
        <v>789</v>
      </c>
      <c r="I38" s="46">
        <f t="shared" si="0"/>
        <v>4588159</v>
      </c>
      <c r="J38" s="25">
        <f t="shared" si="1"/>
        <v>1703</v>
      </c>
      <c r="K38" s="26">
        <f t="shared" si="1"/>
        <v>6941923</v>
      </c>
      <c r="L38" s="402"/>
      <c r="M38" s="387"/>
      <c r="N38" s="387"/>
      <c r="O38" s="387"/>
    </row>
    <row r="39" spans="1:15" ht="15" thickBot="1" x14ac:dyDescent="0.35">
      <c r="A39" s="57" t="s">
        <v>27</v>
      </c>
      <c r="B39" s="49">
        <v>914</v>
      </c>
      <c r="C39" s="50">
        <v>2353764</v>
      </c>
      <c r="D39" s="51">
        <v>596</v>
      </c>
      <c r="E39" s="51">
        <v>4129508</v>
      </c>
      <c r="F39" s="58">
        <v>193</v>
      </c>
      <c r="G39" s="69">
        <v>458651</v>
      </c>
      <c r="H39" s="24">
        <f t="shared" si="0"/>
        <v>789</v>
      </c>
      <c r="I39" s="24">
        <f t="shared" si="0"/>
        <v>4588159</v>
      </c>
      <c r="J39" s="25">
        <f t="shared" si="1"/>
        <v>1703</v>
      </c>
      <c r="K39" s="26">
        <f t="shared" si="1"/>
        <v>6941923</v>
      </c>
      <c r="L39" s="402"/>
      <c r="M39" s="387"/>
      <c r="N39" s="387"/>
      <c r="O39" s="387"/>
    </row>
    <row r="40" spans="1:15" ht="15" thickBot="1" x14ac:dyDescent="0.35">
      <c r="A40" s="30" t="s">
        <v>32</v>
      </c>
      <c r="B40" s="31">
        <v>720</v>
      </c>
      <c r="C40" s="32">
        <v>59998763</v>
      </c>
      <c r="D40" s="33">
        <v>6067.0242047614774</v>
      </c>
      <c r="E40" s="33">
        <v>1137087370.6506882</v>
      </c>
      <c r="F40" s="34">
        <v>746.97579523851118</v>
      </c>
      <c r="G40" s="90">
        <v>47110506.249310881</v>
      </c>
      <c r="H40" s="36">
        <f t="shared" si="0"/>
        <v>6813.9999999999891</v>
      </c>
      <c r="I40" s="37">
        <f t="shared" si="0"/>
        <v>1184197876.8999991</v>
      </c>
      <c r="J40" s="38">
        <f t="shared" si="1"/>
        <v>7533.9999999999891</v>
      </c>
      <c r="K40" s="39">
        <f t="shared" si="1"/>
        <v>1244196639.8999991</v>
      </c>
      <c r="L40" s="402">
        <f>K40/K3</f>
        <v>0.38300597969186589</v>
      </c>
      <c r="M40" s="384">
        <f>J40/J3</f>
        <v>2.6348387656336424E-3</v>
      </c>
      <c r="N40" s="384">
        <f>E40/K40</f>
        <v>0.91391290908974021</v>
      </c>
      <c r="O40" s="384">
        <f>G40/K40</f>
        <v>3.7864196653912628E-2</v>
      </c>
    </row>
    <row r="41" spans="1:15" ht="15" thickBot="1" x14ac:dyDescent="0.35">
      <c r="A41" s="54" t="s">
        <v>20</v>
      </c>
      <c r="B41" s="63">
        <v>474</v>
      </c>
      <c r="C41" s="64">
        <v>33481645</v>
      </c>
      <c r="D41" s="65">
        <v>3657.024204761477</v>
      </c>
      <c r="E41" s="65">
        <v>638991553.65068805</v>
      </c>
      <c r="F41" s="63">
        <v>580.97579523851118</v>
      </c>
      <c r="G41" s="64">
        <v>32337039.249310881</v>
      </c>
      <c r="H41" s="45">
        <f t="shared" si="0"/>
        <v>4237.9999999999882</v>
      </c>
      <c r="I41" s="46">
        <f t="shared" si="0"/>
        <v>671328592.8999989</v>
      </c>
      <c r="J41" s="47">
        <f t="shared" si="1"/>
        <v>4711.9999999999891</v>
      </c>
      <c r="K41" s="26">
        <f t="shared" si="1"/>
        <v>704810237.8999989</v>
      </c>
      <c r="L41" s="402"/>
      <c r="M41" s="384"/>
      <c r="N41" s="384"/>
      <c r="O41" s="384"/>
    </row>
    <row r="42" spans="1:15" ht="15" thickBot="1" x14ac:dyDescent="0.35">
      <c r="A42" s="57" t="str">
        <f>A33</f>
        <v>EverSource East</v>
      </c>
      <c r="B42" s="49">
        <v>454</v>
      </c>
      <c r="C42" s="50">
        <v>29026309</v>
      </c>
      <c r="D42" s="51">
        <v>3462.024204761477</v>
      </c>
      <c r="E42" s="51">
        <v>559644931.7506882</v>
      </c>
      <c r="F42" s="49">
        <v>574.97579523851118</v>
      </c>
      <c r="G42" s="51">
        <v>31721119.249310881</v>
      </c>
      <c r="H42" s="24">
        <f t="shared" si="0"/>
        <v>4036.9999999999882</v>
      </c>
      <c r="I42" s="24">
        <f t="shared" si="0"/>
        <v>591366050.99999905</v>
      </c>
      <c r="J42" s="47">
        <f t="shared" si="1"/>
        <v>4490.9999999999882</v>
      </c>
      <c r="K42" s="26">
        <f t="shared" si="1"/>
        <v>620392359.99999905</v>
      </c>
      <c r="L42" s="402"/>
      <c r="M42" s="384"/>
      <c r="N42" s="384"/>
      <c r="O42" s="384"/>
    </row>
    <row r="43" spans="1:15" ht="15" thickBot="1" x14ac:dyDescent="0.35">
      <c r="A43" s="57" t="str">
        <f>A34</f>
        <v>EverSource West</v>
      </c>
      <c r="B43" s="49">
        <v>20</v>
      </c>
      <c r="C43" s="50">
        <v>4455336</v>
      </c>
      <c r="D43" s="51">
        <v>195</v>
      </c>
      <c r="E43" s="51">
        <v>79346621.899999902</v>
      </c>
      <c r="F43" s="52">
        <v>6</v>
      </c>
      <c r="G43" s="53">
        <v>615920</v>
      </c>
      <c r="H43" s="24">
        <f t="shared" si="0"/>
        <v>201</v>
      </c>
      <c r="I43" s="24">
        <f t="shared" si="0"/>
        <v>79962541.899999902</v>
      </c>
      <c r="J43" s="47">
        <f t="shared" si="1"/>
        <v>221</v>
      </c>
      <c r="K43" s="26">
        <f t="shared" si="1"/>
        <v>84417877.899999902</v>
      </c>
      <c r="L43" s="402"/>
      <c r="M43" s="384"/>
      <c r="N43" s="384"/>
      <c r="O43" s="384"/>
    </row>
    <row r="44" spans="1:15" ht="15" thickBot="1" x14ac:dyDescent="0.35">
      <c r="A44" s="54" t="s">
        <v>23</v>
      </c>
      <c r="B44" s="63">
        <v>240</v>
      </c>
      <c r="C44" s="64">
        <v>24902491</v>
      </c>
      <c r="D44" s="65">
        <v>2387</v>
      </c>
      <c r="E44" s="65">
        <v>484320875</v>
      </c>
      <c r="F44" s="67">
        <v>166</v>
      </c>
      <c r="G44" s="91">
        <v>14773467</v>
      </c>
      <c r="H44" s="45">
        <f t="shared" si="0"/>
        <v>2553</v>
      </c>
      <c r="I44" s="46">
        <f t="shared" si="0"/>
        <v>499094342</v>
      </c>
      <c r="J44" s="25">
        <f t="shared" si="1"/>
        <v>2793</v>
      </c>
      <c r="K44" s="26">
        <f t="shared" si="1"/>
        <v>523996833</v>
      </c>
      <c r="L44" s="402"/>
      <c r="M44" s="384"/>
      <c r="N44" s="384"/>
      <c r="O44" s="384"/>
    </row>
    <row r="45" spans="1:15" ht="15" thickBot="1" x14ac:dyDescent="0.35">
      <c r="A45" s="57" t="s">
        <v>24</v>
      </c>
      <c r="B45" s="49">
        <v>239</v>
      </c>
      <c r="C45" s="50">
        <v>24853651</v>
      </c>
      <c r="D45" s="51">
        <v>2379</v>
      </c>
      <c r="E45" s="51">
        <v>483491258</v>
      </c>
      <c r="F45" s="58">
        <v>164</v>
      </c>
      <c r="G45" s="69">
        <v>14592867</v>
      </c>
      <c r="H45" s="24">
        <f t="shared" si="0"/>
        <v>2543</v>
      </c>
      <c r="I45" s="24">
        <f t="shared" si="0"/>
        <v>498084125</v>
      </c>
      <c r="J45" s="25">
        <f t="shared" si="1"/>
        <v>2782</v>
      </c>
      <c r="K45" s="26">
        <f t="shared" si="1"/>
        <v>522937776</v>
      </c>
      <c r="L45" s="402"/>
      <c r="M45" s="384"/>
      <c r="N45" s="384"/>
      <c r="O45" s="384"/>
    </row>
    <row r="46" spans="1:15" ht="15" thickBot="1" x14ac:dyDescent="0.35">
      <c r="A46" s="57" t="s">
        <v>25</v>
      </c>
      <c r="B46" s="49">
        <v>1</v>
      </c>
      <c r="C46" s="50">
        <v>48840</v>
      </c>
      <c r="D46" s="51">
        <v>8</v>
      </c>
      <c r="E46" s="51">
        <v>829617</v>
      </c>
      <c r="F46" s="58">
        <v>2</v>
      </c>
      <c r="G46" s="69">
        <v>180600</v>
      </c>
      <c r="H46" s="24">
        <f t="shared" si="0"/>
        <v>10</v>
      </c>
      <c r="I46" s="24">
        <f t="shared" si="0"/>
        <v>1010217</v>
      </c>
      <c r="J46" s="25">
        <f t="shared" si="1"/>
        <v>11</v>
      </c>
      <c r="K46" s="26">
        <f t="shared" si="1"/>
        <v>1059057</v>
      </c>
      <c r="L46" s="402"/>
      <c r="M46" s="384"/>
      <c r="N46" s="384"/>
      <c r="O46" s="384"/>
    </row>
    <row r="47" spans="1:15" ht="15" thickBot="1" x14ac:dyDescent="0.35">
      <c r="A47" s="54" t="s">
        <v>26</v>
      </c>
      <c r="B47" s="63">
        <v>6</v>
      </c>
      <c r="C47" s="64">
        <v>1614627</v>
      </c>
      <c r="D47" s="65">
        <v>23</v>
      </c>
      <c r="E47" s="65">
        <v>13774942</v>
      </c>
      <c r="F47" s="70">
        <v>0</v>
      </c>
      <c r="G47" s="92">
        <v>0</v>
      </c>
      <c r="H47" s="45">
        <f t="shared" si="0"/>
        <v>23</v>
      </c>
      <c r="I47" s="46">
        <f t="shared" si="0"/>
        <v>13774942</v>
      </c>
      <c r="J47" s="25">
        <f t="shared" si="1"/>
        <v>29</v>
      </c>
      <c r="K47" s="26">
        <f t="shared" si="1"/>
        <v>15389569</v>
      </c>
      <c r="L47" s="402"/>
      <c r="M47" s="384"/>
      <c r="N47" s="384"/>
      <c r="O47" s="384"/>
    </row>
    <row r="48" spans="1:15" ht="15" thickBot="1" x14ac:dyDescent="0.35">
      <c r="A48" s="57" t="s">
        <v>27</v>
      </c>
      <c r="B48" s="49">
        <v>6</v>
      </c>
      <c r="C48" s="50">
        <v>1614627</v>
      </c>
      <c r="D48" s="51">
        <v>23</v>
      </c>
      <c r="E48" s="51">
        <v>13774942</v>
      </c>
      <c r="F48" s="58">
        <v>0</v>
      </c>
      <c r="G48" s="69">
        <v>0</v>
      </c>
      <c r="H48" s="24">
        <f t="shared" si="0"/>
        <v>23</v>
      </c>
      <c r="I48" s="24">
        <f t="shared" si="0"/>
        <v>13774942</v>
      </c>
      <c r="J48" s="25">
        <f t="shared" si="1"/>
        <v>29</v>
      </c>
      <c r="K48" s="26">
        <f t="shared" si="1"/>
        <v>15389569</v>
      </c>
      <c r="L48" s="402"/>
      <c r="M48" s="384"/>
      <c r="N48" s="384"/>
      <c r="O48" s="384"/>
    </row>
    <row r="49" spans="1:15" ht="15" thickBot="1" x14ac:dyDescent="0.35">
      <c r="A49" s="30" t="s">
        <v>33</v>
      </c>
      <c r="B49" s="31">
        <v>3103</v>
      </c>
      <c r="C49" s="32">
        <v>3145871.5</v>
      </c>
      <c r="D49" s="33">
        <v>9023.7491480995996</v>
      </c>
      <c r="E49" s="33">
        <v>9359727.9504230805</v>
      </c>
      <c r="F49" s="34">
        <v>4643.2508519003895</v>
      </c>
      <c r="G49" s="90">
        <v>1588702.549576913</v>
      </c>
      <c r="H49" s="36">
        <f t="shared" si="0"/>
        <v>13666.999999999989</v>
      </c>
      <c r="I49" s="37">
        <f t="shared" si="0"/>
        <v>10948430.499999993</v>
      </c>
      <c r="J49" s="38">
        <f t="shared" si="1"/>
        <v>16769.999999999989</v>
      </c>
      <c r="K49" s="39">
        <f t="shared" si="1"/>
        <v>14094301.999999993</v>
      </c>
      <c r="L49" s="403">
        <f>K49/K3</f>
        <v>4.3387048095684423E-3</v>
      </c>
      <c r="M49" s="384">
        <f>J49/J3</f>
        <v>5.8649118794367157E-3</v>
      </c>
      <c r="N49" s="384">
        <f>E49/K49</f>
        <v>0.66407885615215889</v>
      </c>
      <c r="O49" s="384">
        <f>G49/K49</f>
        <v>0.11271949115159544</v>
      </c>
    </row>
    <row r="50" spans="1:15" ht="15" thickBot="1" x14ac:dyDescent="0.35">
      <c r="A50" s="54" t="s">
        <v>20</v>
      </c>
      <c r="B50" s="63">
        <v>2605</v>
      </c>
      <c r="C50" s="64">
        <v>1607737.5</v>
      </c>
      <c r="D50" s="65">
        <v>8418.7491480995996</v>
      </c>
      <c r="E50" s="65">
        <v>5616950.9504230805</v>
      </c>
      <c r="F50" s="63">
        <v>4328.2508519003895</v>
      </c>
      <c r="G50" s="64">
        <v>766565.54957691301</v>
      </c>
      <c r="H50" s="45">
        <f t="shared" si="0"/>
        <v>12746.999999999989</v>
      </c>
      <c r="I50" s="46">
        <f t="shared" si="0"/>
        <v>6383516.4999999935</v>
      </c>
      <c r="J50" s="47">
        <f t="shared" si="1"/>
        <v>15351.999999999989</v>
      </c>
      <c r="K50" s="26">
        <f t="shared" si="1"/>
        <v>7991253.9999999935</v>
      </c>
      <c r="L50" s="403"/>
      <c r="M50" s="384"/>
      <c r="N50" s="384"/>
      <c r="O50" s="384"/>
    </row>
    <row r="51" spans="1:15" ht="15" thickBot="1" x14ac:dyDescent="0.35">
      <c r="A51" s="57" t="str">
        <f>A42</f>
        <v>EverSource East</v>
      </c>
      <c r="B51" s="49">
        <v>2485</v>
      </c>
      <c r="C51" s="50">
        <v>1117049</v>
      </c>
      <c r="D51" s="51">
        <v>7170.7491480995996</v>
      </c>
      <c r="E51" s="51">
        <v>4296072.3504230799</v>
      </c>
      <c r="F51" s="49">
        <v>3373.25085190039</v>
      </c>
      <c r="G51" s="51">
        <v>603585.64957691403</v>
      </c>
      <c r="H51" s="24">
        <f t="shared" si="0"/>
        <v>10543.999999999989</v>
      </c>
      <c r="I51" s="24">
        <f t="shared" si="0"/>
        <v>4899657.9999999944</v>
      </c>
      <c r="J51" s="47">
        <f t="shared" si="1"/>
        <v>13028.999999999989</v>
      </c>
      <c r="K51" s="26">
        <f t="shared" si="1"/>
        <v>6016706.9999999944</v>
      </c>
      <c r="L51" s="403"/>
      <c r="M51" s="384"/>
      <c r="N51" s="384"/>
      <c r="O51" s="384"/>
    </row>
    <row r="52" spans="1:15" ht="15" thickBot="1" x14ac:dyDescent="0.35">
      <c r="A52" s="57" t="str">
        <f>A43</f>
        <v>EverSource West</v>
      </c>
      <c r="B52" s="49">
        <v>120</v>
      </c>
      <c r="C52" s="50">
        <v>490688.5</v>
      </c>
      <c r="D52" s="51">
        <v>1248</v>
      </c>
      <c r="E52" s="51">
        <v>1320878.6000000001</v>
      </c>
      <c r="F52" s="52">
        <v>955</v>
      </c>
      <c r="G52" s="53">
        <v>162979.899999999</v>
      </c>
      <c r="H52" s="24">
        <f t="shared" si="0"/>
        <v>2203</v>
      </c>
      <c r="I52" s="24">
        <f t="shared" si="0"/>
        <v>1483858.4999999991</v>
      </c>
      <c r="J52" s="47">
        <f t="shared" si="1"/>
        <v>2323</v>
      </c>
      <c r="K52" s="26">
        <f t="shared" si="1"/>
        <v>1974546.9999999991</v>
      </c>
      <c r="L52" s="403"/>
      <c r="M52" s="384"/>
      <c r="N52" s="384"/>
      <c r="O52" s="384"/>
    </row>
    <row r="53" spans="1:15" ht="15" thickBot="1" x14ac:dyDescent="0.35">
      <c r="A53" s="54" t="s">
        <v>23</v>
      </c>
      <c r="B53" s="63">
        <v>221</v>
      </c>
      <c r="C53" s="64">
        <v>1490157</v>
      </c>
      <c r="D53" s="65">
        <v>414</v>
      </c>
      <c r="E53" s="65">
        <v>3641825</v>
      </c>
      <c r="F53" s="67">
        <v>168</v>
      </c>
      <c r="G53" s="91">
        <v>811622</v>
      </c>
      <c r="H53" s="45">
        <f t="shared" si="0"/>
        <v>582</v>
      </c>
      <c r="I53" s="46">
        <f t="shared" si="0"/>
        <v>4453447</v>
      </c>
      <c r="J53" s="25">
        <f t="shared" si="1"/>
        <v>803</v>
      </c>
      <c r="K53" s="26">
        <f t="shared" si="1"/>
        <v>5943604</v>
      </c>
      <c r="L53" s="403"/>
      <c r="M53" s="384"/>
      <c r="N53" s="384"/>
      <c r="O53" s="384"/>
    </row>
    <row r="54" spans="1:15" ht="15" thickBot="1" x14ac:dyDescent="0.35">
      <c r="A54" s="57" t="s">
        <v>24</v>
      </c>
      <c r="B54" s="49">
        <v>221</v>
      </c>
      <c r="C54" s="50">
        <v>1490157</v>
      </c>
      <c r="D54" s="51">
        <v>413</v>
      </c>
      <c r="E54" s="51">
        <v>3619744</v>
      </c>
      <c r="F54" s="58">
        <v>167</v>
      </c>
      <c r="G54" s="69">
        <v>811418</v>
      </c>
      <c r="H54" s="24">
        <f t="shared" si="0"/>
        <v>580</v>
      </c>
      <c r="I54" s="24">
        <f t="shared" si="0"/>
        <v>4431162</v>
      </c>
      <c r="J54" s="25">
        <f t="shared" si="1"/>
        <v>801</v>
      </c>
      <c r="K54" s="26">
        <f t="shared" si="1"/>
        <v>5921319</v>
      </c>
      <c r="L54" s="403"/>
      <c r="M54" s="384"/>
      <c r="N54" s="384"/>
      <c r="O54" s="384"/>
    </row>
    <row r="55" spans="1:15" ht="15" thickBot="1" x14ac:dyDescent="0.35">
      <c r="A55" s="57" t="s">
        <v>25</v>
      </c>
      <c r="B55" s="49">
        <v>0</v>
      </c>
      <c r="C55" s="50">
        <v>0</v>
      </c>
      <c r="D55" s="51">
        <v>1</v>
      </c>
      <c r="E55" s="51">
        <v>22081</v>
      </c>
      <c r="F55" s="58">
        <v>1</v>
      </c>
      <c r="G55" s="69">
        <v>204</v>
      </c>
      <c r="H55" s="24">
        <f t="shared" si="0"/>
        <v>2</v>
      </c>
      <c r="I55" s="24">
        <f t="shared" si="0"/>
        <v>22285</v>
      </c>
      <c r="J55" s="25">
        <f t="shared" si="1"/>
        <v>2</v>
      </c>
      <c r="K55" s="26">
        <f t="shared" si="1"/>
        <v>22285</v>
      </c>
      <c r="L55" s="403"/>
      <c r="M55" s="384"/>
      <c r="N55" s="384"/>
      <c r="O55" s="384"/>
    </row>
    <row r="56" spans="1:15" ht="15" thickBot="1" x14ac:dyDescent="0.35">
      <c r="A56" s="54" t="s">
        <v>26</v>
      </c>
      <c r="B56" s="63">
        <v>277</v>
      </c>
      <c r="C56" s="64">
        <v>47977</v>
      </c>
      <c r="D56" s="65">
        <v>191</v>
      </c>
      <c r="E56" s="65">
        <v>100952</v>
      </c>
      <c r="F56" s="70">
        <v>147</v>
      </c>
      <c r="G56" s="92">
        <v>10515</v>
      </c>
      <c r="H56" s="45">
        <f t="shared" si="0"/>
        <v>338</v>
      </c>
      <c r="I56" s="46">
        <f t="shared" si="0"/>
        <v>111467</v>
      </c>
      <c r="J56" s="25">
        <f t="shared" si="1"/>
        <v>615</v>
      </c>
      <c r="K56" s="26">
        <f t="shared" si="1"/>
        <v>159444</v>
      </c>
      <c r="L56" s="403"/>
      <c r="M56" s="384"/>
      <c r="N56" s="384"/>
      <c r="O56" s="384"/>
    </row>
    <row r="57" spans="1:15" ht="15" thickBot="1" x14ac:dyDescent="0.35">
      <c r="A57" s="57" t="s">
        <v>27</v>
      </c>
      <c r="B57" s="49">
        <v>277</v>
      </c>
      <c r="C57" s="50">
        <v>47977</v>
      </c>
      <c r="D57" s="51">
        <v>191</v>
      </c>
      <c r="E57" s="51">
        <v>100952</v>
      </c>
      <c r="F57" s="58">
        <v>147</v>
      </c>
      <c r="G57" s="69">
        <v>10515</v>
      </c>
      <c r="H57" s="24">
        <f t="shared" si="0"/>
        <v>338</v>
      </c>
      <c r="I57" s="24">
        <f t="shared" si="0"/>
        <v>111467</v>
      </c>
      <c r="J57" s="25">
        <f t="shared" si="1"/>
        <v>615</v>
      </c>
      <c r="K57" s="26">
        <f t="shared" si="1"/>
        <v>159444</v>
      </c>
      <c r="L57" s="403"/>
      <c r="M57" s="384"/>
      <c r="N57" s="384"/>
      <c r="O57" s="384"/>
    </row>
    <row r="58" spans="1:15" ht="15" thickBot="1" x14ac:dyDescent="0.35">
      <c r="A58" s="73" t="s">
        <v>35</v>
      </c>
      <c r="B58" s="74">
        <v>376</v>
      </c>
      <c r="C58" s="75">
        <v>764725.59999999905</v>
      </c>
      <c r="D58" s="76">
        <v>115</v>
      </c>
      <c r="E58" s="76">
        <v>573513.5</v>
      </c>
      <c r="F58" s="77">
        <v>176</v>
      </c>
      <c r="G58" s="95">
        <v>259281.2</v>
      </c>
      <c r="H58" s="36">
        <f t="shared" si="0"/>
        <v>291</v>
      </c>
      <c r="I58" s="37">
        <f t="shared" si="0"/>
        <v>832794.7</v>
      </c>
      <c r="J58" s="38">
        <f t="shared" si="1"/>
        <v>667</v>
      </c>
      <c r="K58" s="39">
        <f t="shared" si="1"/>
        <v>1597520.2999999991</v>
      </c>
      <c r="L58" s="401">
        <f>K58/K3</f>
        <v>4.917710014297424E-4</v>
      </c>
      <c r="M58" s="379">
        <f>J58/J3</f>
        <v>2.3326751482315397E-4</v>
      </c>
      <c r="N58" s="379">
        <f>E58/K58</f>
        <v>0.35900232378893732</v>
      </c>
      <c r="O58" s="379">
        <v>9.2448443864293239E-2</v>
      </c>
    </row>
    <row r="59" spans="1:15" ht="15" thickBot="1" x14ac:dyDescent="0.35">
      <c r="A59" s="96" t="s">
        <v>20</v>
      </c>
      <c r="B59" s="63">
        <v>376</v>
      </c>
      <c r="C59" s="64">
        <v>764725.59999999905</v>
      </c>
      <c r="D59" s="65">
        <v>115</v>
      </c>
      <c r="E59" s="64">
        <v>573513.5</v>
      </c>
      <c r="F59" s="63">
        <v>176</v>
      </c>
      <c r="G59" s="65">
        <v>259281.2</v>
      </c>
      <c r="H59" s="45">
        <f t="shared" si="0"/>
        <v>291</v>
      </c>
      <c r="I59" s="46">
        <f t="shared" si="0"/>
        <v>832794.7</v>
      </c>
      <c r="J59" s="80">
        <f t="shared" si="1"/>
        <v>667</v>
      </c>
      <c r="K59" s="81">
        <f t="shared" si="1"/>
        <v>1597520.2999999991</v>
      </c>
      <c r="L59" s="401"/>
      <c r="M59" s="379"/>
      <c r="N59" s="379"/>
      <c r="O59" s="379"/>
    </row>
    <row r="60" spans="1:15" ht="15" thickBot="1" x14ac:dyDescent="0.35">
      <c r="A60" s="100" t="str">
        <f>A43</f>
        <v>EverSource West</v>
      </c>
      <c r="B60" s="52">
        <v>376</v>
      </c>
      <c r="C60" s="53">
        <v>764725.59999999905</v>
      </c>
      <c r="D60" s="53">
        <v>115</v>
      </c>
      <c r="E60" s="66">
        <v>573513.5</v>
      </c>
      <c r="F60" s="52">
        <v>176</v>
      </c>
      <c r="G60" s="53">
        <v>259281.2</v>
      </c>
      <c r="H60" s="83">
        <f>H59</f>
        <v>291</v>
      </c>
      <c r="I60" s="83">
        <f>I59</f>
        <v>832794.7</v>
      </c>
      <c r="J60" s="84">
        <f t="shared" si="1"/>
        <v>667</v>
      </c>
      <c r="K60" s="85">
        <f t="shared" si="1"/>
        <v>1597520.2999999991</v>
      </c>
      <c r="L60" s="401"/>
      <c r="M60" s="379"/>
      <c r="N60" s="379"/>
      <c r="O60" s="379"/>
    </row>
  </sheetData>
  <mergeCells count="33">
    <mergeCell ref="B1:C1"/>
    <mergeCell ref="D1:E1"/>
    <mergeCell ref="F1:G1"/>
    <mergeCell ref="H1:I1"/>
    <mergeCell ref="J1:O1"/>
    <mergeCell ref="L4:L12"/>
    <mergeCell ref="M4:M12"/>
    <mergeCell ref="N4:N12"/>
    <mergeCell ref="O4:O12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</mergeCells>
  <pageMargins left="0.7" right="0.7" top="0.75" bottom="0.75" header="0.3" footer="0.3"/>
  <pageSetup scale="9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692F-753C-4BB7-A2E3-54955E3D9038}">
  <sheetPr>
    <tabColor rgb="FFFF9933"/>
  </sheetPr>
  <dimension ref="A1:P60"/>
  <sheetViews>
    <sheetView zoomScaleNormal="100" workbookViewId="0"/>
  </sheetViews>
  <sheetFormatPr defaultRowHeight="14.4" x14ac:dyDescent="0.3"/>
  <cols>
    <col min="1" max="1" width="17.44140625" customWidth="1"/>
    <col min="2" max="2" width="14.21875" style="86" customWidth="1"/>
    <col min="3" max="3" width="14.44140625" style="86" customWidth="1"/>
    <col min="4" max="4" width="13.21875" style="86" customWidth="1"/>
    <col min="5" max="6" width="14.21875" style="86" customWidth="1"/>
    <col min="7" max="9" width="15.21875" style="86" customWidth="1"/>
    <col min="10" max="10" width="11.44140625" style="86" customWidth="1"/>
    <col min="11" max="11" width="12.77734375" style="86" customWidth="1"/>
    <col min="12" max="12" width="12.77734375" bestFit="1" customWidth="1"/>
    <col min="13" max="13" width="11.77734375" customWidth="1"/>
    <col min="14" max="14" width="13.77734375" bestFit="1" customWidth="1"/>
    <col min="15" max="15" width="13.77734375" customWidth="1"/>
  </cols>
  <sheetData>
    <row r="1" spans="1:15" ht="44.1" customHeight="1" thickTop="1" thickBot="1" x14ac:dyDescent="0.35">
      <c r="B1" s="391" t="s">
        <v>0</v>
      </c>
      <c r="C1" s="392"/>
      <c r="D1" s="393" t="s">
        <v>1</v>
      </c>
      <c r="E1" s="394"/>
      <c r="F1" s="391" t="s">
        <v>2</v>
      </c>
      <c r="G1" s="395"/>
      <c r="H1" s="396" t="s">
        <v>3</v>
      </c>
      <c r="I1" s="397"/>
      <c r="J1" s="398" t="s">
        <v>4</v>
      </c>
      <c r="K1" s="399"/>
      <c r="L1" s="405"/>
      <c r="M1" s="405"/>
      <c r="N1" s="405"/>
      <c r="O1" s="406"/>
    </row>
    <row r="2" spans="1:15" ht="44.4" thickTop="1" thickBot="1" x14ac:dyDescent="0.35">
      <c r="A2" s="2">
        <f>LAYOUT!B20</f>
        <v>2022</v>
      </c>
      <c r="B2" s="3" t="s">
        <v>5</v>
      </c>
      <c r="C2" s="4" t="s">
        <v>6</v>
      </c>
      <c r="D2" s="5" t="s">
        <v>7</v>
      </c>
      <c r="E2" s="6" t="s">
        <v>8</v>
      </c>
      <c r="F2" s="7" t="s">
        <v>9</v>
      </c>
      <c r="G2" s="8" t="s">
        <v>10</v>
      </c>
      <c r="H2" s="9" t="s">
        <v>11</v>
      </c>
      <c r="I2" s="10" t="s">
        <v>12</v>
      </c>
      <c r="J2" s="11" t="s">
        <v>13</v>
      </c>
      <c r="K2" s="12" t="s">
        <v>14</v>
      </c>
      <c r="L2" s="104" t="s">
        <v>15</v>
      </c>
      <c r="M2" s="105" t="s">
        <v>16</v>
      </c>
      <c r="N2" s="106" t="s">
        <v>17</v>
      </c>
      <c r="O2" s="107" t="s">
        <v>18</v>
      </c>
    </row>
    <row r="3" spans="1:15" ht="15" thickBot="1" x14ac:dyDescent="0.35">
      <c r="A3" s="17" t="str">
        <f>[1]LAYOUT!B25</f>
        <v>May</v>
      </c>
      <c r="B3" s="18">
        <v>1106279</v>
      </c>
      <c r="C3" s="19">
        <v>646847370.5</v>
      </c>
      <c r="D3" s="20">
        <v>545321.03596158209</v>
      </c>
      <c r="E3" s="21">
        <v>1692822090.2316537</v>
      </c>
      <c r="F3" s="22">
        <v>1188125.9640384163</v>
      </c>
      <c r="G3" s="23">
        <v>652274534.36834395</v>
      </c>
      <c r="H3" s="24">
        <f>D3+F3</f>
        <v>1733446.9999999984</v>
      </c>
      <c r="I3" s="24">
        <f>E3+G3</f>
        <v>2345096624.5999975</v>
      </c>
      <c r="J3" s="25">
        <f>B3+D3+F3</f>
        <v>2839725.9999999981</v>
      </c>
      <c r="K3" s="26">
        <f>C3+E3+G3</f>
        <v>2991943995.0999975</v>
      </c>
      <c r="L3" s="108">
        <f>SUM(L4:L57)</f>
        <v>0.99942111316159787</v>
      </c>
      <c r="M3" s="28">
        <f>SUM(M4:M57)</f>
        <v>0.99975349734446228</v>
      </c>
      <c r="N3" s="28">
        <f>E3/K3</f>
        <v>0.5657933748105054</v>
      </c>
      <c r="O3" s="109">
        <f>G3/K3</f>
        <v>0.21801027540508608</v>
      </c>
    </row>
    <row r="4" spans="1:15" ht="15" thickBot="1" x14ac:dyDescent="0.35">
      <c r="A4" s="30" t="s">
        <v>19</v>
      </c>
      <c r="B4" s="31">
        <v>867247</v>
      </c>
      <c r="C4" s="32">
        <v>372735963</v>
      </c>
      <c r="D4" s="33">
        <v>346958.3418656172</v>
      </c>
      <c r="E4" s="33">
        <v>148153497.15146771</v>
      </c>
      <c r="F4" s="34">
        <v>961193.65813438164</v>
      </c>
      <c r="G4" s="35">
        <v>407496780.84853184</v>
      </c>
      <c r="H4" s="36">
        <f t="shared" ref="H4:I59" si="0">D4+F4</f>
        <v>1308151.9999999988</v>
      </c>
      <c r="I4" s="37">
        <f t="shared" si="0"/>
        <v>555650277.99999952</v>
      </c>
      <c r="J4" s="38">
        <f t="shared" ref="J4:K60" si="1">B4+D4+F4</f>
        <v>2175398.9999999991</v>
      </c>
      <c r="K4" s="39">
        <f>C4+I4</f>
        <v>928386240.99999952</v>
      </c>
      <c r="L4" s="404">
        <f>K4/K$3</f>
        <v>0.31029532722552539</v>
      </c>
      <c r="M4" s="387">
        <f>J4/J3</f>
        <v>0.76605947193496859</v>
      </c>
      <c r="N4" s="387">
        <f>E4/$K$4</f>
        <v>0.15958174583876431</v>
      </c>
      <c r="O4" s="387">
        <f>G4/K4</f>
        <v>0.43893022413774879</v>
      </c>
    </row>
    <row r="5" spans="1:15" ht="15" thickBot="1" x14ac:dyDescent="0.35">
      <c r="A5" s="40" t="s">
        <v>20</v>
      </c>
      <c r="B5" s="41">
        <v>336820</v>
      </c>
      <c r="C5" s="42">
        <v>147122438</v>
      </c>
      <c r="D5" s="43">
        <v>151638.3418656172</v>
      </c>
      <c r="E5" s="43">
        <v>66321286.151467703</v>
      </c>
      <c r="F5" s="44">
        <v>618138.65813438164</v>
      </c>
      <c r="G5" s="42">
        <v>243809226.84853181</v>
      </c>
      <c r="H5" s="45">
        <f t="shared" si="0"/>
        <v>769776.99999999884</v>
      </c>
      <c r="I5" s="46">
        <f t="shared" si="0"/>
        <v>310130512.99999952</v>
      </c>
      <c r="J5" s="25">
        <f t="shared" si="1"/>
        <v>1106596.9999999988</v>
      </c>
      <c r="K5" s="26">
        <f t="shared" si="1"/>
        <v>457252950.99999952</v>
      </c>
      <c r="L5" s="404"/>
      <c r="M5" s="387"/>
      <c r="N5" s="387"/>
      <c r="O5" s="387"/>
    </row>
    <row r="6" spans="1:15" ht="15" thickBot="1" x14ac:dyDescent="0.35">
      <c r="A6" s="48" t="s">
        <v>21</v>
      </c>
      <c r="B6" s="49">
        <v>241213</v>
      </c>
      <c r="C6" s="50">
        <v>102066306</v>
      </c>
      <c r="D6" s="51">
        <v>132957.3418656172</v>
      </c>
      <c r="E6" s="51">
        <v>57001000.151467703</v>
      </c>
      <c r="F6" s="49">
        <v>583429.65813438164</v>
      </c>
      <c r="G6" s="50">
        <v>227169600.84853181</v>
      </c>
      <c r="H6" s="24">
        <f t="shared" si="0"/>
        <v>716386.99999999884</v>
      </c>
      <c r="I6" s="24">
        <f t="shared" si="0"/>
        <v>284170600.99999952</v>
      </c>
      <c r="J6" s="25">
        <f t="shared" si="1"/>
        <v>957599.99999999884</v>
      </c>
      <c r="K6" s="26">
        <f t="shared" si="1"/>
        <v>386236906.99999952</v>
      </c>
      <c r="L6" s="404"/>
      <c r="M6" s="387"/>
      <c r="N6" s="387"/>
      <c r="O6" s="387"/>
    </row>
    <row r="7" spans="1:15" ht="15" thickBot="1" x14ac:dyDescent="0.35">
      <c r="A7" s="48" t="s">
        <v>22</v>
      </c>
      <c r="B7" s="49">
        <v>95607</v>
      </c>
      <c r="C7" s="50">
        <v>45056132</v>
      </c>
      <c r="D7" s="51">
        <v>18681</v>
      </c>
      <c r="E7" s="51">
        <v>9320286</v>
      </c>
      <c r="F7" s="52">
        <v>34709</v>
      </c>
      <c r="G7" s="66">
        <v>16639626</v>
      </c>
      <c r="H7" s="24">
        <f t="shared" si="0"/>
        <v>53390</v>
      </c>
      <c r="I7" s="24">
        <f t="shared" si="0"/>
        <v>25959912</v>
      </c>
      <c r="J7" s="25">
        <f t="shared" si="1"/>
        <v>148997</v>
      </c>
      <c r="K7" s="26">
        <f t="shared" si="1"/>
        <v>71016044</v>
      </c>
      <c r="L7" s="404"/>
      <c r="M7" s="387"/>
      <c r="N7" s="387"/>
      <c r="O7" s="387"/>
    </row>
    <row r="8" spans="1:15" ht="15" thickBot="1" x14ac:dyDescent="0.35">
      <c r="A8" s="54" t="s">
        <v>23</v>
      </c>
      <c r="B8" s="41">
        <v>515850</v>
      </c>
      <c r="C8" s="42">
        <v>219898192</v>
      </c>
      <c r="D8" s="43">
        <v>188829</v>
      </c>
      <c r="E8" s="43">
        <v>78387782</v>
      </c>
      <c r="F8" s="87">
        <v>338313</v>
      </c>
      <c r="G8" s="88">
        <v>160874588</v>
      </c>
      <c r="H8" s="45">
        <f t="shared" si="0"/>
        <v>527142</v>
      </c>
      <c r="I8" s="46">
        <f t="shared" si="0"/>
        <v>239262370</v>
      </c>
      <c r="J8" s="25">
        <f t="shared" si="1"/>
        <v>1042992</v>
      </c>
      <c r="K8" s="26">
        <f t="shared" si="1"/>
        <v>459160562</v>
      </c>
      <c r="L8" s="404"/>
      <c r="M8" s="387"/>
      <c r="N8" s="387"/>
      <c r="O8" s="387"/>
    </row>
    <row r="9" spans="1:15" ht="15" thickBot="1" x14ac:dyDescent="0.35">
      <c r="A9" s="57" t="s">
        <v>24</v>
      </c>
      <c r="B9" s="49">
        <v>514219</v>
      </c>
      <c r="C9" s="50">
        <v>218932754</v>
      </c>
      <c r="D9" s="51">
        <v>188332</v>
      </c>
      <c r="E9" s="51">
        <v>78121404</v>
      </c>
      <c r="F9" s="58">
        <v>328284</v>
      </c>
      <c r="G9" s="69">
        <v>155034513</v>
      </c>
      <c r="H9" s="24">
        <f t="shared" si="0"/>
        <v>516616</v>
      </c>
      <c r="I9" s="24">
        <f t="shared" si="0"/>
        <v>233155917</v>
      </c>
      <c r="J9" s="25">
        <f t="shared" si="1"/>
        <v>1030835</v>
      </c>
      <c r="K9" s="26">
        <f t="shared" si="1"/>
        <v>452088671</v>
      </c>
      <c r="L9" s="404"/>
      <c r="M9" s="387"/>
      <c r="N9" s="387"/>
      <c r="O9" s="387"/>
    </row>
    <row r="10" spans="1:15" ht="15" thickBot="1" x14ac:dyDescent="0.35">
      <c r="A10" s="57" t="s">
        <v>25</v>
      </c>
      <c r="B10" s="49">
        <v>1631</v>
      </c>
      <c r="C10" s="50">
        <v>965438</v>
      </c>
      <c r="D10" s="51">
        <v>497</v>
      </c>
      <c r="E10" s="51">
        <v>266378</v>
      </c>
      <c r="F10" s="58">
        <v>10029</v>
      </c>
      <c r="G10" s="69">
        <v>5840075</v>
      </c>
      <c r="H10" s="24">
        <f t="shared" si="0"/>
        <v>10526</v>
      </c>
      <c r="I10" s="24">
        <f t="shared" si="0"/>
        <v>6106453</v>
      </c>
      <c r="J10" s="25">
        <f t="shared" si="1"/>
        <v>12157</v>
      </c>
      <c r="K10" s="26">
        <f t="shared" si="1"/>
        <v>7071891</v>
      </c>
      <c r="L10" s="404"/>
      <c r="M10" s="387"/>
      <c r="N10" s="387"/>
      <c r="O10" s="387"/>
    </row>
    <row r="11" spans="1:15" ht="15" thickBot="1" x14ac:dyDescent="0.35">
      <c r="A11" s="54" t="s">
        <v>26</v>
      </c>
      <c r="B11" s="41">
        <v>14577</v>
      </c>
      <c r="C11" s="42">
        <v>5715333</v>
      </c>
      <c r="D11" s="43">
        <v>6491</v>
      </c>
      <c r="E11" s="43">
        <v>3444429</v>
      </c>
      <c r="F11" s="55">
        <v>4742</v>
      </c>
      <c r="G11" s="89">
        <v>2812966</v>
      </c>
      <c r="H11" s="45">
        <f t="shared" si="0"/>
        <v>11233</v>
      </c>
      <c r="I11" s="46">
        <f t="shared" si="0"/>
        <v>6257395</v>
      </c>
      <c r="J11" s="25">
        <f t="shared" si="1"/>
        <v>25810</v>
      </c>
      <c r="K11" s="26">
        <f t="shared" si="1"/>
        <v>11972728</v>
      </c>
      <c r="L11" s="404"/>
      <c r="M11" s="387"/>
      <c r="N11" s="387"/>
      <c r="O11" s="387"/>
    </row>
    <row r="12" spans="1:15" ht="15" thickBot="1" x14ac:dyDescent="0.35">
      <c r="A12" s="57" t="s">
        <v>27</v>
      </c>
      <c r="B12" s="49">
        <v>14577</v>
      </c>
      <c r="C12" s="50">
        <v>5715333</v>
      </c>
      <c r="D12" s="51">
        <v>6491</v>
      </c>
      <c r="E12" s="51">
        <v>3444429</v>
      </c>
      <c r="F12" s="58">
        <v>4742</v>
      </c>
      <c r="G12" s="69">
        <v>2812966</v>
      </c>
      <c r="H12" s="24">
        <f t="shared" si="0"/>
        <v>11233</v>
      </c>
      <c r="I12" s="24">
        <f t="shared" si="0"/>
        <v>6257395</v>
      </c>
      <c r="J12" s="25">
        <f t="shared" si="1"/>
        <v>25810</v>
      </c>
      <c r="K12" s="26">
        <f t="shared" si="1"/>
        <v>11972728</v>
      </c>
      <c r="L12" s="404"/>
      <c r="M12" s="387"/>
      <c r="N12" s="387"/>
      <c r="O12" s="387"/>
    </row>
    <row r="13" spans="1:15" ht="15" thickBot="1" x14ac:dyDescent="0.35">
      <c r="A13" s="30" t="s">
        <v>28</v>
      </c>
      <c r="B13" s="31">
        <v>118594</v>
      </c>
      <c r="C13" s="32">
        <v>56420250</v>
      </c>
      <c r="D13" s="33">
        <v>78739.328221206539</v>
      </c>
      <c r="E13" s="33">
        <v>33550006.167849332</v>
      </c>
      <c r="F13" s="34">
        <v>92221.671778793359</v>
      </c>
      <c r="G13" s="90">
        <v>40141791.832150571</v>
      </c>
      <c r="H13" s="36">
        <f t="shared" si="0"/>
        <v>170960.99999999988</v>
      </c>
      <c r="I13" s="37">
        <f t="shared" si="0"/>
        <v>73691797.999999911</v>
      </c>
      <c r="J13" s="61">
        <f t="shared" si="1"/>
        <v>289554.99999999988</v>
      </c>
      <c r="K13" s="62">
        <f t="shared" si="1"/>
        <v>130112047.99999991</v>
      </c>
      <c r="L13" s="402">
        <f>K13/K3</f>
        <v>4.3487461066480049E-2</v>
      </c>
      <c r="M13" s="387">
        <f>J13/J3</f>
        <v>0.10196582346324964</v>
      </c>
      <c r="N13" s="387">
        <f>E13/K13</f>
        <v>0.25785472355219063</v>
      </c>
      <c r="O13" s="387">
        <f>G13/K13</f>
        <v>0.30851710083105138</v>
      </c>
    </row>
    <row r="14" spans="1:15" ht="15" thickBot="1" x14ac:dyDescent="0.35">
      <c r="A14" s="40" t="s">
        <v>20</v>
      </c>
      <c r="B14" s="63">
        <v>48839</v>
      </c>
      <c r="C14" s="64">
        <v>23123519</v>
      </c>
      <c r="D14" s="65">
        <v>38602.328221206539</v>
      </c>
      <c r="E14" s="65">
        <v>16141713.16784933</v>
      </c>
      <c r="F14" s="63">
        <v>56033.671778793352</v>
      </c>
      <c r="G14" s="64">
        <v>23013983.832150571</v>
      </c>
      <c r="H14" s="45">
        <f t="shared" si="0"/>
        <v>94635.999999999884</v>
      </c>
      <c r="I14" s="46">
        <f t="shared" si="0"/>
        <v>39155696.999999903</v>
      </c>
      <c r="J14" s="25">
        <f t="shared" si="1"/>
        <v>143474.99999999988</v>
      </c>
      <c r="K14" s="26">
        <f t="shared" si="1"/>
        <v>62279215.999999903</v>
      </c>
      <c r="L14" s="402"/>
      <c r="M14" s="387"/>
      <c r="N14" s="387"/>
      <c r="O14" s="387"/>
    </row>
    <row r="15" spans="1:15" ht="15" thickBot="1" x14ac:dyDescent="0.35">
      <c r="A15" s="48" t="str">
        <f>A6</f>
        <v>EverSource East</v>
      </c>
      <c r="B15" s="49">
        <v>24413</v>
      </c>
      <c r="C15" s="50">
        <v>9717307</v>
      </c>
      <c r="D15" s="51">
        <v>28065.328221206539</v>
      </c>
      <c r="E15" s="51">
        <v>10889295.16784933</v>
      </c>
      <c r="F15" s="49">
        <v>49146.671778793352</v>
      </c>
      <c r="G15" s="50">
        <v>19373978.832150571</v>
      </c>
      <c r="H15" s="24">
        <f t="shared" si="0"/>
        <v>77211.999999999884</v>
      </c>
      <c r="I15" s="24">
        <f t="shared" si="0"/>
        <v>30263273.999999903</v>
      </c>
      <c r="J15" s="25">
        <f t="shared" si="1"/>
        <v>101624.99999999988</v>
      </c>
      <c r="K15" s="26">
        <f t="shared" si="1"/>
        <v>39980580.999999903</v>
      </c>
      <c r="L15" s="402"/>
      <c r="M15" s="387"/>
      <c r="N15" s="387"/>
      <c r="O15" s="387"/>
    </row>
    <row r="16" spans="1:15" ht="15" thickBot="1" x14ac:dyDescent="0.35">
      <c r="A16" s="48" t="str">
        <f>A7</f>
        <v>EverSource West</v>
      </c>
      <c r="B16" s="49">
        <v>24426</v>
      </c>
      <c r="C16" s="50">
        <v>13406212</v>
      </c>
      <c r="D16" s="51">
        <v>10537</v>
      </c>
      <c r="E16" s="51">
        <v>5252418</v>
      </c>
      <c r="F16" s="52">
        <v>6887</v>
      </c>
      <c r="G16" s="66">
        <v>3640005</v>
      </c>
      <c r="H16" s="24">
        <f t="shared" si="0"/>
        <v>17424</v>
      </c>
      <c r="I16" s="24">
        <f t="shared" si="0"/>
        <v>8892423</v>
      </c>
      <c r="J16" s="25">
        <f t="shared" si="1"/>
        <v>41850</v>
      </c>
      <c r="K16" s="26">
        <f t="shared" si="1"/>
        <v>22298635</v>
      </c>
      <c r="L16" s="402"/>
      <c r="M16" s="387"/>
      <c r="N16" s="387"/>
      <c r="O16" s="387"/>
    </row>
    <row r="17" spans="1:16" ht="15" thickBot="1" x14ac:dyDescent="0.35">
      <c r="A17" s="40" t="s">
        <v>23</v>
      </c>
      <c r="B17" s="63">
        <v>65933</v>
      </c>
      <c r="C17" s="64">
        <v>31447248</v>
      </c>
      <c r="D17" s="65">
        <v>38898</v>
      </c>
      <c r="E17" s="65">
        <v>16778337</v>
      </c>
      <c r="F17" s="67">
        <v>35700</v>
      </c>
      <c r="G17" s="91">
        <v>16844611</v>
      </c>
      <c r="H17" s="45">
        <f t="shared" si="0"/>
        <v>74598</v>
      </c>
      <c r="I17" s="46">
        <f t="shared" si="0"/>
        <v>33622948</v>
      </c>
      <c r="J17" s="25">
        <f t="shared" si="1"/>
        <v>140531</v>
      </c>
      <c r="K17" s="26">
        <f t="shared" si="1"/>
        <v>65070196</v>
      </c>
      <c r="L17" s="402"/>
      <c r="M17" s="387"/>
      <c r="N17" s="387"/>
      <c r="O17" s="387"/>
    </row>
    <row r="18" spans="1:16" ht="15" thickBot="1" x14ac:dyDescent="0.35">
      <c r="A18" s="57" t="s">
        <v>24</v>
      </c>
      <c r="B18" s="49">
        <v>65895</v>
      </c>
      <c r="C18" s="50">
        <v>31421401</v>
      </c>
      <c r="D18" s="51">
        <v>38887</v>
      </c>
      <c r="E18" s="51">
        <v>16770950</v>
      </c>
      <c r="F18" s="58">
        <v>35594</v>
      </c>
      <c r="G18" s="69">
        <v>16777088</v>
      </c>
      <c r="H18" s="24">
        <f t="shared" si="0"/>
        <v>74481</v>
      </c>
      <c r="I18" s="24">
        <f t="shared" si="0"/>
        <v>33548038</v>
      </c>
      <c r="J18" s="25">
        <f t="shared" si="1"/>
        <v>140376</v>
      </c>
      <c r="K18" s="26">
        <f t="shared" si="1"/>
        <v>64969439</v>
      </c>
      <c r="L18" s="402"/>
      <c r="M18" s="387"/>
      <c r="N18" s="387"/>
      <c r="O18" s="387"/>
    </row>
    <row r="19" spans="1:16" ht="15" thickBot="1" x14ac:dyDescent="0.35">
      <c r="A19" s="57" t="s">
        <v>25</v>
      </c>
      <c r="B19" s="49">
        <v>38</v>
      </c>
      <c r="C19" s="50">
        <v>25847</v>
      </c>
      <c r="D19" s="51">
        <v>11</v>
      </c>
      <c r="E19" s="51">
        <v>7387</v>
      </c>
      <c r="F19" s="58">
        <v>106</v>
      </c>
      <c r="G19" s="69">
        <v>67523</v>
      </c>
      <c r="H19" s="24">
        <f t="shared" si="0"/>
        <v>117</v>
      </c>
      <c r="I19" s="24">
        <f t="shared" si="0"/>
        <v>74910</v>
      </c>
      <c r="J19" s="25">
        <f t="shared" si="1"/>
        <v>155</v>
      </c>
      <c r="K19" s="26">
        <f t="shared" si="1"/>
        <v>100757</v>
      </c>
      <c r="L19" s="402"/>
      <c r="M19" s="387"/>
      <c r="N19" s="387"/>
      <c r="O19" s="387"/>
    </row>
    <row r="20" spans="1:16" ht="15" thickBot="1" x14ac:dyDescent="0.35">
      <c r="A20" s="54" t="s">
        <v>26</v>
      </c>
      <c r="B20" s="63">
        <v>3822</v>
      </c>
      <c r="C20" s="64">
        <v>1849483</v>
      </c>
      <c r="D20" s="65">
        <v>1239</v>
      </c>
      <c r="E20" s="65">
        <v>629956</v>
      </c>
      <c r="F20" s="70">
        <v>488</v>
      </c>
      <c r="G20" s="92">
        <v>283197</v>
      </c>
      <c r="H20" s="45">
        <f t="shared" si="0"/>
        <v>1727</v>
      </c>
      <c r="I20" s="46">
        <f t="shared" si="0"/>
        <v>913153</v>
      </c>
      <c r="J20" s="25">
        <f t="shared" si="1"/>
        <v>5549</v>
      </c>
      <c r="K20" s="26">
        <f t="shared" si="1"/>
        <v>2762636</v>
      </c>
      <c r="L20" s="402"/>
      <c r="M20" s="387"/>
      <c r="N20" s="387"/>
      <c r="O20" s="387"/>
    </row>
    <row r="21" spans="1:16" ht="15" thickBot="1" x14ac:dyDescent="0.35">
      <c r="A21" s="57" t="s">
        <v>27</v>
      </c>
      <c r="B21" s="49">
        <v>3822</v>
      </c>
      <c r="C21" s="50">
        <v>1849483</v>
      </c>
      <c r="D21" s="51">
        <v>1239</v>
      </c>
      <c r="E21" s="51">
        <v>629956</v>
      </c>
      <c r="F21" s="58">
        <v>488</v>
      </c>
      <c r="G21" s="69">
        <v>283197</v>
      </c>
      <c r="H21" s="24">
        <f t="shared" si="0"/>
        <v>1727</v>
      </c>
      <c r="I21" s="24">
        <f t="shared" si="0"/>
        <v>913153</v>
      </c>
      <c r="J21" s="25">
        <f t="shared" si="1"/>
        <v>5549</v>
      </c>
      <c r="K21" s="26">
        <f t="shared" si="1"/>
        <v>2762636</v>
      </c>
      <c r="L21" s="402"/>
      <c r="M21" s="387"/>
      <c r="N21" s="387"/>
      <c r="O21" s="387"/>
    </row>
    <row r="22" spans="1:16" ht="15" thickBot="1" x14ac:dyDescent="0.35">
      <c r="A22" s="30" t="s">
        <v>29</v>
      </c>
      <c r="B22" s="31">
        <v>105430</v>
      </c>
      <c r="C22" s="32">
        <v>88042869</v>
      </c>
      <c r="D22" s="33">
        <v>82182.685714062507</v>
      </c>
      <c r="E22" s="33">
        <v>132723281.84331107</v>
      </c>
      <c r="F22" s="34">
        <v>116743.31428593727</v>
      </c>
      <c r="G22" s="90">
        <v>80307161.056688726</v>
      </c>
      <c r="H22" s="36">
        <f t="shared" si="0"/>
        <v>198925.99999999977</v>
      </c>
      <c r="I22" s="37">
        <f t="shared" si="0"/>
        <v>213030442.8999998</v>
      </c>
      <c r="J22" s="38">
        <f t="shared" si="1"/>
        <v>304355.99999999977</v>
      </c>
      <c r="K22" s="39">
        <f t="shared" si="1"/>
        <v>301073311.8999998</v>
      </c>
      <c r="L22" s="402">
        <f>K22/K3</f>
        <v>0.10062799049483453</v>
      </c>
      <c r="M22" s="387">
        <f>J22/J3</f>
        <v>0.10717794604127298</v>
      </c>
      <c r="N22" s="387">
        <f>E22/K22</f>
        <v>0.44083376572213262</v>
      </c>
      <c r="O22" s="387">
        <f>G22/K22</f>
        <v>0.26673623294568999</v>
      </c>
    </row>
    <row r="23" spans="1:16" ht="15" thickBot="1" x14ac:dyDescent="0.35">
      <c r="A23" s="54" t="s">
        <v>20</v>
      </c>
      <c r="B23" s="63">
        <v>36947</v>
      </c>
      <c r="C23" s="64">
        <v>32564923</v>
      </c>
      <c r="D23" s="65">
        <v>38350.685714062507</v>
      </c>
      <c r="E23" s="65">
        <v>72718365.843311071</v>
      </c>
      <c r="F23" s="63">
        <v>72531.314285937275</v>
      </c>
      <c r="G23" s="64">
        <v>43798561.056688733</v>
      </c>
      <c r="H23" s="45">
        <f t="shared" si="0"/>
        <v>110881.99999999978</v>
      </c>
      <c r="I23" s="46">
        <f t="shared" si="0"/>
        <v>116516926.8999998</v>
      </c>
      <c r="J23" s="25">
        <f t="shared" si="1"/>
        <v>147828.99999999977</v>
      </c>
      <c r="K23" s="26">
        <f t="shared" si="1"/>
        <v>149081849.8999998</v>
      </c>
      <c r="L23" s="402"/>
      <c r="M23" s="387"/>
      <c r="N23" s="387"/>
      <c r="O23" s="387"/>
    </row>
    <row r="24" spans="1:16" ht="15" thickBot="1" x14ac:dyDescent="0.35">
      <c r="A24" s="57" t="str">
        <f>A15</f>
        <v>EverSource East</v>
      </c>
      <c r="B24" s="49">
        <v>26276</v>
      </c>
      <c r="C24" s="50">
        <v>17102041</v>
      </c>
      <c r="D24" s="51">
        <v>32107.685714062503</v>
      </c>
      <c r="E24" s="51">
        <v>51223667.343311064</v>
      </c>
      <c r="F24" s="49">
        <v>67632.314285937275</v>
      </c>
      <c r="G24" s="50">
        <v>36985941.656688735</v>
      </c>
      <c r="H24" s="24">
        <f t="shared" si="0"/>
        <v>99739.999999999782</v>
      </c>
      <c r="I24" s="24">
        <f t="shared" si="0"/>
        <v>88209608.999999791</v>
      </c>
      <c r="J24" s="25">
        <f t="shared" si="1"/>
        <v>126015.99999999978</v>
      </c>
      <c r="K24" s="26">
        <f t="shared" si="1"/>
        <v>105311649.99999981</v>
      </c>
      <c r="L24" s="402"/>
      <c r="M24" s="387"/>
      <c r="N24" s="387"/>
      <c r="O24" s="387"/>
    </row>
    <row r="25" spans="1:16" ht="15" thickBot="1" x14ac:dyDescent="0.35">
      <c r="A25" s="57" t="str">
        <f>A16</f>
        <v>EverSource West</v>
      </c>
      <c r="B25" s="49">
        <v>10671</v>
      </c>
      <c r="C25" s="50">
        <v>15462882</v>
      </c>
      <c r="D25" s="51">
        <v>6243</v>
      </c>
      <c r="E25" s="51">
        <v>21494698.5</v>
      </c>
      <c r="F25" s="52">
        <v>4899</v>
      </c>
      <c r="G25" s="66">
        <v>6812619.4000000004</v>
      </c>
      <c r="H25" s="24">
        <f t="shared" si="0"/>
        <v>11142</v>
      </c>
      <c r="I25" s="24">
        <f t="shared" si="0"/>
        <v>28307317.899999999</v>
      </c>
      <c r="J25" s="25">
        <f t="shared" si="1"/>
        <v>21813</v>
      </c>
      <c r="K25" s="26">
        <f t="shared" si="1"/>
        <v>43770199.899999999</v>
      </c>
      <c r="L25" s="402"/>
      <c r="M25" s="387"/>
      <c r="N25" s="387"/>
      <c r="O25" s="387"/>
    </row>
    <row r="26" spans="1:16" ht="15" thickBot="1" x14ac:dyDescent="0.35">
      <c r="A26" s="54" t="s">
        <v>23</v>
      </c>
      <c r="B26" s="41">
        <v>66772</v>
      </c>
      <c r="C26" s="42">
        <v>55192459</v>
      </c>
      <c r="D26" s="43">
        <v>43229</v>
      </c>
      <c r="E26" s="43">
        <v>59844669</v>
      </c>
      <c r="F26" s="87">
        <v>43981</v>
      </c>
      <c r="G26" s="88">
        <v>36465717</v>
      </c>
      <c r="H26" s="45">
        <f t="shared" si="0"/>
        <v>87210</v>
      </c>
      <c r="I26" s="46">
        <f t="shared" si="0"/>
        <v>96310386</v>
      </c>
      <c r="J26" s="25">
        <f t="shared" si="1"/>
        <v>153982</v>
      </c>
      <c r="K26" s="26">
        <f t="shared" si="1"/>
        <v>151502845</v>
      </c>
      <c r="L26" s="402"/>
      <c r="M26" s="387"/>
      <c r="N26" s="387"/>
      <c r="O26" s="387"/>
    </row>
    <row r="27" spans="1:16" ht="15" thickBot="1" x14ac:dyDescent="0.35">
      <c r="A27" s="57" t="s">
        <v>24</v>
      </c>
      <c r="B27" s="49">
        <v>66563</v>
      </c>
      <c r="C27" s="50">
        <v>55094867</v>
      </c>
      <c r="D27" s="51">
        <v>42899</v>
      </c>
      <c r="E27" s="51">
        <v>59370871</v>
      </c>
      <c r="F27" s="58">
        <v>42897</v>
      </c>
      <c r="G27" s="69">
        <v>35371130</v>
      </c>
      <c r="H27" s="24">
        <f t="shared" si="0"/>
        <v>85796</v>
      </c>
      <c r="I27" s="24">
        <f t="shared" si="0"/>
        <v>94742001</v>
      </c>
      <c r="J27" s="25">
        <f t="shared" si="1"/>
        <v>152359</v>
      </c>
      <c r="K27" s="26">
        <f t="shared" si="1"/>
        <v>149836868</v>
      </c>
      <c r="L27" s="402"/>
      <c r="M27" s="387"/>
      <c r="N27" s="387"/>
      <c r="O27" s="387"/>
    </row>
    <row r="28" spans="1:16" ht="15" thickBot="1" x14ac:dyDescent="0.35">
      <c r="A28" s="57" t="s">
        <v>25</v>
      </c>
      <c r="B28" s="49">
        <v>209</v>
      </c>
      <c r="C28" s="50">
        <v>97592</v>
      </c>
      <c r="D28" s="51">
        <v>330</v>
      </c>
      <c r="E28" s="51">
        <v>473798</v>
      </c>
      <c r="F28" s="58">
        <v>1084</v>
      </c>
      <c r="G28" s="69">
        <v>1094587</v>
      </c>
      <c r="H28" s="24">
        <f t="shared" si="0"/>
        <v>1414</v>
      </c>
      <c r="I28" s="24">
        <f t="shared" si="0"/>
        <v>1568385</v>
      </c>
      <c r="J28" s="25">
        <f t="shared" si="1"/>
        <v>1623</v>
      </c>
      <c r="K28" s="26">
        <f t="shared" si="1"/>
        <v>1665977</v>
      </c>
      <c r="L28" s="402"/>
      <c r="M28" s="387"/>
      <c r="N28" s="387"/>
      <c r="O28" s="387"/>
    </row>
    <row r="29" spans="1:16" ht="15" thickBot="1" x14ac:dyDescent="0.35">
      <c r="A29" s="54" t="s">
        <v>26</v>
      </c>
      <c r="B29" s="41">
        <v>1711</v>
      </c>
      <c r="C29" s="42">
        <v>285487</v>
      </c>
      <c r="D29" s="43">
        <v>603</v>
      </c>
      <c r="E29" s="43">
        <v>160247</v>
      </c>
      <c r="F29" s="55">
        <v>231</v>
      </c>
      <c r="G29" s="89">
        <v>42883</v>
      </c>
      <c r="H29" s="45">
        <f t="shared" si="0"/>
        <v>834</v>
      </c>
      <c r="I29" s="46">
        <f t="shared" si="0"/>
        <v>203130</v>
      </c>
      <c r="J29" s="25">
        <f t="shared" si="1"/>
        <v>2545</v>
      </c>
      <c r="K29" s="26">
        <f t="shared" si="1"/>
        <v>488617</v>
      </c>
      <c r="L29" s="402"/>
      <c r="M29" s="387"/>
      <c r="N29" s="387"/>
      <c r="O29" s="387"/>
    </row>
    <row r="30" spans="1:16" ht="15" thickBot="1" x14ac:dyDescent="0.35">
      <c r="A30" s="57" t="s">
        <v>27</v>
      </c>
      <c r="B30" s="49">
        <v>1711</v>
      </c>
      <c r="C30" s="50">
        <v>285487</v>
      </c>
      <c r="D30" s="51">
        <v>603</v>
      </c>
      <c r="E30" s="51">
        <v>160247</v>
      </c>
      <c r="F30" s="58">
        <v>231</v>
      </c>
      <c r="G30" s="69">
        <v>42883</v>
      </c>
      <c r="H30" s="24">
        <f t="shared" si="0"/>
        <v>834</v>
      </c>
      <c r="I30" s="24">
        <f t="shared" si="0"/>
        <v>203130</v>
      </c>
      <c r="J30" s="25">
        <f t="shared" si="1"/>
        <v>2545</v>
      </c>
      <c r="K30" s="26">
        <f t="shared" si="1"/>
        <v>488617</v>
      </c>
      <c r="L30" s="402"/>
      <c r="M30" s="387"/>
      <c r="N30" s="387"/>
      <c r="O30" s="387"/>
    </row>
    <row r="31" spans="1:16" ht="15" thickBot="1" x14ac:dyDescent="0.35">
      <c r="A31" s="30" t="s">
        <v>30</v>
      </c>
      <c r="B31" s="31">
        <v>10789</v>
      </c>
      <c r="C31" s="32">
        <v>70187668</v>
      </c>
      <c r="D31" s="33">
        <v>22236.882832161493</v>
      </c>
      <c r="E31" s="33">
        <v>290665079.23973745</v>
      </c>
      <c r="F31" s="34">
        <v>12444.117167838434</v>
      </c>
      <c r="G31" s="90">
        <v>73450969.860262305</v>
      </c>
      <c r="H31" s="36">
        <f t="shared" si="0"/>
        <v>34680.999999999927</v>
      </c>
      <c r="I31" s="37">
        <f t="shared" si="0"/>
        <v>364116049.09999979</v>
      </c>
      <c r="J31" s="38">
        <f t="shared" si="1"/>
        <v>45469.999999999927</v>
      </c>
      <c r="K31" s="39">
        <f t="shared" si="1"/>
        <v>434303717.09999979</v>
      </c>
      <c r="L31" s="402">
        <f>K31/K3</f>
        <v>0.14515770275488876</v>
      </c>
      <c r="M31" s="387">
        <f>J31/J3</f>
        <v>1.6012108210440006E-2</v>
      </c>
      <c r="N31" s="387">
        <f>E31/K31</f>
        <v>0.66926684666806779</v>
      </c>
      <c r="O31" s="387">
        <f>G31/K31</f>
        <v>0.16912351188408087</v>
      </c>
      <c r="P31" s="114"/>
    </row>
    <row r="32" spans="1:16" ht="15" thickBot="1" x14ac:dyDescent="0.35">
      <c r="A32" s="54" t="s">
        <v>20</v>
      </c>
      <c r="B32" s="63">
        <v>7715</v>
      </c>
      <c r="C32" s="64">
        <v>36885092</v>
      </c>
      <c r="D32" s="65">
        <v>14622.882832161491</v>
      </c>
      <c r="E32" s="65">
        <v>152060702.23973745</v>
      </c>
      <c r="F32" s="63">
        <v>10852.117167838434</v>
      </c>
      <c r="G32" s="64">
        <v>51415973.860262312</v>
      </c>
      <c r="H32" s="45">
        <f t="shared" si="0"/>
        <v>25474.999999999927</v>
      </c>
      <c r="I32" s="46">
        <f t="shared" si="0"/>
        <v>203476676.09999976</v>
      </c>
      <c r="J32" s="47">
        <f t="shared" si="1"/>
        <v>33189.999999999927</v>
      </c>
      <c r="K32" s="26">
        <f t="shared" si="1"/>
        <v>240361768.09999976</v>
      </c>
      <c r="L32" s="402"/>
      <c r="M32" s="387"/>
      <c r="N32" s="387"/>
      <c r="O32" s="387"/>
      <c r="P32" s="115" t="s">
        <v>31</v>
      </c>
    </row>
    <row r="33" spans="1:16" ht="15" thickBot="1" x14ac:dyDescent="0.35">
      <c r="A33" s="57" t="str">
        <f>A24</f>
        <v>EverSource East</v>
      </c>
      <c r="B33" s="49">
        <v>7542</v>
      </c>
      <c r="C33" s="50">
        <v>33410203</v>
      </c>
      <c r="D33" s="51">
        <v>13919.882832161491</v>
      </c>
      <c r="E33" s="51">
        <v>131206065.53973757</v>
      </c>
      <c r="F33" s="49">
        <v>10753.117167838434</v>
      </c>
      <c r="G33" s="51">
        <v>49782053.460262321</v>
      </c>
      <c r="H33" s="24">
        <f t="shared" si="0"/>
        <v>24672.999999999927</v>
      </c>
      <c r="I33" s="24">
        <f t="shared" si="0"/>
        <v>180988118.99999988</v>
      </c>
      <c r="J33" s="47">
        <f t="shared" si="1"/>
        <v>32214.999999999927</v>
      </c>
      <c r="K33" s="26">
        <f t="shared" si="1"/>
        <v>214398321.99999991</v>
      </c>
      <c r="L33" s="402"/>
      <c r="M33" s="387"/>
      <c r="N33" s="387"/>
      <c r="O33" s="387"/>
      <c r="P33" s="117"/>
    </row>
    <row r="34" spans="1:16" ht="15" thickBot="1" x14ac:dyDescent="0.35">
      <c r="A34" s="57" t="str">
        <f>A25</f>
        <v>EverSource West</v>
      </c>
      <c r="B34" s="49">
        <v>173</v>
      </c>
      <c r="C34" s="50">
        <v>3474889</v>
      </c>
      <c r="D34" s="51">
        <v>703</v>
      </c>
      <c r="E34" s="51">
        <v>20854636.699999899</v>
      </c>
      <c r="F34" s="52">
        <v>99</v>
      </c>
      <c r="G34" s="53">
        <v>1633920.3999999899</v>
      </c>
      <c r="H34" s="24">
        <f t="shared" si="0"/>
        <v>802</v>
      </c>
      <c r="I34" s="24">
        <f t="shared" si="0"/>
        <v>22488557.09999989</v>
      </c>
      <c r="J34" s="47">
        <f t="shared" si="1"/>
        <v>975</v>
      </c>
      <c r="K34" s="26">
        <f t="shared" si="1"/>
        <v>25963446.09999989</v>
      </c>
      <c r="L34" s="402"/>
      <c r="M34" s="387"/>
      <c r="N34" s="387"/>
      <c r="O34" s="387"/>
      <c r="P34" s="118" t="e">
        <f>#REF!</f>
        <v>#REF!</v>
      </c>
    </row>
    <row r="35" spans="1:16" ht="15" thickBot="1" x14ac:dyDescent="0.35">
      <c r="A35" s="54" t="s">
        <v>23</v>
      </c>
      <c r="B35" s="63">
        <v>2158</v>
      </c>
      <c r="C35" s="64">
        <v>30995413</v>
      </c>
      <c r="D35" s="65">
        <v>7014</v>
      </c>
      <c r="E35" s="65">
        <v>134301529</v>
      </c>
      <c r="F35" s="67">
        <v>1394</v>
      </c>
      <c r="G35" s="91">
        <v>21526167</v>
      </c>
      <c r="H35" s="45">
        <f t="shared" si="0"/>
        <v>8408</v>
      </c>
      <c r="I35" s="46">
        <f t="shared" si="0"/>
        <v>155827696</v>
      </c>
      <c r="J35" s="25">
        <f t="shared" si="1"/>
        <v>10566</v>
      </c>
      <c r="K35" s="26">
        <f t="shared" si="1"/>
        <v>186823109</v>
      </c>
      <c r="L35" s="402"/>
      <c r="M35" s="387"/>
      <c r="N35" s="387"/>
      <c r="O35" s="387"/>
      <c r="P35" s="118"/>
    </row>
    <row r="36" spans="1:16" ht="15" thickBot="1" x14ac:dyDescent="0.35">
      <c r="A36" s="57" t="s">
        <v>24</v>
      </c>
      <c r="B36" s="49">
        <v>2154</v>
      </c>
      <c r="C36" s="50">
        <v>30974194</v>
      </c>
      <c r="D36" s="51">
        <v>6987</v>
      </c>
      <c r="E36" s="51">
        <v>133741243</v>
      </c>
      <c r="F36" s="58">
        <v>1354</v>
      </c>
      <c r="G36" s="69">
        <v>20908758</v>
      </c>
      <c r="H36" s="24">
        <f t="shared" si="0"/>
        <v>8341</v>
      </c>
      <c r="I36" s="24">
        <f t="shared" si="0"/>
        <v>154650001</v>
      </c>
      <c r="J36" s="25">
        <f t="shared" si="1"/>
        <v>10495</v>
      </c>
      <c r="K36" s="26">
        <f t="shared" si="1"/>
        <v>185624195</v>
      </c>
      <c r="L36" s="402"/>
      <c r="M36" s="387"/>
      <c r="N36" s="387"/>
      <c r="O36" s="387"/>
      <c r="P36" s="118" t="e">
        <f>#REF!</f>
        <v>#REF!</v>
      </c>
    </row>
    <row r="37" spans="1:16" ht="15" thickBot="1" x14ac:dyDescent="0.35">
      <c r="A37" s="57" t="s">
        <v>25</v>
      </c>
      <c r="B37" s="49">
        <v>4</v>
      </c>
      <c r="C37" s="50">
        <v>21219</v>
      </c>
      <c r="D37" s="51">
        <v>27</v>
      </c>
      <c r="E37" s="51">
        <v>560286</v>
      </c>
      <c r="F37" s="58">
        <v>40</v>
      </c>
      <c r="G37" s="69">
        <v>617409</v>
      </c>
      <c r="H37" s="24">
        <f t="shared" si="0"/>
        <v>67</v>
      </c>
      <c r="I37" s="24">
        <f t="shared" si="0"/>
        <v>1177695</v>
      </c>
      <c r="J37" s="25">
        <f t="shared" si="1"/>
        <v>71</v>
      </c>
      <c r="K37" s="26">
        <f t="shared" si="1"/>
        <v>1198914</v>
      </c>
      <c r="L37" s="402"/>
      <c r="M37" s="387"/>
      <c r="N37" s="387"/>
      <c r="O37" s="387"/>
      <c r="P37" s="118"/>
    </row>
    <row r="38" spans="1:16" ht="15" thickBot="1" x14ac:dyDescent="0.35">
      <c r="A38" s="54" t="s">
        <v>26</v>
      </c>
      <c r="B38" s="63">
        <v>916</v>
      </c>
      <c r="C38" s="64">
        <v>2307163</v>
      </c>
      <c r="D38" s="65">
        <v>600</v>
      </c>
      <c r="E38" s="65">
        <v>4302848</v>
      </c>
      <c r="F38" s="70">
        <v>198</v>
      </c>
      <c r="G38" s="92">
        <v>508829</v>
      </c>
      <c r="H38" s="45">
        <f t="shared" si="0"/>
        <v>798</v>
      </c>
      <c r="I38" s="46">
        <f t="shared" si="0"/>
        <v>4811677</v>
      </c>
      <c r="J38" s="25">
        <f t="shared" si="1"/>
        <v>1714</v>
      </c>
      <c r="K38" s="26">
        <f t="shared" si="1"/>
        <v>7118840</v>
      </c>
      <c r="L38" s="402"/>
      <c r="M38" s="387"/>
      <c r="N38" s="387"/>
      <c r="O38" s="387"/>
      <c r="P38" s="118"/>
    </row>
    <row r="39" spans="1:16" ht="15" thickBot="1" x14ac:dyDescent="0.35">
      <c r="A39" s="57" t="s">
        <v>27</v>
      </c>
      <c r="B39" s="49">
        <v>916</v>
      </c>
      <c r="C39" s="50">
        <v>2307163</v>
      </c>
      <c r="D39" s="51">
        <v>600</v>
      </c>
      <c r="E39" s="51">
        <v>4302848</v>
      </c>
      <c r="F39" s="58">
        <v>198</v>
      </c>
      <c r="G39" s="69">
        <v>508829</v>
      </c>
      <c r="H39" s="24">
        <f t="shared" si="0"/>
        <v>798</v>
      </c>
      <c r="I39" s="24">
        <f t="shared" si="0"/>
        <v>4811677</v>
      </c>
      <c r="J39" s="25">
        <f t="shared" si="1"/>
        <v>1714</v>
      </c>
      <c r="K39" s="26">
        <f t="shared" si="1"/>
        <v>7118840</v>
      </c>
      <c r="L39" s="402"/>
      <c r="M39" s="387"/>
      <c r="N39" s="387"/>
      <c r="O39" s="387"/>
      <c r="P39" s="119"/>
    </row>
    <row r="40" spans="1:16" ht="15" thickBot="1" x14ac:dyDescent="0.35">
      <c r="A40" s="30" t="s">
        <v>32</v>
      </c>
      <c r="B40" s="31">
        <v>716</v>
      </c>
      <c r="C40" s="32">
        <v>56072609</v>
      </c>
      <c r="D40" s="33">
        <v>6088.1537100593159</v>
      </c>
      <c r="E40" s="33">
        <v>1078558555.5728276</v>
      </c>
      <c r="F40" s="34">
        <v>741.84628994068225</v>
      </c>
      <c r="G40" s="90">
        <v>49217730.42717123</v>
      </c>
      <c r="H40" s="36">
        <f t="shared" si="0"/>
        <v>6829.9999999999982</v>
      </c>
      <c r="I40" s="37">
        <f t="shared" si="0"/>
        <v>1127776285.9999988</v>
      </c>
      <c r="J40" s="38">
        <f t="shared" si="1"/>
        <v>7545.9999999999982</v>
      </c>
      <c r="K40" s="39">
        <f t="shared" si="1"/>
        <v>1183848894.9999988</v>
      </c>
      <c r="L40" s="402">
        <f>K40/K3</f>
        <v>0.39567882852714692</v>
      </c>
      <c r="M40" s="384">
        <f>J40/J3</f>
        <v>2.6572986266984924E-3</v>
      </c>
      <c r="N40" s="384">
        <f>E40/K40</f>
        <v>0.9110609978419828</v>
      </c>
      <c r="O40" s="384">
        <f>G40/K40</f>
        <v>4.1574334896153517E-2</v>
      </c>
      <c r="P40" s="324"/>
    </row>
    <row r="41" spans="1:16" ht="15" thickBot="1" x14ac:dyDescent="0.35">
      <c r="A41" s="54" t="s">
        <v>20</v>
      </c>
      <c r="B41" s="63">
        <v>461</v>
      </c>
      <c r="C41" s="64">
        <v>32280827</v>
      </c>
      <c r="D41" s="65">
        <v>3672.1537100593155</v>
      </c>
      <c r="E41" s="65">
        <v>618460739.57282758</v>
      </c>
      <c r="F41" s="63">
        <v>581.84628994068225</v>
      </c>
      <c r="G41" s="64">
        <v>34687579.42717123</v>
      </c>
      <c r="H41" s="45">
        <f t="shared" si="0"/>
        <v>4253.9999999999982</v>
      </c>
      <c r="I41" s="46">
        <f t="shared" si="0"/>
        <v>653148318.99999881</v>
      </c>
      <c r="J41" s="47">
        <f t="shared" si="1"/>
        <v>4714.9999999999982</v>
      </c>
      <c r="K41" s="26">
        <f t="shared" si="1"/>
        <v>685429145.99999881</v>
      </c>
      <c r="L41" s="402"/>
      <c r="M41" s="384"/>
      <c r="N41" s="384"/>
      <c r="O41" s="384"/>
      <c r="P41" s="116" t="s">
        <v>31</v>
      </c>
    </row>
    <row r="42" spans="1:16" ht="15" thickBot="1" x14ac:dyDescent="0.35">
      <c r="A42" s="57" t="str">
        <f>A33</f>
        <v>EverSource East</v>
      </c>
      <c r="B42" s="49">
        <v>445</v>
      </c>
      <c r="C42" s="50">
        <v>29872442</v>
      </c>
      <c r="D42" s="51">
        <v>3470.1537100593155</v>
      </c>
      <c r="E42" s="51">
        <v>539386070.57282758</v>
      </c>
      <c r="F42" s="49">
        <v>573.84628994068225</v>
      </c>
      <c r="G42" s="51">
        <v>34097099.42717123</v>
      </c>
      <c r="H42" s="24">
        <f t="shared" si="0"/>
        <v>4043.9999999999977</v>
      </c>
      <c r="I42" s="24">
        <f t="shared" si="0"/>
        <v>573483169.99999881</v>
      </c>
      <c r="J42" s="47">
        <f t="shared" si="1"/>
        <v>4488.9999999999982</v>
      </c>
      <c r="K42" s="26">
        <f t="shared" si="1"/>
        <v>603355611.99999881</v>
      </c>
      <c r="L42" s="402"/>
      <c r="M42" s="384"/>
      <c r="N42" s="384"/>
      <c r="O42" s="384"/>
      <c r="P42" s="117"/>
    </row>
    <row r="43" spans="1:16" ht="15" thickBot="1" x14ac:dyDescent="0.35">
      <c r="A43" s="57" t="str">
        <f>A34</f>
        <v>EverSource West</v>
      </c>
      <c r="B43" s="49">
        <v>16</v>
      </c>
      <c r="C43" s="50">
        <v>2408385</v>
      </c>
      <c r="D43" s="51">
        <v>202</v>
      </c>
      <c r="E43" s="51">
        <v>79074669</v>
      </c>
      <c r="F43" s="52">
        <v>8</v>
      </c>
      <c r="G43" s="53">
        <v>590480</v>
      </c>
      <c r="H43" s="24">
        <f t="shared" si="0"/>
        <v>210</v>
      </c>
      <c r="I43" s="24">
        <f t="shared" si="0"/>
        <v>79665149</v>
      </c>
      <c r="J43" s="47">
        <f t="shared" si="1"/>
        <v>226</v>
      </c>
      <c r="K43" s="26">
        <f t="shared" si="1"/>
        <v>82073534</v>
      </c>
      <c r="L43" s="402"/>
      <c r="M43" s="384"/>
      <c r="N43" s="384"/>
      <c r="O43" s="384"/>
      <c r="P43" s="118" t="e">
        <f>#REF!</f>
        <v>#REF!</v>
      </c>
    </row>
    <row r="44" spans="1:16" ht="15" thickBot="1" x14ac:dyDescent="0.35">
      <c r="A44" s="54" t="s">
        <v>23</v>
      </c>
      <c r="B44" s="63">
        <v>249</v>
      </c>
      <c r="C44" s="64">
        <v>22185610</v>
      </c>
      <c r="D44" s="65">
        <v>2393</v>
      </c>
      <c r="E44" s="65">
        <v>446623166</v>
      </c>
      <c r="F44" s="67">
        <v>160</v>
      </c>
      <c r="G44" s="91">
        <v>14530151</v>
      </c>
      <c r="H44" s="45">
        <f t="shared" si="0"/>
        <v>2553</v>
      </c>
      <c r="I44" s="46">
        <f t="shared" si="0"/>
        <v>461153317</v>
      </c>
      <c r="J44" s="25">
        <f t="shared" si="1"/>
        <v>2802</v>
      </c>
      <c r="K44" s="26">
        <f t="shared" si="1"/>
        <v>483338927</v>
      </c>
      <c r="L44" s="402"/>
      <c r="M44" s="384"/>
      <c r="N44" s="384"/>
      <c r="O44" s="384"/>
      <c r="P44" s="118"/>
    </row>
    <row r="45" spans="1:16" ht="15" thickBot="1" x14ac:dyDescent="0.35">
      <c r="A45" s="57" t="s">
        <v>24</v>
      </c>
      <c r="B45" s="49">
        <v>248</v>
      </c>
      <c r="C45" s="50">
        <v>22135930</v>
      </c>
      <c r="D45" s="51">
        <v>2385</v>
      </c>
      <c r="E45" s="51">
        <v>445840614</v>
      </c>
      <c r="F45" s="58">
        <v>158</v>
      </c>
      <c r="G45" s="69">
        <v>14354451</v>
      </c>
      <c r="H45" s="24">
        <f t="shared" si="0"/>
        <v>2543</v>
      </c>
      <c r="I45" s="24">
        <f t="shared" si="0"/>
        <v>460195065</v>
      </c>
      <c r="J45" s="25">
        <f t="shared" si="1"/>
        <v>2791</v>
      </c>
      <c r="K45" s="26">
        <f t="shared" si="1"/>
        <v>482330995</v>
      </c>
      <c r="L45" s="402"/>
      <c r="M45" s="384"/>
      <c r="N45" s="384"/>
      <c r="O45" s="384"/>
      <c r="P45" s="118" t="e">
        <f>#REF!</f>
        <v>#REF!</v>
      </c>
    </row>
    <row r="46" spans="1:16" ht="15" thickBot="1" x14ac:dyDescent="0.35">
      <c r="A46" s="57" t="s">
        <v>25</v>
      </c>
      <c r="B46" s="49">
        <v>1</v>
      </c>
      <c r="C46" s="50">
        <v>49680</v>
      </c>
      <c r="D46" s="51">
        <v>8</v>
      </c>
      <c r="E46" s="51">
        <v>782552</v>
      </c>
      <c r="F46" s="58">
        <v>2</v>
      </c>
      <c r="G46" s="69">
        <v>175700</v>
      </c>
      <c r="H46" s="24">
        <f t="shared" si="0"/>
        <v>10</v>
      </c>
      <c r="I46" s="24">
        <f t="shared" si="0"/>
        <v>958252</v>
      </c>
      <c r="J46" s="25">
        <f t="shared" si="1"/>
        <v>11</v>
      </c>
      <c r="K46" s="26">
        <f t="shared" si="1"/>
        <v>1007932</v>
      </c>
      <c r="L46" s="402"/>
      <c r="M46" s="384"/>
      <c r="N46" s="384"/>
      <c r="O46" s="384"/>
      <c r="P46" s="118"/>
    </row>
    <row r="47" spans="1:16" ht="15" thickBot="1" x14ac:dyDescent="0.35">
      <c r="A47" s="54" t="s">
        <v>26</v>
      </c>
      <c r="B47" s="63">
        <v>6</v>
      </c>
      <c r="C47" s="64">
        <v>1606172</v>
      </c>
      <c r="D47" s="65">
        <v>23</v>
      </c>
      <c r="E47" s="65">
        <v>13474650</v>
      </c>
      <c r="F47" s="70">
        <v>0</v>
      </c>
      <c r="G47" s="92">
        <v>0</v>
      </c>
      <c r="H47" s="45">
        <f t="shared" si="0"/>
        <v>23</v>
      </c>
      <c r="I47" s="46">
        <f t="shared" si="0"/>
        <v>13474650</v>
      </c>
      <c r="J47" s="25">
        <f t="shared" si="1"/>
        <v>29</v>
      </c>
      <c r="K47" s="26">
        <f t="shared" si="1"/>
        <v>15080822</v>
      </c>
      <c r="L47" s="402"/>
      <c r="M47" s="384"/>
      <c r="N47" s="384"/>
      <c r="O47" s="384"/>
      <c r="P47" s="118"/>
    </row>
    <row r="48" spans="1:16" ht="15" thickBot="1" x14ac:dyDescent="0.35">
      <c r="A48" s="57" t="s">
        <v>27</v>
      </c>
      <c r="B48" s="49">
        <v>6</v>
      </c>
      <c r="C48" s="50">
        <v>1606172</v>
      </c>
      <c r="D48" s="51">
        <v>23</v>
      </c>
      <c r="E48" s="51">
        <v>13474650</v>
      </c>
      <c r="F48" s="58">
        <v>0</v>
      </c>
      <c r="G48" s="69">
        <v>0</v>
      </c>
      <c r="H48" s="24">
        <f t="shared" si="0"/>
        <v>23</v>
      </c>
      <c r="I48" s="24">
        <f t="shared" si="0"/>
        <v>13474650</v>
      </c>
      <c r="J48" s="25">
        <f t="shared" si="1"/>
        <v>29</v>
      </c>
      <c r="K48" s="26">
        <f t="shared" si="1"/>
        <v>15080822</v>
      </c>
      <c r="L48" s="402"/>
      <c r="M48" s="384"/>
      <c r="N48" s="384"/>
      <c r="O48" s="384"/>
      <c r="P48" s="119"/>
    </row>
    <row r="49" spans="1:15" ht="15" thickBot="1" x14ac:dyDescent="0.35">
      <c r="A49" s="30" t="s">
        <v>33</v>
      </c>
      <c r="B49" s="31">
        <v>3108</v>
      </c>
      <c r="C49" s="32">
        <v>2623963.2999999989</v>
      </c>
      <c r="D49" s="33">
        <v>8997.6436184749909</v>
      </c>
      <c r="E49" s="33">
        <v>8516751.956460759</v>
      </c>
      <c r="F49" s="34">
        <v>4594.356381525</v>
      </c>
      <c r="G49" s="90">
        <v>1347069.8435392329</v>
      </c>
      <c r="H49" s="36">
        <f t="shared" si="0"/>
        <v>13591.999999999991</v>
      </c>
      <c r="I49" s="37">
        <f t="shared" si="0"/>
        <v>9863821.7999999914</v>
      </c>
      <c r="J49" s="38">
        <f t="shared" si="1"/>
        <v>16699.999999999993</v>
      </c>
      <c r="K49" s="39">
        <f t="shared" si="1"/>
        <v>12487785.09999999</v>
      </c>
      <c r="L49" s="403">
        <f>K49/K3</f>
        <v>4.1738030927222017E-3</v>
      </c>
      <c r="M49" s="384">
        <f>J49/J3</f>
        <v>5.880849067832602E-3</v>
      </c>
      <c r="N49" s="384">
        <f>E49/K49</f>
        <v>0.68200660791806589</v>
      </c>
      <c r="O49" s="384">
        <f>G49/K49</f>
        <v>0.10787099815957225</v>
      </c>
    </row>
    <row r="50" spans="1:15" ht="15" thickBot="1" x14ac:dyDescent="0.35">
      <c r="A50" s="54" t="s">
        <v>20</v>
      </c>
      <c r="B50" s="63">
        <v>2610</v>
      </c>
      <c r="C50" s="64">
        <v>1444230.2999999989</v>
      </c>
      <c r="D50" s="65">
        <v>8391.6436184749909</v>
      </c>
      <c r="E50" s="65">
        <v>5116570.95646076</v>
      </c>
      <c r="F50" s="93">
        <v>4285.356381525</v>
      </c>
      <c r="G50" s="94">
        <v>721489.84353923297</v>
      </c>
      <c r="H50" s="45">
        <f t="shared" si="0"/>
        <v>12676.999999999991</v>
      </c>
      <c r="I50" s="46">
        <f t="shared" si="0"/>
        <v>5838060.7999999933</v>
      </c>
      <c r="J50" s="47">
        <f t="shared" si="1"/>
        <v>15286.999999999991</v>
      </c>
      <c r="K50" s="26">
        <f t="shared" si="1"/>
        <v>7282291.0999999922</v>
      </c>
      <c r="L50" s="403"/>
      <c r="M50" s="384"/>
      <c r="N50" s="384"/>
      <c r="O50" s="384"/>
    </row>
    <row r="51" spans="1:15" ht="15" thickBot="1" x14ac:dyDescent="0.35">
      <c r="A51" s="57" t="str">
        <f>A42</f>
        <v>EverSource East</v>
      </c>
      <c r="B51" s="49">
        <v>2485</v>
      </c>
      <c r="C51" s="50">
        <v>999628</v>
      </c>
      <c r="D51" s="51">
        <v>7155.64361847499</v>
      </c>
      <c r="E51" s="51">
        <v>3950920.7564607598</v>
      </c>
      <c r="F51" s="49">
        <v>3317.356381525</v>
      </c>
      <c r="G51" s="51">
        <v>562214.24353923299</v>
      </c>
      <c r="H51" s="24">
        <f t="shared" si="0"/>
        <v>10472.999999999989</v>
      </c>
      <c r="I51" s="24">
        <f t="shared" si="0"/>
        <v>4513134.9999999925</v>
      </c>
      <c r="J51" s="47">
        <f t="shared" si="1"/>
        <v>12957.999999999991</v>
      </c>
      <c r="K51" s="26">
        <f t="shared" si="1"/>
        <v>5512762.9999999925</v>
      </c>
      <c r="L51" s="403"/>
      <c r="M51" s="384"/>
      <c r="N51" s="384"/>
      <c r="O51" s="384"/>
    </row>
    <row r="52" spans="1:15" ht="15" thickBot="1" x14ac:dyDescent="0.35">
      <c r="A52" s="57" t="str">
        <f>A43</f>
        <v>EverSource West</v>
      </c>
      <c r="B52" s="49">
        <v>125</v>
      </c>
      <c r="C52" s="50">
        <v>444602.299999999</v>
      </c>
      <c r="D52" s="51">
        <v>1236</v>
      </c>
      <c r="E52" s="51">
        <v>1165650.2</v>
      </c>
      <c r="F52" s="52">
        <v>968</v>
      </c>
      <c r="G52" s="53">
        <v>159275.6</v>
      </c>
      <c r="H52" s="24">
        <f t="shared" si="0"/>
        <v>2204</v>
      </c>
      <c r="I52" s="24">
        <f t="shared" si="0"/>
        <v>1324925.8</v>
      </c>
      <c r="J52" s="47">
        <f t="shared" si="1"/>
        <v>2329</v>
      </c>
      <c r="K52" s="26">
        <f t="shared" si="1"/>
        <v>1769528.0999999992</v>
      </c>
      <c r="L52" s="403"/>
      <c r="M52" s="384"/>
      <c r="N52" s="384"/>
      <c r="O52" s="384"/>
    </row>
    <row r="53" spans="1:15" ht="15" thickBot="1" x14ac:dyDescent="0.35">
      <c r="A53" s="54" t="s">
        <v>23</v>
      </c>
      <c r="B53" s="63">
        <v>222</v>
      </c>
      <c r="C53" s="64">
        <v>1136048</v>
      </c>
      <c r="D53" s="65">
        <v>415</v>
      </c>
      <c r="E53" s="65">
        <v>3314398</v>
      </c>
      <c r="F53" s="67">
        <v>164</v>
      </c>
      <c r="G53" s="91">
        <v>617384</v>
      </c>
      <c r="H53" s="45">
        <f t="shared" si="0"/>
        <v>579</v>
      </c>
      <c r="I53" s="46">
        <f t="shared" si="0"/>
        <v>3931782</v>
      </c>
      <c r="J53" s="25">
        <f t="shared" si="1"/>
        <v>801</v>
      </c>
      <c r="K53" s="26">
        <f t="shared" si="1"/>
        <v>5067830</v>
      </c>
      <c r="L53" s="403"/>
      <c r="M53" s="384"/>
      <c r="N53" s="384"/>
      <c r="O53" s="384"/>
    </row>
    <row r="54" spans="1:15" ht="15" thickBot="1" x14ac:dyDescent="0.35">
      <c r="A54" s="57" t="s">
        <v>24</v>
      </c>
      <c r="B54" s="49">
        <v>222</v>
      </c>
      <c r="C54" s="50">
        <v>1136048</v>
      </c>
      <c r="D54" s="51">
        <v>414</v>
      </c>
      <c r="E54" s="51">
        <v>3297528</v>
      </c>
      <c r="F54" s="58">
        <v>163</v>
      </c>
      <c r="G54" s="69">
        <v>617228</v>
      </c>
      <c r="H54" s="24">
        <f t="shared" si="0"/>
        <v>577</v>
      </c>
      <c r="I54" s="24">
        <f t="shared" si="0"/>
        <v>3914756</v>
      </c>
      <c r="J54" s="25">
        <f t="shared" si="1"/>
        <v>799</v>
      </c>
      <c r="K54" s="26">
        <f t="shared" si="1"/>
        <v>5050804</v>
      </c>
      <c r="L54" s="403"/>
      <c r="M54" s="384"/>
      <c r="N54" s="384"/>
      <c r="O54" s="384"/>
    </row>
    <row r="55" spans="1:15" ht="15" thickBot="1" x14ac:dyDescent="0.35">
      <c r="A55" s="57" t="s">
        <v>25</v>
      </c>
      <c r="B55" s="49">
        <v>0</v>
      </c>
      <c r="C55" s="50">
        <v>0</v>
      </c>
      <c r="D55" s="51">
        <v>1</v>
      </c>
      <c r="E55" s="51">
        <v>16870</v>
      </c>
      <c r="F55" s="58">
        <v>1</v>
      </c>
      <c r="G55" s="69">
        <v>156</v>
      </c>
      <c r="H55" s="24">
        <f t="shared" si="0"/>
        <v>2</v>
      </c>
      <c r="I55" s="24">
        <f t="shared" si="0"/>
        <v>17026</v>
      </c>
      <c r="J55" s="25">
        <f t="shared" si="1"/>
        <v>2</v>
      </c>
      <c r="K55" s="26">
        <f t="shared" si="1"/>
        <v>17026</v>
      </c>
      <c r="L55" s="403"/>
      <c r="M55" s="384"/>
      <c r="N55" s="384"/>
      <c r="O55" s="384"/>
    </row>
    <row r="56" spans="1:15" ht="15" thickBot="1" x14ac:dyDescent="0.35">
      <c r="A56" s="54" t="s">
        <v>26</v>
      </c>
      <c r="B56" s="63">
        <v>276</v>
      </c>
      <c r="C56" s="64">
        <v>43685</v>
      </c>
      <c r="D56" s="65">
        <v>191</v>
      </c>
      <c r="E56" s="65">
        <v>85783</v>
      </c>
      <c r="F56" s="70">
        <v>145</v>
      </c>
      <c r="G56" s="92">
        <v>8196</v>
      </c>
      <c r="H56" s="45">
        <f t="shared" si="0"/>
        <v>336</v>
      </c>
      <c r="I56" s="46">
        <f t="shared" si="0"/>
        <v>93979</v>
      </c>
      <c r="J56" s="25">
        <f t="shared" si="1"/>
        <v>612</v>
      </c>
      <c r="K56" s="26">
        <f t="shared" si="1"/>
        <v>137664</v>
      </c>
      <c r="L56" s="403"/>
      <c r="M56" s="384"/>
      <c r="N56" s="384"/>
      <c r="O56" s="384"/>
    </row>
    <row r="57" spans="1:15" ht="15" thickBot="1" x14ac:dyDescent="0.35">
      <c r="A57" s="57" t="s">
        <v>27</v>
      </c>
      <c r="B57" s="49">
        <v>276</v>
      </c>
      <c r="C57" s="50">
        <v>43685</v>
      </c>
      <c r="D57" s="51">
        <v>191</v>
      </c>
      <c r="E57" s="51">
        <v>85783</v>
      </c>
      <c r="F57" s="58">
        <v>145</v>
      </c>
      <c r="G57" s="69">
        <v>8196</v>
      </c>
      <c r="H57" s="24">
        <f t="shared" si="0"/>
        <v>336</v>
      </c>
      <c r="I57" s="24">
        <f t="shared" si="0"/>
        <v>93979</v>
      </c>
      <c r="J57" s="25">
        <f t="shared" si="1"/>
        <v>612</v>
      </c>
      <c r="K57" s="26">
        <f t="shared" si="1"/>
        <v>137664</v>
      </c>
      <c r="L57" s="403"/>
      <c r="M57" s="384"/>
      <c r="N57" s="384"/>
      <c r="O57" s="384"/>
    </row>
    <row r="58" spans="1:15" ht="15" thickBot="1" x14ac:dyDescent="0.35">
      <c r="A58" s="73" t="s">
        <v>35</v>
      </c>
      <c r="B58" s="74">
        <v>395</v>
      </c>
      <c r="C58" s="75">
        <v>764048.19999999902</v>
      </c>
      <c r="D58" s="76">
        <v>118</v>
      </c>
      <c r="E58" s="76">
        <v>654918.30000000005</v>
      </c>
      <c r="F58" s="77">
        <v>187</v>
      </c>
      <c r="G58" s="95">
        <v>313030.5</v>
      </c>
      <c r="H58" s="36">
        <f t="shared" si="0"/>
        <v>305</v>
      </c>
      <c r="I58" s="37">
        <f t="shared" si="0"/>
        <v>967948.80000000005</v>
      </c>
      <c r="J58" s="38">
        <f t="shared" si="1"/>
        <v>700</v>
      </c>
      <c r="K58" s="39">
        <f t="shared" si="1"/>
        <v>1731996.9999999991</v>
      </c>
      <c r="L58" s="401">
        <f>K58/K3</f>
        <v>5.7888683840223818E-4</v>
      </c>
      <c r="M58" s="379">
        <f>J58/J3</f>
        <v>2.4650265553789361E-4</v>
      </c>
      <c r="N58" s="379">
        <f>E58/K58</f>
        <v>0.37812900368765096</v>
      </c>
      <c r="O58" s="379">
        <v>9.4868244341567431E-2</v>
      </c>
    </row>
    <row r="59" spans="1:15" ht="15" thickBot="1" x14ac:dyDescent="0.35">
      <c r="A59" s="96" t="s">
        <v>20</v>
      </c>
      <c r="B59" s="63">
        <v>395</v>
      </c>
      <c r="C59" s="64">
        <v>764048.19999999902</v>
      </c>
      <c r="D59" s="65">
        <v>118</v>
      </c>
      <c r="E59" s="64">
        <v>654918.30000000005</v>
      </c>
      <c r="F59" s="63">
        <v>187</v>
      </c>
      <c r="G59" s="64">
        <v>313030.5</v>
      </c>
      <c r="H59" s="45">
        <f t="shared" si="0"/>
        <v>305</v>
      </c>
      <c r="I59" s="46">
        <f t="shared" si="0"/>
        <v>967948.80000000005</v>
      </c>
      <c r="J59" s="80">
        <f t="shared" si="1"/>
        <v>700</v>
      </c>
      <c r="K59" s="81">
        <f t="shared" si="1"/>
        <v>1731996.9999999991</v>
      </c>
      <c r="L59" s="401"/>
      <c r="M59" s="379"/>
      <c r="N59" s="379"/>
      <c r="O59" s="379"/>
    </row>
    <row r="60" spans="1:15" ht="15" thickBot="1" x14ac:dyDescent="0.35">
      <c r="A60" s="100" t="str">
        <f>A43</f>
        <v>EverSource West</v>
      </c>
      <c r="B60" s="52">
        <v>395</v>
      </c>
      <c r="C60" s="53">
        <v>764048.19999999902</v>
      </c>
      <c r="D60" s="53">
        <v>118</v>
      </c>
      <c r="E60" s="66">
        <v>654918.30000000005</v>
      </c>
      <c r="F60" s="52">
        <v>187</v>
      </c>
      <c r="G60" s="53">
        <v>313030.5</v>
      </c>
      <c r="H60" s="83">
        <f>H59</f>
        <v>305</v>
      </c>
      <c r="I60" s="83">
        <f>I59</f>
        <v>967948.80000000005</v>
      </c>
      <c r="J60" s="84">
        <f t="shared" si="1"/>
        <v>700</v>
      </c>
      <c r="K60" s="85">
        <f t="shared" si="1"/>
        <v>1731996.9999999991</v>
      </c>
      <c r="L60" s="401"/>
      <c r="M60" s="379"/>
      <c r="N60" s="379"/>
      <c r="O60" s="379"/>
    </row>
  </sheetData>
  <mergeCells count="33">
    <mergeCell ref="B1:C1"/>
    <mergeCell ref="D1:E1"/>
    <mergeCell ref="F1:G1"/>
    <mergeCell ref="H1:I1"/>
    <mergeCell ref="J1:O1"/>
    <mergeCell ref="L4:L12"/>
    <mergeCell ref="M4:M12"/>
    <mergeCell ref="N4:N12"/>
    <mergeCell ref="O4:O12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</mergeCells>
  <pageMargins left="0.7" right="0.7" top="0.75" bottom="0.75" header="0.3" footer="0.3"/>
  <pageSetup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7979-0591-47C9-8603-1853AD65A3C9}">
  <sheetPr>
    <tabColor rgb="FFFF9933"/>
  </sheetPr>
  <dimension ref="A1:O60"/>
  <sheetViews>
    <sheetView zoomScaleNormal="100" workbookViewId="0"/>
  </sheetViews>
  <sheetFormatPr defaultRowHeight="14.4" x14ac:dyDescent="0.3"/>
  <cols>
    <col min="1" max="1" width="17.44140625" customWidth="1"/>
    <col min="2" max="2" width="14.21875" style="86" customWidth="1"/>
    <col min="3" max="3" width="14.44140625" style="86" customWidth="1"/>
    <col min="4" max="4" width="13.21875" style="86" customWidth="1"/>
    <col min="5" max="6" width="14.21875" style="86" customWidth="1"/>
    <col min="7" max="9" width="15.21875" style="86" customWidth="1"/>
    <col min="10" max="10" width="11.44140625" style="86" customWidth="1"/>
    <col min="11" max="11" width="12.77734375" style="86" customWidth="1"/>
    <col min="12" max="12" width="12.77734375" bestFit="1" customWidth="1"/>
    <col min="13" max="13" width="11.77734375" customWidth="1"/>
    <col min="14" max="14" width="13.77734375" bestFit="1" customWidth="1"/>
    <col min="15" max="15" width="13.77734375" customWidth="1"/>
  </cols>
  <sheetData>
    <row r="1" spans="1:15" ht="44.1" customHeight="1" thickTop="1" thickBot="1" x14ac:dyDescent="0.35">
      <c r="B1" s="391" t="s">
        <v>0</v>
      </c>
      <c r="C1" s="392"/>
      <c r="D1" s="393" t="s">
        <v>1</v>
      </c>
      <c r="E1" s="394"/>
      <c r="F1" s="391" t="s">
        <v>2</v>
      </c>
      <c r="G1" s="395"/>
      <c r="H1" s="396" t="s">
        <v>3</v>
      </c>
      <c r="I1" s="397"/>
      <c r="J1" s="398" t="s">
        <v>4</v>
      </c>
      <c r="K1" s="399"/>
      <c r="L1" s="405"/>
      <c r="M1" s="405"/>
      <c r="N1" s="405"/>
      <c r="O1" s="406"/>
    </row>
    <row r="2" spans="1:15" ht="44.4" thickTop="1" thickBot="1" x14ac:dyDescent="0.35">
      <c r="A2" s="2">
        <f>LAYOUT!B20</f>
        <v>2022</v>
      </c>
      <c r="B2" s="3" t="s">
        <v>5</v>
      </c>
      <c r="C2" s="4" t="s">
        <v>6</v>
      </c>
      <c r="D2" s="5" t="s">
        <v>7</v>
      </c>
      <c r="E2" s="6" t="s">
        <v>8</v>
      </c>
      <c r="F2" s="7" t="s">
        <v>9</v>
      </c>
      <c r="G2" s="8" t="s">
        <v>10</v>
      </c>
      <c r="H2" s="9" t="s">
        <v>11</v>
      </c>
      <c r="I2" s="10" t="s">
        <v>12</v>
      </c>
      <c r="J2" s="11" t="s">
        <v>13</v>
      </c>
      <c r="K2" s="12" t="s">
        <v>14</v>
      </c>
      <c r="L2" s="104" t="s">
        <v>15</v>
      </c>
      <c r="M2" s="105" t="s">
        <v>16</v>
      </c>
      <c r="N2" s="106" t="s">
        <v>17</v>
      </c>
      <c r="O2" s="107" t="s">
        <v>18</v>
      </c>
    </row>
    <row r="3" spans="1:15" ht="15" thickBot="1" x14ac:dyDescent="0.35">
      <c r="A3" s="17" t="str">
        <f>[1]LAYOUT!B26</f>
        <v>June</v>
      </c>
      <c r="B3" s="18">
        <v>1097576</v>
      </c>
      <c r="C3" s="19">
        <v>737307020.79999995</v>
      </c>
      <c r="D3" s="20">
        <v>542364.44712959789</v>
      </c>
      <c r="E3" s="21">
        <v>1876471514.033401</v>
      </c>
      <c r="F3" s="22">
        <v>1214070.5528704009</v>
      </c>
      <c r="G3" s="23">
        <v>773140580.76659644</v>
      </c>
      <c r="H3" s="24">
        <f>D3+F3</f>
        <v>1756434.9999999988</v>
      </c>
      <c r="I3" s="24">
        <f>E3+G3</f>
        <v>2649612094.7999973</v>
      </c>
      <c r="J3" s="25">
        <f>B3+D3+F3</f>
        <v>2854010.9999999991</v>
      </c>
      <c r="K3" s="26">
        <f>C3+E3+G3</f>
        <v>3386919115.599997</v>
      </c>
      <c r="L3" s="108">
        <f>SUM(L4:L57)</f>
        <v>0.99953450556503165</v>
      </c>
      <c r="M3" s="28">
        <f>SUM(M4:M57)</f>
        <v>0.99975122730781318</v>
      </c>
      <c r="N3" s="28">
        <f>E3/K3</f>
        <v>0.55403493558215122</v>
      </c>
      <c r="O3" s="109">
        <f>G3/K3</f>
        <v>0.22827252567253398</v>
      </c>
    </row>
    <row r="4" spans="1:15" ht="15" thickBot="1" x14ac:dyDescent="0.35">
      <c r="A4" s="30" t="s">
        <v>19</v>
      </c>
      <c r="B4" s="31">
        <v>859193</v>
      </c>
      <c r="C4" s="32">
        <v>438169171.79999989</v>
      </c>
      <c r="D4" s="33">
        <v>342763.92573770392</v>
      </c>
      <c r="E4" s="33">
        <v>166496134.8425208</v>
      </c>
      <c r="F4" s="34">
        <v>980317.07426229503</v>
      </c>
      <c r="G4" s="35">
        <v>491032807.15747881</v>
      </c>
      <c r="H4" s="36">
        <f t="shared" ref="H4:I59" si="0">D4+F4</f>
        <v>1323080.9999999991</v>
      </c>
      <c r="I4" s="37">
        <f t="shared" si="0"/>
        <v>657528941.99999964</v>
      </c>
      <c r="J4" s="38">
        <f t="shared" ref="J4:K60" si="1">B4+D4+F4</f>
        <v>2182273.9999999991</v>
      </c>
      <c r="K4" s="39">
        <f>C4+I4</f>
        <v>1095698113.7999995</v>
      </c>
      <c r="L4" s="404">
        <f>K4/K$3</f>
        <v>0.32350879262314336</v>
      </c>
      <c r="M4" s="387">
        <f>J4/J3</f>
        <v>0.76463405361787318</v>
      </c>
      <c r="N4" s="387">
        <f>E4/$K$4</f>
        <v>0.15195438665591401</v>
      </c>
      <c r="O4" s="387">
        <f>G4/K4</f>
        <v>0.44814607324140038</v>
      </c>
    </row>
    <row r="5" spans="1:15" ht="15" thickBot="1" x14ac:dyDescent="0.35">
      <c r="A5" s="40" t="s">
        <v>20</v>
      </c>
      <c r="B5" s="41">
        <v>329509</v>
      </c>
      <c r="C5" s="42">
        <v>173381693.79999989</v>
      </c>
      <c r="D5" s="43">
        <v>151668.92573770389</v>
      </c>
      <c r="E5" s="43">
        <v>75055392.842520803</v>
      </c>
      <c r="F5" s="120">
        <v>643261.07426229503</v>
      </c>
      <c r="G5" s="121">
        <v>294557284.15747881</v>
      </c>
      <c r="H5" s="45">
        <f t="shared" si="0"/>
        <v>794929.99999999895</v>
      </c>
      <c r="I5" s="46">
        <f t="shared" si="0"/>
        <v>369612676.99999964</v>
      </c>
      <c r="J5" s="25">
        <f t="shared" si="1"/>
        <v>1124438.9999999991</v>
      </c>
      <c r="K5" s="26">
        <f t="shared" si="1"/>
        <v>542994370.79999948</v>
      </c>
      <c r="L5" s="404"/>
      <c r="M5" s="387"/>
      <c r="N5" s="387"/>
      <c r="O5" s="387"/>
    </row>
    <row r="6" spans="1:15" ht="15" thickBot="1" x14ac:dyDescent="0.35">
      <c r="A6" s="48" t="s">
        <v>21</v>
      </c>
      <c r="B6" s="49">
        <v>234487</v>
      </c>
      <c r="C6" s="50">
        <v>122117263</v>
      </c>
      <c r="D6" s="51">
        <v>133192.92573770389</v>
      </c>
      <c r="E6" s="51">
        <v>64976491.842520803</v>
      </c>
      <c r="F6" s="49">
        <v>608051.07426229503</v>
      </c>
      <c r="G6" s="50">
        <v>276223127.15747881</v>
      </c>
      <c r="H6" s="24">
        <f t="shared" si="0"/>
        <v>741243.99999999895</v>
      </c>
      <c r="I6" s="24">
        <f t="shared" si="0"/>
        <v>341199618.99999964</v>
      </c>
      <c r="J6" s="25">
        <f t="shared" si="1"/>
        <v>975730.99999999895</v>
      </c>
      <c r="K6" s="26">
        <f t="shared" si="1"/>
        <v>463316881.99999964</v>
      </c>
      <c r="L6" s="404"/>
      <c r="M6" s="387"/>
      <c r="N6" s="387"/>
      <c r="O6" s="387"/>
    </row>
    <row r="7" spans="1:15" ht="15" thickBot="1" x14ac:dyDescent="0.35">
      <c r="A7" s="48" t="s">
        <v>22</v>
      </c>
      <c r="B7" s="49">
        <v>95022</v>
      </c>
      <c r="C7" s="50">
        <v>51264430.7999999</v>
      </c>
      <c r="D7" s="51">
        <v>18476</v>
      </c>
      <c r="E7" s="51">
        <v>10078901</v>
      </c>
      <c r="F7" s="52">
        <v>35210</v>
      </c>
      <c r="G7" s="66">
        <v>18334157</v>
      </c>
      <c r="H7" s="24">
        <f t="shared" si="0"/>
        <v>53686</v>
      </c>
      <c r="I7" s="24">
        <f t="shared" si="0"/>
        <v>28413058</v>
      </c>
      <c r="J7" s="25">
        <f t="shared" si="1"/>
        <v>148708</v>
      </c>
      <c r="K7" s="26">
        <f t="shared" si="1"/>
        <v>79677488.799999893</v>
      </c>
      <c r="L7" s="404"/>
      <c r="M7" s="387"/>
      <c r="N7" s="387"/>
      <c r="O7" s="387"/>
    </row>
    <row r="8" spans="1:15" ht="15" thickBot="1" x14ac:dyDescent="0.35">
      <c r="A8" s="54" t="s">
        <v>23</v>
      </c>
      <c r="B8" s="41">
        <v>514737</v>
      </c>
      <c r="C8" s="42">
        <v>258448916</v>
      </c>
      <c r="D8" s="43">
        <v>184571</v>
      </c>
      <c r="E8" s="43">
        <v>87843944</v>
      </c>
      <c r="F8" s="87">
        <v>332111</v>
      </c>
      <c r="G8" s="88">
        <v>193518011</v>
      </c>
      <c r="H8" s="45">
        <f t="shared" si="0"/>
        <v>516682</v>
      </c>
      <c r="I8" s="46">
        <f t="shared" si="0"/>
        <v>281361955</v>
      </c>
      <c r="J8" s="25">
        <f t="shared" si="1"/>
        <v>1031419</v>
      </c>
      <c r="K8" s="26">
        <f t="shared" si="1"/>
        <v>539810871</v>
      </c>
      <c r="L8" s="404"/>
      <c r="M8" s="387"/>
      <c r="N8" s="387"/>
      <c r="O8" s="387"/>
    </row>
    <row r="9" spans="1:15" ht="15" thickBot="1" x14ac:dyDescent="0.35">
      <c r="A9" s="57" t="s">
        <v>24</v>
      </c>
      <c r="B9" s="49">
        <v>513086</v>
      </c>
      <c r="C9" s="50">
        <v>257276820</v>
      </c>
      <c r="D9" s="51">
        <v>184082</v>
      </c>
      <c r="E9" s="51">
        <v>87538231</v>
      </c>
      <c r="F9" s="58">
        <v>322087</v>
      </c>
      <c r="G9" s="69">
        <v>186120637</v>
      </c>
      <c r="H9" s="24">
        <f t="shared" si="0"/>
        <v>506169</v>
      </c>
      <c r="I9" s="24">
        <f t="shared" si="0"/>
        <v>273658868</v>
      </c>
      <c r="J9" s="25">
        <f t="shared" si="1"/>
        <v>1019255</v>
      </c>
      <c r="K9" s="26">
        <f t="shared" si="1"/>
        <v>530935688</v>
      </c>
      <c r="L9" s="404"/>
      <c r="M9" s="387"/>
      <c r="N9" s="387"/>
      <c r="O9" s="387"/>
    </row>
    <row r="10" spans="1:15" ht="15" thickBot="1" x14ac:dyDescent="0.35">
      <c r="A10" s="57" t="s">
        <v>25</v>
      </c>
      <c r="B10" s="49">
        <v>1651</v>
      </c>
      <c r="C10" s="50">
        <v>1172096</v>
      </c>
      <c r="D10" s="51">
        <v>489</v>
      </c>
      <c r="E10" s="51">
        <v>305713</v>
      </c>
      <c r="F10" s="58">
        <v>10024</v>
      </c>
      <c r="G10" s="69">
        <v>7397374</v>
      </c>
      <c r="H10" s="24">
        <f t="shared" si="0"/>
        <v>10513</v>
      </c>
      <c r="I10" s="24">
        <f t="shared" si="0"/>
        <v>7703087</v>
      </c>
      <c r="J10" s="25">
        <f t="shared" si="1"/>
        <v>12164</v>
      </c>
      <c r="K10" s="26">
        <f t="shared" si="1"/>
        <v>8875183</v>
      </c>
      <c r="L10" s="404"/>
      <c r="M10" s="387"/>
      <c r="N10" s="387"/>
      <c r="O10" s="387"/>
    </row>
    <row r="11" spans="1:15" ht="15" thickBot="1" x14ac:dyDescent="0.35">
      <c r="A11" s="54" t="s">
        <v>26</v>
      </c>
      <c r="B11" s="41">
        <v>14947</v>
      </c>
      <c r="C11" s="42">
        <v>6338562</v>
      </c>
      <c r="D11" s="43">
        <v>6524</v>
      </c>
      <c r="E11" s="43">
        <v>3596798</v>
      </c>
      <c r="F11" s="55">
        <v>4945</v>
      </c>
      <c r="G11" s="89">
        <v>2957512</v>
      </c>
      <c r="H11" s="45">
        <f t="shared" si="0"/>
        <v>11469</v>
      </c>
      <c r="I11" s="46">
        <f t="shared" si="0"/>
        <v>6554310</v>
      </c>
      <c r="J11" s="25">
        <f t="shared" si="1"/>
        <v>26416</v>
      </c>
      <c r="K11" s="26">
        <f t="shared" si="1"/>
        <v>12892872</v>
      </c>
      <c r="L11" s="404"/>
      <c r="M11" s="387"/>
      <c r="N11" s="387"/>
      <c r="O11" s="387"/>
    </row>
    <row r="12" spans="1:15" ht="15" thickBot="1" x14ac:dyDescent="0.35">
      <c r="A12" s="57" t="s">
        <v>27</v>
      </c>
      <c r="B12" s="49">
        <v>14947</v>
      </c>
      <c r="C12" s="50">
        <v>6338562</v>
      </c>
      <c r="D12" s="51">
        <v>6524</v>
      </c>
      <c r="E12" s="51">
        <v>3596798</v>
      </c>
      <c r="F12" s="58">
        <v>4945</v>
      </c>
      <c r="G12" s="69">
        <v>2957512</v>
      </c>
      <c r="H12" s="24">
        <f t="shared" si="0"/>
        <v>11469</v>
      </c>
      <c r="I12" s="24">
        <f t="shared" si="0"/>
        <v>6554310</v>
      </c>
      <c r="J12" s="25">
        <f t="shared" si="1"/>
        <v>26416</v>
      </c>
      <c r="K12" s="26">
        <f t="shared" si="1"/>
        <v>12892872</v>
      </c>
      <c r="L12" s="404"/>
      <c r="M12" s="387"/>
      <c r="N12" s="387"/>
      <c r="O12" s="387"/>
    </row>
    <row r="13" spans="1:15" ht="15" thickBot="1" x14ac:dyDescent="0.35">
      <c r="A13" s="30" t="s">
        <v>28</v>
      </c>
      <c r="B13" s="31">
        <v>118936</v>
      </c>
      <c r="C13" s="32">
        <v>61315476</v>
      </c>
      <c r="D13" s="33">
        <v>79337.569462402898</v>
      </c>
      <c r="E13" s="33">
        <v>37298306.522676289</v>
      </c>
      <c r="F13" s="34">
        <v>95297.430537597</v>
      </c>
      <c r="G13" s="90">
        <v>44691116.477323599</v>
      </c>
      <c r="H13" s="36">
        <f t="shared" si="0"/>
        <v>174634.99999999988</v>
      </c>
      <c r="I13" s="37">
        <f t="shared" si="0"/>
        <v>81989422.999999881</v>
      </c>
      <c r="J13" s="61">
        <f t="shared" si="1"/>
        <v>293570.99999999988</v>
      </c>
      <c r="K13" s="62">
        <f t="shared" si="1"/>
        <v>143304898.99999988</v>
      </c>
      <c r="L13" s="402">
        <f>K13/K3</f>
        <v>4.2311284712984128E-2</v>
      </c>
      <c r="M13" s="387">
        <f>J13/J3</f>
        <v>0.10286260284210537</v>
      </c>
      <c r="N13" s="387">
        <f>E13/K13</f>
        <v>0.26027237577325474</v>
      </c>
      <c r="O13" s="387">
        <f>G13/K13</f>
        <v>0.31186035361794323</v>
      </c>
    </row>
    <row r="14" spans="1:15" ht="15" thickBot="1" x14ac:dyDescent="0.35">
      <c r="A14" s="40" t="s">
        <v>20</v>
      </c>
      <c r="B14" s="63">
        <v>48120</v>
      </c>
      <c r="C14" s="64">
        <v>25161079</v>
      </c>
      <c r="D14" s="65">
        <v>39243.569462402891</v>
      </c>
      <c r="E14" s="65">
        <v>18037924.522676289</v>
      </c>
      <c r="F14" s="93">
        <v>59375.430537597</v>
      </c>
      <c r="G14" s="122">
        <v>26040952.477323599</v>
      </c>
      <c r="H14" s="45">
        <f t="shared" si="0"/>
        <v>98618.999999999884</v>
      </c>
      <c r="I14" s="46">
        <f t="shared" si="0"/>
        <v>44078876.999999888</v>
      </c>
      <c r="J14" s="25">
        <f t="shared" si="1"/>
        <v>146738.99999999988</v>
      </c>
      <c r="K14" s="26">
        <f t="shared" si="1"/>
        <v>69239955.999999881</v>
      </c>
      <c r="L14" s="402"/>
      <c r="M14" s="387"/>
      <c r="N14" s="387"/>
      <c r="O14" s="387"/>
    </row>
    <row r="15" spans="1:15" ht="15" thickBot="1" x14ac:dyDescent="0.35">
      <c r="A15" s="48" t="str">
        <f>A6</f>
        <v>EverSource East</v>
      </c>
      <c r="B15" s="49">
        <v>23807</v>
      </c>
      <c r="C15" s="50">
        <v>10277027</v>
      </c>
      <c r="D15" s="51">
        <v>28729.569462402891</v>
      </c>
      <c r="E15" s="51">
        <v>12218520.522676289</v>
      </c>
      <c r="F15" s="49">
        <v>52289.430537597</v>
      </c>
      <c r="G15" s="50">
        <v>22150283.477323599</v>
      </c>
      <c r="H15" s="24">
        <f t="shared" si="0"/>
        <v>81018.999999999884</v>
      </c>
      <c r="I15" s="24">
        <f t="shared" si="0"/>
        <v>34368803.999999888</v>
      </c>
      <c r="J15" s="25">
        <f t="shared" si="1"/>
        <v>104825.99999999988</v>
      </c>
      <c r="K15" s="26">
        <f t="shared" si="1"/>
        <v>44645830.999999888</v>
      </c>
      <c r="L15" s="402"/>
      <c r="M15" s="387"/>
      <c r="N15" s="387"/>
      <c r="O15" s="387"/>
    </row>
    <row r="16" spans="1:15" ht="15" thickBot="1" x14ac:dyDescent="0.35">
      <c r="A16" s="48" t="str">
        <f>A7</f>
        <v>EverSource West</v>
      </c>
      <c r="B16" s="49">
        <v>24313</v>
      </c>
      <c r="C16" s="50">
        <v>14884052</v>
      </c>
      <c r="D16" s="51">
        <v>10514</v>
      </c>
      <c r="E16" s="51">
        <v>5819404</v>
      </c>
      <c r="F16" s="52">
        <v>7086</v>
      </c>
      <c r="G16" s="66">
        <v>3890669</v>
      </c>
      <c r="H16" s="24">
        <f t="shared" si="0"/>
        <v>17600</v>
      </c>
      <c r="I16" s="24">
        <f t="shared" si="0"/>
        <v>9710073</v>
      </c>
      <c r="J16" s="25">
        <f t="shared" si="1"/>
        <v>41913</v>
      </c>
      <c r="K16" s="26">
        <f t="shared" si="1"/>
        <v>24594125</v>
      </c>
      <c r="L16" s="402"/>
      <c r="M16" s="387"/>
      <c r="N16" s="387"/>
      <c r="O16" s="387"/>
    </row>
    <row r="17" spans="1:15" ht="15" thickBot="1" x14ac:dyDescent="0.35">
      <c r="A17" s="40" t="s">
        <v>23</v>
      </c>
      <c r="B17" s="63">
        <v>67262</v>
      </c>
      <c r="C17" s="64">
        <v>34137278</v>
      </c>
      <c r="D17" s="65">
        <v>38979</v>
      </c>
      <c r="E17" s="65">
        <v>18634992</v>
      </c>
      <c r="F17" s="67">
        <v>35460</v>
      </c>
      <c r="G17" s="91">
        <v>18370116</v>
      </c>
      <c r="H17" s="45">
        <f t="shared" si="0"/>
        <v>74439</v>
      </c>
      <c r="I17" s="46">
        <f t="shared" si="0"/>
        <v>37005108</v>
      </c>
      <c r="J17" s="25">
        <f t="shared" si="1"/>
        <v>141701</v>
      </c>
      <c r="K17" s="26">
        <f t="shared" si="1"/>
        <v>71142386</v>
      </c>
      <c r="L17" s="402"/>
      <c r="M17" s="387"/>
      <c r="N17" s="387"/>
      <c r="O17" s="387"/>
    </row>
    <row r="18" spans="1:15" ht="15" thickBot="1" x14ac:dyDescent="0.35">
      <c r="A18" s="57" t="s">
        <v>24</v>
      </c>
      <c r="B18" s="49">
        <v>67224</v>
      </c>
      <c r="C18" s="50">
        <v>34115042</v>
      </c>
      <c r="D18" s="51">
        <v>38969</v>
      </c>
      <c r="E18" s="51">
        <v>18630104</v>
      </c>
      <c r="F18" s="58">
        <v>35353</v>
      </c>
      <c r="G18" s="69">
        <v>18300254</v>
      </c>
      <c r="H18" s="24">
        <f t="shared" si="0"/>
        <v>74322</v>
      </c>
      <c r="I18" s="24">
        <f t="shared" si="0"/>
        <v>36930358</v>
      </c>
      <c r="J18" s="25">
        <f t="shared" si="1"/>
        <v>141546</v>
      </c>
      <c r="K18" s="26">
        <f t="shared" si="1"/>
        <v>71045400</v>
      </c>
      <c r="L18" s="402"/>
      <c r="M18" s="387"/>
      <c r="N18" s="387"/>
      <c r="O18" s="387"/>
    </row>
    <row r="19" spans="1:15" ht="15" thickBot="1" x14ac:dyDescent="0.35">
      <c r="A19" s="57" t="s">
        <v>25</v>
      </c>
      <c r="B19" s="49">
        <v>38</v>
      </c>
      <c r="C19" s="50">
        <v>22236</v>
      </c>
      <c r="D19" s="51">
        <v>10</v>
      </c>
      <c r="E19" s="51">
        <v>4888</v>
      </c>
      <c r="F19" s="58">
        <v>107</v>
      </c>
      <c r="G19" s="69">
        <v>69862</v>
      </c>
      <c r="H19" s="24">
        <f t="shared" si="0"/>
        <v>117</v>
      </c>
      <c r="I19" s="24">
        <f t="shared" si="0"/>
        <v>74750</v>
      </c>
      <c r="J19" s="25">
        <f t="shared" si="1"/>
        <v>155</v>
      </c>
      <c r="K19" s="26">
        <f t="shared" si="1"/>
        <v>96986</v>
      </c>
      <c r="L19" s="402"/>
      <c r="M19" s="387"/>
      <c r="N19" s="387"/>
      <c r="O19" s="387"/>
    </row>
    <row r="20" spans="1:15" ht="15" thickBot="1" x14ac:dyDescent="0.35">
      <c r="A20" s="54" t="s">
        <v>26</v>
      </c>
      <c r="B20" s="63">
        <v>3554</v>
      </c>
      <c r="C20" s="64">
        <v>2017119</v>
      </c>
      <c r="D20" s="65">
        <v>1115</v>
      </c>
      <c r="E20" s="65">
        <v>625390</v>
      </c>
      <c r="F20" s="70">
        <v>462</v>
      </c>
      <c r="G20" s="92">
        <v>280048</v>
      </c>
      <c r="H20" s="45">
        <f t="shared" si="0"/>
        <v>1577</v>
      </c>
      <c r="I20" s="46">
        <f t="shared" si="0"/>
        <v>905438</v>
      </c>
      <c r="J20" s="25">
        <f t="shared" si="1"/>
        <v>5131</v>
      </c>
      <c r="K20" s="26">
        <f t="shared" si="1"/>
        <v>2922557</v>
      </c>
      <c r="L20" s="402"/>
      <c r="M20" s="387"/>
      <c r="N20" s="387"/>
      <c r="O20" s="387"/>
    </row>
    <row r="21" spans="1:15" ht="15" thickBot="1" x14ac:dyDescent="0.35">
      <c r="A21" s="57" t="s">
        <v>27</v>
      </c>
      <c r="B21" s="49">
        <v>3554</v>
      </c>
      <c r="C21" s="50">
        <v>2017119</v>
      </c>
      <c r="D21" s="51">
        <v>1115</v>
      </c>
      <c r="E21" s="51">
        <v>625390</v>
      </c>
      <c r="F21" s="58">
        <v>462</v>
      </c>
      <c r="G21" s="69">
        <v>280048</v>
      </c>
      <c r="H21" s="24">
        <f t="shared" si="0"/>
        <v>1577</v>
      </c>
      <c r="I21" s="24">
        <f t="shared" si="0"/>
        <v>905438</v>
      </c>
      <c r="J21" s="25">
        <f t="shared" si="1"/>
        <v>5131</v>
      </c>
      <c r="K21" s="26">
        <f t="shared" si="1"/>
        <v>2922557</v>
      </c>
      <c r="L21" s="402"/>
      <c r="M21" s="387"/>
      <c r="N21" s="387"/>
      <c r="O21" s="387"/>
    </row>
    <row r="22" spans="1:15" ht="15" thickBot="1" x14ac:dyDescent="0.35">
      <c r="A22" s="30" t="s">
        <v>29</v>
      </c>
      <c r="B22" s="31">
        <v>104277</v>
      </c>
      <c r="C22" s="32">
        <v>90714848</v>
      </c>
      <c r="D22" s="33">
        <v>81985.16505389793</v>
      </c>
      <c r="E22" s="33">
        <v>144788379.40525368</v>
      </c>
      <c r="F22" s="34">
        <v>118573.83494610185</v>
      </c>
      <c r="G22" s="90">
        <v>89378809.194746107</v>
      </c>
      <c r="H22" s="36">
        <f t="shared" si="0"/>
        <v>200558.99999999977</v>
      </c>
      <c r="I22" s="37">
        <f t="shared" si="0"/>
        <v>234167188.59999979</v>
      </c>
      <c r="J22" s="38">
        <f t="shared" si="1"/>
        <v>304835.99999999977</v>
      </c>
      <c r="K22" s="39">
        <f t="shared" si="1"/>
        <v>324882036.59999979</v>
      </c>
      <c r="L22" s="402">
        <f>K22/K3</f>
        <v>9.5922584954452481E-2</v>
      </c>
      <c r="M22" s="387">
        <f>J22/J3</f>
        <v>0.10680967943010726</v>
      </c>
      <c r="N22" s="387">
        <f>E22/K22</f>
        <v>0.44566446615674093</v>
      </c>
      <c r="O22" s="387">
        <f>G22/K22</f>
        <v>0.2751115762820423</v>
      </c>
    </row>
    <row r="23" spans="1:15" ht="15" thickBot="1" x14ac:dyDescent="0.35">
      <c r="A23" s="54" t="s">
        <v>20</v>
      </c>
      <c r="B23" s="63">
        <v>36351</v>
      </c>
      <c r="C23" s="64">
        <v>33443033</v>
      </c>
      <c r="D23" s="65">
        <v>38746.16505389793</v>
      </c>
      <c r="E23" s="65">
        <v>80759726.405253679</v>
      </c>
      <c r="F23" s="93">
        <v>75543.834946101852</v>
      </c>
      <c r="G23" s="122">
        <v>50776624.194746107</v>
      </c>
      <c r="H23" s="45">
        <f t="shared" si="0"/>
        <v>114289.99999999978</v>
      </c>
      <c r="I23" s="46">
        <f t="shared" si="0"/>
        <v>131536350.59999979</v>
      </c>
      <c r="J23" s="25">
        <f t="shared" si="1"/>
        <v>150640.99999999977</v>
      </c>
      <c r="K23" s="26">
        <f t="shared" si="1"/>
        <v>164979383.59999979</v>
      </c>
      <c r="L23" s="402"/>
      <c r="M23" s="387"/>
      <c r="N23" s="387"/>
      <c r="O23" s="387"/>
    </row>
    <row r="24" spans="1:15" ht="15" thickBot="1" x14ac:dyDescent="0.35">
      <c r="A24" s="57" t="str">
        <f>A15</f>
        <v>EverSource East</v>
      </c>
      <c r="B24" s="49">
        <v>25728</v>
      </c>
      <c r="C24" s="50">
        <v>16708857</v>
      </c>
      <c r="D24" s="51">
        <v>32514.165053897934</v>
      </c>
      <c r="E24" s="51">
        <v>57368755.405253686</v>
      </c>
      <c r="F24" s="49">
        <v>70516.834946101852</v>
      </c>
      <c r="G24" s="50">
        <v>42988380.59474612</v>
      </c>
      <c r="H24" s="24">
        <f t="shared" si="0"/>
        <v>103030.99999999978</v>
      </c>
      <c r="I24" s="24">
        <f t="shared" si="0"/>
        <v>100357135.99999981</v>
      </c>
      <c r="J24" s="25">
        <f t="shared" si="1"/>
        <v>128758.99999999978</v>
      </c>
      <c r="K24" s="26">
        <f t="shared" si="1"/>
        <v>117065992.99999979</v>
      </c>
      <c r="L24" s="402"/>
      <c r="M24" s="387"/>
      <c r="N24" s="387"/>
      <c r="O24" s="387"/>
    </row>
    <row r="25" spans="1:15" ht="15" thickBot="1" x14ac:dyDescent="0.35">
      <c r="A25" s="57" t="str">
        <f>A16</f>
        <v>EverSource West</v>
      </c>
      <c r="B25" s="49">
        <v>10623</v>
      </c>
      <c r="C25" s="50">
        <v>16734176</v>
      </c>
      <c r="D25" s="51">
        <v>6232</v>
      </c>
      <c r="E25" s="51">
        <v>23390971</v>
      </c>
      <c r="F25" s="52">
        <v>5027</v>
      </c>
      <c r="G25" s="66">
        <v>7788243.5999999903</v>
      </c>
      <c r="H25" s="24">
        <f t="shared" si="0"/>
        <v>11259</v>
      </c>
      <c r="I25" s="24">
        <f t="shared" si="0"/>
        <v>31179214.59999999</v>
      </c>
      <c r="J25" s="25">
        <f t="shared" si="1"/>
        <v>21882</v>
      </c>
      <c r="K25" s="26">
        <f t="shared" si="1"/>
        <v>47913390.599999994</v>
      </c>
      <c r="L25" s="402"/>
      <c r="M25" s="387"/>
      <c r="N25" s="387"/>
      <c r="O25" s="387"/>
    </row>
    <row r="26" spans="1:15" ht="15" thickBot="1" x14ac:dyDescent="0.35">
      <c r="A26" s="54" t="s">
        <v>23</v>
      </c>
      <c r="B26" s="41">
        <v>66219</v>
      </c>
      <c r="C26" s="42">
        <v>57018759</v>
      </c>
      <c r="D26" s="43">
        <v>42642</v>
      </c>
      <c r="E26" s="43">
        <v>63880468</v>
      </c>
      <c r="F26" s="87">
        <v>42807</v>
      </c>
      <c r="G26" s="88">
        <v>38564985</v>
      </c>
      <c r="H26" s="45">
        <f t="shared" si="0"/>
        <v>85449</v>
      </c>
      <c r="I26" s="46">
        <f t="shared" si="0"/>
        <v>102445453</v>
      </c>
      <c r="J26" s="25">
        <f t="shared" si="1"/>
        <v>151668</v>
      </c>
      <c r="K26" s="26">
        <f t="shared" si="1"/>
        <v>159464212</v>
      </c>
      <c r="L26" s="402"/>
      <c r="M26" s="387"/>
      <c r="N26" s="387"/>
      <c r="O26" s="387"/>
    </row>
    <row r="27" spans="1:15" ht="15" thickBot="1" x14ac:dyDescent="0.35">
      <c r="A27" s="57" t="s">
        <v>24</v>
      </c>
      <c r="B27" s="49">
        <v>66010</v>
      </c>
      <c r="C27" s="50">
        <v>56881107</v>
      </c>
      <c r="D27" s="51">
        <v>42314</v>
      </c>
      <c r="E27" s="51">
        <v>63405576</v>
      </c>
      <c r="F27" s="58">
        <v>41733</v>
      </c>
      <c r="G27" s="69">
        <v>37330404</v>
      </c>
      <c r="H27" s="24">
        <f t="shared" si="0"/>
        <v>84047</v>
      </c>
      <c r="I27" s="24">
        <f t="shared" si="0"/>
        <v>100735980</v>
      </c>
      <c r="J27" s="25">
        <f t="shared" si="1"/>
        <v>150057</v>
      </c>
      <c r="K27" s="26">
        <f t="shared" si="1"/>
        <v>157617087</v>
      </c>
      <c r="L27" s="402"/>
      <c r="M27" s="387"/>
      <c r="N27" s="387"/>
      <c r="O27" s="387"/>
    </row>
    <row r="28" spans="1:15" ht="15" thickBot="1" x14ac:dyDescent="0.35">
      <c r="A28" s="57" t="s">
        <v>25</v>
      </c>
      <c r="B28" s="49">
        <v>209</v>
      </c>
      <c r="C28" s="50">
        <v>137652</v>
      </c>
      <c r="D28" s="51">
        <v>328</v>
      </c>
      <c r="E28" s="51">
        <v>474892</v>
      </c>
      <c r="F28" s="58">
        <v>1074</v>
      </c>
      <c r="G28" s="69">
        <v>1234581</v>
      </c>
      <c r="H28" s="24">
        <f t="shared" si="0"/>
        <v>1402</v>
      </c>
      <c r="I28" s="24">
        <f t="shared" si="0"/>
        <v>1709473</v>
      </c>
      <c r="J28" s="25">
        <f t="shared" si="1"/>
        <v>1611</v>
      </c>
      <c r="K28" s="26">
        <f t="shared" si="1"/>
        <v>1847125</v>
      </c>
      <c r="L28" s="402"/>
      <c r="M28" s="387"/>
      <c r="N28" s="387"/>
      <c r="O28" s="387"/>
    </row>
    <row r="29" spans="1:15" ht="15" thickBot="1" x14ac:dyDescent="0.35">
      <c r="A29" s="54" t="s">
        <v>26</v>
      </c>
      <c r="B29" s="41">
        <v>1707</v>
      </c>
      <c r="C29" s="42">
        <v>253056</v>
      </c>
      <c r="D29" s="43">
        <v>597</v>
      </c>
      <c r="E29" s="43">
        <v>148185</v>
      </c>
      <c r="F29" s="55">
        <v>223</v>
      </c>
      <c r="G29" s="89">
        <v>37200</v>
      </c>
      <c r="H29" s="45">
        <f t="shared" si="0"/>
        <v>820</v>
      </c>
      <c r="I29" s="46">
        <f t="shared" si="0"/>
        <v>185385</v>
      </c>
      <c r="J29" s="25">
        <f t="shared" si="1"/>
        <v>2527</v>
      </c>
      <c r="K29" s="26">
        <f t="shared" si="1"/>
        <v>438441</v>
      </c>
      <c r="L29" s="402"/>
      <c r="M29" s="387"/>
      <c r="N29" s="387"/>
      <c r="O29" s="387"/>
    </row>
    <row r="30" spans="1:15" ht="15" thickBot="1" x14ac:dyDescent="0.35">
      <c r="A30" s="57" t="s">
        <v>27</v>
      </c>
      <c r="B30" s="49">
        <v>1707</v>
      </c>
      <c r="C30" s="50">
        <v>253056</v>
      </c>
      <c r="D30" s="51">
        <v>597</v>
      </c>
      <c r="E30" s="51">
        <v>148185</v>
      </c>
      <c r="F30" s="58">
        <v>223</v>
      </c>
      <c r="G30" s="69">
        <v>37200</v>
      </c>
      <c r="H30" s="24">
        <f t="shared" si="0"/>
        <v>820</v>
      </c>
      <c r="I30" s="24">
        <f t="shared" si="0"/>
        <v>185385</v>
      </c>
      <c r="J30" s="25">
        <f t="shared" si="1"/>
        <v>2527</v>
      </c>
      <c r="K30" s="26">
        <f t="shared" si="1"/>
        <v>438441</v>
      </c>
      <c r="L30" s="402"/>
      <c r="M30" s="387"/>
      <c r="N30" s="387"/>
      <c r="O30" s="387"/>
    </row>
    <row r="31" spans="1:15" ht="15" thickBot="1" x14ac:dyDescent="0.35">
      <c r="A31" s="30" t="s">
        <v>30</v>
      </c>
      <c r="B31" s="31">
        <v>10839</v>
      </c>
      <c r="C31" s="32">
        <v>77054299</v>
      </c>
      <c r="D31" s="33">
        <v>23275.852319957896</v>
      </c>
      <c r="E31" s="33">
        <v>329213580.15866762</v>
      </c>
      <c r="F31" s="34">
        <v>14199.147680042001</v>
      </c>
      <c r="G31" s="90">
        <v>90817542.541331798</v>
      </c>
      <c r="H31" s="36">
        <f t="shared" si="0"/>
        <v>37474.999999999898</v>
      </c>
      <c r="I31" s="37">
        <f t="shared" si="0"/>
        <v>420031122.69999945</v>
      </c>
      <c r="J31" s="38">
        <f t="shared" si="1"/>
        <v>48313.999999999891</v>
      </c>
      <c r="K31" s="39">
        <f t="shared" si="1"/>
        <v>497085421.69999945</v>
      </c>
      <c r="L31" s="402">
        <f>K31/K3</f>
        <v>0.14676625119579809</v>
      </c>
      <c r="M31" s="387">
        <f>J31/J3</f>
        <v>1.6928456127183779E-2</v>
      </c>
      <c r="N31" s="387">
        <f>E31/K31</f>
        <v>0.66228773926376439</v>
      </c>
      <c r="O31" s="387">
        <f>G31/K31</f>
        <v>0.18270007241560571</v>
      </c>
    </row>
    <row r="32" spans="1:15" ht="15" thickBot="1" x14ac:dyDescent="0.35">
      <c r="A32" s="54" t="s">
        <v>20</v>
      </c>
      <c r="B32" s="63">
        <v>7782</v>
      </c>
      <c r="C32" s="64">
        <v>39454103</v>
      </c>
      <c r="D32" s="65">
        <v>15692.852319957896</v>
      </c>
      <c r="E32" s="65">
        <v>177468792.15866762</v>
      </c>
      <c r="F32" s="93">
        <v>12612.147680042001</v>
      </c>
      <c r="G32" s="94">
        <v>66449778.541331805</v>
      </c>
      <c r="H32" s="45">
        <f t="shared" si="0"/>
        <v>28304.999999999898</v>
      </c>
      <c r="I32" s="46">
        <f t="shared" si="0"/>
        <v>243918570.69999942</v>
      </c>
      <c r="J32" s="47">
        <f t="shared" si="1"/>
        <v>36086.999999999898</v>
      </c>
      <c r="K32" s="26">
        <f t="shared" si="1"/>
        <v>283372673.69999945</v>
      </c>
      <c r="L32" s="402"/>
      <c r="M32" s="387"/>
      <c r="N32" s="387"/>
      <c r="O32" s="387"/>
    </row>
    <row r="33" spans="1:15" ht="15" thickBot="1" x14ac:dyDescent="0.35">
      <c r="A33" s="57" t="str">
        <f>A24</f>
        <v>EverSource East</v>
      </c>
      <c r="B33" s="49">
        <v>7618</v>
      </c>
      <c r="C33" s="50">
        <v>35825152</v>
      </c>
      <c r="D33" s="51">
        <v>14994.852319957896</v>
      </c>
      <c r="E33" s="51">
        <v>155343367.65866762</v>
      </c>
      <c r="F33" s="49">
        <v>12504.147680042001</v>
      </c>
      <c r="G33" s="51">
        <v>64418062.341331802</v>
      </c>
      <c r="H33" s="24">
        <f t="shared" si="0"/>
        <v>27498.999999999898</v>
      </c>
      <c r="I33" s="24">
        <f t="shared" si="0"/>
        <v>219761429.99999943</v>
      </c>
      <c r="J33" s="47">
        <f t="shared" si="1"/>
        <v>35116.999999999898</v>
      </c>
      <c r="K33" s="26">
        <f t="shared" si="1"/>
        <v>255586581.99999943</v>
      </c>
      <c r="L33" s="402"/>
      <c r="M33" s="387"/>
      <c r="N33" s="387"/>
      <c r="O33" s="387"/>
    </row>
    <row r="34" spans="1:15" ht="15" thickBot="1" x14ac:dyDescent="0.35">
      <c r="A34" s="57" t="str">
        <f>A25</f>
        <v>EverSource West</v>
      </c>
      <c r="B34" s="49">
        <v>164</v>
      </c>
      <c r="C34" s="50">
        <v>3628951</v>
      </c>
      <c r="D34" s="51">
        <v>698</v>
      </c>
      <c r="E34" s="51">
        <v>22125424.5</v>
      </c>
      <c r="F34" s="52">
        <v>108</v>
      </c>
      <c r="G34" s="53">
        <v>2031716.2</v>
      </c>
      <c r="H34" s="24">
        <f t="shared" si="0"/>
        <v>806</v>
      </c>
      <c r="I34" s="24">
        <f t="shared" si="0"/>
        <v>24157140.699999999</v>
      </c>
      <c r="J34" s="47">
        <f t="shared" si="1"/>
        <v>970</v>
      </c>
      <c r="K34" s="26">
        <f t="shared" si="1"/>
        <v>27786091.699999999</v>
      </c>
      <c r="L34" s="402"/>
      <c r="M34" s="387"/>
      <c r="N34" s="387"/>
      <c r="O34" s="387"/>
    </row>
    <row r="35" spans="1:15" ht="15" thickBot="1" x14ac:dyDescent="0.35">
      <c r="A35" s="54" t="s">
        <v>23</v>
      </c>
      <c r="B35" s="63">
        <v>2147</v>
      </c>
      <c r="C35" s="64">
        <v>34934007</v>
      </c>
      <c r="D35" s="65">
        <v>6982</v>
      </c>
      <c r="E35" s="65">
        <v>147152751</v>
      </c>
      <c r="F35" s="67">
        <v>1389</v>
      </c>
      <c r="G35" s="91">
        <v>23838146</v>
      </c>
      <c r="H35" s="45">
        <f t="shared" si="0"/>
        <v>8371</v>
      </c>
      <c r="I35" s="46">
        <f t="shared" si="0"/>
        <v>170990897</v>
      </c>
      <c r="J35" s="25">
        <f t="shared" si="1"/>
        <v>10518</v>
      </c>
      <c r="K35" s="26">
        <f t="shared" si="1"/>
        <v>205924904</v>
      </c>
      <c r="L35" s="402"/>
      <c r="M35" s="387"/>
      <c r="N35" s="387"/>
      <c r="O35" s="387"/>
    </row>
    <row r="36" spans="1:15" ht="15" thickBot="1" x14ac:dyDescent="0.35">
      <c r="A36" s="57" t="s">
        <v>24</v>
      </c>
      <c r="B36" s="49">
        <v>2144</v>
      </c>
      <c r="C36" s="50">
        <v>34922693</v>
      </c>
      <c r="D36" s="51">
        <v>6954</v>
      </c>
      <c r="E36" s="51">
        <v>146592829</v>
      </c>
      <c r="F36" s="58">
        <v>1352</v>
      </c>
      <c r="G36" s="69">
        <v>23085022</v>
      </c>
      <c r="H36" s="24">
        <f t="shared" si="0"/>
        <v>8306</v>
      </c>
      <c r="I36" s="24">
        <f t="shared" si="0"/>
        <v>169677851</v>
      </c>
      <c r="J36" s="25">
        <f t="shared" si="1"/>
        <v>10450</v>
      </c>
      <c r="K36" s="26">
        <f t="shared" si="1"/>
        <v>204600544</v>
      </c>
      <c r="L36" s="402"/>
      <c r="M36" s="387"/>
      <c r="N36" s="387"/>
      <c r="O36" s="387"/>
    </row>
    <row r="37" spans="1:15" ht="15" thickBot="1" x14ac:dyDescent="0.35">
      <c r="A37" s="57" t="s">
        <v>25</v>
      </c>
      <c r="B37" s="49">
        <v>3</v>
      </c>
      <c r="C37" s="50">
        <v>11314</v>
      </c>
      <c r="D37" s="51">
        <v>28</v>
      </c>
      <c r="E37" s="51">
        <v>559922</v>
      </c>
      <c r="F37" s="58">
        <v>37</v>
      </c>
      <c r="G37" s="69">
        <v>753124</v>
      </c>
      <c r="H37" s="24">
        <f t="shared" si="0"/>
        <v>65</v>
      </c>
      <c r="I37" s="24">
        <f t="shared" si="0"/>
        <v>1313046</v>
      </c>
      <c r="J37" s="25">
        <f t="shared" si="1"/>
        <v>68</v>
      </c>
      <c r="K37" s="26">
        <f t="shared" si="1"/>
        <v>1324360</v>
      </c>
      <c r="L37" s="402"/>
      <c r="M37" s="387"/>
      <c r="N37" s="387"/>
      <c r="O37" s="387"/>
    </row>
    <row r="38" spans="1:15" ht="15" thickBot="1" x14ac:dyDescent="0.35">
      <c r="A38" s="54" t="s">
        <v>26</v>
      </c>
      <c r="B38" s="63">
        <v>910</v>
      </c>
      <c r="C38" s="64">
        <v>2666189</v>
      </c>
      <c r="D38" s="65">
        <v>601</v>
      </c>
      <c r="E38" s="65">
        <v>4592037</v>
      </c>
      <c r="F38" s="70">
        <v>198</v>
      </c>
      <c r="G38" s="92">
        <v>529618</v>
      </c>
      <c r="H38" s="45">
        <f t="shared" si="0"/>
        <v>799</v>
      </c>
      <c r="I38" s="46">
        <f t="shared" si="0"/>
        <v>5121655</v>
      </c>
      <c r="J38" s="25">
        <f t="shared" si="1"/>
        <v>1709</v>
      </c>
      <c r="K38" s="26">
        <f t="shared" si="1"/>
        <v>7787844</v>
      </c>
      <c r="L38" s="402"/>
      <c r="M38" s="387"/>
      <c r="N38" s="387"/>
      <c r="O38" s="387"/>
    </row>
    <row r="39" spans="1:15" ht="15" thickBot="1" x14ac:dyDescent="0.35">
      <c r="A39" s="57" t="s">
        <v>27</v>
      </c>
      <c r="B39" s="49">
        <v>910</v>
      </c>
      <c r="C39" s="50">
        <v>2666189</v>
      </c>
      <c r="D39" s="51">
        <v>601</v>
      </c>
      <c r="E39" s="51">
        <v>4592037</v>
      </c>
      <c r="F39" s="58">
        <v>198</v>
      </c>
      <c r="G39" s="69">
        <v>529618</v>
      </c>
      <c r="H39" s="24">
        <f t="shared" si="0"/>
        <v>799</v>
      </c>
      <c r="I39" s="24">
        <f t="shared" si="0"/>
        <v>5121655</v>
      </c>
      <c r="J39" s="25">
        <f t="shared" si="1"/>
        <v>1709</v>
      </c>
      <c r="K39" s="26">
        <f t="shared" si="1"/>
        <v>7787844</v>
      </c>
      <c r="L39" s="402"/>
      <c r="M39" s="387"/>
      <c r="N39" s="387"/>
      <c r="O39" s="387"/>
    </row>
    <row r="40" spans="1:15" ht="15" thickBot="1" x14ac:dyDescent="0.35">
      <c r="A40" s="30" t="s">
        <v>32</v>
      </c>
      <c r="B40" s="31">
        <v>672</v>
      </c>
      <c r="C40" s="32">
        <v>66941956</v>
      </c>
      <c r="D40" s="33">
        <v>6037.1514231050005</v>
      </c>
      <c r="E40" s="33">
        <v>1190226398.8201592</v>
      </c>
      <c r="F40" s="34">
        <v>771.84857689499722</v>
      </c>
      <c r="G40" s="90">
        <v>55664924.179839365</v>
      </c>
      <c r="H40" s="36">
        <f t="shared" si="0"/>
        <v>6808.9999999999982</v>
      </c>
      <c r="I40" s="37">
        <f t="shared" si="0"/>
        <v>1245891322.9999986</v>
      </c>
      <c r="J40" s="38">
        <f t="shared" si="1"/>
        <v>7480.9999999999982</v>
      </c>
      <c r="K40" s="39">
        <f t="shared" si="1"/>
        <v>1312833278.9999986</v>
      </c>
      <c r="L40" s="402">
        <f>K40/K3</f>
        <v>0.38761872787370316</v>
      </c>
      <c r="M40" s="384">
        <f>J40/J3</f>
        <v>2.6212232538697297E-3</v>
      </c>
      <c r="N40" s="384">
        <f>E40/K40</f>
        <v>0.90660894864484964</v>
      </c>
      <c r="O40" s="384">
        <f>G40/K40</f>
        <v>4.2400604151534023E-2</v>
      </c>
    </row>
    <row r="41" spans="1:15" ht="15" thickBot="1" x14ac:dyDescent="0.35">
      <c r="A41" s="54" t="s">
        <v>20</v>
      </c>
      <c r="B41" s="63">
        <v>428</v>
      </c>
      <c r="C41" s="64">
        <v>39838870</v>
      </c>
      <c r="D41" s="65">
        <v>3642.1514231050005</v>
      </c>
      <c r="E41" s="65">
        <v>709139954.8201592</v>
      </c>
      <c r="F41" s="93">
        <v>610.84857689499722</v>
      </c>
      <c r="G41" s="94">
        <v>40304038.179839365</v>
      </c>
      <c r="H41" s="45">
        <f t="shared" si="0"/>
        <v>4252.9999999999982</v>
      </c>
      <c r="I41" s="46">
        <f t="shared" si="0"/>
        <v>749443992.99999857</v>
      </c>
      <c r="J41" s="47">
        <f t="shared" si="1"/>
        <v>4680.9999999999982</v>
      </c>
      <c r="K41" s="26">
        <f t="shared" si="1"/>
        <v>789282862.99999857</v>
      </c>
      <c r="L41" s="402"/>
      <c r="M41" s="384"/>
      <c r="N41" s="384"/>
      <c r="O41" s="384"/>
    </row>
    <row r="42" spans="1:15" ht="15" thickBot="1" x14ac:dyDescent="0.35">
      <c r="A42" s="57" t="str">
        <f>A33</f>
        <v>EverSource East</v>
      </c>
      <c r="B42" s="49">
        <v>413</v>
      </c>
      <c r="C42" s="50">
        <v>29602328</v>
      </c>
      <c r="D42" s="51">
        <v>3439.1514231050005</v>
      </c>
      <c r="E42" s="51">
        <v>623556302.8201592</v>
      </c>
      <c r="F42" s="49">
        <v>601.84857689499722</v>
      </c>
      <c r="G42" s="51">
        <v>39680998.179839365</v>
      </c>
      <c r="H42" s="24">
        <f t="shared" si="0"/>
        <v>4040.9999999999977</v>
      </c>
      <c r="I42" s="24">
        <f t="shared" si="0"/>
        <v>663237300.99999857</v>
      </c>
      <c r="J42" s="47">
        <f t="shared" si="1"/>
        <v>4453.9999999999982</v>
      </c>
      <c r="K42" s="26">
        <f t="shared" si="1"/>
        <v>692839628.99999857</v>
      </c>
      <c r="L42" s="402"/>
      <c r="M42" s="384"/>
      <c r="N42" s="384"/>
      <c r="O42" s="384"/>
    </row>
    <row r="43" spans="1:15" ht="15" thickBot="1" x14ac:dyDescent="0.35">
      <c r="A43" s="57" t="str">
        <f>A34</f>
        <v>EverSource West</v>
      </c>
      <c r="B43" s="49">
        <v>15</v>
      </c>
      <c r="C43" s="50">
        <v>10236542</v>
      </c>
      <c r="D43" s="51">
        <v>203</v>
      </c>
      <c r="E43" s="51">
        <v>85583652</v>
      </c>
      <c r="F43" s="52">
        <v>9</v>
      </c>
      <c r="G43" s="53">
        <v>623040</v>
      </c>
      <c r="H43" s="24">
        <f t="shared" si="0"/>
        <v>212</v>
      </c>
      <c r="I43" s="24">
        <f t="shared" si="0"/>
        <v>86206692</v>
      </c>
      <c r="J43" s="47">
        <f t="shared" si="1"/>
        <v>227</v>
      </c>
      <c r="K43" s="26">
        <f t="shared" si="1"/>
        <v>96443234</v>
      </c>
      <c r="L43" s="402"/>
      <c r="M43" s="384"/>
      <c r="N43" s="384"/>
      <c r="O43" s="384"/>
    </row>
    <row r="44" spans="1:15" ht="15" thickBot="1" x14ac:dyDescent="0.35">
      <c r="A44" s="54" t="s">
        <v>23</v>
      </c>
      <c r="B44" s="63">
        <v>239</v>
      </c>
      <c r="C44" s="64">
        <v>25627988</v>
      </c>
      <c r="D44" s="65">
        <v>2371</v>
      </c>
      <c r="E44" s="65">
        <v>467165100</v>
      </c>
      <c r="F44" s="67">
        <v>161</v>
      </c>
      <c r="G44" s="91">
        <v>15360886</v>
      </c>
      <c r="H44" s="45">
        <f t="shared" si="0"/>
        <v>2532</v>
      </c>
      <c r="I44" s="46">
        <f t="shared" si="0"/>
        <v>482525986</v>
      </c>
      <c r="J44" s="25">
        <f t="shared" si="1"/>
        <v>2771</v>
      </c>
      <c r="K44" s="26">
        <f t="shared" si="1"/>
        <v>508153974</v>
      </c>
      <c r="L44" s="402"/>
      <c r="M44" s="384"/>
      <c r="N44" s="384"/>
      <c r="O44" s="384"/>
    </row>
    <row r="45" spans="1:15" ht="15" thickBot="1" x14ac:dyDescent="0.35">
      <c r="A45" s="57" t="s">
        <v>24</v>
      </c>
      <c r="B45" s="49">
        <v>238</v>
      </c>
      <c r="C45" s="50">
        <v>25561268</v>
      </c>
      <c r="D45" s="51">
        <v>2364</v>
      </c>
      <c r="E45" s="51">
        <v>466409640</v>
      </c>
      <c r="F45" s="58">
        <v>159</v>
      </c>
      <c r="G45" s="69">
        <v>15114486</v>
      </c>
      <c r="H45" s="24">
        <f t="shared" si="0"/>
        <v>2523</v>
      </c>
      <c r="I45" s="24">
        <f t="shared" si="0"/>
        <v>481524126</v>
      </c>
      <c r="J45" s="25">
        <f t="shared" si="1"/>
        <v>2761</v>
      </c>
      <c r="K45" s="26">
        <f t="shared" si="1"/>
        <v>507085394</v>
      </c>
      <c r="L45" s="402"/>
      <c r="M45" s="384"/>
      <c r="N45" s="384"/>
      <c r="O45" s="384"/>
    </row>
    <row r="46" spans="1:15" ht="15" thickBot="1" x14ac:dyDescent="0.35">
      <c r="A46" s="57" t="s">
        <v>25</v>
      </c>
      <c r="B46" s="49">
        <v>1</v>
      </c>
      <c r="C46" s="50">
        <v>66720</v>
      </c>
      <c r="D46" s="51">
        <v>7</v>
      </c>
      <c r="E46" s="51">
        <v>755460</v>
      </c>
      <c r="F46" s="58">
        <v>2</v>
      </c>
      <c r="G46" s="69">
        <v>246400</v>
      </c>
      <c r="H46" s="24">
        <f t="shared" si="0"/>
        <v>9</v>
      </c>
      <c r="I46" s="24">
        <f t="shared" si="0"/>
        <v>1001860</v>
      </c>
      <c r="J46" s="25">
        <f t="shared" si="1"/>
        <v>10</v>
      </c>
      <c r="K46" s="26">
        <f t="shared" si="1"/>
        <v>1068580</v>
      </c>
      <c r="L46" s="402"/>
      <c r="M46" s="384"/>
      <c r="N46" s="384"/>
      <c r="O46" s="384"/>
    </row>
    <row r="47" spans="1:15" ht="15" thickBot="1" x14ac:dyDescent="0.35">
      <c r="A47" s="54" t="s">
        <v>26</v>
      </c>
      <c r="B47" s="63">
        <v>5</v>
      </c>
      <c r="C47" s="64">
        <v>1475098</v>
      </c>
      <c r="D47" s="65">
        <v>24</v>
      </c>
      <c r="E47" s="65">
        <v>13921344</v>
      </c>
      <c r="F47" s="70">
        <v>0</v>
      </c>
      <c r="G47" s="92">
        <v>0</v>
      </c>
      <c r="H47" s="45">
        <f t="shared" si="0"/>
        <v>24</v>
      </c>
      <c r="I47" s="46">
        <f t="shared" si="0"/>
        <v>13921344</v>
      </c>
      <c r="J47" s="25">
        <f t="shared" si="1"/>
        <v>29</v>
      </c>
      <c r="K47" s="26">
        <f t="shared" si="1"/>
        <v>15396442</v>
      </c>
      <c r="L47" s="402"/>
      <c r="M47" s="384"/>
      <c r="N47" s="384"/>
      <c r="O47" s="384"/>
    </row>
    <row r="48" spans="1:15" ht="15" thickBot="1" x14ac:dyDescent="0.35">
      <c r="A48" s="57" t="s">
        <v>27</v>
      </c>
      <c r="B48" s="49">
        <v>5</v>
      </c>
      <c r="C48" s="50">
        <v>1475098</v>
      </c>
      <c r="D48" s="51">
        <v>24</v>
      </c>
      <c r="E48" s="51">
        <v>13921344</v>
      </c>
      <c r="F48" s="58">
        <v>0</v>
      </c>
      <c r="G48" s="69">
        <v>0</v>
      </c>
      <c r="H48" s="24">
        <f t="shared" si="0"/>
        <v>24</v>
      </c>
      <c r="I48" s="24">
        <f t="shared" si="0"/>
        <v>13921344</v>
      </c>
      <c r="J48" s="25">
        <f t="shared" si="1"/>
        <v>29</v>
      </c>
      <c r="K48" s="26">
        <f t="shared" si="1"/>
        <v>15396442</v>
      </c>
      <c r="L48" s="402"/>
      <c r="M48" s="384"/>
      <c r="N48" s="384"/>
      <c r="O48" s="384"/>
    </row>
    <row r="49" spans="1:15" ht="15" thickBot="1" x14ac:dyDescent="0.35">
      <c r="A49" s="30" t="s">
        <v>33</v>
      </c>
      <c r="B49" s="31">
        <v>3260</v>
      </c>
      <c r="C49" s="32">
        <v>2412464.1</v>
      </c>
      <c r="D49" s="33">
        <v>8847.7831325301195</v>
      </c>
      <c r="E49" s="33">
        <v>7852266.5841234103</v>
      </c>
      <c r="F49" s="34">
        <v>4717.2168674698696</v>
      </c>
      <c r="G49" s="90">
        <v>1274042.815876581</v>
      </c>
      <c r="H49" s="36">
        <f t="shared" si="0"/>
        <v>13564.999999999989</v>
      </c>
      <c r="I49" s="37">
        <f t="shared" si="0"/>
        <v>9126309.3999999911</v>
      </c>
      <c r="J49" s="38">
        <f t="shared" si="1"/>
        <v>16824.999999999989</v>
      </c>
      <c r="K49" s="39">
        <f t="shared" si="1"/>
        <v>11538773.499999991</v>
      </c>
      <c r="L49" s="403">
        <f>K49/K3</f>
        <v>3.4068642049504281E-3</v>
      </c>
      <c r="M49" s="384">
        <f>J49/J3</f>
        <v>5.8952120366739984E-3</v>
      </c>
      <c r="N49" s="384">
        <f>E49/K49</f>
        <v>0.6805113718649054</v>
      </c>
      <c r="O49" s="384">
        <f>G49/K49</f>
        <v>0.11041405881453363</v>
      </c>
    </row>
    <row r="50" spans="1:15" ht="15" thickBot="1" x14ac:dyDescent="0.35">
      <c r="A50" s="54" t="s">
        <v>20</v>
      </c>
      <c r="B50" s="63">
        <v>2754</v>
      </c>
      <c r="C50" s="64">
        <v>1298813.1000000001</v>
      </c>
      <c r="D50" s="65">
        <v>8250.7831325301195</v>
      </c>
      <c r="E50" s="65">
        <v>4813173.5841234103</v>
      </c>
      <c r="F50" s="93">
        <v>4407.2168674698696</v>
      </c>
      <c r="G50" s="94">
        <v>672942.81587658101</v>
      </c>
      <c r="H50" s="45">
        <f t="shared" si="0"/>
        <v>12657.999999999989</v>
      </c>
      <c r="I50" s="46">
        <f t="shared" si="0"/>
        <v>5486116.3999999911</v>
      </c>
      <c r="J50" s="47">
        <f t="shared" si="1"/>
        <v>15411.999999999989</v>
      </c>
      <c r="K50" s="26">
        <f t="shared" si="1"/>
        <v>6784929.4999999907</v>
      </c>
      <c r="L50" s="403"/>
      <c r="M50" s="384"/>
      <c r="N50" s="384"/>
      <c r="O50" s="384"/>
    </row>
    <row r="51" spans="1:15" ht="15" thickBot="1" x14ac:dyDescent="0.35">
      <c r="A51" s="57" t="str">
        <f>A42</f>
        <v>EverSource East</v>
      </c>
      <c r="B51" s="49">
        <v>2629</v>
      </c>
      <c r="C51" s="50">
        <v>909825</v>
      </c>
      <c r="D51" s="51">
        <v>7028.7831325301204</v>
      </c>
      <c r="E51" s="51">
        <v>3764303.8841234101</v>
      </c>
      <c r="F51" s="49">
        <v>3426.2168674698701</v>
      </c>
      <c r="G51" s="51">
        <v>531717.11587658105</v>
      </c>
      <c r="H51" s="24">
        <f t="shared" si="0"/>
        <v>10454.999999999991</v>
      </c>
      <c r="I51" s="24">
        <f t="shared" si="0"/>
        <v>4296020.9999999907</v>
      </c>
      <c r="J51" s="47">
        <f t="shared" si="1"/>
        <v>13083.999999999989</v>
      </c>
      <c r="K51" s="26">
        <f t="shared" si="1"/>
        <v>5205845.9999999907</v>
      </c>
      <c r="L51" s="403"/>
      <c r="M51" s="384"/>
      <c r="N51" s="384"/>
      <c r="O51" s="384"/>
    </row>
    <row r="52" spans="1:15" ht="15" thickBot="1" x14ac:dyDescent="0.35">
      <c r="A52" s="57" t="str">
        <f>A43</f>
        <v>EverSource West</v>
      </c>
      <c r="B52" s="49">
        <v>125</v>
      </c>
      <c r="C52" s="50">
        <v>388988.1</v>
      </c>
      <c r="D52" s="51">
        <v>1222</v>
      </c>
      <c r="E52" s="51">
        <v>1048869.7</v>
      </c>
      <c r="F52" s="52">
        <v>981</v>
      </c>
      <c r="G52" s="53">
        <v>141225.70000000001</v>
      </c>
      <c r="H52" s="24">
        <f t="shared" si="0"/>
        <v>2203</v>
      </c>
      <c r="I52" s="24">
        <f t="shared" si="0"/>
        <v>1190095.3999999999</v>
      </c>
      <c r="J52" s="47">
        <f t="shared" si="1"/>
        <v>2328</v>
      </c>
      <c r="K52" s="26">
        <f t="shared" si="1"/>
        <v>1579083.4999999998</v>
      </c>
      <c r="L52" s="403"/>
      <c r="M52" s="384"/>
      <c r="N52" s="384"/>
      <c r="O52" s="384"/>
    </row>
    <row r="53" spans="1:15" ht="15" thickBot="1" x14ac:dyDescent="0.35">
      <c r="A53" s="54" t="s">
        <v>23</v>
      </c>
      <c r="B53" s="63">
        <v>222</v>
      </c>
      <c r="C53" s="64">
        <v>1075863</v>
      </c>
      <c r="D53" s="65">
        <v>416</v>
      </c>
      <c r="E53" s="65">
        <v>2962685</v>
      </c>
      <c r="F53" s="67">
        <v>165</v>
      </c>
      <c r="G53" s="91">
        <v>593495</v>
      </c>
      <c r="H53" s="45">
        <f t="shared" si="0"/>
        <v>581</v>
      </c>
      <c r="I53" s="46">
        <f t="shared" si="0"/>
        <v>3556180</v>
      </c>
      <c r="J53" s="25">
        <f t="shared" si="1"/>
        <v>803</v>
      </c>
      <c r="K53" s="26">
        <f t="shared" si="1"/>
        <v>4632043</v>
      </c>
      <c r="L53" s="403"/>
      <c r="M53" s="384"/>
      <c r="N53" s="384"/>
      <c r="O53" s="384"/>
    </row>
    <row r="54" spans="1:15" ht="15" thickBot="1" x14ac:dyDescent="0.35">
      <c r="A54" s="57" t="s">
        <v>24</v>
      </c>
      <c r="B54" s="49">
        <v>222</v>
      </c>
      <c r="C54" s="50">
        <v>1075863</v>
      </c>
      <c r="D54" s="51">
        <v>415</v>
      </c>
      <c r="E54" s="51">
        <v>2946609</v>
      </c>
      <c r="F54" s="58">
        <v>164</v>
      </c>
      <c r="G54" s="69">
        <v>593347</v>
      </c>
      <c r="H54" s="24">
        <f t="shared" si="0"/>
        <v>579</v>
      </c>
      <c r="I54" s="24">
        <f t="shared" si="0"/>
        <v>3539956</v>
      </c>
      <c r="J54" s="25">
        <f t="shared" si="1"/>
        <v>801</v>
      </c>
      <c r="K54" s="26">
        <f t="shared" si="1"/>
        <v>4615819</v>
      </c>
      <c r="L54" s="403"/>
      <c r="M54" s="384"/>
      <c r="N54" s="384"/>
      <c r="O54" s="384"/>
    </row>
    <row r="55" spans="1:15" ht="15" thickBot="1" x14ac:dyDescent="0.35">
      <c r="A55" s="57" t="s">
        <v>25</v>
      </c>
      <c r="B55" s="49">
        <v>0</v>
      </c>
      <c r="C55" s="50">
        <v>0</v>
      </c>
      <c r="D55" s="51">
        <v>1</v>
      </c>
      <c r="E55" s="51">
        <v>16076</v>
      </c>
      <c r="F55" s="58">
        <v>1</v>
      </c>
      <c r="G55" s="69">
        <v>148</v>
      </c>
      <c r="H55" s="24">
        <f t="shared" si="0"/>
        <v>2</v>
      </c>
      <c r="I55" s="24">
        <f t="shared" si="0"/>
        <v>16224</v>
      </c>
      <c r="J55" s="25">
        <f t="shared" si="1"/>
        <v>2</v>
      </c>
      <c r="K55" s="26">
        <f t="shared" si="1"/>
        <v>16224</v>
      </c>
      <c r="L55" s="403"/>
      <c r="M55" s="384"/>
      <c r="N55" s="384"/>
      <c r="O55" s="384"/>
    </row>
    <row r="56" spans="1:15" ht="15" thickBot="1" x14ac:dyDescent="0.35">
      <c r="A56" s="54" t="s">
        <v>26</v>
      </c>
      <c r="B56" s="63">
        <v>284</v>
      </c>
      <c r="C56" s="64">
        <v>37788</v>
      </c>
      <c r="D56" s="65">
        <v>181</v>
      </c>
      <c r="E56" s="65">
        <v>76408</v>
      </c>
      <c r="F56" s="70">
        <v>145</v>
      </c>
      <c r="G56" s="92">
        <v>7605</v>
      </c>
      <c r="H56" s="45">
        <f t="shared" si="0"/>
        <v>326</v>
      </c>
      <c r="I56" s="46">
        <f t="shared" si="0"/>
        <v>84013</v>
      </c>
      <c r="J56" s="25">
        <f t="shared" si="1"/>
        <v>610</v>
      </c>
      <c r="K56" s="26">
        <f t="shared" si="1"/>
        <v>121801</v>
      </c>
      <c r="L56" s="403"/>
      <c r="M56" s="384"/>
      <c r="N56" s="384"/>
      <c r="O56" s="384"/>
    </row>
    <row r="57" spans="1:15" ht="15" thickBot="1" x14ac:dyDescent="0.35">
      <c r="A57" s="57" t="s">
        <v>27</v>
      </c>
      <c r="B57" s="49">
        <v>284</v>
      </c>
      <c r="C57" s="50">
        <v>37788</v>
      </c>
      <c r="D57" s="51">
        <v>181</v>
      </c>
      <c r="E57" s="51">
        <v>76408</v>
      </c>
      <c r="F57" s="58">
        <v>145</v>
      </c>
      <c r="G57" s="69">
        <v>7605</v>
      </c>
      <c r="H57" s="24">
        <f t="shared" si="0"/>
        <v>326</v>
      </c>
      <c r="I57" s="24">
        <f t="shared" si="0"/>
        <v>84013</v>
      </c>
      <c r="J57" s="25">
        <f t="shared" si="1"/>
        <v>610</v>
      </c>
      <c r="K57" s="26">
        <f t="shared" si="1"/>
        <v>121801</v>
      </c>
      <c r="L57" s="403"/>
      <c r="M57" s="384"/>
      <c r="N57" s="384"/>
      <c r="O57" s="384"/>
    </row>
    <row r="58" spans="1:15" ht="15" thickBot="1" x14ac:dyDescent="0.35">
      <c r="A58" s="73" t="s">
        <v>35</v>
      </c>
      <c r="B58" s="74">
        <v>399</v>
      </c>
      <c r="C58" s="75">
        <v>698805.9</v>
      </c>
      <c r="D58" s="76">
        <v>117</v>
      </c>
      <c r="E58" s="76">
        <v>596447.69999999902</v>
      </c>
      <c r="F58" s="77">
        <v>194</v>
      </c>
      <c r="G58" s="95">
        <v>281338.40000000002</v>
      </c>
      <c r="H58" s="36">
        <f t="shared" si="0"/>
        <v>311</v>
      </c>
      <c r="I58" s="37">
        <f t="shared" si="0"/>
        <v>877786.09999999905</v>
      </c>
      <c r="J58" s="38">
        <f t="shared" si="1"/>
        <v>710</v>
      </c>
      <c r="K58" s="39">
        <f t="shared" si="1"/>
        <v>1576591.9999999991</v>
      </c>
      <c r="L58" s="401">
        <f>K58/K3</f>
        <v>4.6549443496843112E-4</v>
      </c>
      <c r="M58" s="379">
        <f>J58/J3</f>
        <v>2.4877269218654037E-4</v>
      </c>
      <c r="N58" s="379">
        <f>E58/K58</f>
        <v>0.37831455443132994</v>
      </c>
      <c r="O58" s="379">
        <v>9.8624370622756294E-2</v>
      </c>
    </row>
    <row r="59" spans="1:15" ht="15" thickBot="1" x14ac:dyDescent="0.35">
      <c r="A59" s="96" t="s">
        <v>20</v>
      </c>
      <c r="B59" s="63">
        <v>399</v>
      </c>
      <c r="C59" s="64">
        <v>698805.9</v>
      </c>
      <c r="D59" s="65">
        <v>117</v>
      </c>
      <c r="E59" s="64">
        <v>596447.69999999902</v>
      </c>
      <c r="F59" s="93">
        <v>194</v>
      </c>
      <c r="G59" s="94">
        <v>281338.40000000002</v>
      </c>
      <c r="H59" s="45">
        <f t="shared" si="0"/>
        <v>311</v>
      </c>
      <c r="I59" s="46">
        <f t="shared" si="0"/>
        <v>877786.09999999905</v>
      </c>
      <c r="J59" s="80">
        <f t="shared" si="1"/>
        <v>710</v>
      </c>
      <c r="K59" s="81">
        <f t="shared" si="1"/>
        <v>1576591.9999999991</v>
      </c>
      <c r="L59" s="401"/>
      <c r="M59" s="379"/>
      <c r="N59" s="379"/>
      <c r="O59" s="379"/>
    </row>
    <row r="60" spans="1:15" ht="15" thickBot="1" x14ac:dyDescent="0.35">
      <c r="A60" s="100" t="str">
        <f>A43</f>
        <v>EverSource West</v>
      </c>
      <c r="B60" s="52">
        <v>399</v>
      </c>
      <c r="C60" s="53">
        <v>698805.9</v>
      </c>
      <c r="D60" s="53">
        <v>117</v>
      </c>
      <c r="E60" s="66">
        <v>596447.69999999902</v>
      </c>
      <c r="F60" s="52">
        <v>194</v>
      </c>
      <c r="G60" s="53">
        <v>281338.40000000002</v>
      </c>
      <c r="H60" s="83">
        <f>H59</f>
        <v>311</v>
      </c>
      <c r="I60" s="83">
        <f>I59</f>
        <v>877786.09999999905</v>
      </c>
      <c r="J60" s="84">
        <f t="shared" si="1"/>
        <v>710</v>
      </c>
      <c r="K60" s="85">
        <f t="shared" si="1"/>
        <v>1576591.9999999991</v>
      </c>
      <c r="L60" s="401"/>
      <c r="M60" s="379"/>
      <c r="N60" s="379"/>
      <c r="O60" s="379"/>
    </row>
  </sheetData>
  <mergeCells count="33">
    <mergeCell ref="B1:C1"/>
    <mergeCell ref="D1:E1"/>
    <mergeCell ref="F1:G1"/>
    <mergeCell ref="H1:I1"/>
    <mergeCell ref="J1:O1"/>
    <mergeCell ref="L4:L12"/>
    <mergeCell ref="M4:M12"/>
    <mergeCell ref="N4:N12"/>
    <mergeCell ref="O4:O12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</mergeCells>
  <pageMargins left="0.7" right="0.7" top="0.75" bottom="0.75" header="0.3" footer="0.3"/>
  <pageSetup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457B-30F2-4E26-83D5-B3C52097F9D0}">
  <sheetPr>
    <tabColor rgb="FFFF0000"/>
  </sheetPr>
  <dimension ref="A1:V60"/>
  <sheetViews>
    <sheetView zoomScaleNormal="100" workbookViewId="0"/>
  </sheetViews>
  <sheetFormatPr defaultRowHeight="14.4" x14ac:dyDescent="0.3"/>
  <cols>
    <col min="1" max="1" width="17.44140625" customWidth="1"/>
    <col min="2" max="2" width="14.21875" style="86" customWidth="1"/>
    <col min="3" max="3" width="14.44140625" style="86" customWidth="1"/>
    <col min="4" max="4" width="13.21875" style="86" customWidth="1"/>
    <col min="5" max="6" width="14.21875" style="86" customWidth="1"/>
    <col min="7" max="9" width="15.21875" style="86" customWidth="1"/>
    <col min="10" max="10" width="11.44140625" style="86" customWidth="1"/>
    <col min="11" max="11" width="12.77734375" style="86" customWidth="1"/>
    <col min="12" max="12" width="12.77734375" bestFit="1" customWidth="1"/>
    <col min="13" max="13" width="11.77734375" customWidth="1"/>
    <col min="14" max="14" width="13.77734375" bestFit="1" customWidth="1"/>
    <col min="15" max="15" width="13.77734375" customWidth="1"/>
    <col min="16" max="22" width="8.77734375" style="1"/>
  </cols>
  <sheetData>
    <row r="1" spans="1:15" ht="44.1" customHeight="1" thickTop="1" thickBot="1" x14ac:dyDescent="0.35">
      <c r="B1" s="391" t="s">
        <v>0</v>
      </c>
      <c r="C1" s="392"/>
      <c r="D1" s="393" t="s">
        <v>1</v>
      </c>
      <c r="E1" s="394"/>
      <c r="F1" s="391" t="s">
        <v>2</v>
      </c>
      <c r="G1" s="395"/>
      <c r="H1" s="396" t="s">
        <v>3</v>
      </c>
      <c r="I1" s="397"/>
      <c r="J1" s="398" t="s">
        <v>4</v>
      </c>
      <c r="K1" s="399"/>
      <c r="L1" s="399"/>
      <c r="M1" s="399"/>
      <c r="N1" s="399"/>
      <c r="O1" s="400"/>
    </row>
    <row r="2" spans="1:15" ht="44.4" thickTop="1" thickBot="1" x14ac:dyDescent="0.35">
      <c r="A2" s="2">
        <f>LAYOUT!B20</f>
        <v>2022</v>
      </c>
      <c r="B2" s="325" t="s">
        <v>5</v>
      </c>
      <c r="C2" s="326" t="s">
        <v>6</v>
      </c>
      <c r="D2" s="327" t="s">
        <v>7</v>
      </c>
      <c r="E2" s="328" t="s">
        <v>8</v>
      </c>
      <c r="F2" s="329" t="s">
        <v>9</v>
      </c>
      <c r="G2" s="330" t="s">
        <v>10</v>
      </c>
      <c r="H2" s="331" t="s">
        <v>11</v>
      </c>
      <c r="I2" s="332" t="s">
        <v>12</v>
      </c>
      <c r="J2" s="11" t="s">
        <v>13</v>
      </c>
      <c r="K2" s="12" t="s">
        <v>14</v>
      </c>
      <c r="L2" s="347" t="s">
        <v>15</v>
      </c>
      <c r="M2" s="348" t="s">
        <v>16</v>
      </c>
      <c r="N2" s="349" t="s">
        <v>17</v>
      </c>
      <c r="O2" s="350" t="s">
        <v>18</v>
      </c>
    </row>
    <row r="3" spans="1:15" ht="15" thickBot="1" x14ac:dyDescent="0.35">
      <c r="A3" s="333" t="str">
        <f>[1]LAYOUT!B27</f>
        <v>July</v>
      </c>
      <c r="B3" s="22">
        <v>1116106</v>
      </c>
      <c r="C3" s="334">
        <v>907471117.19999993</v>
      </c>
      <c r="D3" s="335">
        <v>534734.66527403239</v>
      </c>
      <c r="E3" s="336">
        <v>2115841501.2039137</v>
      </c>
      <c r="F3" s="22">
        <v>1202118.334725966</v>
      </c>
      <c r="G3" s="337">
        <v>953291196.39608264</v>
      </c>
      <c r="H3" s="338">
        <f>D3+F3</f>
        <v>1736852.9999999984</v>
      </c>
      <c r="I3" s="338">
        <f>E3+G3</f>
        <v>3069132697.5999966</v>
      </c>
      <c r="J3" s="25">
        <f>B3+D3+F3</f>
        <v>2852958.9999999981</v>
      </c>
      <c r="K3" s="26">
        <f>C3+E3+G3</f>
        <v>3976603814.7999964</v>
      </c>
      <c r="L3" s="346">
        <f>SUM(L4:L57)</f>
        <v>0.99963085057793877</v>
      </c>
      <c r="M3" s="339">
        <f>SUM(M4:M57)</f>
        <v>0.99975113557537998</v>
      </c>
      <c r="N3" s="339">
        <f>E3/K3</f>
        <v>0.53207249194129991</v>
      </c>
      <c r="O3" s="340">
        <f>G3/K3</f>
        <v>0.23972496149808892</v>
      </c>
    </row>
    <row r="4" spans="1:15" ht="15" thickBot="1" x14ac:dyDescent="0.35">
      <c r="A4" s="30" t="s">
        <v>19</v>
      </c>
      <c r="B4" s="31">
        <v>875265</v>
      </c>
      <c r="C4" s="32">
        <v>564103536</v>
      </c>
      <c r="D4" s="33">
        <v>336798.09455526213</v>
      </c>
      <c r="E4" s="33">
        <v>208072781.21113962</v>
      </c>
      <c r="F4" s="34">
        <v>969905.90544473683</v>
      </c>
      <c r="G4" s="35">
        <v>628852130.58885968</v>
      </c>
      <c r="H4" s="36">
        <f t="shared" ref="H4:I59" si="0">D4+F4</f>
        <v>1306703.9999999991</v>
      </c>
      <c r="I4" s="37">
        <f t="shared" si="0"/>
        <v>836924911.79999924</v>
      </c>
      <c r="J4" s="38">
        <f t="shared" ref="J4:K60" si="1">B4+D4+F4</f>
        <v>2181968.9999999991</v>
      </c>
      <c r="K4" s="39">
        <f>C4+I4</f>
        <v>1401028447.7999992</v>
      </c>
      <c r="L4" s="390">
        <f>K4/K$3</f>
        <v>0.35231783528087374</v>
      </c>
      <c r="M4" s="387">
        <f>J4/J3</f>
        <v>0.76480909820295362</v>
      </c>
      <c r="N4" s="387">
        <f>E4/$K$4</f>
        <v>0.14851431570705878</v>
      </c>
      <c r="O4" s="388">
        <f>G4/K4</f>
        <v>0.44885036529867101</v>
      </c>
    </row>
    <row r="5" spans="1:15" ht="15" thickBot="1" x14ac:dyDescent="0.35">
      <c r="A5" s="40" t="s">
        <v>20</v>
      </c>
      <c r="B5" s="41">
        <v>339054</v>
      </c>
      <c r="C5" s="42">
        <v>230017865</v>
      </c>
      <c r="D5" s="43">
        <v>149300.09455526213</v>
      </c>
      <c r="E5" s="43">
        <v>95200470.211139634</v>
      </c>
      <c r="F5" s="120">
        <v>627990.90544473683</v>
      </c>
      <c r="G5" s="121">
        <v>381513333.58885968</v>
      </c>
      <c r="H5" s="45">
        <f t="shared" si="0"/>
        <v>777290.99999999895</v>
      </c>
      <c r="I5" s="46">
        <f t="shared" si="0"/>
        <v>476713803.7999993</v>
      </c>
      <c r="J5" s="25">
        <f t="shared" si="1"/>
        <v>1116344.9999999991</v>
      </c>
      <c r="K5" s="26">
        <f t="shared" si="1"/>
        <v>706731668.79999924</v>
      </c>
      <c r="L5" s="390"/>
      <c r="M5" s="387"/>
      <c r="N5" s="387"/>
      <c r="O5" s="388"/>
    </row>
    <row r="6" spans="1:15" ht="15" thickBot="1" x14ac:dyDescent="0.35">
      <c r="A6" s="48" t="s">
        <v>21</v>
      </c>
      <c r="B6" s="49">
        <v>243585</v>
      </c>
      <c r="C6" s="50">
        <v>166866438</v>
      </c>
      <c r="D6" s="51">
        <v>130959.09455526211</v>
      </c>
      <c r="E6" s="51">
        <v>83368039.61113964</v>
      </c>
      <c r="F6" s="49">
        <v>593281.90544473683</v>
      </c>
      <c r="G6" s="50">
        <v>362233188.38885981</v>
      </c>
      <c r="H6" s="24">
        <f t="shared" si="0"/>
        <v>724240.99999999895</v>
      </c>
      <c r="I6" s="24">
        <f t="shared" si="0"/>
        <v>445601227.99999946</v>
      </c>
      <c r="J6" s="25">
        <f t="shared" si="1"/>
        <v>967825.99999999895</v>
      </c>
      <c r="K6" s="26">
        <f t="shared" si="1"/>
        <v>612467665.99999952</v>
      </c>
      <c r="L6" s="390"/>
      <c r="M6" s="387"/>
      <c r="N6" s="387"/>
      <c r="O6" s="388"/>
    </row>
    <row r="7" spans="1:15" ht="15" thickBot="1" x14ac:dyDescent="0.35">
      <c r="A7" s="48" t="s">
        <v>22</v>
      </c>
      <c r="B7" s="49">
        <v>95469</v>
      </c>
      <c r="C7" s="50">
        <v>63151427</v>
      </c>
      <c r="D7" s="51">
        <v>18341</v>
      </c>
      <c r="E7" s="51">
        <v>11832430.6</v>
      </c>
      <c r="F7" s="52">
        <v>34709</v>
      </c>
      <c r="G7" s="66">
        <v>19280145.199999899</v>
      </c>
      <c r="H7" s="24">
        <f t="shared" si="0"/>
        <v>53050</v>
      </c>
      <c r="I7" s="24">
        <f t="shared" si="0"/>
        <v>31112575.7999999</v>
      </c>
      <c r="J7" s="25">
        <f t="shared" si="1"/>
        <v>148519</v>
      </c>
      <c r="K7" s="26">
        <f t="shared" si="1"/>
        <v>94264002.799999893</v>
      </c>
      <c r="L7" s="390"/>
      <c r="M7" s="387"/>
      <c r="N7" s="387"/>
      <c r="O7" s="388"/>
    </row>
    <row r="8" spans="1:15" ht="15" thickBot="1" x14ac:dyDescent="0.35">
      <c r="A8" s="54" t="s">
        <v>23</v>
      </c>
      <c r="B8" s="41">
        <v>521416</v>
      </c>
      <c r="C8" s="42">
        <v>326068523</v>
      </c>
      <c r="D8" s="43">
        <v>181087</v>
      </c>
      <c r="E8" s="43">
        <v>108261130</v>
      </c>
      <c r="F8" s="87">
        <v>337002</v>
      </c>
      <c r="G8" s="88">
        <v>243328435</v>
      </c>
      <c r="H8" s="45">
        <f t="shared" si="0"/>
        <v>518089</v>
      </c>
      <c r="I8" s="46">
        <f t="shared" si="0"/>
        <v>351589565</v>
      </c>
      <c r="J8" s="25">
        <f t="shared" si="1"/>
        <v>1039505</v>
      </c>
      <c r="K8" s="26">
        <f t="shared" si="1"/>
        <v>677658088</v>
      </c>
      <c r="L8" s="390"/>
      <c r="M8" s="387"/>
      <c r="N8" s="387"/>
      <c r="O8" s="388"/>
    </row>
    <row r="9" spans="1:15" ht="15" thickBot="1" x14ac:dyDescent="0.35">
      <c r="A9" s="57" t="s">
        <v>24</v>
      </c>
      <c r="B9" s="49">
        <v>519673</v>
      </c>
      <c r="C9" s="50">
        <v>324492316</v>
      </c>
      <c r="D9" s="51">
        <v>180614</v>
      </c>
      <c r="E9" s="51">
        <v>107908856</v>
      </c>
      <c r="F9" s="58">
        <v>327014</v>
      </c>
      <c r="G9" s="69">
        <v>233624488</v>
      </c>
      <c r="H9" s="24">
        <f t="shared" si="0"/>
        <v>507628</v>
      </c>
      <c r="I9" s="24">
        <f t="shared" si="0"/>
        <v>341533344</v>
      </c>
      <c r="J9" s="25">
        <f t="shared" si="1"/>
        <v>1027301</v>
      </c>
      <c r="K9" s="26">
        <f t="shared" si="1"/>
        <v>666025660</v>
      </c>
      <c r="L9" s="390"/>
      <c r="M9" s="387"/>
      <c r="N9" s="387"/>
      <c r="O9" s="388"/>
    </row>
    <row r="10" spans="1:15" ht="15" thickBot="1" x14ac:dyDescent="0.35">
      <c r="A10" s="57" t="s">
        <v>25</v>
      </c>
      <c r="B10" s="49">
        <v>1743</v>
      </c>
      <c r="C10" s="50">
        <v>1576207</v>
      </c>
      <c r="D10" s="51">
        <v>473</v>
      </c>
      <c r="E10" s="51">
        <v>352274</v>
      </c>
      <c r="F10" s="58">
        <v>9988</v>
      </c>
      <c r="G10" s="69">
        <v>9703947</v>
      </c>
      <c r="H10" s="24">
        <f t="shared" si="0"/>
        <v>10461</v>
      </c>
      <c r="I10" s="24">
        <f t="shared" si="0"/>
        <v>10056221</v>
      </c>
      <c r="J10" s="25">
        <f t="shared" si="1"/>
        <v>12204</v>
      </c>
      <c r="K10" s="26">
        <f t="shared" si="1"/>
        <v>11632428</v>
      </c>
      <c r="L10" s="390"/>
      <c r="M10" s="387"/>
      <c r="N10" s="387"/>
      <c r="O10" s="388"/>
    </row>
    <row r="11" spans="1:15" ht="15" thickBot="1" x14ac:dyDescent="0.35">
      <c r="A11" s="54" t="s">
        <v>26</v>
      </c>
      <c r="B11" s="41">
        <v>14795</v>
      </c>
      <c r="C11" s="42">
        <v>8017148</v>
      </c>
      <c r="D11" s="43">
        <v>6411</v>
      </c>
      <c r="E11" s="43">
        <v>4611181</v>
      </c>
      <c r="F11" s="55">
        <v>4913</v>
      </c>
      <c r="G11" s="89">
        <v>4010362</v>
      </c>
      <c r="H11" s="45">
        <f t="shared" si="0"/>
        <v>11324</v>
      </c>
      <c r="I11" s="46">
        <f t="shared" si="0"/>
        <v>8621543</v>
      </c>
      <c r="J11" s="25">
        <f t="shared" si="1"/>
        <v>26119</v>
      </c>
      <c r="K11" s="26">
        <f t="shared" si="1"/>
        <v>16638691</v>
      </c>
      <c r="L11" s="390"/>
      <c r="M11" s="387"/>
      <c r="N11" s="387"/>
      <c r="O11" s="388"/>
    </row>
    <row r="12" spans="1:15" ht="15" thickBot="1" x14ac:dyDescent="0.35">
      <c r="A12" s="57" t="s">
        <v>27</v>
      </c>
      <c r="B12" s="49">
        <v>14795</v>
      </c>
      <c r="C12" s="50">
        <v>8017148</v>
      </c>
      <c r="D12" s="51">
        <v>6411</v>
      </c>
      <c r="E12" s="51">
        <v>4611181</v>
      </c>
      <c r="F12" s="58">
        <v>4913</v>
      </c>
      <c r="G12" s="69">
        <v>4010362</v>
      </c>
      <c r="H12" s="24">
        <f t="shared" si="0"/>
        <v>11324</v>
      </c>
      <c r="I12" s="24">
        <f t="shared" si="0"/>
        <v>8621543</v>
      </c>
      <c r="J12" s="25">
        <f t="shared" si="1"/>
        <v>26119</v>
      </c>
      <c r="K12" s="26">
        <f t="shared" si="1"/>
        <v>16638691</v>
      </c>
      <c r="L12" s="390"/>
      <c r="M12" s="387"/>
      <c r="N12" s="387"/>
      <c r="O12" s="388"/>
    </row>
    <row r="13" spans="1:15" ht="15" thickBot="1" x14ac:dyDescent="0.35">
      <c r="A13" s="30" t="s">
        <v>28</v>
      </c>
      <c r="B13" s="31">
        <v>120624</v>
      </c>
      <c r="C13" s="32">
        <v>76362331</v>
      </c>
      <c r="D13" s="33">
        <v>78978.401317179756</v>
      </c>
      <c r="E13" s="33">
        <v>45537214.924697638</v>
      </c>
      <c r="F13" s="34">
        <v>94621.598682820128</v>
      </c>
      <c r="G13" s="90">
        <v>54241701.075302251</v>
      </c>
      <c r="H13" s="36">
        <f t="shared" si="0"/>
        <v>173599.99999999988</v>
      </c>
      <c r="I13" s="37">
        <f t="shared" si="0"/>
        <v>99778915.999999881</v>
      </c>
      <c r="J13" s="61">
        <f t="shared" si="1"/>
        <v>294223.99999999988</v>
      </c>
      <c r="K13" s="62">
        <f t="shared" si="1"/>
        <v>176141246.99999988</v>
      </c>
      <c r="L13" s="383">
        <f>K13/K3</f>
        <v>4.4294391697871194E-2</v>
      </c>
      <c r="M13" s="387">
        <f>J13/J3</f>
        <v>0.10312941756260784</v>
      </c>
      <c r="N13" s="387">
        <f>E13/K13</f>
        <v>0.25852669775125225</v>
      </c>
      <c r="O13" s="388">
        <f>G13/K13</f>
        <v>0.30794434579711072</v>
      </c>
    </row>
    <row r="14" spans="1:15" ht="15" thickBot="1" x14ac:dyDescent="0.35">
      <c r="A14" s="40" t="s">
        <v>20</v>
      </c>
      <c r="B14" s="63">
        <v>48469</v>
      </c>
      <c r="C14" s="64">
        <v>31724119</v>
      </c>
      <c r="D14" s="65">
        <v>38604.401317179756</v>
      </c>
      <c r="E14" s="65">
        <v>21653068.924697638</v>
      </c>
      <c r="F14" s="93">
        <v>58136.598682820128</v>
      </c>
      <c r="G14" s="122">
        <v>31075313.075302251</v>
      </c>
      <c r="H14" s="45">
        <f t="shared" si="0"/>
        <v>96740.999999999884</v>
      </c>
      <c r="I14" s="46">
        <f t="shared" si="0"/>
        <v>52728381.999999888</v>
      </c>
      <c r="J14" s="25">
        <f t="shared" si="1"/>
        <v>145209.99999999988</v>
      </c>
      <c r="K14" s="26">
        <f t="shared" si="1"/>
        <v>84452500.999999881</v>
      </c>
      <c r="L14" s="383"/>
      <c r="M14" s="387"/>
      <c r="N14" s="387"/>
      <c r="O14" s="388"/>
    </row>
    <row r="15" spans="1:15" ht="15" thickBot="1" x14ac:dyDescent="0.35">
      <c r="A15" s="48" t="str">
        <f>A6</f>
        <v>EverSource East</v>
      </c>
      <c r="B15" s="49">
        <v>24025</v>
      </c>
      <c r="C15" s="50">
        <v>13410405</v>
      </c>
      <c r="D15" s="51">
        <v>28086.40131717976</v>
      </c>
      <c r="E15" s="51">
        <v>14698759.924697639</v>
      </c>
      <c r="F15" s="49">
        <v>51008.598682820128</v>
      </c>
      <c r="G15" s="50">
        <v>27059066.075302251</v>
      </c>
      <c r="H15" s="24">
        <f t="shared" si="0"/>
        <v>79094.999999999884</v>
      </c>
      <c r="I15" s="24">
        <f t="shared" si="0"/>
        <v>41757825.999999888</v>
      </c>
      <c r="J15" s="25">
        <f t="shared" si="1"/>
        <v>103119.99999999988</v>
      </c>
      <c r="K15" s="26">
        <f t="shared" si="1"/>
        <v>55168230.999999888</v>
      </c>
      <c r="L15" s="383"/>
      <c r="M15" s="387"/>
      <c r="N15" s="387"/>
      <c r="O15" s="388"/>
    </row>
    <row r="16" spans="1:15" ht="15" thickBot="1" x14ac:dyDescent="0.35">
      <c r="A16" s="48" t="str">
        <f>A7</f>
        <v>EverSource West</v>
      </c>
      <c r="B16" s="49">
        <v>24444</v>
      </c>
      <c r="C16" s="50">
        <v>18313714</v>
      </c>
      <c r="D16" s="51">
        <v>10518</v>
      </c>
      <c r="E16" s="51">
        <v>6954309</v>
      </c>
      <c r="F16" s="52">
        <v>7128</v>
      </c>
      <c r="G16" s="66">
        <v>4016247</v>
      </c>
      <c r="H16" s="24">
        <f t="shared" si="0"/>
        <v>17646</v>
      </c>
      <c r="I16" s="24">
        <f t="shared" si="0"/>
        <v>10970556</v>
      </c>
      <c r="J16" s="25">
        <f t="shared" si="1"/>
        <v>42090</v>
      </c>
      <c r="K16" s="26">
        <f t="shared" si="1"/>
        <v>29284270</v>
      </c>
      <c r="L16" s="383"/>
      <c r="M16" s="387"/>
      <c r="N16" s="387"/>
      <c r="O16" s="388"/>
    </row>
    <row r="17" spans="1:21" ht="15" thickBot="1" x14ac:dyDescent="0.35">
      <c r="A17" s="40" t="s">
        <v>23</v>
      </c>
      <c r="B17" s="63">
        <v>68447</v>
      </c>
      <c r="C17" s="64">
        <v>42398484</v>
      </c>
      <c r="D17" s="65">
        <v>39238</v>
      </c>
      <c r="E17" s="65">
        <v>23178314</v>
      </c>
      <c r="F17" s="67">
        <v>36076</v>
      </c>
      <c r="G17" s="91">
        <v>22845362</v>
      </c>
      <c r="H17" s="45">
        <f t="shared" si="0"/>
        <v>75314</v>
      </c>
      <c r="I17" s="46">
        <f t="shared" si="0"/>
        <v>46023676</v>
      </c>
      <c r="J17" s="25">
        <f t="shared" si="1"/>
        <v>143761</v>
      </c>
      <c r="K17" s="26">
        <f t="shared" si="1"/>
        <v>88422160</v>
      </c>
      <c r="L17" s="383"/>
      <c r="M17" s="387"/>
      <c r="N17" s="387"/>
      <c r="O17" s="388"/>
    </row>
    <row r="18" spans="1:21" ht="15" thickBot="1" x14ac:dyDescent="0.35">
      <c r="A18" s="57" t="s">
        <v>24</v>
      </c>
      <c r="B18" s="49">
        <v>68409</v>
      </c>
      <c r="C18" s="50">
        <v>42377049</v>
      </c>
      <c r="D18" s="51">
        <v>39227</v>
      </c>
      <c r="E18" s="51">
        <v>23173754</v>
      </c>
      <c r="F18" s="58">
        <v>35971</v>
      </c>
      <c r="G18" s="69">
        <v>22781662</v>
      </c>
      <c r="H18" s="24">
        <f t="shared" si="0"/>
        <v>75198</v>
      </c>
      <c r="I18" s="24">
        <f t="shared" si="0"/>
        <v>45955416</v>
      </c>
      <c r="J18" s="25">
        <f t="shared" si="1"/>
        <v>143607</v>
      </c>
      <c r="K18" s="26">
        <f t="shared" si="1"/>
        <v>88332465</v>
      </c>
      <c r="L18" s="383"/>
      <c r="M18" s="387"/>
      <c r="N18" s="387"/>
      <c r="O18" s="388"/>
    </row>
    <row r="19" spans="1:21" ht="15" thickBot="1" x14ac:dyDescent="0.35">
      <c r="A19" s="57" t="s">
        <v>25</v>
      </c>
      <c r="B19" s="49">
        <v>38</v>
      </c>
      <c r="C19" s="50">
        <v>21435</v>
      </c>
      <c r="D19" s="51">
        <v>11</v>
      </c>
      <c r="E19" s="51">
        <v>4560</v>
      </c>
      <c r="F19" s="58">
        <v>105</v>
      </c>
      <c r="G19" s="69">
        <v>63700</v>
      </c>
      <c r="H19" s="24">
        <f t="shared" si="0"/>
        <v>116</v>
      </c>
      <c r="I19" s="24">
        <f t="shared" si="0"/>
        <v>68260</v>
      </c>
      <c r="J19" s="25">
        <f t="shared" si="1"/>
        <v>154</v>
      </c>
      <c r="K19" s="26">
        <f t="shared" si="1"/>
        <v>89695</v>
      </c>
      <c r="L19" s="383"/>
      <c r="M19" s="387"/>
      <c r="N19" s="387"/>
      <c r="O19" s="388"/>
    </row>
    <row r="20" spans="1:21" ht="15" thickBot="1" x14ac:dyDescent="0.35">
      <c r="A20" s="54" t="s">
        <v>26</v>
      </c>
      <c r="B20" s="63">
        <v>3708</v>
      </c>
      <c r="C20" s="64">
        <v>2239728</v>
      </c>
      <c r="D20" s="65">
        <v>1136</v>
      </c>
      <c r="E20" s="65">
        <v>705832</v>
      </c>
      <c r="F20" s="70">
        <v>409</v>
      </c>
      <c r="G20" s="92">
        <v>321026</v>
      </c>
      <c r="H20" s="45">
        <f t="shared" si="0"/>
        <v>1545</v>
      </c>
      <c r="I20" s="46">
        <f t="shared" si="0"/>
        <v>1026858</v>
      </c>
      <c r="J20" s="25">
        <f t="shared" si="1"/>
        <v>5253</v>
      </c>
      <c r="K20" s="26">
        <f t="shared" si="1"/>
        <v>3266586</v>
      </c>
      <c r="L20" s="383"/>
      <c r="M20" s="387"/>
      <c r="N20" s="387"/>
      <c r="O20" s="388"/>
    </row>
    <row r="21" spans="1:21" ht="15" thickBot="1" x14ac:dyDescent="0.35">
      <c r="A21" s="57" t="s">
        <v>27</v>
      </c>
      <c r="B21" s="49">
        <v>3708</v>
      </c>
      <c r="C21" s="50">
        <v>2239728</v>
      </c>
      <c r="D21" s="51">
        <v>1136</v>
      </c>
      <c r="E21" s="51">
        <v>705832</v>
      </c>
      <c r="F21" s="58">
        <v>409</v>
      </c>
      <c r="G21" s="69">
        <v>321026</v>
      </c>
      <c r="H21" s="24">
        <f t="shared" si="0"/>
        <v>1545</v>
      </c>
      <c r="I21" s="24">
        <f t="shared" si="0"/>
        <v>1026858</v>
      </c>
      <c r="J21" s="25">
        <f t="shared" si="1"/>
        <v>5253</v>
      </c>
      <c r="K21" s="26">
        <f t="shared" si="1"/>
        <v>3266586</v>
      </c>
      <c r="L21" s="383"/>
      <c r="M21" s="387"/>
      <c r="N21" s="387"/>
      <c r="O21" s="388"/>
    </row>
    <row r="22" spans="1:21" ht="15" thickBot="1" x14ac:dyDescent="0.35">
      <c r="A22" s="30" t="s">
        <v>29</v>
      </c>
      <c r="B22" s="31">
        <v>105211</v>
      </c>
      <c r="C22" s="32">
        <v>107248517</v>
      </c>
      <c r="D22" s="33">
        <v>81611.455611115307</v>
      </c>
      <c r="E22" s="33">
        <v>159558658.58989236</v>
      </c>
      <c r="F22" s="34">
        <v>118333.54438888447</v>
      </c>
      <c r="G22" s="90">
        <v>101970966.71010733</v>
      </c>
      <c r="H22" s="36">
        <f t="shared" si="0"/>
        <v>199944.99999999977</v>
      </c>
      <c r="I22" s="37">
        <f t="shared" si="0"/>
        <v>261529625.29999968</v>
      </c>
      <c r="J22" s="38">
        <f t="shared" si="1"/>
        <v>305155.99999999977</v>
      </c>
      <c r="K22" s="39">
        <f t="shared" si="1"/>
        <v>368778142.29999971</v>
      </c>
      <c r="L22" s="383">
        <f>K22/K3</f>
        <v>9.2736958338040382E-2</v>
      </c>
      <c r="M22" s="387">
        <f>J22/J3</f>
        <v>0.10696122867521053</v>
      </c>
      <c r="N22" s="387">
        <f>E22/K22</f>
        <v>0.43266842659045651</v>
      </c>
      <c r="O22" s="388">
        <f>G22/K22</f>
        <v>0.27651033240238598</v>
      </c>
    </row>
    <row r="23" spans="1:21" ht="15" thickBot="1" x14ac:dyDescent="0.35">
      <c r="A23" s="54" t="s">
        <v>20</v>
      </c>
      <c r="B23" s="63">
        <v>36591</v>
      </c>
      <c r="C23" s="64">
        <v>39741666</v>
      </c>
      <c r="D23" s="65">
        <v>38282.455611115307</v>
      </c>
      <c r="E23" s="65">
        <v>89128638.589892358</v>
      </c>
      <c r="F23" s="93">
        <v>74326.544388884475</v>
      </c>
      <c r="G23" s="122">
        <v>56915290.710107334</v>
      </c>
      <c r="H23" s="45">
        <f t="shared" si="0"/>
        <v>112608.99999999978</v>
      </c>
      <c r="I23" s="46">
        <f t="shared" si="0"/>
        <v>146043929.29999968</v>
      </c>
      <c r="J23" s="25">
        <f t="shared" si="1"/>
        <v>149199.99999999977</v>
      </c>
      <c r="K23" s="26">
        <f t="shared" si="1"/>
        <v>185785595.29999968</v>
      </c>
      <c r="L23" s="383"/>
      <c r="M23" s="387"/>
      <c r="N23" s="387"/>
      <c r="O23" s="388"/>
    </row>
    <row r="24" spans="1:21" ht="15" thickBot="1" x14ac:dyDescent="0.35">
      <c r="A24" s="57" t="str">
        <f>A15</f>
        <v>EverSource East</v>
      </c>
      <c r="B24" s="49">
        <v>25955</v>
      </c>
      <c r="C24" s="50">
        <v>21060410</v>
      </c>
      <c r="D24" s="51">
        <v>32080.455611115307</v>
      </c>
      <c r="E24" s="51">
        <v>64261306.189892463</v>
      </c>
      <c r="F24" s="49">
        <v>69334.544388884475</v>
      </c>
      <c r="G24" s="50">
        <v>49049707.810107335</v>
      </c>
      <c r="H24" s="24">
        <f t="shared" si="0"/>
        <v>101414.99999999978</v>
      </c>
      <c r="I24" s="24">
        <f t="shared" si="0"/>
        <v>113311013.99999979</v>
      </c>
      <c r="J24" s="25">
        <f t="shared" si="1"/>
        <v>127369.99999999978</v>
      </c>
      <c r="K24" s="26">
        <f t="shared" si="1"/>
        <v>134371423.99999982</v>
      </c>
      <c r="L24" s="383"/>
      <c r="M24" s="387"/>
      <c r="N24" s="387"/>
      <c r="O24" s="388"/>
    </row>
    <row r="25" spans="1:21" ht="15" thickBot="1" x14ac:dyDescent="0.35">
      <c r="A25" s="57" t="str">
        <f>A16</f>
        <v>EverSource West</v>
      </c>
      <c r="B25" s="49">
        <v>10636</v>
      </c>
      <c r="C25" s="50">
        <v>18681256</v>
      </c>
      <c r="D25" s="51">
        <v>6202</v>
      </c>
      <c r="E25" s="51">
        <v>24867332.399999902</v>
      </c>
      <c r="F25" s="52">
        <v>4992</v>
      </c>
      <c r="G25" s="66">
        <v>7865582.9000000004</v>
      </c>
      <c r="H25" s="24">
        <f t="shared" si="0"/>
        <v>11194</v>
      </c>
      <c r="I25" s="24">
        <f t="shared" si="0"/>
        <v>32732915.2999999</v>
      </c>
      <c r="J25" s="25">
        <f t="shared" si="1"/>
        <v>21830</v>
      </c>
      <c r="K25" s="26">
        <f t="shared" si="1"/>
        <v>51414171.2999999</v>
      </c>
      <c r="L25" s="383"/>
      <c r="M25" s="387"/>
      <c r="N25" s="387"/>
      <c r="O25" s="388"/>
    </row>
    <row r="26" spans="1:21" ht="15" thickBot="1" x14ac:dyDescent="0.35">
      <c r="A26" s="54" t="s">
        <v>23</v>
      </c>
      <c r="B26" s="41">
        <v>66911</v>
      </c>
      <c r="C26" s="42">
        <v>67232161</v>
      </c>
      <c r="D26" s="43">
        <v>42734</v>
      </c>
      <c r="E26" s="43">
        <v>70271433</v>
      </c>
      <c r="F26" s="87">
        <v>43790</v>
      </c>
      <c r="G26" s="88">
        <v>45008975</v>
      </c>
      <c r="H26" s="45">
        <f t="shared" si="0"/>
        <v>86524</v>
      </c>
      <c r="I26" s="46">
        <f t="shared" si="0"/>
        <v>115280408</v>
      </c>
      <c r="J26" s="25">
        <f t="shared" si="1"/>
        <v>153435</v>
      </c>
      <c r="K26" s="26">
        <f t="shared" si="1"/>
        <v>182512569</v>
      </c>
      <c r="L26" s="383"/>
      <c r="M26" s="387"/>
      <c r="N26" s="387"/>
      <c r="O26" s="388"/>
    </row>
    <row r="27" spans="1:21" ht="15" thickBot="1" x14ac:dyDescent="0.35">
      <c r="A27" s="57" t="s">
        <v>24</v>
      </c>
      <c r="B27" s="49">
        <v>66695</v>
      </c>
      <c r="C27" s="50">
        <v>67049149</v>
      </c>
      <c r="D27" s="51">
        <v>42404</v>
      </c>
      <c r="E27" s="51">
        <v>69758129</v>
      </c>
      <c r="F27" s="58">
        <v>42717</v>
      </c>
      <c r="G27" s="69">
        <v>43547228</v>
      </c>
      <c r="H27" s="24">
        <f t="shared" si="0"/>
        <v>85121</v>
      </c>
      <c r="I27" s="24">
        <f t="shared" si="0"/>
        <v>113305357</v>
      </c>
      <c r="J27" s="25">
        <f t="shared" si="1"/>
        <v>151816</v>
      </c>
      <c r="K27" s="26">
        <f t="shared" si="1"/>
        <v>180354506</v>
      </c>
      <c r="L27" s="383"/>
      <c r="M27" s="387"/>
      <c r="N27" s="387"/>
      <c r="O27" s="388"/>
    </row>
    <row r="28" spans="1:21" ht="15" thickBot="1" x14ac:dyDescent="0.35">
      <c r="A28" s="57" t="s">
        <v>25</v>
      </c>
      <c r="B28" s="49">
        <v>216</v>
      </c>
      <c r="C28" s="50">
        <v>183012</v>
      </c>
      <c r="D28" s="51">
        <v>330</v>
      </c>
      <c r="E28" s="51">
        <v>513304</v>
      </c>
      <c r="F28" s="58">
        <v>1073</v>
      </c>
      <c r="G28" s="69">
        <v>1461747</v>
      </c>
      <c r="H28" s="24">
        <f t="shared" si="0"/>
        <v>1403</v>
      </c>
      <c r="I28" s="24">
        <f t="shared" si="0"/>
        <v>1975051</v>
      </c>
      <c r="J28" s="25">
        <f t="shared" si="1"/>
        <v>1619</v>
      </c>
      <c r="K28" s="26">
        <f t="shared" si="1"/>
        <v>2158063</v>
      </c>
      <c r="L28" s="383"/>
      <c r="M28" s="387"/>
      <c r="N28" s="387"/>
      <c r="O28" s="388"/>
    </row>
    <row r="29" spans="1:21" ht="15" thickBot="1" x14ac:dyDescent="0.35">
      <c r="A29" s="54" t="s">
        <v>26</v>
      </c>
      <c r="B29" s="41">
        <v>1709</v>
      </c>
      <c r="C29" s="42">
        <v>274690</v>
      </c>
      <c r="D29" s="43">
        <v>595</v>
      </c>
      <c r="E29" s="43">
        <v>158587</v>
      </c>
      <c r="F29" s="55">
        <v>217</v>
      </c>
      <c r="G29" s="89">
        <v>46701</v>
      </c>
      <c r="H29" s="45">
        <f t="shared" si="0"/>
        <v>812</v>
      </c>
      <c r="I29" s="46">
        <f t="shared" si="0"/>
        <v>205288</v>
      </c>
      <c r="J29" s="25">
        <f t="shared" si="1"/>
        <v>2521</v>
      </c>
      <c r="K29" s="26">
        <f t="shared" si="1"/>
        <v>479978</v>
      </c>
      <c r="L29" s="383"/>
      <c r="M29" s="387"/>
      <c r="N29" s="387"/>
      <c r="O29" s="388"/>
    </row>
    <row r="30" spans="1:21" ht="15" thickBot="1" x14ac:dyDescent="0.35">
      <c r="A30" s="57" t="s">
        <v>27</v>
      </c>
      <c r="B30" s="49">
        <v>1709</v>
      </c>
      <c r="C30" s="50">
        <v>274690</v>
      </c>
      <c r="D30" s="51">
        <v>595</v>
      </c>
      <c r="E30" s="51">
        <v>158587</v>
      </c>
      <c r="F30" s="58">
        <v>217</v>
      </c>
      <c r="G30" s="69">
        <v>46701</v>
      </c>
      <c r="H30" s="24">
        <f t="shared" si="0"/>
        <v>812</v>
      </c>
      <c r="I30" s="24">
        <f t="shared" si="0"/>
        <v>205288</v>
      </c>
      <c r="J30" s="25">
        <f t="shared" si="1"/>
        <v>2521</v>
      </c>
      <c r="K30" s="26">
        <f t="shared" si="1"/>
        <v>479978</v>
      </c>
      <c r="L30" s="383"/>
      <c r="M30" s="387"/>
      <c r="N30" s="387"/>
      <c r="O30" s="388"/>
    </row>
    <row r="31" spans="1:21" ht="15" thickBot="1" x14ac:dyDescent="0.35">
      <c r="A31" s="30" t="s">
        <v>30</v>
      </c>
      <c r="B31" s="31">
        <v>10674</v>
      </c>
      <c r="C31" s="32">
        <v>93113103</v>
      </c>
      <c r="D31" s="33">
        <v>22382.433014449278</v>
      </c>
      <c r="E31" s="33">
        <v>342207900.62015438</v>
      </c>
      <c r="F31" s="34">
        <v>13574.566985550617</v>
      </c>
      <c r="G31" s="90">
        <v>97537681.379844725</v>
      </c>
      <c r="H31" s="36">
        <f t="shared" si="0"/>
        <v>35956.999999999898</v>
      </c>
      <c r="I31" s="37">
        <f t="shared" si="0"/>
        <v>439745581.99999911</v>
      </c>
      <c r="J31" s="38">
        <f t="shared" si="1"/>
        <v>46630.999999999898</v>
      </c>
      <c r="K31" s="39">
        <f t="shared" si="1"/>
        <v>532858684.99999911</v>
      </c>
      <c r="L31" s="383">
        <f>K31/K3</f>
        <v>0.13399843429632663</v>
      </c>
      <c r="M31" s="387">
        <f>J31/J3</f>
        <v>1.6344784485160819E-2</v>
      </c>
      <c r="N31" s="387">
        <f>E31/K31</f>
        <v>0.64221135969690535</v>
      </c>
      <c r="O31" s="388">
        <f>G31/K31</f>
        <v>0.18304605728598547</v>
      </c>
      <c r="P31" s="343"/>
      <c r="Q31" s="343"/>
      <c r="R31" s="343"/>
      <c r="S31" s="343"/>
      <c r="T31" s="343"/>
      <c r="U31" s="343"/>
    </row>
    <row r="32" spans="1:21" ht="15" thickBot="1" x14ac:dyDescent="0.35">
      <c r="A32" s="54" t="s">
        <v>20</v>
      </c>
      <c r="B32" s="63">
        <v>7694</v>
      </c>
      <c r="C32" s="64">
        <v>50744130</v>
      </c>
      <c r="D32" s="65">
        <v>14956.433014449276</v>
      </c>
      <c r="E32" s="65">
        <v>183804703.62015438</v>
      </c>
      <c r="F32" s="93">
        <v>12003.566985550617</v>
      </c>
      <c r="G32" s="94">
        <v>69905296.379844725</v>
      </c>
      <c r="H32" s="45">
        <f t="shared" si="0"/>
        <v>26959.999999999891</v>
      </c>
      <c r="I32" s="46">
        <f t="shared" si="0"/>
        <v>253709999.99999911</v>
      </c>
      <c r="J32" s="47">
        <f t="shared" si="1"/>
        <v>34653.999999999898</v>
      </c>
      <c r="K32" s="26">
        <f t="shared" si="1"/>
        <v>304454129.99999911</v>
      </c>
      <c r="L32" s="383"/>
      <c r="M32" s="387"/>
      <c r="N32" s="387"/>
      <c r="O32" s="388"/>
      <c r="P32" s="344"/>
      <c r="Q32" s="344"/>
      <c r="R32" s="344"/>
      <c r="S32" s="344"/>
      <c r="T32" s="344"/>
      <c r="U32" s="344"/>
    </row>
    <row r="33" spans="1:21" ht="15" thickBot="1" x14ac:dyDescent="0.35">
      <c r="A33" s="57" t="str">
        <f>A24</f>
        <v>EverSource East</v>
      </c>
      <c r="B33" s="49">
        <v>7524</v>
      </c>
      <c r="C33" s="50">
        <v>47011211</v>
      </c>
      <c r="D33" s="51">
        <v>14260.433014449276</v>
      </c>
      <c r="E33" s="51">
        <v>160990109.32015437</v>
      </c>
      <c r="F33" s="49">
        <v>11894.566985550617</v>
      </c>
      <c r="G33" s="51">
        <v>67756523.679844722</v>
      </c>
      <c r="H33" s="24">
        <f t="shared" si="0"/>
        <v>26154.999999999891</v>
      </c>
      <c r="I33" s="24">
        <f t="shared" si="0"/>
        <v>228746632.99999911</v>
      </c>
      <c r="J33" s="47">
        <f t="shared" si="1"/>
        <v>33678.999999999898</v>
      </c>
      <c r="K33" s="26">
        <f t="shared" si="1"/>
        <v>275757843.99999911</v>
      </c>
      <c r="L33" s="383"/>
      <c r="M33" s="387"/>
      <c r="N33" s="387"/>
      <c r="O33" s="388"/>
      <c r="P33" s="345"/>
      <c r="Q33" s="345"/>
      <c r="R33" s="345"/>
      <c r="S33" s="345"/>
      <c r="T33" s="345"/>
      <c r="U33" s="345"/>
    </row>
    <row r="34" spans="1:21" ht="15" thickBot="1" x14ac:dyDescent="0.35">
      <c r="A34" s="57" t="str">
        <f>A25</f>
        <v>EverSource West</v>
      </c>
      <c r="B34" s="49">
        <v>170</v>
      </c>
      <c r="C34" s="50">
        <v>3732919</v>
      </c>
      <c r="D34" s="51">
        <v>696</v>
      </c>
      <c r="E34" s="51">
        <v>22814594.300000001</v>
      </c>
      <c r="F34" s="52">
        <v>109</v>
      </c>
      <c r="G34" s="53">
        <v>2148772.7000000002</v>
      </c>
      <c r="H34" s="24">
        <f t="shared" si="0"/>
        <v>805</v>
      </c>
      <c r="I34" s="24">
        <f t="shared" si="0"/>
        <v>24963367</v>
      </c>
      <c r="J34" s="47">
        <f t="shared" si="1"/>
        <v>975</v>
      </c>
      <c r="K34" s="26">
        <f t="shared" si="1"/>
        <v>28696286</v>
      </c>
      <c r="L34" s="383"/>
      <c r="M34" s="387"/>
      <c r="N34" s="387"/>
      <c r="O34" s="388"/>
      <c r="P34" s="345"/>
      <c r="Q34" s="345"/>
      <c r="R34" s="345"/>
      <c r="S34" s="345"/>
      <c r="T34" s="345"/>
      <c r="U34" s="345"/>
    </row>
    <row r="35" spans="1:21" ht="15" thickBot="1" x14ac:dyDescent="0.35">
      <c r="A35" s="54" t="s">
        <v>23</v>
      </c>
      <c r="B35" s="63">
        <v>2077</v>
      </c>
      <c r="C35" s="64">
        <v>39465544</v>
      </c>
      <c r="D35" s="65">
        <v>6825</v>
      </c>
      <c r="E35" s="65">
        <v>153496857</v>
      </c>
      <c r="F35" s="67">
        <v>1372</v>
      </c>
      <c r="G35" s="91">
        <v>27016821</v>
      </c>
      <c r="H35" s="45">
        <f t="shared" si="0"/>
        <v>8197</v>
      </c>
      <c r="I35" s="46">
        <f t="shared" si="0"/>
        <v>180513678</v>
      </c>
      <c r="J35" s="25">
        <f t="shared" si="1"/>
        <v>10274</v>
      </c>
      <c r="K35" s="26">
        <f t="shared" si="1"/>
        <v>219979222</v>
      </c>
      <c r="L35" s="383"/>
      <c r="M35" s="387"/>
      <c r="N35" s="387"/>
      <c r="O35" s="388"/>
      <c r="P35" s="345"/>
      <c r="Q35" s="345"/>
      <c r="R35" s="345"/>
      <c r="S35" s="345"/>
      <c r="T35" s="345"/>
      <c r="U35" s="345"/>
    </row>
    <row r="36" spans="1:21" ht="15" thickBot="1" x14ac:dyDescent="0.35">
      <c r="A36" s="57" t="s">
        <v>24</v>
      </c>
      <c r="B36" s="49">
        <v>2073</v>
      </c>
      <c r="C36" s="50">
        <v>39442343</v>
      </c>
      <c r="D36" s="51">
        <v>6798</v>
      </c>
      <c r="E36" s="51">
        <v>152783842</v>
      </c>
      <c r="F36" s="58">
        <v>1332</v>
      </c>
      <c r="G36" s="69">
        <v>26104166</v>
      </c>
      <c r="H36" s="24">
        <f t="shared" si="0"/>
        <v>8130</v>
      </c>
      <c r="I36" s="24">
        <f t="shared" si="0"/>
        <v>178888008</v>
      </c>
      <c r="J36" s="25">
        <f t="shared" si="1"/>
        <v>10203</v>
      </c>
      <c r="K36" s="26">
        <f t="shared" si="1"/>
        <v>218330351</v>
      </c>
      <c r="L36" s="383"/>
      <c r="M36" s="387"/>
      <c r="N36" s="387"/>
      <c r="O36" s="388"/>
      <c r="P36" s="345"/>
      <c r="Q36" s="345"/>
      <c r="R36" s="345"/>
      <c r="S36" s="345"/>
      <c r="T36" s="345"/>
      <c r="U36" s="345"/>
    </row>
    <row r="37" spans="1:21" ht="15" thickBot="1" x14ac:dyDescent="0.35">
      <c r="A37" s="57" t="s">
        <v>25</v>
      </c>
      <c r="B37" s="49">
        <v>4</v>
      </c>
      <c r="C37" s="50">
        <v>23201</v>
      </c>
      <c r="D37" s="51">
        <v>27</v>
      </c>
      <c r="E37" s="51">
        <v>713015</v>
      </c>
      <c r="F37" s="58">
        <v>40</v>
      </c>
      <c r="G37" s="69">
        <v>912655</v>
      </c>
      <c r="H37" s="24">
        <f t="shared" si="0"/>
        <v>67</v>
      </c>
      <c r="I37" s="24">
        <f t="shared" si="0"/>
        <v>1625670</v>
      </c>
      <c r="J37" s="25">
        <f t="shared" si="1"/>
        <v>71</v>
      </c>
      <c r="K37" s="26">
        <f t="shared" si="1"/>
        <v>1648871</v>
      </c>
      <c r="L37" s="383"/>
      <c r="M37" s="387"/>
      <c r="N37" s="387"/>
      <c r="O37" s="388"/>
      <c r="P37" s="345"/>
      <c r="Q37" s="345"/>
      <c r="R37" s="345"/>
      <c r="S37" s="345"/>
      <c r="T37" s="345"/>
      <c r="U37" s="345"/>
    </row>
    <row r="38" spans="1:21" ht="15" thickBot="1" x14ac:dyDescent="0.35">
      <c r="A38" s="54" t="s">
        <v>26</v>
      </c>
      <c r="B38" s="63">
        <v>903</v>
      </c>
      <c r="C38" s="64">
        <v>2903429</v>
      </c>
      <c r="D38" s="65">
        <v>601</v>
      </c>
      <c r="E38" s="65">
        <v>4906340</v>
      </c>
      <c r="F38" s="70">
        <v>199</v>
      </c>
      <c r="G38" s="92">
        <v>615564</v>
      </c>
      <c r="H38" s="45">
        <f t="shared" si="0"/>
        <v>800</v>
      </c>
      <c r="I38" s="46">
        <f t="shared" si="0"/>
        <v>5521904</v>
      </c>
      <c r="J38" s="25">
        <f t="shared" si="1"/>
        <v>1703</v>
      </c>
      <c r="K38" s="26">
        <f t="shared" si="1"/>
        <v>8425333</v>
      </c>
      <c r="L38" s="383"/>
      <c r="M38" s="387"/>
      <c r="N38" s="387"/>
      <c r="O38" s="388"/>
      <c r="P38" s="345"/>
      <c r="Q38" s="345"/>
      <c r="R38" s="345"/>
      <c r="S38" s="345"/>
      <c r="T38" s="345"/>
      <c r="U38" s="345"/>
    </row>
    <row r="39" spans="1:21" ht="15" thickBot="1" x14ac:dyDescent="0.35">
      <c r="A39" s="57" t="s">
        <v>27</v>
      </c>
      <c r="B39" s="49">
        <v>903</v>
      </c>
      <c r="C39" s="50">
        <v>2903429</v>
      </c>
      <c r="D39" s="51">
        <v>601</v>
      </c>
      <c r="E39" s="51">
        <v>4906340</v>
      </c>
      <c r="F39" s="58">
        <v>199</v>
      </c>
      <c r="G39" s="69">
        <v>615564</v>
      </c>
      <c r="H39" s="24">
        <f t="shared" si="0"/>
        <v>800</v>
      </c>
      <c r="I39" s="24">
        <f t="shared" si="0"/>
        <v>5521904</v>
      </c>
      <c r="J39" s="25">
        <f t="shared" si="1"/>
        <v>1703</v>
      </c>
      <c r="K39" s="26">
        <f t="shared" si="1"/>
        <v>8425333</v>
      </c>
      <c r="L39" s="383"/>
      <c r="M39" s="387"/>
      <c r="N39" s="387"/>
      <c r="O39" s="388"/>
      <c r="P39" s="345"/>
      <c r="Q39" s="345"/>
      <c r="R39" s="345"/>
      <c r="S39" s="345"/>
      <c r="T39" s="345"/>
      <c r="U39" s="345"/>
    </row>
    <row r="40" spans="1:21" ht="15" thickBot="1" x14ac:dyDescent="0.35">
      <c r="A40" s="30" t="s">
        <v>32</v>
      </c>
      <c r="B40" s="31">
        <v>672</v>
      </c>
      <c r="C40" s="32">
        <v>63341799</v>
      </c>
      <c r="D40" s="33">
        <v>6061.0615261267249</v>
      </c>
      <c r="E40" s="33">
        <v>1351828189.1574173</v>
      </c>
      <c r="F40" s="34">
        <v>796.93847387326718</v>
      </c>
      <c r="G40" s="90">
        <v>69024471.042581126</v>
      </c>
      <c r="H40" s="36">
        <f t="shared" si="0"/>
        <v>6857.9999999999918</v>
      </c>
      <c r="I40" s="37">
        <f t="shared" si="0"/>
        <v>1420852660.1999984</v>
      </c>
      <c r="J40" s="38">
        <f t="shared" si="1"/>
        <v>7529.9999999999918</v>
      </c>
      <c r="K40" s="39">
        <f t="shared" si="1"/>
        <v>1484194459.1999984</v>
      </c>
      <c r="L40" s="383">
        <f>K40/K3</f>
        <v>0.37323166408385244</v>
      </c>
      <c r="M40" s="384">
        <f>J40/J3</f>
        <v>2.6393649540704918E-3</v>
      </c>
      <c r="N40" s="384">
        <f>E40/K40</f>
        <v>0.91081608665085012</v>
      </c>
      <c r="O40" s="385">
        <f>G40/K40</f>
        <v>4.6506352732098383E-2</v>
      </c>
      <c r="P40" s="343"/>
      <c r="Q40" s="343"/>
      <c r="R40" s="343"/>
      <c r="S40" s="343"/>
      <c r="T40" s="343"/>
      <c r="U40" s="343"/>
    </row>
    <row r="41" spans="1:21" ht="15" thickBot="1" x14ac:dyDescent="0.35">
      <c r="A41" s="54" t="s">
        <v>20</v>
      </c>
      <c r="B41" s="63">
        <v>427</v>
      </c>
      <c r="C41" s="64">
        <v>36587039</v>
      </c>
      <c r="D41" s="65">
        <v>3639.0615261267249</v>
      </c>
      <c r="E41" s="65">
        <v>811551723.15741718</v>
      </c>
      <c r="F41" s="93">
        <v>626.93847387326718</v>
      </c>
      <c r="G41" s="94">
        <v>49278812.042581126</v>
      </c>
      <c r="H41" s="45">
        <f t="shared" si="0"/>
        <v>4265.9999999999918</v>
      </c>
      <c r="I41" s="46">
        <f t="shared" si="0"/>
        <v>860830535.19999826</v>
      </c>
      <c r="J41" s="47">
        <f t="shared" si="1"/>
        <v>4692.9999999999918</v>
      </c>
      <c r="K41" s="26">
        <f t="shared" si="1"/>
        <v>897417574.19999826</v>
      </c>
      <c r="L41" s="383"/>
      <c r="M41" s="384"/>
      <c r="N41" s="384"/>
      <c r="O41" s="385"/>
      <c r="P41" s="344"/>
      <c r="Q41" s="344"/>
      <c r="R41" s="344"/>
      <c r="S41" s="344"/>
      <c r="T41" s="344"/>
      <c r="U41" s="344"/>
    </row>
    <row r="42" spans="1:21" ht="15" thickBot="1" x14ac:dyDescent="0.35">
      <c r="A42" s="57" t="str">
        <f>A33</f>
        <v>EverSource East</v>
      </c>
      <c r="B42" s="49">
        <v>412</v>
      </c>
      <c r="C42" s="50">
        <v>31982803</v>
      </c>
      <c r="D42" s="51">
        <v>3441.0615261267249</v>
      </c>
      <c r="E42" s="51">
        <v>717106496.95741713</v>
      </c>
      <c r="F42" s="49">
        <v>618.93847387326718</v>
      </c>
      <c r="G42" s="51">
        <v>48686012.042581126</v>
      </c>
      <c r="H42" s="24">
        <f t="shared" si="0"/>
        <v>4059.9999999999918</v>
      </c>
      <c r="I42" s="24">
        <f t="shared" si="0"/>
        <v>765792508.99999821</v>
      </c>
      <c r="J42" s="47">
        <f t="shared" si="1"/>
        <v>4471.9999999999918</v>
      </c>
      <c r="K42" s="26">
        <f t="shared" si="1"/>
        <v>797775311.99999821</v>
      </c>
      <c r="L42" s="383"/>
      <c r="M42" s="384"/>
      <c r="N42" s="384"/>
      <c r="O42" s="385"/>
      <c r="P42" s="345"/>
      <c r="Q42" s="345"/>
      <c r="R42" s="345"/>
      <c r="S42" s="345"/>
      <c r="T42" s="345"/>
      <c r="U42" s="345"/>
    </row>
    <row r="43" spans="1:21" ht="15" thickBot="1" x14ac:dyDescent="0.35">
      <c r="A43" s="57" t="str">
        <f>A34</f>
        <v>EverSource West</v>
      </c>
      <c r="B43" s="49">
        <v>15</v>
      </c>
      <c r="C43" s="50">
        <v>4604236</v>
      </c>
      <c r="D43" s="51">
        <v>198</v>
      </c>
      <c r="E43" s="51">
        <v>94445226.200000003</v>
      </c>
      <c r="F43" s="52">
        <v>8</v>
      </c>
      <c r="G43" s="53">
        <v>592800</v>
      </c>
      <c r="H43" s="24">
        <f t="shared" si="0"/>
        <v>206</v>
      </c>
      <c r="I43" s="24">
        <f t="shared" si="0"/>
        <v>95038026.200000003</v>
      </c>
      <c r="J43" s="47">
        <f t="shared" si="1"/>
        <v>221</v>
      </c>
      <c r="K43" s="26">
        <f t="shared" si="1"/>
        <v>99642262.200000003</v>
      </c>
      <c r="L43" s="383"/>
      <c r="M43" s="384"/>
      <c r="N43" s="384"/>
      <c r="O43" s="385"/>
      <c r="P43" s="345"/>
      <c r="Q43" s="345"/>
      <c r="R43" s="345"/>
      <c r="S43" s="345"/>
      <c r="T43" s="345"/>
      <c r="U43" s="345"/>
    </row>
    <row r="44" spans="1:21" ht="15" thickBot="1" x14ac:dyDescent="0.35">
      <c r="A44" s="54" t="s">
        <v>23</v>
      </c>
      <c r="B44" s="63">
        <v>240</v>
      </c>
      <c r="C44" s="64">
        <v>25065713</v>
      </c>
      <c r="D44" s="65">
        <v>2398</v>
      </c>
      <c r="E44" s="65">
        <v>525858378</v>
      </c>
      <c r="F44" s="67">
        <v>170</v>
      </c>
      <c r="G44" s="91">
        <v>19745659</v>
      </c>
      <c r="H44" s="45">
        <f t="shared" si="0"/>
        <v>2568</v>
      </c>
      <c r="I44" s="46">
        <f t="shared" si="0"/>
        <v>545604037</v>
      </c>
      <c r="J44" s="25">
        <f t="shared" si="1"/>
        <v>2808</v>
      </c>
      <c r="K44" s="26">
        <f t="shared" si="1"/>
        <v>570669750</v>
      </c>
      <c r="L44" s="383"/>
      <c r="M44" s="384"/>
      <c r="N44" s="384"/>
      <c r="O44" s="385"/>
      <c r="P44" s="345"/>
      <c r="Q44" s="345"/>
      <c r="R44" s="345"/>
      <c r="S44" s="345"/>
      <c r="T44" s="345"/>
      <c r="U44" s="345"/>
    </row>
    <row r="45" spans="1:21" ht="15" thickBot="1" x14ac:dyDescent="0.35">
      <c r="A45" s="57" t="s">
        <v>24</v>
      </c>
      <c r="B45" s="49">
        <v>239</v>
      </c>
      <c r="C45" s="50">
        <v>24984473</v>
      </c>
      <c r="D45" s="51">
        <v>2391</v>
      </c>
      <c r="E45" s="51">
        <v>525053891</v>
      </c>
      <c r="F45" s="58">
        <v>168</v>
      </c>
      <c r="G45" s="69">
        <v>19469859</v>
      </c>
      <c r="H45" s="24">
        <f t="shared" si="0"/>
        <v>2559</v>
      </c>
      <c r="I45" s="24">
        <f t="shared" si="0"/>
        <v>544523750</v>
      </c>
      <c r="J45" s="25">
        <f t="shared" si="1"/>
        <v>2798</v>
      </c>
      <c r="K45" s="26">
        <f t="shared" si="1"/>
        <v>569508223</v>
      </c>
      <c r="L45" s="383"/>
      <c r="M45" s="384"/>
      <c r="N45" s="384"/>
      <c r="O45" s="385"/>
      <c r="P45" s="345"/>
      <c r="Q45" s="345"/>
      <c r="R45" s="345"/>
      <c r="S45" s="345"/>
      <c r="T45" s="345"/>
      <c r="U45" s="345"/>
    </row>
    <row r="46" spans="1:21" ht="15" thickBot="1" x14ac:dyDescent="0.35">
      <c r="A46" s="57" t="s">
        <v>25</v>
      </c>
      <c r="B46" s="49">
        <v>1</v>
      </c>
      <c r="C46" s="50">
        <v>81240</v>
      </c>
      <c r="D46" s="51">
        <v>7</v>
      </c>
      <c r="E46" s="51">
        <v>804487</v>
      </c>
      <c r="F46" s="58">
        <v>2</v>
      </c>
      <c r="G46" s="69">
        <v>275800</v>
      </c>
      <c r="H46" s="24">
        <f t="shared" si="0"/>
        <v>9</v>
      </c>
      <c r="I46" s="24">
        <f t="shared" si="0"/>
        <v>1080287</v>
      </c>
      <c r="J46" s="25">
        <f t="shared" si="1"/>
        <v>10</v>
      </c>
      <c r="K46" s="26">
        <f t="shared" si="1"/>
        <v>1161527</v>
      </c>
      <c r="L46" s="383"/>
      <c r="M46" s="384"/>
      <c r="N46" s="384"/>
      <c r="O46" s="385"/>
      <c r="P46" s="345"/>
      <c r="Q46" s="345"/>
      <c r="R46" s="345"/>
      <c r="S46" s="345"/>
      <c r="T46" s="345"/>
      <c r="U46" s="345"/>
    </row>
    <row r="47" spans="1:21" ht="15" thickBot="1" x14ac:dyDescent="0.35">
      <c r="A47" s="54" t="s">
        <v>26</v>
      </c>
      <c r="B47" s="63">
        <v>5</v>
      </c>
      <c r="C47" s="64">
        <v>1689047</v>
      </c>
      <c r="D47" s="65">
        <v>24</v>
      </c>
      <c r="E47" s="65">
        <v>14418088</v>
      </c>
      <c r="F47" s="70">
        <v>0</v>
      </c>
      <c r="G47" s="92">
        <v>0</v>
      </c>
      <c r="H47" s="45">
        <f t="shared" si="0"/>
        <v>24</v>
      </c>
      <c r="I47" s="46">
        <f t="shared" si="0"/>
        <v>14418088</v>
      </c>
      <c r="J47" s="25">
        <f t="shared" si="1"/>
        <v>29</v>
      </c>
      <c r="K47" s="26">
        <f t="shared" si="1"/>
        <v>16107135</v>
      </c>
      <c r="L47" s="383"/>
      <c r="M47" s="384"/>
      <c r="N47" s="384"/>
      <c r="O47" s="385"/>
      <c r="P47" s="345"/>
      <c r="Q47" s="345"/>
      <c r="R47" s="345"/>
      <c r="S47" s="345"/>
      <c r="T47" s="345"/>
      <c r="U47" s="345"/>
    </row>
    <row r="48" spans="1:21" ht="15" thickBot="1" x14ac:dyDescent="0.35">
      <c r="A48" s="57" t="s">
        <v>27</v>
      </c>
      <c r="B48" s="49">
        <v>5</v>
      </c>
      <c r="C48" s="50">
        <v>1689047</v>
      </c>
      <c r="D48" s="51">
        <v>24</v>
      </c>
      <c r="E48" s="51">
        <v>14418088</v>
      </c>
      <c r="F48" s="58">
        <v>0</v>
      </c>
      <c r="G48" s="69">
        <v>0</v>
      </c>
      <c r="H48" s="24">
        <f t="shared" si="0"/>
        <v>24</v>
      </c>
      <c r="I48" s="24">
        <f t="shared" si="0"/>
        <v>14418088</v>
      </c>
      <c r="J48" s="25">
        <f t="shared" si="1"/>
        <v>29</v>
      </c>
      <c r="K48" s="26">
        <f t="shared" si="1"/>
        <v>16107135</v>
      </c>
      <c r="L48" s="383"/>
      <c r="M48" s="384"/>
      <c r="N48" s="384"/>
      <c r="O48" s="385"/>
      <c r="P48" s="345"/>
      <c r="Q48" s="345"/>
      <c r="R48" s="345"/>
      <c r="S48" s="345"/>
      <c r="T48" s="345"/>
      <c r="U48" s="345"/>
    </row>
    <row r="49" spans="1:15" ht="15" thickBot="1" x14ac:dyDescent="0.35">
      <c r="A49" s="30" t="s">
        <v>33</v>
      </c>
      <c r="B49" s="31">
        <v>3261</v>
      </c>
      <c r="C49" s="32">
        <v>2590275.399999999</v>
      </c>
      <c r="D49" s="33">
        <v>8786.2192498991699</v>
      </c>
      <c r="E49" s="33">
        <v>8181301.8006124701</v>
      </c>
      <c r="F49" s="34">
        <v>4691.7807501008101</v>
      </c>
      <c r="G49" s="90">
        <v>1363295.299387523</v>
      </c>
      <c r="H49" s="36">
        <f t="shared" si="0"/>
        <v>13477.99999999998</v>
      </c>
      <c r="I49" s="37">
        <f t="shared" si="0"/>
        <v>9544597.099999994</v>
      </c>
      <c r="J49" s="38">
        <f t="shared" si="1"/>
        <v>16738.999999999978</v>
      </c>
      <c r="K49" s="39">
        <f t="shared" si="1"/>
        <v>12134872.499999993</v>
      </c>
      <c r="L49" s="386">
        <f>K49/K3</f>
        <v>3.0515668809743667E-3</v>
      </c>
      <c r="M49" s="384">
        <f>J49/J3</f>
        <v>5.8672416953766213E-3</v>
      </c>
      <c r="N49" s="384">
        <f>E49/K49</f>
        <v>0.67419759050723238</v>
      </c>
      <c r="O49" s="385">
        <f>G49/K49</f>
        <v>0.11234525120783295</v>
      </c>
    </row>
    <row r="50" spans="1:15" ht="15" thickBot="1" x14ac:dyDescent="0.35">
      <c r="A50" s="54" t="s">
        <v>20</v>
      </c>
      <c r="B50" s="63">
        <v>2758</v>
      </c>
      <c r="C50" s="64">
        <v>1378242.399999999</v>
      </c>
      <c r="D50" s="65">
        <v>8189.2192498991699</v>
      </c>
      <c r="E50" s="65">
        <v>4893654.8006124701</v>
      </c>
      <c r="F50" s="93">
        <v>4380.7807501008101</v>
      </c>
      <c r="G50" s="94">
        <v>718304.29938752297</v>
      </c>
      <c r="H50" s="45">
        <f t="shared" si="0"/>
        <v>12569.99999999998</v>
      </c>
      <c r="I50" s="46">
        <f t="shared" si="0"/>
        <v>5611959.0999999931</v>
      </c>
      <c r="J50" s="47">
        <f t="shared" si="1"/>
        <v>15327.99999999998</v>
      </c>
      <c r="K50" s="26">
        <f t="shared" si="1"/>
        <v>6990201.4999999916</v>
      </c>
      <c r="L50" s="386"/>
      <c r="M50" s="384"/>
      <c r="N50" s="384"/>
      <c r="O50" s="385"/>
    </row>
    <row r="51" spans="1:15" ht="15" thickBot="1" x14ac:dyDescent="0.35">
      <c r="A51" s="57" t="str">
        <f>A42</f>
        <v>EverSource East</v>
      </c>
      <c r="B51" s="49">
        <v>2636</v>
      </c>
      <c r="C51" s="50">
        <v>956418</v>
      </c>
      <c r="D51" s="51">
        <v>6965.2192498991699</v>
      </c>
      <c r="E51" s="51">
        <v>3767593.8006124701</v>
      </c>
      <c r="F51" s="49">
        <v>3401.7807501008101</v>
      </c>
      <c r="G51" s="51">
        <v>567842.199387523</v>
      </c>
      <c r="H51" s="24">
        <f t="shared" si="0"/>
        <v>10366.99999999998</v>
      </c>
      <c r="I51" s="24">
        <f t="shared" si="0"/>
        <v>4335435.9999999935</v>
      </c>
      <c r="J51" s="47">
        <f t="shared" si="1"/>
        <v>13002.99999999998</v>
      </c>
      <c r="K51" s="26">
        <f t="shared" si="1"/>
        <v>5291853.9999999935</v>
      </c>
      <c r="L51" s="386"/>
      <c r="M51" s="384"/>
      <c r="N51" s="384"/>
      <c r="O51" s="385"/>
    </row>
    <row r="52" spans="1:15" ht="15" thickBot="1" x14ac:dyDescent="0.35">
      <c r="A52" s="57" t="str">
        <f>A43</f>
        <v>EverSource West</v>
      </c>
      <c r="B52" s="49">
        <v>122</v>
      </c>
      <c r="C52" s="50">
        <v>421824.39999999898</v>
      </c>
      <c r="D52" s="51">
        <v>1224</v>
      </c>
      <c r="E52" s="51">
        <v>1126061</v>
      </c>
      <c r="F52" s="52">
        <v>979</v>
      </c>
      <c r="G52" s="53">
        <v>150462.1</v>
      </c>
      <c r="H52" s="24">
        <f t="shared" si="0"/>
        <v>2203</v>
      </c>
      <c r="I52" s="24">
        <f t="shared" si="0"/>
        <v>1276523.1000000001</v>
      </c>
      <c r="J52" s="47">
        <f t="shared" si="1"/>
        <v>2325</v>
      </c>
      <c r="K52" s="26">
        <f t="shared" si="1"/>
        <v>1698347.4999999991</v>
      </c>
      <c r="L52" s="386"/>
      <c r="M52" s="384"/>
      <c r="N52" s="384"/>
      <c r="O52" s="385"/>
    </row>
    <row r="53" spans="1:15" ht="15" thickBot="1" x14ac:dyDescent="0.35">
      <c r="A53" s="54" t="s">
        <v>23</v>
      </c>
      <c r="B53" s="63">
        <v>219</v>
      </c>
      <c r="C53" s="64">
        <v>1171761</v>
      </c>
      <c r="D53" s="65">
        <v>416</v>
      </c>
      <c r="E53" s="65">
        <v>3213644</v>
      </c>
      <c r="F53" s="67">
        <v>166</v>
      </c>
      <c r="G53" s="91">
        <v>637429</v>
      </c>
      <c r="H53" s="45">
        <f t="shared" si="0"/>
        <v>582</v>
      </c>
      <c r="I53" s="46">
        <f t="shared" si="0"/>
        <v>3851073</v>
      </c>
      <c r="J53" s="25">
        <f t="shared" si="1"/>
        <v>801</v>
      </c>
      <c r="K53" s="26">
        <f t="shared" si="1"/>
        <v>5022834</v>
      </c>
      <c r="L53" s="386"/>
      <c r="M53" s="384"/>
      <c r="N53" s="384"/>
      <c r="O53" s="385"/>
    </row>
    <row r="54" spans="1:15" ht="15" thickBot="1" x14ac:dyDescent="0.35">
      <c r="A54" s="57" t="s">
        <v>24</v>
      </c>
      <c r="B54" s="49">
        <v>219</v>
      </c>
      <c r="C54" s="50">
        <v>1171761</v>
      </c>
      <c r="D54" s="51">
        <v>415</v>
      </c>
      <c r="E54" s="51">
        <v>3196421</v>
      </c>
      <c r="F54" s="58">
        <v>165</v>
      </c>
      <c r="G54" s="69">
        <v>637269</v>
      </c>
      <c r="H54" s="24">
        <f t="shared" si="0"/>
        <v>580</v>
      </c>
      <c r="I54" s="24">
        <f t="shared" si="0"/>
        <v>3833690</v>
      </c>
      <c r="J54" s="25">
        <f t="shared" si="1"/>
        <v>799</v>
      </c>
      <c r="K54" s="26">
        <f t="shared" si="1"/>
        <v>5005451</v>
      </c>
      <c r="L54" s="386"/>
      <c r="M54" s="384"/>
      <c r="N54" s="384"/>
      <c r="O54" s="385"/>
    </row>
    <row r="55" spans="1:15" ht="15" thickBot="1" x14ac:dyDescent="0.35">
      <c r="A55" s="57" t="s">
        <v>25</v>
      </c>
      <c r="B55" s="49">
        <v>0</v>
      </c>
      <c r="C55" s="50">
        <v>0</v>
      </c>
      <c r="D55" s="51">
        <v>1</v>
      </c>
      <c r="E55" s="51">
        <v>17223</v>
      </c>
      <c r="F55" s="58">
        <v>1</v>
      </c>
      <c r="G55" s="69">
        <v>160</v>
      </c>
      <c r="H55" s="24">
        <f t="shared" si="0"/>
        <v>2</v>
      </c>
      <c r="I55" s="24">
        <f t="shared" si="0"/>
        <v>17383</v>
      </c>
      <c r="J55" s="25">
        <f t="shared" si="1"/>
        <v>2</v>
      </c>
      <c r="K55" s="26">
        <f t="shared" si="1"/>
        <v>17383</v>
      </c>
      <c r="L55" s="386"/>
      <c r="M55" s="384"/>
      <c r="N55" s="384"/>
      <c r="O55" s="385"/>
    </row>
    <row r="56" spans="1:15" ht="15" thickBot="1" x14ac:dyDescent="0.35">
      <c r="A56" s="54" t="s">
        <v>26</v>
      </c>
      <c r="B56" s="63">
        <v>284</v>
      </c>
      <c r="C56" s="64">
        <v>40272</v>
      </c>
      <c r="D56" s="65">
        <v>181</v>
      </c>
      <c r="E56" s="65">
        <v>74003</v>
      </c>
      <c r="F56" s="70">
        <v>145</v>
      </c>
      <c r="G56" s="92">
        <v>7562</v>
      </c>
      <c r="H56" s="45">
        <f t="shared" si="0"/>
        <v>326</v>
      </c>
      <c r="I56" s="46">
        <f t="shared" si="0"/>
        <v>81565</v>
      </c>
      <c r="J56" s="25">
        <f t="shared" si="1"/>
        <v>610</v>
      </c>
      <c r="K56" s="26">
        <f t="shared" si="1"/>
        <v>121837</v>
      </c>
      <c r="L56" s="386"/>
      <c r="M56" s="384"/>
      <c r="N56" s="384"/>
      <c r="O56" s="385"/>
    </row>
    <row r="57" spans="1:15" ht="15" thickBot="1" x14ac:dyDescent="0.35">
      <c r="A57" s="57" t="s">
        <v>27</v>
      </c>
      <c r="B57" s="49">
        <v>284</v>
      </c>
      <c r="C57" s="50">
        <v>40272</v>
      </c>
      <c r="D57" s="51">
        <v>181</v>
      </c>
      <c r="E57" s="51">
        <v>74003</v>
      </c>
      <c r="F57" s="58">
        <v>145</v>
      </c>
      <c r="G57" s="69">
        <v>7562</v>
      </c>
      <c r="H57" s="24">
        <f t="shared" si="0"/>
        <v>326</v>
      </c>
      <c r="I57" s="24">
        <f t="shared" si="0"/>
        <v>81565</v>
      </c>
      <c r="J57" s="25">
        <f t="shared" si="1"/>
        <v>610</v>
      </c>
      <c r="K57" s="26">
        <f t="shared" si="1"/>
        <v>121837</v>
      </c>
      <c r="L57" s="386"/>
      <c r="M57" s="384"/>
      <c r="N57" s="384"/>
      <c r="O57" s="385"/>
    </row>
    <row r="58" spans="1:15" ht="15" thickBot="1" x14ac:dyDescent="0.35">
      <c r="A58" s="341" t="s">
        <v>35</v>
      </c>
      <c r="B58" s="74">
        <v>399</v>
      </c>
      <c r="C58" s="75">
        <v>711555.799999999</v>
      </c>
      <c r="D58" s="76">
        <v>117</v>
      </c>
      <c r="E58" s="76">
        <v>455454.9</v>
      </c>
      <c r="F58" s="77">
        <v>194</v>
      </c>
      <c r="G58" s="95">
        <v>300950.299999999</v>
      </c>
      <c r="H58" s="36">
        <f t="shared" si="0"/>
        <v>311</v>
      </c>
      <c r="I58" s="37">
        <f t="shared" si="0"/>
        <v>756405.19999999902</v>
      </c>
      <c r="J58" s="38">
        <f t="shared" si="1"/>
        <v>710</v>
      </c>
      <c r="K58" s="39">
        <f t="shared" si="1"/>
        <v>1467960.9999999981</v>
      </c>
      <c r="L58" s="377">
        <f>K58/K3</f>
        <v>3.6914942206125437E-4</v>
      </c>
      <c r="M58" s="379">
        <f>J58/J3</f>
        <v>2.4886442462019275E-4</v>
      </c>
      <c r="N58" s="379">
        <f>E58/K58</f>
        <v>0.31026362416985231</v>
      </c>
      <c r="O58" s="381">
        <v>0.10276094626208866</v>
      </c>
    </row>
    <row r="59" spans="1:15" ht="15" thickBot="1" x14ac:dyDescent="0.35">
      <c r="A59" s="342" t="s">
        <v>20</v>
      </c>
      <c r="B59" s="63">
        <v>399</v>
      </c>
      <c r="C59" s="64">
        <v>711555.799999999</v>
      </c>
      <c r="D59" s="65">
        <v>117</v>
      </c>
      <c r="E59" s="64">
        <v>455454.9</v>
      </c>
      <c r="F59" s="93">
        <v>194</v>
      </c>
      <c r="G59" s="94">
        <v>300950.299999999</v>
      </c>
      <c r="H59" s="45">
        <f t="shared" si="0"/>
        <v>311</v>
      </c>
      <c r="I59" s="46">
        <f t="shared" si="0"/>
        <v>756405.19999999902</v>
      </c>
      <c r="J59" s="80">
        <f t="shared" si="1"/>
        <v>710</v>
      </c>
      <c r="K59" s="81">
        <f t="shared" si="1"/>
        <v>1467960.9999999981</v>
      </c>
      <c r="L59" s="377"/>
      <c r="M59" s="379"/>
      <c r="N59" s="379"/>
      <c r="O59" s="381"/>
    </row>
    <row r="60" spans="1:15" ht="15" thickBot="1" x14ac:dyDescent="0.35">
      <c r="A60" s="82" t="str">
        <f>A43</f>
        <v>EverSource West</v>
      </c>
      <c r="B60" s="52">
        <v>399</v>
      </c>
      <c r="C60" s="53">
        <v>711555.799999999</v>
      </c>
      <c r="D60" s="53">
        <v>117</v>
      </c>
      <c r="E60" s="66">
        <v>455454.9</v>
      </c>
      <c r="F60" s="52">
        <v>194</v>
      </c>
      <c r="G60" s="53">
        <v>300950.299999999</v>
      </c>
      <c r="H60" s="83">
        <f>H59</f>
        <v>311</v>
      </c>
      <c r="I60" s="83">
        <f>I59</f>
        <v>756405.19999999902</v>
      </c>
      <c r="J60" s="84">
        <f t="shared" si="1"/>
        <v>710</v>
      </c>
      <c r="K60" s="85">
        <f t="shared" si="1"/>
        <v>1467960.9999999981</v>
      </c>
      <c r="L60" s="378"/>
      <c r="M60" s="380"/>
      <c r="N60" s="380"/>
      <c r="O60" s="382"/>
    </row>
  </sheetData>
  <mergeCells count="33">
    <mergeCell ref="B1:C1"/>
    <mergeCell ref="D1:E1"/>
    <mergeCell ref="F1:G1"/>
    <mergeCell ref="H1:I1"/>
    <mergeCell ref="J1:O1"/>
    <mergeCell ref="L4:L12"/>
    <mergeCell ref="M4:M12"/>
    <mergeCell ref="N4:N12"/>
    <mergeCell ref="O4:O12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</mergeCells>
  <pageMargins left="0.7" right="0.7" top="0.75" bottom="0.75" header="0.3" footer="0.3"/>
  <pageSetup scale="9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7699-1A47-43F4-9AF6-E5AE5A37EC07}">
  <sheetPr>
    <tabColor rgb="FFFF0000"/>
  </sheetPr>
  <dimension ref="A1:O60"/>
  <sheetViews>
    <sheetView zoomScaleNormal="100" workbookViewId="0"/>
  </sheetViews>
  <sheetFormatPr defaultRowHeight="14.4" x14ac:dyDescent="0.3"/>
  <cols>
    <col min="1" max="1" width="17.44140625" customWidth="1"/>
    <col min="2" max="2" width="14.21875" style="86" customWidth="1"/>
    <col min="3" max="3" width="14.44140625" style="86" customWidth="1"/>
    <col min="4" max="4" width="13.21875" style="86" customWidth="1"/>
    <col min="5" max="6" width="14.21875" style="86" customWidth="1"/>
    <col min="7" max="9" width="15.21875" style="86" customWidth="1"/>
    <col min="10" max="10" width="11.44140625" style="86" customWidth="1"/>
    <col min="11" max="11" width="12.77734375" style="86" customWidth="1"/>
    <col min="12" max="12" width="10.21875" customWidth="1"/>
    <col min="13" max="13" width="9.77734375" customWidth="1"/>
    <col min="14" max="14" width="12.21875" customWidth="1"/>
    <col min="15" max="15" width="13.21875" customWidth="1"/>
  </cols>
  <sheetData>
    <row r="1" spans="1:15" ht="44.1" customHeight="1" thickTop="1" thickBot="1" x14ac:dyDescent="0.35">
      <c r="B1" s="391" t="s">
        <v>0</v>
      </c>
      <c r="C1" s="392"/>
      <c r="D1" s="393" t="s">
        <v>1</v>
      </c>
      <c r="E1" s="394"/>
      <c r="F1" s="391" t="s">
        <v>2</v>
      </c>
      <c r="G1" s="395"/>
      <c r="H1" s="396" t="s">
        <v>3</v>
      </c>
      <c r="I1" s="397"/>
      <c r="J1" s="398" t="s">
        <v>4</v>
      </c>
      <c r="K1" s="399"/>
      <c r="L1" s="399"/>
      <c r="M1" s="399"/>
      <c r="N1" s="399"/>
      <c r="O1" s="400"/>
    </row>
    <row r="2" spans="1:15" ht="44.4" thickTop="1" thickBot="1" x14ac:dyDescent="0.35">
      <c r="A2" s="2">
        <f>LAYOUT!B20</f>
        <v>2022</v>
      </c>
      <c r="B2" s="3" t="s">
        <v>5</v>
      </c>
      <c r="C2" s="4" t="s">
        <v>6</v>
      </c>
      <c r="D2" s="5" t="s">
        <v>7</v>
      </c>
      <c r="E2" s="6" t="s">
        <v>8</v>
      </c>
      <c r="F2" s="7" t="s">
        <v>9</v>
      </c>
      <c r="G2" s="8" t="s">
        <v>10</v>
      </c>
      <c r="H2" s="9" t="s">
        <v>11</v>
      </c>
      <c r="I2" s="10" t="s">
        <v>12</v>
      </c>
      <c r="J2" s="11" t="s">
        <v>13</v>
      </c>
      <c r="K2" s="12" t="s">
        <v>14</v>
      </c>
      <c r="L2" s="13" t="s">
        <v>15</v>
      </c>
      <c r="M2" s="14" t="s">
        <v>16</v>
      </c>
      <c r="N2" s="15" t="s">
        <v>17</v>
      </c>
      <c r="O2" s="16" t="s">
        <v>18</v>
      </c>
    </row>
    <row r="3" spans="1:15" ht="15" thickBot="1" x14ac:dyDescent="0.35">
      <c r="A3" s="17" t="str">
        <f>[1]LAYOUT!B28</f>
        <v>August</v>
      </c>
      <c r="B3" s="18">
        <v>1139879</v>
      </c>
      <c r="C3" s="19">
        <v>1100250059.5999999</v>
      </c>
      <c r="D3" s="20">
        <v>523048.00416611123</v>
      </c>
      <c r="E3" s="21">
        <v>2238059393.6461024</v>
      </c>
      <c r="F3" s="22">
        <v>1194103.9958338873</v>
      </c>
      <c r="G3" s="23">
        <v>1176490876.1538944</v>
      </c>
      <c r="H3" s="24">
        <f>D3+F3</f>
        <v>1717151.9999999986</v>
      </c>
      <c r="I3" s="24">
        <f>E3+G3</f>
        <v>3414550269.7999969</v>
      </c>
      <c r="J3" s="25">
        <f>B3+D3+F3</f>
        <v>2857030.9999999986</v>
      </c>
      <c r="K3" s="26">
        <f>C3+E3+G3</f>
        <v>4514800329.3999968</v>
      </c>
      <c r="L3" s="27">
        <f>SUM(L4:L57)</f>
        <v>0.99860416679803909</v>
      </c>
      <c r="M3" s="28">
        <f>SUM(M4:M57)</f>
        <v>0.99975219029825002</v>
      </c>
      <c r="N3" s="28">
        <f>E3/K3</f>
        <v>0.49571614032896416</v>
      </c>
      <c r="O3" s="29">
        <f>G3/K3</f>
        <v>0.26058536154803696</v>
      </c>
    </row>
    <row r="4" spans="1:15" ht="15" thickBot="1" x14ac:dyDescent="0.35">
      <c r="A4" s="30" t="s">
        <v>19</v>
      </c>
      <c r="B4" s="31">
        <v>895154</v>
      </c>
      <c r="C4" s="32">
        <v>715619822.10000002</v>
      </c>
      <c r="D4" s="33">
        <v>325840.22083283321</v>
      </c>
      <c r="E4" s="33">
        <v>258149495.11670783</v>
      </c>
      <c r="F4" s="34">
        <v>963117.77916716575</v>
      </c>
      <c r="G4" s="35">
        <v>795132614.68329144</v>
      </c>
      <c r="H4" s="36">
        <f t="shared" ref="H4:I59" si="0">D4+F4</f>
        <v>1288957.9999999991</v>
      </c>
      <c r="I4" s="37">
        <f t="shared" si="0"/>
        <v>1053282109.7999992</v>
      </c>
      <c r="J4" s="38">
        <f t="shared" ref="J4:K60" si="1">B4+D4+F4</f>
        <v>2184111.9999999991</v>
      </c>
      <c r="K4" s="39">
        <f>C4+I4</f>
        <v>1768901931.8999991</v>
      </c>
      <c r="L4" s="390">
        <f>K4/K$3</f>
        <v>0.39180070054949268</v>
      </c>
      <c r="M4" s="387">
        <f>J4/J3</f>
        <v>0.76446912896639907</v>
      </c>
      <c r="N4" s="387">
        <f>E4/$K$4</f>
        <v>0.14593770884710738</v>
      </c>
      <c r="O4" s="388">
        <f>G4/K4</f>
        <v>0.44950632951665659</v>
      </c>
    </row>
    <row r="5" spans="1:15" ht="15" thickBot="1" x14ac:dyDescent="0.35">
      <c r="A5" s="40" t="s">
        <v>20</v>
      </c>
      <c r="B5" s="41">
        <v>352512</v>
      </c>
      <c r="C5" s="42">
        <v>285071206.10000002</v>
      </c>
      <c r="D5" s="43">
        <v>146559.22083283321</v>
      </c>
      <c r="E5" s="43">
        <v>119266958.11670783</v>
      </c>
      <c r="F5" s="120">
        <v>617930.77916716575</v>
      </c>
      <c r="G5" s="121">
        <v>487621308.68329149</v>
      </c>
      <c r="H5" s="45">
        <f t="shared" si="0"/>
        <v>764489.99999999895</v>
      </c>
      <c r="I5" s="46">
        <f t="shared" si="0"/>
        <v>606888266.79999936</v>
      </c>
      <c r="J5" s="25">
        <f t="shared" si="1"/>
        <v>1117001.9999999991</v>
      </c>
      <c r="K5" s="26">
        <f t="shared" si="1"/>
        <v>891959472.89999938</v>
      </c>
      <c r="L5" s="390"/>
      <c r="M5" s="387"/>
      <c r="N5" s="387"/>
      <c r="O5" s="388"/>
    </row>
    <row r="6" spans="1:15" ht="15" thickBot="1" x14ac:dyDescent="0.35">
      <c r="A6" s="48" t="s">
        <v>21</v>
      </c>
      <c r="B6" s="49">
        <v>256402</v>
      </c>
      <c r="C6" s="50">
        <v>209942255</v>
      </c>
      <c r="D6" s="51">
        <v>128415.22083283321</v>
      </c>
      <c r="E6" s="51">
        <v>105010972.11670783</v>
      </c>
      <c r="F6" s="49">
        <v>583703.77916716575</v>
      </c>
      <c r="G6" s="50">
        <v>462582516.88329148</v>
      </c>
      <c r="H6" s="24">
        <f t="shared" si="0"/>
        <v>712118.99999999895</v>
      </c>
      <c r="I6" s="24">
        <f t="shared" si="0"/>
        <v>567593488.99999928</v>
      </c>
      <c r="J6" s="25">
        <f t="shared" si="1"/>
        <v>968520.99999999895</v>
      </c>
      <c r="K6" s="26">
        <f t="shared" si="1"/>
        <v>777535743.99999928</v>
      </c>
      <c r="L6" s="390"/>
      <c r="M6" s="387"/>
      <c r="N6" s="387"/>
      <c r="O6" s="388"/>
    </row>
    <row r="7" spans="1:15" ht="15" thickBot="1" x14ac:dyDescent="0.35">
      <c r="A7" s="48" t="s">
        <v>22</v>
      </c>
      <c r="B7" s="49">
        <v>96110</v>
      </c>
      <c r="C7" s="50">
        <v>75128951.099999994</v>
      </c>
      <c r="D7" s="51">
        <v>18144</v>
      </c>
      <c r="E7" s="51">
        <v>14255986</v>
      </c>
      <c r="F7" s="52">
        <v>34227</v>
      </c>
      <c r="G7" s="66">
        <v>25038791.800000001</v>
      </c>
      <c r="H7" s="24">
        <f t="shared" si="0"/>
        <v>52371</v>
      </c>
      <c r="I7" s="24">
        <f t="shared" si="0"/>
        <v>39294777.799999997</v>
      </c>
      <c r="J7" s="25">
        <f t="shared" si="1"/>
        <v>148481</v>
      </c>
      <c r="K7" s="26">
        <f t="shared" si="1"/>
        <v>114423728.89999999</v>
      </c>
      <c r="L7" s="390"/>
      <c r="M7" s="387"/>
      <c r="N7" s="387"/>
      <c r="O7" s="388"/>
    </row>
    <row r="8" spans="1:15" ht="15" thickBot="1" x14ac:dyDescent="0.35">
      <c r="A8" s="54" t="s">
        <v>23</v>
      </c>
      <c r="B8" s="41">
        <v>527788</v>
      </c>
      <c r="C8" s="42">
        <v>420228171</v>
      </c>
      <c r="D8" s="43">
        <v>172905</v>
      </c>
      <c r="E8" s="43">
        <v>133776851</v>
      </c>
      <c r="F8" s="87">
        <v>340237</v>
      </c>
      <c r="G8" s="88">
        <v>303163821</v>
      </c>
      <c r="H8" s="45">
        <f t="shared" si="0"/>
        <v>513142</v>
      </c>
      <c r="I8" s="46">
        <f t="shared" si="0"/>
        <v>436940672</v>
      </c>
      <c r="J8" s="25">
        <f t="shared" si="1"/>
        <v>1040930</v>
      </c>
      <c r="K8" s="26">
        <f t="shared" si="1"/>
        <v>857168843</v>
      </c>
      <c r="L8" s="390"/>
      <c r="M8" s="387"/>
      <c r="N8" s="387"/>
      <c r="O8" s="388"/>
    </row>
    <row r="9" spans="1:15" ht="15" thickBot="1" x14ac:dyDescent="0.35">
      <c r="A9" s="57" t="s">
        <v>24</v>
      </c>
      <c r="B9" s="49">
        <v>526131</v>
      </c>
      <c r="C9" s="50">
        <v>417905642</v>
      </c>
      <c r="D9" s="51">
        <v>172457</v>
      </c>
      <c r="E9" s="51">
        <v>133282487</v>
      </c>
      <c r="F9" s="58">
        <v>330146</v>
      </c>
      <c r="G9" s="69">
        <v>288400594</v>
      </c>
      <c r="H9" s="24">
        <f t="shared" si="0"/>
        <v>502603</v>
      </c>
      <c r="I9" s="24">
        <f t="shared" si="0"/>
        <v>421683081</v>
      </c>
      <c r="J9" s="25">
        <f t="shared" si="1"/>
        <v>1028734</v>
      </c>
      <c r="K9" s="26">
        <f t="shared" si="1"/>
        <v>839588723</v>
      </c>
      <c r="L9" s="390"/>
      <c r="M9" s="387"/>
      <c r="N9" s="387"/>
      <c r="O9" s="388"/>
    </row>
    <row r="10" spans="1:15" ht="15" thickBot="1" x14ac:dyDescent="0.35">
      <c r="A10" s="57" t="s">
        <v>25</v>
      </c>
      <c r="B10" s="49">
        <v>1657</v>
      </c>
      <c r="C10" s="50">
        <v>2322529</v>
      </c>
      <c r="D10" s="51">
        <v>448</v>
      </c>
      <c r="E10" s="51">
        <v>494364</v>
      </c>
      <c r="F10" s="58">
        <v>10091</v>
      </c>
      <c r="G10" s="69">
        <v>14763227</v>
      </c>
      <c r="H10" s="24">
        <f t="shared" si="0"/>
        <v>10539</v>
      </c>
      <c r="I10" s="24">
        <f t="shared" si="0"/>
        <v>15257591</v>
      </c>
      <c r="J10" s="25">
        <f t="shared" si="1"/>
        <v>12196</v>
      </c>
      <c r="K10" s="26">
        <f t="shared" si="1"/>
        <v>17580120</v>
      </c>
      <c r="L10" s="390"/>
      <c r="M10" s="387"/>
      <c r="N10" s="387"/>
      <c r="O10" s="388"/>
    </row>
    <row r="11" spans="1:15" ht="15" thickBot="1" x14ac:dyDescent="0.35">
      <c r="A11" s="54" t="s">
        <v>26</v>
      </c>
      <c r="B11" s="41">
        <v>14854</v>
      </c>
      <c r="C11" s="42">
        <v>10320445</v>
      </c>
      <c r="D11" s="43">
        <v>6376</v>
      </c>
      <c r="E11" s="43">
        <v>5105686</v>
      </c>
      <c r="F11" s="55">
        <v>4950</v>
      </c>
      <c r="G11" s="89">
        <v>4347485</v>
      </c>
      <c r="H11" s="45">
        <f t="shared" si="0"/>
        <v>11326</v>
      </c>
      <c r="I11" s="46">
        <f t="shared" si="0"/>
        <v>9453171</v>
      </c>
      <c r="J11" s="25">
        <f t="shared" si="1"/>
        <v>26180</v>
      </c>
      <c r="K11" s="26">
        <f t="shared" si="1"/>
        <v>19773616</v>
      </c>
      <c r="L11" s="390"/>
      <c r="M11" s="387"/>
      <c r="N11" s="387"/>
      <c r="O11" s="388"/>
    </row>
    <row r="12" spans="1:15" ht="15" thickBot="1" x14ac:dyDescent="0.35">
      <c r="A12" s="57" t="s">
        <v>27</v>
      </c>
      <c r="B12" s="49">
        <v>14854</v>
      </c>
      <c r="C12" s="50">
        <v>10320445</v>
      </c>
      <c r="D12" s="51">
        <v>6376</v>
      </c>
      <c r="E12" s="51">
        <v>5105686</v>
      </c>
      <c r="F12" s="58">
        <v>4950</v>
      </c>
      <c r="G12" s="69">
        <v>4347485</v>
      </c>
      <c r="H12" s="24">
        <f t="shared" si="0"/>
        <v>11326</v>
      </c>
      <c r="I12" s="24">
        <f t="shared" si="0"/>
        <v>9453171</v>
      </c>
      <c r="J12" s="25">
        <f t="shared" si="1"/>
        <v>26180</v>
      </c>
      <c r="K12" s="26">
        <f t="shared" si="1"/>
        <v>19773616</v>
      </c>
      <c r="L12" s="390"/>
      <c r="M12" s="387"/>
      <c r="N12" s="387"/>
      <c r="O12" s="388"/>
    </row>
    <row r="13" spans="1:15" ht="15" thickBot="1" x14ac:dyDescent="0.35">
      <c r="A13" s="30" t="s">
        <v>28</v>
      </c>
      <c r="B13" s="31">
        <v>123270</v>
      </c>
      <c r="C13" s="32">
        <v>93906492</v>
      </c>
      <c r="D13" s="33">
        <v>77627.731213702034</v>
      </c>
      <c r="E13" s="33">
        <v>56076988.155495398</v>
      </c>
      <c r="F13" s="34">
        <v>94244.268786297864</v>
      </c>
      <c r="G13" s="90">
        <v>69498176.84450449</v>
      </c>
      <c r="H13" s="36">
        <f t="shared" si="0"/>
        <v>171871.99999999988</v>
      </c>
      <c r="I13" s="37">
        <f t="shared" si="0"/>
        <v>125575164.99999988</v>
      </c>
      <c r="J13" s="61">
        <f t="shared" si="1"/>
        <v>295141.99999999988</v>
      </c>
      <c r="K13" s="62">
        <f t="shared" si="1"/>
        <v>219481656.99999988</v>
      </c>
      <c r="L13" s="383">
        <f>K13/K3</f>
        <v>4.8613812569019706E-2</v>
      </c>
      <c r="M13" s="387">
        <f>J13/J3</f>
        <v>0.10330374434159098</v>
      </c>
      <c r="N13" s="387">
        <f>E13/K13</f>
        <v>0.25549737924338445</v>
      </c>
      <c r="O13" s="388">
        <f>G13/K13</f>
        <v>0.31664685693759148</v>
      </c>
    </row>
    <row r="14" spans="1:15" ht="15" thickBot="1" x14ac:dyDescent="0.35">
      <c r="A14" s="40" t="s">
        <v>20</v>
      </c>
      <c r="B14" s="63">
        <v>50145</v>
      </c>
      <c r="C14" s="64">
        <v>38851645</v>
      </c>
      <c r="D14" s="65">
        <v>37798.731213702034</v>
      </c>
      <c r="E14" s="65">
        <v>27396912.155495398</v>
      </c>
      <c r="F14" s="93">
        <v>57420.268786297864</v>
      </c>
      <c r="G14" s="122">
        <v>41772996.84450449</v>
      </c>
      <c r="H14" s="45">
        <f t="shared" si="0"/>
        <v>95218.999999999898</v>
      </c>
      <c r="I14" s="46">
        <f t="shared" si="0"/>
        <v>69169908.999999881</v>
      </c>
      <c r="J14" s="25">
        <f t="shared" si="1"/>
        <v>145363.99999999988</v>
      </c>
      <c r="K14" s="26">
        <f t="shared" si="1"/>
        <v>108021553.99999988</v>
      </c>
      <c r="L14" s="383"/>
      <c r="M14" s="387"/>
      <c r="N14" s="387"/>
      <c r="O14" s="388"/>
    </row>
    <row r="15" spans="1:15" ht="15" thickBot="1" x14ac:dyDescent="0.35">
      <c r="A15" s="48" t="str">
        <f>A6</f>
        <v>EverSource East</v>
      </c>
      <c r="B15" s="49">
        <v>25083</v>
      </c>
      <c r="C15" s="50">
        <v>17166766</v>
      </c>
      <c r="D15" s="51">
        <v>27617.731213702031</v>
      </c>
      <c r="E15" s="51">
        <v>19442904.155495398</v>
      </c>
      <c r="F15" s="49">
        <v>50343.268786297864</v>
      </c>
      <c r="G15" s="50">
        <v>36453570.84450449</v>
      </c>
      <c r="H15" s="24">
        <f t="shared" si="0"/>
        <v>77960.999999999898</v>
      </c>
      <c r="I15" s="24">
        <f t="shared" si="0"/>
        <v>55896474.999999888</v>
      </c>
      <c r="J15" s="25">
        <f t="shared" si="1"/>
        <v>103043.9999999999</v>
      </c>
      <c r="K15" s="26">
        <f t="shared" si="1"/>
        <v>73063240.999999881</v>
      </c>
      <c r="L15" s="383"/>
      <c r="M15" s="387"/>
      <c r="N15" s="387"/>
      <c r="O15" s="388"/>
    </row>
    <row r="16" spans="1:15" ht="15" thickBot="1" x14ac:dyDescent="0.35">
      <c r="A16" s="48" t="str">
        <f>A7</f>
        <v>EverSource West</v>
      </c>
      <c r="B16" s="49">
        <v>25062</v>
      </c>
      <c r="C16" s="50">
        <v>21684879</v>
      </c>
      <c r="D16" s="51">
        <v>10181</v>
      </c>
      <c r="E16" s="51">
        <v>7954008</v>
      </c>
      <c r="F16" s="52">
        <v>7077</v>
      </c>
      <c r="G16" s="66">
        <v>5319426</v>
      </c>
      <c r="H16" s="24">
        <f t="shared" si="0"/>
        <v>17258</v>
      </c>
      <c r="I16" s="24">
        <f t="shared" si="0"/>
        <v>13273434</v>
      </c>
      <c r="J16" s="25">
        <f t="shared" si="1"/>
        <v>42320</v>
      </c>
      <c r="K16" s="26">
        <f t="shared" si="1"/>
        <v>34958313</v>
      </c>
      <c r="L16" s="383"/>
      <c r="M16" s="387"/>
      <c r="N16" s="387"/>
      <c r="O16" s="388"/>
    </row>
    <row r="17" spans="1:15" ht="15" thickBot="1" x14ac:dyDescent="0.35">
      <c r="A17" s="40" t="s">
        <v>23</v>
      </c>
      <c r="B17" s="63">
        <v>69374</v>
      </c>
      <c r="C17" s="64">
        <v>52289410</v>
      </c>
      <c r="D17" s="65">
        <v>38717</v>
      </c>
      <c r="E17" s="65">
        <v>27851118</v>
      </c>
      <c r="F17" s="67">
        <v>36404</v>
      </c>
      <c r="G17" s="91">
        <v>27363662</v>
      </c>
      <c r="H17" s="45">
        <f t="shared" si="0"/>
        <v>75121</v>
      </c>
      <c r="I17" s="46">
        <f t="shared" si="0"/>
        <v>55214780</v>
      </c>
      <c r="J17" s="25">
        <f t="shared" si="1"/>
        <v>144495</v>
      </c>
      <c r="K17" s="26">
        <f t="shared" si="1"/>
        <v>107504190</v>
      </c>
      <c r="L17" s="383"/>
      <c r="M17" s="387"/>
      <c r="N17" s="387"/>
      <c r="O17" s="388"/>
    </row>
    <row r="18" spans="1:15" ht="15" thickBot="1" x14ac:dyDescent="0.35">
      <c r="A18" s="57" t="s">
        <v>24</v>
      </c>
      <c r="B18" s="49">
        <v>69341</v>
      </c>
      <c r="C18" s="50">
        <v>52263582</v>
      </c>
      <c r="D18" s="51">
        <v>38707</v>
      </c>
      <c r="E18" s="51">
        <v>27844866</v>
      </c>
      <c r="F18" s="58">
        <v>36299</v>
      </c>
      <c r="G18" s="69">
        <v>27282412</v>
      </c>
      <c r="H18" s="24">
        <f t="shared" si="0"/>
        <v>75006</v>
      </c>
      <c r="I18" s="24">
        <f t="shared" si="0"/>
        <v>55127278</v>
      </c>
      <c r="J18" s="25">
        <f t="shared" si="1"/>
        <v>144347</v>
      </c>
      <c r="K18" s="26">
        <f t="shared" si="1"/>
        <v>107390860</v>
      </c>
      <c r="L18" s="383"/>
      <c r="M18" s="387"/>
      <c r="N18" s="387"/>
      <c r="O18" s="388"/>
    </row>
    <row r="19" spans="1:15" ht="15" thickBot="1" x14ac:dyDescent="0.35">
      <c r="A19" s="57" t="s">
        <v>25</v>
      </c>
      <c r="B19" s="49">
        <v>33</v>
      </c>
      <c r="C19" s="50">
        <v>25828</v>
      </c>
      <c r="D19" s="51">
        <v>10</v>
      </c>
      <c r="E19" s="51">
        <v>6252</v>
      </c>
      <c r="F19" s="58">
        <v>105</v>
      </c>
      <c r="G19" s="69">
        <v>81250</v>
      </c>
      <c r="H19" s="24">
        <f t="shared" si="0"/>
        <v>115</v>
      </c>
      <c r="I19" s="24">
        <f t="shared" si="0"/>
        <v>87502</v>
      </c>
      <c r="J19" s="25">
        <f t="shared" si="1"/>
        <v>148</v>
      </c>
      <c r="K19" s="26">
        <f t="shared" si="1"/>
        <v>113330</v>
      </c>
      <c r="L19" s="383"/>
      <c r="M19" s="387"/>
      <c r="N19" s="387"/>
      <c r="O19" s="388"/>
    </row>
    <row r="20" spans="1:15" ht="15" thickBot="1" x14ac:dyDescent="0.35">
      <c r="A20" s="54" t="s">
        <v>26</v>
      </c>
      <c r="B20" s="63">
        <v>3751</v>
      </c>
      <c r="C20" s="64">
        <v>2765437</v>
      </c>
      <c r="D20" s="65">
        <v>1112</v>
      </c>
      <c r="E20" s="65">
        <v>828958</v>
      </c>
      <c r="F20" s="70">
        <v>420</v>
      </c>
      <c r="G20" s="92">
        <v>361518</v>
      </c>
      <c r="H20" s="45">
        <f t="shared" si="0"/>
        <v>1532</v>
      </c>
      <c r="I20" s="46">
        <f t="shared" si="0"/>
        <v>1190476</v>
      </c>
      <c r="J20" s="25">
        <f t="shared" si="1"/>
        <v>5283</v>
      </c>
      <c r="K20" s="26">
        <f t="shared" si="1"/>
        <v>3955913</v>
      </c>
      <c r="L20" s="383"/>
      <c r="M20" s="387"/>
      <c r="N20" s="387"/>
      <c r="O20" s="388"/>
    </row>
    <row r="21" spans="1:15" ht="15" thickBot="1" x14ac:dyDescent="0.35">
      <c r="A21" s="57" t="s">
        <v>27</v>
      </c>
      <c r="B21" s="49">
        <v>3751</v>
      </c>
      <c r="C21" s="50">
        <v>2765437</v>
      </c>
      <c r="D21" s="51">
        <v>1112</v>
      </c>
      <c r="E21" s="51">
        <v>828958</v>
      </c>
      <c r="F21" s="58">
        <v>420</v>
      </c>
      <c r="G21" s="69">
        <v>361518</v>
      </c>
      <c r="H21" s="24">
        <f t="shared" si="0"/>
        <v>1532</v>
      </c>
      <c r="I21" s="24">
        <f t="shared" si="0"/>
        <v>1190476</v>
      </c>
      <c r="J21" s="25">
        <f t="shared" si="1"/>
        <v>5283</v>
      </c>
      <c r="K21" s="26">
        <f t="shared" si="1"/>
        <v>3955913</v>
      </c>
      <c r="L21" s="383"/>
      <c r="M21" s="387"/>
      <c r="N21" s="387"/>
      <c r="O21" s="388"/>
    </row>
    <row r="22" spans="1:15" ht="15" thickBot="1" x14ac:dyDescent="0.35">
      <c r="A22" s="30" t="s">
        <v>29</v>
      </c>
      <c r="B22" s="31">
        <v>106228</v>
      </c>
      <c r="C22" s="32">
        <v>124986948</v>
      </c>
      <c r="D22" s="33">
        <v>82148.763494892715</v>
      </c>
      <c r="E22" s="33">
        <v>181368842.4286691</v>
      </c>
      <c r="F22" s="34">
        <v>117518.23650510708</v>
      </c>
      <c r="G22" s="90">
        <v>127628634.67133059</v>
      </c>
      <c r="H22" s="36">
        <f t="shared" si="0"/>
        <v>199666.9999999998</v>
      </c>
      <c r="I22" s="37">
        <f t="shared" si="0"/>
        <v>308997477.09999967</v>
      </c>
      <c r="J22" s="38">
        <f t="shared" si="1"/>
        <v>305894.99999999977</v>
      </c>
      <c r="K22" s="39">
        <f t="shared" si="1"/>
        <v>433984425.09999967</v>
      </c>
      <c r="L22" s="383">
        <f>K22/K3</f>
        <v>9.6124832425905943E-2</v>
      </c>
      <c r="M22" s="387">
        <f>J22/J3</f>
        <v>0.10706744169034214</v>
      </c>
      <c r="N22" s="387">
        <f>E22/K22</f>
        <v>0.4179155562711212</v>
      </c>
      <c r="O22" s="388">
        <f>G22/K22</f>
        <v>0.29408574891120137</v>
      </c>
    </row>
    <row r="23" spans="1:15" ht="15" thickBot="1" x14ac:dyDescent="0.35">
      <c r="A23" s="54" t="s">
        <v>20</v>
      </c>
      <c r="B23" s="63">
        <v>37240</v>
      </c>
      <c r="C23" s="64">
        <v>47007713</v>
      </c>
      <c r="D23" s="65">
        <v>38066.763494892715</v>
      </c>
      <c r="E23" s="65">
        <v>103668216.42866911</v>
      </c>
      <c r="F23" s="93">
        <v>73974.236505107081</v>
      </c>
      <c r="G23" s="122">
        <v>67522246.671330586</v>
      </c>
      <c r="H23" s="45">
        <f t="shared" si="0"/>
        <v>112040.9999999998</v>
      </c>
      <c r="I23" s="46">
        <f t="shared" si="0"/>
        <v>171190463.0999997</v>
      </c>
      <c r="J23" s="25">
        <f t="shared" si="1"/>
        <v>149280.9999999998</v>
      </c>
      <c r="K23" s="26">
        <f t="shared" si="1"/>
        <v>218198176.09999967</v>
      </c>
      <c r="L23" s="383"/>
      <c r="M23" s="387"/>
      <c r="N23" s="387"/>
      <c r="O23" s="388"/>
    </row>
    <row r="24" spans="1:15" ht="15" thickBot="1" x14ac:dyDescent="0.35">
      <c r="A24" s="57" t="str">
        <f>A15</f>
        <v>EverSource East</v>
      </c>
      <c r="B24" s="49">
        <v>26518</v>
      </c>
      <c r="C24" s="50">
        <v>25743785</v>
      </c>
      <c r="D24" s="51">
        <v>31904.763494892715</v>
      </c>
      <c r="E24" s="51">
        <v>75806376.728669211</v>
      </c>
      <c r="F24" s="49">
        <v>69008.236505107081</v>
      </c>
      <c r="G24" s="50">
        <v>58176310.271330588</v>
      </c>
      <c r="H24" s="24">
        <f t="shared" si="0"/>
        <v>100912.9999999998</v>
      </c>
      <c r="I24" s="24">
        <f t="shared" si="0"/>
        <v>133982686.99999979</v>
      </c>
      <c r="J24" s="25">
        <f t="shared" si="1"/>
        <v>127430.9999999998</v>
      </c>
      <c r="K24" s="26">
        <f t="shared" si="1"/>
        <v>159726471.99999979</v>
      </c>
      <c r="L24" s="383"/>
      <c r="M24" s="387"/>
      <c r="N24" s="387"/>
      <c r="O24" s="388"/>
    </row>
    <row r="25" spans="1:15" ht="15" thickBot="1" x14ac:dyDescent="0.35">
      <c r="A25" s="57" t="str">
        <f>A16</f>
        <v>EverSource West</v>
      </c>
      <c r="B25" s="49">
        <v>10722</v>
      </c>
      <c r="C25" s="50">
        <v>21263928</v>
      </c>
      <c r="D25" s="51">
        <v>6162</v>
      </c>
      <c r="E25" s="51">
        <v>27861839.699999899</v>
      </c>
      <c r="F25" s="52">
        <v>4966</v>
      </c>
      <c r="G25" s="66">
        <v>9345936.4000000004</v>
      </c>
      <c r="H25" s="24">
        <f t="shared" si="0"/>
        <v>11128</v>
      </c>
      <c r="I25" s="24">
        <f t="shared" si="0"/>
        <v>37207776.099999897</v>
      </c>
      <c r="J25" s="25">
        <f t="shared" si="1"/>
        <v>21850</v>
      </c>
      <c r="K25" s="26">
        <f t="shared" si="1"/>
        <v>58471704.099999897</v>
      </c>
      <c r="L25" s="383"/>
      <c r="M25" s="387"/>
      <c r="N25" s="387"/>
      <c r="O25" s="388"/>
    </row>
    <row r="26" spans="1:15" ht="15" thickBot="1" x14ac:dyDescent="0.35">
      <c r="A26" s="54" t="s">
        <v>23</v>
      </c>
      <c r="B26" s="41">
        <v>67280</v>
      </c>
      <c r="C26" s="42">
        <v>77666137</v>
      </c>
      <c r="D26" s="43">
        <v>43479</v>
      </c>
      <c r="E26" s="43">
        <v>77535042</v>
      </c>
      <c r="F26" s="87">
        <v>43327</v>
      </c>
      <c r="G26" s="88">
        <v>60056846</v>
      </c>
      <c r="H26" s="45">
        <f t="shared" si="0"/>
        <v>86806</v>
      </c>
      <c r="I26" s="46">
        <f t="shared" si="0"/>
        <v>137591888</v>
      </c>
      <c r="J26" s="25">
        <f t="shared" si="1"/>
        <v>154086</v>
      </c>
      <c r="K26" s="26">
        <f t="shared" si="1"/>
        <v>215258025</v>
      </c>
      <c r="L26" s="383"/>
      <c r="M26" s="387"/>
      <c r="N26" s="387"/>
      <c r="O26" s="388"/>
    </row>
    <row r="27" spans="1:15" ht="15" thickBot="1" x14ac:dyDescent="0.35">
      <c r="A27" s="57" t="s">
        <v>24</v>
      </c>
      <c r="B27" s="49">
        <v>67067</v>
      </c>
      <c r="C27" s="50">
        <v>77375329</v>
      </c>
      <c r="D27" s="51">
        <v>42193</v>
      </c>
      <c r="E27" s="51">
        <v>76943597</v>
      </c>
      <c r="F27" s="58">
        <v>43215</v>
      </c>
      <c r="G27" s="69">
        <v>58004155</v>
      </c>
      <c r="H27" s="24">
        <f t="shared" si="0"/>
        <v>85408</v>
      </c>
      <c r="I27" s="24">
        <f t="shared" si="0"/>
        <v>134947752</v>
      </c>
      <c r="J27" s="25">
        <f t="shared" si="1"/>
        <v>152475</v>
      </c>
      <c r="K27" s="26">
        <f t="shared" si="1"/>
        <v>212323081</v>
      </c>
      <c r="L27" s="383"/>
      <c r="M27" s="387"/>
      <c r="N27" s="387"/>
      <c r="O27" s="388"/>
    </row>
    <row r="28" spans="1:15" ht="15" thickBot="1" x14ac:dyDescent="0.35">
      <c r="A28" s="57" t="s">
        <v>25</v>
      </c>
      <c r="B28" s="49">
        <v>213</v>
      </c>
      <c r="C28" s="50">
        <v>290808</v>
      </c>
      <c r="D28" s="51">
        <v>1286</v>
      </c>
      <c r="E28" s="51">
        <v>591445</v>
      </c>
      <c r="F28" s="58">
        <v>112</v>
      </c>
      <c r="G28" s="69">
        <v>2052691</v>
      </c>
      <c r="H28" s="24">
        <f t="shared" si="0"/>
        <v>1398</v>
      </c>
      <c r="I28" s="24">
        <f t="shared" si="0"/>
        <v>2644136</v>
      </c>
      <c r="J28" s="25">
        <f t="shared" si="1"/>
        <v>1611</v>
      </c>
      <c r="K28" s="26">
        <f t="shared" si="1"/>
        <v>2934944</v>
      </c>
      <c r="L28" s="383"/>
      <c r="M28" s="387"/>
      <c r="N28" s="387"/>
      <c r="O28" s="388"/>
    </row>
    <row r="29" spans="1:15" ht="15" thickBot="1" x14ac:dyDescent="0.35">
      <c r="A29" s="54" t="s">
        <v>26</v>
      </c>
      <c r="B29" s="41">
        <v>1708</v>
      </c>
      <c r="C29" s="42">
        <v>313098</v>
      </c>
      <c r="D29" s="43">
        <v>603</v>
      </c>
      <c r="E29" s="43">
        <v>165584</v>
      </c>
      <c r="F29" s="55">
        <v>217</v>
      </c>
      <c r="G29" s="89">
        <v>49542</v>
      </c>
      <c r="H29" s="45">
        <f t="shared" si="0"/>
        <v>820</v>
      </c>
      <c r="I29" s="46">
        <f t="shared" si="0"/>
        <v>215126</v>
      </c>
      <c r="J29" s="25">
        <f t="shared" si="1"/>
        <v>2528</v>
      </c>
      <c r="K29" s="26">
        <f t="shared" si="1"/>
        <v>528224</v>
      </c>
      <c r="L29" s="383"/>
      <c r="M29" s="387"/>
      <c r="N29" s="387"/>
      <c r="O29" s="388"/>
    </row>
    <row r="30" spans="1:15" ht="15" thickBot="1" x14ac:dyDescent="0.35">
      <c r="A30" s="57" t="s">
        <v>27</v>
      </c>
      <c r="B30" s="49">
        <v>1708</v>
      </c>
      <c r="C30" s="50">
        <v>313098</v>
      </c>
      <c r="D30" s="51">
        <v>603</v>
      </c>
      <c r="E30" s="51">
        <v>165584</v>
      </c>
      <c r="F30" s="58">
        <v>217</v>
      </c>
      <c r="G30" s="69">
        <v>49542</v>
      </c>
      <c r="H30" s="24">
        <f t="shared" si="0"/>
        <v>820</v>
      </c>
      <c r="I30" s="24">
        <f t="shared" si="0"/>
        <v>215126</v>
      </c>
      <c r="J30" s="25">
        <f t="shared" si="1"/>
        <v>2528</v>
      </c>
      <c r="K30" s="26">
        <f t="shared" si="1"/>
        <v>528224</v>
      </c>
      <c r="L30" s="383"/>
      <c r="M30" s="387"/>
      <c r="N30" s="387"/>
      <c r="O30" s="388"/>
    </row>
    <row r="31" spans="1:15" ht="15" thickBot="1" x14ac:dyDescent="0.35">
      <c r="A31" s="30" t="s">
        <v>30</v>
      </c>
      <c r="B31" s="31">
        <v>10894</v>
      </c>
      <c r="C31" s="32">
        <v>90578075</v>
      </c>
      <c r="D31" s="33">
        <v>22388.417245734465</v>
      </c>
      <c r="E31" s="33">
        <v>379794675.98070955</v>
      </c>
      <c r="F31" s="34">
        <v>13562.582754265422</v>
      </c>
      <c r="G31" s="90">
        <v>112638982.61928958</v>
      </c>
      <c r="H31" s="36">
        <f t="shared" si="0"/>
        <v>35950.999999999884</v>
      </c>
      <c r="I31" s="37">
        <f t="shared" si="0"/>
        <v>492433658.59999913</v>
      </c>
      <c r="J31" s="38">
        <f t="shared" si="1"/>
        <v>46844.999999999891</v>
      </c>
      <c r="K31" s="39">
        <f t="shared" si="1"/>
        <v>583011733.59999919</v>
      </c>
      <c r="L31" s="383">
        <f>K31/K3</f>
        <v>0.12913344800731855</v>
      </c>
      <c r="M31" s="387">
        <f>J31/J3</f>
        <v>1.6396391918743588E-2</v>
      </c>
      <c r="N31" s="387">
        <f>E31/K31</f>
        <v>0.65143573292348933</v>
      </c>
      <c r="O31" s="388">
        <f>G31/K31</f>
        <v>0.19320191366263392</v>
      </c>
    </row>
    <row r="32" spans="1:15" ht="15" thickBot="1" x14ac:dyDescent="0.35">
      <c r="A32" s="54" t="s">
        <v>20</v>
      </c>
      <c r="B32" s="63">
        <v>7926</v>
      </c>
      <c r="C32" s="64">
        <v>44360954</v>
      </c>
      <c r="D32" s="65">
        <v>14897.417245734465</v>
      </c>
      <c r="E32" s="65">
        <v>209368631.98070958</v>
      </c>
      <c r="F32" s="93">
        <v>11948.582754265422</v>
      </c>
      <c r="G32" s="94">
        <v>81357641.619289577</v>
      </c>
      <c r="H32" s="45">
        <f t="shared" si="0"/>
        <v>26845.999999999887</v>
      </c>
      <c r="I32" s="46">
        <f t="shared" si="0"/>
        <v>290726273.59999919</v>
      </c>
      <c r="J32" s="47">
        <f t="shared" si="1"/>
        <v>34771.999999999884</v>
      </c>
      <c r="K32" s="26">
        <f t="shared" si="1"/>
        <v>335087227.59999919</v>
      </c>
      <c r="L32" s="383"/>
      <c r="M32" s="387"/>
      <c r="N32" s="387"/>
      <c r="O32" s="388"/>
    </row>
    <row r="33" spans="1:15" ht="15" thickBot="1" x14ac:dyDescent="0.35">
      <c r="A33" s="57" t="str">
        <f>A24</f>
        <v>EverSource East</v>
      </c>
      <c r="B33" s="49">
        <v>7755</v>
      </c>
      <c r="C33" s="50">
        <v>40067970</v>
      </c>
      <c r="D33" s="51">
        <v>14198.417245734465</v>
      </c>
      <c r="E33" s="51">
        <v>183340377.38070959</v>
      </c>
      <c r="F33" s="49">
        <v>11841.582754265422</v>
      </c>
      <c r="G33" s="51">
        <v>78921431.619289577</v>
      </c>
      <c r="H33" s="24">
        <f t="shared" si="0"/>
        <v>26039.999999999887</v>
      </c>
      <c r="I33" s="24">
        <f t="shared" si="0"/>
        <v>262261808.99999917</v>
      </c>
      <c r="J33" s="47">
        <f t="shared" si="1"/>
        <v>33794.999999999884</v>
      </c>
      <c r="K33" s="26">
        <f t="shared" si="1"/>
        <v>302329778.99999917</v>
      </c>
      <c r="L33" s="383"/>
      <c r="M33" s="387"/>
      <c r="N33" s="387"/>
      <c r="O33" s="388"/>
    </row>
    <row r="34" spans="1:15" ht="15" thickBot="1" x14ac:dyDescent="0.35">
      <c r="A34" s="57" t="str">
        <f>A25</f>
        <v>EverSource West</v>
      </c>
      <c r="B34" s="49">
        <v>171</v>
      </c>
      <c r="C34" s="50">
        <v>4292984</v>
      </c>
      <c r="D34" s="51">
        <v>699</v>
      </c>
      <c r="E34" s="51">
        <v>26028254.600000001</v>
      </c>
      <c r="F34" s="52">
        <v>107</v>
      </c>
      <c r="G34" s="53">
        <v>2436210</v>
      </c>
      <c r="H34" s="24">
        <f t="shared" si="0"/>
        <v>806</v>
      </c>
      <c r="I34" s="24">
        <f t="shared" si="0"/>
        <v>28464464.600000001</v>
      </c>
      <c r="J34" s="47">
        <f t="shared" si="1"/>
        <v>977</v>
      </c>
      <c r="K34" s="26">
        <f t="shared" si="1"/>
        <v>32757448.600000001</v>
      </c>
      <c r="L34" s="383"/>
      <c r="M34" s="387"/>
      <c r="N34" s="387"/>
      <c r="O34" s="388"/>
    </row>
    <row r="35" spans="1:15" ht="15" thickBot="1" x14ac:dyDescent="0.35">
      <c r="A35" s="54" t="s">
        <v>23</v>
      </c>
      <c r="B35" s="63">
        <v>2061</v>
      </c>
      <c r="C35" s="64">
        <v>43093007</v>
      </c>
      <c r="D35" s="65">
        <v>6884</v>
      </c>
      <c r="E35" s="65">
        <v>164868709</v>
      </c>
      <c r="F35" s="67">
        <v>1415</v>
      </c>
      <c r="G35" s="91">
        <v>30601042</v>
      </c>
      <c r="H35" s="45">
        <f t="shared" si="0"/>
        <v>8299</v>
      </c>
      <c r="I35" s="46">
        <f t="shared" si="0"/>
        <v>195469751</v>
      </c>
      <c r="J35" s="25">
        <f t="shared" si="1"/>
        <v>10360</v>
      </c>
      <c r="K35" s="26">
        <f t="shared" si="1"/>
        <v>238562758</v>
      </c>
      <c r="L35" s="383"/>
      <c r="M35" s="387"/>
      <c r="N35" s="387"/>
      <c r="O35" s="388"/>
    </row>
    <row r="36" spans="1:15" ht="15" thickBot="1" x14ac:dyDescent="0.35">
      <c r="A36" s="57" t="s">
        <v>24</v>
      </c>
      <c r="B36" s="49">
        <v>2059</v>
      </c>
      <c r="C36" s="50">
        <v>43068887</v>
      </c>
      <c r="D36" s="51">
        <v>6855</v>
      </c>
      <c r="E36" s="51">
        <v>163805503</v>
      </c>
      <c r="F36" s="58">
        <v>1374</v>
      </c>
      <c r="G36" s="69">
        <v>29534071</v>
      </c>
      <c r="H36" s="24">
        <f t="shared" si="0"/>
        <v>8229</v>
      </c>
      <c r="I36" s="24">
        <f t="shared" si="0"/>
        <v>193339574</v>
      </c>
      <c r="J36" s="25">
        <f t="shared" si="1"/>
        <v>10288</v>
      </c>
      <c r="K36" s="26">
        <f t="shared" si="1"/>
        <v>236408461</v>
      </c>
      <c r="L36" s="383"/>
      <c r="M36" s="387"/>
      <c r="N36" s="387"/>
      <c r="O36" s="388"/>
    </row>
    <row r="37" spans="1:15" ht="15" thickBot="1" x14ac:dyDescent="0.35">
      <c r="A37" s="57" t="s">
        <v>25</v>
      </c>
      <c r="B37" s="49">
        <v>2</v>
      </c>
      <c r="C37" s="50">
        <v>24120</v>
      </c>
      <c r="D37" s="51">
        <v>29</v>
      </c>
      <c r="E37" s="51">
        <v>1063206</v>
      </c>
      <c r="F37" s="58">
        <v>41</v>
      </c>
      <c r="G37" s="69">
        <v>1066971</v>
      </c>
      <c r="H37" s="24">
        <f t="shared" si="0"/>
        <v>70</v>
      </c>
      <c r="I37" s="24">
        <f t="shared" si="0"/>
        <v>2130177</v>
      </c>
      <c r="J37" s="25">
        <f t="shared" si="1"/>
        <v>72</v>
      </c>
      <c r="K37" s="26">
        <f t="shared" si="1"/>
        <v>2154297</v>
      </c>
      <c r="L37" s="383"/>
      <c r="M37" s="387"/>
      <c r="N37" s="387"/>
      <c r="O37" s="388"/>
    </row>
    <row r="38" spans="1:15" ht="15" thickBot="1" x14ac:dyDescent="0.35">
      <c r="A38" s="54" t="s">
        <v>26</v>
      </c>
      <c r="B38" s="63">
        <v>907</v>
      </c>
      <c r="C38" s="64">
        <v>3124114</v>
      </c>
      <c r="D38" s="65">
        <v>607</v>
      </c>
      <c r="E38" s="65">
        <v>5557335</v>
      </c>
      <c r="F38" s="70">
        <v>199</v>
      </c>
      <c r="G38" s="92">
        <v>680299</v>
      </c>
      <c r="H38" s="45">
        <f t="shared" si="0"/>
        <v>806</v>
      </c>
      <c r="I38" s="46">
        <f t="shared" si="0"/>
        <v>6237634</v>
      </c>
      <c r="J38" s="25">
        <f t="shared" si="1"/>
        <v>1713</v>
      </c>
      <c r="K38" s="26">
        <f t="shared" si="1"/>
        <v>9361748</v>
      </c>
      <c r="L38" s="383"/>
      <c r="M38" s="387"/>
      <c r="N38" s="387"/>
      <c r="O38" s="388"/>
    </row>
    <row r="39" spans="1:15" ht="15" thickBot="1" x14ac:dyDescent="0.35">
      <c r="A39" s="57" t="s">
        <v>27</v>
      </c>
      <c r="B39" s="49">
        <v>907</v>
      </c>
      <c r="C39" s="50">
        <v>3124114</v>
      </c>
      <c r="D39" s="51">
        <v>607</v>
      </c>
      <c r="E39" s="51">
        <v>5557335</v>
      </c>
      <c r="F39" s="58">
        <v>199</v>
      </c>
      <c r="G39" s="69">
        <v>680299</v>
      </c>
      <c r="H39" s="24">
        <f t="shared" si="0"/>
        <v>806</v>
      </c>
      <c r="I39" s="24">
        <f t="shared" si="0"/>
        <v>6237634</v>
      </c>
      <c r="J39" s="25">
        <f t="shared" si="1"/>
        <v>1713</v>
      </c>
      <c r="K39" s="26">
        <f t="shared" si="1"/>
        <v>9361748</v>
      </c>
      <c r="L39" s="383"/>
      <c r="M39" s="387"/>
      <c r="N39" s="387"/>
      <c r="O39" s="388"/>
    </row>
    <row r="40" spans="1:15" ht="15" thickBot="1" x14ac:dyDescent="0.35">
      <c r="A40" s="30" t="s">
        <v>32</v>
      </c>
      <c r="B40" s="31">
        <v>680</v>
      </c>
      <c r="C40" s="32">
        <v>71155431</v>
      </c>
      <c r="D40" s="33">
        <v>6120.7050478976635</v>
      </c>
      <c r="E40" s="33">
        <v>1351018633.6408935</v>
      </c>
      <c r="F40" s="34">
        <v>790.29495210233358</v>
      </c>
      <c r="G40" s="90">
        <v>69704993.559105426</v>
      </c>
      <c r="H40" s="36">
        <f t="shared" si="0"/>
        <v>6910.9999999999973</v>
      </c>
      <c r="I40" s="37">
        <f t="shared" si="0"/>
        <v>1420723627.1999989</v>
      </c>
      <c r="J40" s="38">
        <f t="shared" si="1"/>
        <v>7590.9999999999973</v>
      </c>
      <c r="K40" s="39">
        <f t="shared" si="1"/>
        <v>1491879058.1999989</v>
      </c>
      <c r="L40" s="383">
        <f>K40/K3</f>
        <v>0.33044186882086657</v>
      </c>
      <c r="M40" s="384">
        <f>J40/J3</f>
        <v>2.6569540197498736E-3</v>
      </c>
      <c r="N40" s="384">
        <f>E40/K40</f>
        <v>0.90558187422440384</v>
      </c>
      <c r="O40" s="385">
        <f>G40/K40</f>
        <v>4.6722951955104723E-2</v>
      </c>
    </row>
    <row r="41" spans="1:15" ht="15" thickBot="1" x14ac:dyDescent="0.35">
      <c r="A41" s="54" t="s">
        <v>20</v>
      </c>
      <c r="B41" s="63">
        <v>431</v>
      </c>
      <c r="C41" s="64">
        <v>36872682</v>
      </c>
      <c r="D41" s="65">
        <v>3642.7050478976639</v>
      </c>
      <c r="E41" s="65">
        <v>794519719.64089346</v>
      </c>
      <c r="F41" s="93">
        <v>621.29495210233358</v>
      </c>
      <c r="G41" s="94">
        <v>50932114.559105426</v>
      </c>
      <c r="H41" s="45">
        <f t="shared" si="0"/>
        <v>4263.9999999999973</v>
      </c>
      <c r="I41" s="46">
        <f t="shared" si="0"/>
        <v>845451834.19999886</v>
      </c>
      <c r="J41" s="47">
        <f t="shared" si="1"/>
        <v>4694.9999999999973</v>
      </c>
      <c r="K41" s="26">
        <f t="shared" si="1"/>
        <v>882324516.19999886</v>
      </c>
      <c r="L41" s="383"/>
      <c r="M41" s="384"/>
      <c r="N41" s="384"/>
      <c r="O41" s="385"/>
    </row>
    <row r="42" spans="1:15" ht="15" thickBot="1" x14ac:dyDescent="0.35">
      <c r="A42" s="57" t="str">
        <f>A33</f>
        <v>EverSource East</v>
      </c>
      <c r="B42" s="49">
        <v>412</v>
      </c>
      <c r="C42" s="50">
        <v>34215186</v>
      </c>
      <c r="D42" s="51">
        <v>3437.7050478976639</v>
      </c>
      <c r="E42" s="51">
        <v>702487019.44089341</v>
      </c>
      <c r="F42" s="49">
        <v>613.29495210233358</v>
      </c>
      <c r="G42" s="51">
        <v>50300834.559105426</v>
      </c>
      <c r="H42" s="24">
        <f t="shared" si="0"/>
        <v>4050.9999999999973</v>
      </c>
      <c r="I42" s="24">
        <f t="shared" si="0"/>
        <v>752787853.99999881</v>
      </c>
      <c r="J42" s="47">
        <f t="shared" si="1"/>
        <v>4462.9999999999973</v>
      </c>
      <c r="K42" s="26">
        <f t="shared" si="1"/>
        <v>787003039.99999881</v>
      </c>
      <c r="L42" s="383"/>
      <c r="M42" s="384"/>
      <c r="N42" s="384"/>
      <c r="O42" s="385"/>
    </row>
    <row r="43" spans="1:15" ht="15" thickBot="1" x14ac:dyDescent="0.35">
      <c r="A43" s="57" t="str">
        <f>A34</f>
        <v>EverSource West</v>
      </c>
      <c r="B43" s="49">
        <v>19</v>
      </c>
      <c r="C43" s="50">
        <v>2657496</v>
      </c>
      <c r="D43" s="51">
        <v>205</v>
      </c>
      <c r="E43" s="51">
        <v>92032700.200000003</v>
      </c>
      <c r="F43" s="52">
        <v>8</v>
      </c>
      <c r="G43" s="53">
        <v>631280</v>
      </c>
      <c r="H43" s="24">
        <f t="shared" si="0"/>
        <v>213</v>
      </c>
      <c r="I43" s="24">
        <f t="shared" si="0"/>
        <v>92663980.200000003</v>
      </c>
      <c r="J43" s="47">
        <f t="shared" si="1"/>
        <v>232</v>
      </c>
      <c r="K43" s="26">
        <f t="shared" si="1"/>
        <v>95321476.200000003</v>
      </c>
      <c r="L43" s="383"/>
      <c r="M43" s="384"/>
      <c r="N43" s="384"/>
      <c r="O43" s="385"/>
    </row>
    <row r="44" spans="1:15" ht="15" thickBot="1" x14ac:dyDescent="0.35">
      <c r="A44" s="54" t="s">
        <v>23</v>
      </c>
      <c r="B44" s="63">
        <v>244</v>
      </c>
      <c r="C44" s="64">
        <v>32665558</v>
      </c>
      <c r="D44" s="65">
        <v>2454</v>
      </c>
      <c r="E44" s="65">
        <v>542699577</v>
      </c>
      <c r="F44" s="67">
        <v>169</v>
      </c>
      <c r="G44" s="91">
        <v>18772879</v>
      </c>
      <c r="H44" s="45">
        <f t="shared" si="0"/>
        <v>2623</v>
      </c>
      <c r="I44" s="46">
        <f t="shared" si="0"/>
        <v>561472456</v>
      </c>
      <c r="J44" s="25">
        <f t="shared" si="1"/>
        <v>2867</v>
      </c>
      <c r="K44" s="26">
        <f t="shared" si="1"/>
        <v>594138014</v>
      </c>
      <c r="L44" s="383"/>
      <c r="M44" s="384"/>
      <c r="N44" s="384"/>
      <c r="O44" s="385"/>
    </row>
    <row r="45" spans="1:15" ht="15" thickBot="1" x14ac:dyDescent="0.35">
      <c r="A45" s="57" t="s">
        <v>24</v>
      </c>
      <c r="B45" s="49">
        <v>243</v>
      </c>
      <c r="C45" s="50">
        <v>32563678</v>
      </c>
      <c r="D45" s="51">
        <v>2447</v>
      </c>
      <c r="E45" s="51">
        <v>541785997</v>
      </c>
      <c r="F45" s="58">
        <v>167</v>
      </c>
      <c r="G45" s="69">
        <v>18463479</v>
      </c>
      <c r="H45" s="24">
        <f t="shared" si="0"/>
        <v>2614</v>
      </c>
      <c r="I45" s="24">
        <f t="shared" si="0"/>
        <v>560249476</v>
      </c>
      <c r="J45" s="25">
        <f t="shared" si="1"/>
        <v>2857</v>
      </c>
      <c r="K45" s="26">
        <f t="shared" si="1"/>
        <v>592813154</v>
      </c>
      <c r="L45" s="383"/>
      <c r="M45" s="384"/>
      <c r="N45" s="384"/>
      <c r="O45" s="385"/>
    </row>
    <row r="46" spans="1:15" ht="15" thickBot="1" x14ac:dyDescent="0.35">
      <c r="A46" s="57" t="s">
        <v>25</v>
      </c>
      <c r="B46" s="49">
        <v>1</v>
      </c>
      <c r="C46" s="50">
        <v>101880</v>
      </c>
      <c r="D46" s="51">
        <v>7</v>
      </c>
      <c r="E46" s="51">
        <v>913580</v>
      </c>
      <c r="F46" s="58">
        <v>2</v>
      </c>
      <c r="G46" s="69">
        <v>309400</v>
      </c>
      <c r="H46" s="24">
        <f t="shared" si="0"/>
        <v>9</v>
      </c>
      <c r="I46" s="24">
        <f t="shared" si="0"/>
        <v>1222980</v>
      </c>
      <c r="J46" s="25">
        <f t="shared" si="1"/>
        <v>10</v>
      </c>
      <c r="K46" s="26">
        <f t="shared" si="1"/>
        <v>1324860</v>
      </c>
      <c r="L46" s="383"/>
      <c r="M46" s="384"/>
      <c r="N46" s="384"/>
      <c r="O46" s="385"/>
    </row>
    <row r="47" spans="1:15" ht="15" thickBot="1" x14ac:dyDescent="0.35">
      <c r="A47" s="54" t="s">
        <v>26</v>
      </c>
      <c r="B47" s="63">
        <v>5</v>
      </c>
      <c r="C47" s="64">
        <v>1617191</v>
      </c>
      <c r="D47" s="65">
        <v>24</v>
      </c>
      <c r="E47" s="65">
        <v>13799337</v>
      </c>
      <c r="F47" s="70">
        <v>0</v>
      </c>
      <c r="G47" s="92">
        <v>0</v>
      </c>
      <c r="H47" s="45">
        <f t="shared" si="0"/>
        <v>24</v>
      </c>
      <c r="I47" s="46">
        <f t="shared" si="0"/>
        <v>13799337</v>
      </c>
      <c r="J47" s="25">
        <f t="shared" si="1"/>
        <v>29</v>
      </c>
      <c r="K47" s="26">
        <f t="shared" si="1"/>
        <v>15416528</v>
      </c>
      <c r="L47" s="383"/>
      <c r="M47" s="384"/>
      <c r="N47" s="384"/>
      <c r="O47" s="385"/>
    </row>
    <row r="48" spans="1:15" ht="15" thickBot="1" x14ac:dyDescent="0.35">
      <c r="A48" s="57" t="s">
        <v>27</v>
      </c>
      <c r="B48" s="49">
        <v>5</v>
      </c>
      <c r="C48" s="50">
        <v>1617191</v>
      </c>
      <c r="D48" s="51">
        <v>24</v>
      </c>
      <c r="E48" s="51">
        <v>13799337</v>
      </c>
      <c r="F48" s="58">
        <v>0</v>
      </c>
      <c r="G48" s="69">
        <v>0</v>
      </c>
      <c r="H48" s="24">
        <f t="shared" si="0"/>
        <v>24</v>
      </c>
      <c r="I48" s="24">
        <f t="shared" si="0"/>
        <v>13799337</v>
      </c>
      <c r="J48" s="25">
        <f t="shared" si="1"/>
        <v>29</v>
      </c>
      <c r="K48" s="26">
        <f t="shared" si="1"/>
        <v>15416528</v>
      </c>
      <c r="L48" s="383"/>
      <c r="M48" s="384"/>
      <c r="N48" s="384"/>
      <c r="O48" s="385"/>
    </row>
    <row r="49" spans="1:15" ht="15" thickBot="1" x14ac:dyDescent="0.35">
      <c r="A49" s="30" t="s">
        <v>33</v>
      </c>
      <c r="B49" s="31">
        <v>3252</v>
      </c>
      <c r="C49" s="32">
        <v>2733296.1999999993</v>
      </c>
      <c r="D49" s="33">
        <v>8808.1663310511394</v>
      </c>
      <c r="E49" s="33">
        <v>6989170.0236270204</v>
      </c>
      <c r="F49" s="34">
        <v>4677.8336689488497</v>
      </c>
      <c r="G49" s="90">
        <v>1517149.176372977</v>
      </c>
      <c r="H49" s="36">
        <f t="shared" si="0"/>
        <v>13485.999999999989</v>
      </c>
      <c r="I49" s="37">
        <f t="shared" si="0"/>
        <v>8506319.1999999974</v>
      </c>
      <c r="J49" s="38">
        <f t="shared" si="1"/>
        <v>16737.999999999989</v>
      </c>
      <c r="K49" s="39">
        <f t="shared" si="1"/>
        <v>11239615.399999997</v>
      </c>
      <c r="L49" s="386">
        <f>K49/K3</f>
        <v>2.4895044254357331E-3</v>
      </c>
      <c r="M49" s="384">
        <f>J49/J3</f>
        <v>5.8585293614244992E-3</v>
      </c>
      <c r="N49" s="384">
        <f>E49/K49</f>
        <v>0.62183355701183707</v>
      </c>
      <c r="O49" s="385">
        <f>G49/K49</f>
        <v>0.13498230343121681</v>
      </c>
    </row>
    <row r="50" spans="1:15" ht="15" thickBot="1" x14ac:dyDescent="0.35">
      <c r="A50" s="54" t="s">
        <v>20</v>
      </c>
      <c r="B50" s="63">
        <v>2753</v>
      </c>
      <c r="C50" s="64">
        <v>1473313.199999999</v>
      </c>
      <c r="D50" s="65">
        <v>8207.1663310511394</v>
      </c>
      <c r="E50" s="65">
        <v>5437838.0236270204</v>
      </c>
      <c r="F50" s="93">
        <v>4369.8336689488497</v>
      </c>
      <c r="G50" s="94">
        <v>850320.17637297697</v>
      </c>
      <c r="H50" s="45">
        <f t="shared" si="0"/>
        <v>12576.999999999989</v>
      </c>
      <c r="I50" s="46">
        <f t="shared" si="0"/>
        <v>6288158.1999999974</v>
      </c>
      <c r="J50" s="47">
        <f t="shared" si="1"/>
        <v>15329.999999999989</v>
      </c>
      <c r="K50" s="26">
        <f t="shared" si="1"/>
        <v>7761471.3999999966</v>
      </c>
      <c r="L50" s="386"/>
      <c r="M50" s="384"/>
      <c r="N50" s="384"/>
      <c r="O50" s="385"/>
    </row>
    <row r="51" spans="1:15" ht="15" thickBot="1" x14ac:dyDescent="0.35">
      <c r="A51" s="57" t="str">
        <f>A42</f>
        <v>EverSource East</v>
      </c>
      <c r="B51" s="49">
        <v>2630</v>
      </c>
      <c r="C51" s="50">
        <v>1054602</v>
      </c>
      <c r="D51" s="51">
        <v>6986.1663310511403</v>
      </c>
      <c r="E51" s="51">
        <v>4181358.02362702</v>
      </c>
      <c r="F51" s="49">
        <v>3394.8336689488501</v>
      </c>
      <c r="G51" s="51">
        <v>626411.97637297702</v>
      </c>
      <c r="H51" s="24">
        <f t="shared" si="0"/>
        <v>10380.999999999991</v>
      </c>
      <c r="I51" s="24">
        <f t="shared" si="0"/>
        <v>4807769.9999999972</v>
      </c>
      <c r="J51" s="47">
        <f t="shared" si="1"/>
        <v>13010.999999999989</v>
      </c>
      <c r="K51" s="26">
        <f t="shared" si="1"/>
        <v>5862371.9999999972</v>
      </c>
      <c r="L51" s="386"/>
      <c r="M51" s="384"/>
      <c r="N51" s="384"/>
      <c r="O51" s="385"/>
    </row>
    <row r="52" spans="1:15" ht="15" thickBot="1" x14ac:dyDescent="0.35">
      <c r="A52" s="57" t="str">
        <f>A43</f>
        <v>EverSource West</v>
      </c>
      <c r="B52" s="49">
        <v>123</v>
      </c>
      <c r="C52" s="50">
        <v>418711.19999999902</v>
      </c>
      <c r="D52" s="51">
        <v>1221</v>
      </c>
      <c r="E52" s="51">
        <v>1256480</v>
      </c>
      <c r="F52" s="52">
        <v>975</v>
      </c>
      <c r="G52" s="53">
        <v>223908.2</v>
      </c>
      <c r="H52" s="24">
        <f t="shared" si="0"/>
        <v>2196</v>
      </c>
      <c r="I52" s="24">
        <f t="shared" si="0"/>
        <v>1480388.2</v>
      </c>
      <c r="J52" s="47">
        <f t="shared" si="1"/>
        <v>2319</v>
      </c>
      <c r="K52" s="26">
        <f t="shared" si="1"/>
        <v>1899099.399999999</v>
      </c>
      <c r="L52" s="386"/>
      <c r="M52" s="384"/>
      <c r="N52" s="384"/>
      <c r="O52" s="385"/>
    </row>
    <row r="53" spans="1:15" ht="15" thickBot="1" x14ac:dyDescent="0.35">
      <c r="A53" s="54" t="s">
        <v>23</v>
      </c>
      <c r="B53" s="63">
        <v>218</v>
      </c>
      <c r="C53" s="64">
        <v>1213475</v>
      </c>
      <c r="D53" s="65">
        <v>417</v>
      </c>
      <c r="E53" s="65">
        <v>1459408</v>
      </c>
      <c r="F53" s="67">
        <v>165</v>
      </c>
      <c r="G53" s="91">
        <v>657621</v>
      </c>
      <c r="H53" s="45">
        <f t="shared" si="0"/>
        <v>582</v>
      </c>
      <c r="I53" s="46">
        <f t="shared" si="0"/>
        <v>2117029</v>
      </c>
      <c r="J53" s="25">
        <f t="shared" si="1"/>
        <v>800</v>
      </c>
      <c r="K53" s="26">
        <f t="shared" si="1"/>
        <v>3330504</v>
      </c>
      <c r="L53" s="386"/>
      <c r="M53" s="384"/>
      <c r="N53" s="384"/>
      <c r="O53" s="385"/>
    </row>
    <row r="54" spans="1:15" ht="15" thickBot="1" x14ac:dyDescent="0.35">
      <c r="A54" s="57" t="s">
        <v>24</v>
      </c>
      <c r="B54" s="49">
        <v>218</v>
      </c>
      <c r="C54" s="50">
        <v>1213475</v>
      </c>
      <c r="D54" s="51">
        <v>416</v>
      </c>
      <c r="E54" s="51">
        <v>1441506</v>
      </c>
      <c r="F54" s="58">
        <v>164</v>
      </c>
      <c r="G54" s="69">
        <v>657455</v>
      </c>
      <c r="H54" s="24">
        <f t="shared" si="0"/>
        <v>580</v>
      </c>
      <c r="I54" s="24">
        <f t="shared" si="0"/>
        <v>2098961</v>
      </c>
      <c r="J54" s="25">
        <f t="shared" si="1"/>
        <v>798</v>
      </c>
      <c r="K54" s="26">
        <f t="shared" si="1"/>
        <v>3312436</v>
      </c>
      <c r="L54" s="386"/>
      <c r="M54" s="384"/>
      <c r="N54" s="384"/>
      <c r="O54" s="385"/>
    </row>
    <row r="55" spans="1:15" ht="15" thickBot="1" x14ac:dyDescent="0.35">
      <c r="A55" s="57" t="s">
        <v>25</v>
      </c>
      <c r="B55" s="49">
        <v>0</v>
      </c>
      <c r="C55" s="50">
        <v>0</v>
      </c>
      <c r="D55" s="51">
        <v>1</v>
      </c>
      <c r="E55" s="51">
        <v>17902</v>
      </c>
      <c r="F55" s="58">
        <v>1</v>
      </c>
      <c r="G55" s="69">
        <v>166</v>
      </c>
      <c r="H55" s="24">
        <f t="shared" si="0"/>
        <v>2</v>
      </c>
      <c r="I55" s="24">
        <f t="shared" si="0"/>
        <v>18068</v>
      </c>
      <c r="J55" s="25">
        <f t="shared" si="1"/>
        <v>2</v>
      </c>
      <c r="K55" s="26">
        <f t="shared" si="1"/>
        <v>18068</v>
      </c>
      <c r="L55" s="386"/>
      <c r="M55" s="384"/>
      <c r="N55" s="384"/>
      <c r="O55" s="385"/>
    </row>
    <row r="56" spans="1:15" ht="15" thickBot="1" x14ac:dyDescent="0.35">
      <c r="A56" s="54" t="s">
        <v>26</v>
      </c>
      <c r="B56" s="63">
        <v>281</v>
      </c>
      <c r="C56" s="64">
        <v>46508</v>
      </c>
      <c r="D56" s="65">
        <v>184</v>
      </c>
      <c r="E56" s="65">
        <v>91924</v>
      </c>
      <c r="F56" s="70">
        <v>143</v>
      </c>
      <c r="G56" s="92">
        <v>9208</v>
      </c>
      <c r="H56" s="45">
        <f t="shared" si="0"/>
        <v>327</v>
      </c>
      <c r="I56" s="46">
        <f t="shared" si="0"/>
        <v>101132</v>
      </c>
      <c r="J56" s="25">
        <f t="shared" si="1"/>
        <v>608</v>
      </c>
      <c r="K56" s="26">
        <f t="shared" si="1"/>
        <v>147640</v>
      </c>
      <c r="L56" s="386"/>
      <c r="M56" s="384"/>
      <c r="N56" s="384"/>
      <c r="O56" s="385"/>
    </row>
    <row r="57" spans="1:15" ht="15" thickBot="1" x14ac:dyDescent="0.35">
      <c r="A57" s="57" t="s">
        <v>27</v>
      </c>
      <c r="B57" s="49">
        <v>281</v>
      </c>
      <c r="C57" s="50">
        <v>46508</v>
      </c>
      <c r="D57" s="51">
        <v>184</v>
      </c>
      <c r="E57" s="51">
        <v>91924</v>
      </c>
      <c r="F57" s="58">
        <v>143</v>
      </c>
      <c r="G57" s="69">
        <v>9208</v>
      </c>
      <c r="H57" s="24">
        <f t="shared" si="0"/>
        <v>327</v>
      </c>
      <c r="I57" s="24">
        <f t="shared" si="0"/>
        <v>101132</v>
      </c>
      <c r="J57" s="25">
        <f t="shared" si="1"/>
        <v>608</v>
      </c>
      <c r="K57" s="26">
        <f t="shared" si="1"/>
        <v>147640</v>
      </c>
      <c r="L57" s="386"/>
      <c r="M57" s="384"/>
      <c r="N57" s="384"/>
      <c r="O57" s="385"/>
    </row>
    <row r="58" spans="1:15" ht="15" thickBot="1" x14ac:dyDescent="0.35">
      <c r="A58" s="73" t="s">
        <v>35</v>
      </c>
      <c r="B58" s="74">
        <v>401</v>
      </c>
      <c r="C58" s="75">
        <v>1269995.3</v>
      </c>
      <c r="D58" s="76">
        <v>114</v>
      </c>
      <c r="E58" s="76">
        <v>4661588.2999999896</v>
      </c>
      <c r="F58" s="77">
        <v>193</v>
      </c>
      <c r="G58" s="95">
        <v>370324.59999999899</v>
      </c>
      <c r="H58" s="36">
        <f t="shared" si="0"/>
        <v>307</v>
      </c>
      <c r="I58" s="37">
        <f t="shared" si="0"/>
        <v>5031912.8999999883</v>
      </c>
      <c r="J58" s="38">
        <f t="shared" si="1"/>
        <v>708</v>
      </c>
      <c r="K58" s="39">
        <f t="shared" si="1"/>
        <v>6301908.1999999881</v>
      </c>
      <c r="L58" s="377">
        <f>K58/K3</f>
        <v>1.3958332019607814E-3</v>
      </c>
      <c r="M58" s="379">
        <f>J58/J3</f>
        <v>2.478097017498236E-4</v>
      </c>
      <c r="N58" s="379">
        <f>E58/K58</f>
        <v>0.73971060067171379</v>
      </c>
      <c r="O58" s="381">
        <v>0.10137381139132912</v>
      </c>
    </row>
    <row r="59" spans="1:15" ht="15" thickBot="1" x14ac:dyDescent="0.35">
      <c r="A59" s="96" t="s">
        <v>20</v>
      </c>
      <c r="B59" s="63">
        <v>401</v>
      </c>
      <c r="C59" s="64">
        <v>1269995.3</v>
      </c>
      <c r="D59" s="65">
        <v>114</v>
      </c>
      <c r="E59" s="64">
        <v>4661588.2999999896</v>
      </c>
      <c r="F59" s="93">
        <v>193</v>
      </c>
      <c r="G59" s="94">
        <v>370324.59999999899</v>
      </c>
      <c r="H59" s="45">
        <f t="shared" si="0"/>
        <v>307</v>
      </c>
      <c r="I59" s="46">
        <f t="shared" si="0"/>
        <v>5031912.8999999883</v>
      </c>
      <c r="J59" s="80">
        <f t="shared" si="1"/>
        <v>708</v>
      </c>
      <c r="K59" s="81">
        <f t="shared" si="1"/>
        <v>6301908.1999999881</v>
      </c>
      <c r="L59" s="377"/>
      <c r="M59" s="379"/>
      <c r="N59" s="379"/>
      <c r="O59" s="381"/>
    </row>
    <row r="60" spans="1:15" ht="15" thickBot="1" x14ac:dyDescent="0.35">
      <c r="A60" s="100" t="str">
        <f>A43</f>
        <v>EverSource West</v>
      </c>
      <c r="B60" s="52">
        <v>401</v>
      </c>
      <c r="C60" s="53">
        <v>1269995.3</v>
      </c>
      <c r="D60" s="53">
        <v>114</v>
      </c>
      <c r="E60" s="66">
        <v>4661588.2999999896</v>
      </c>
      <c r="F60" s="52">
        <v>193</v>
      </c>
      <c r="G60" s="53">
        <v>370324.59999999899</v>
      </c>
      <c r="H60" s="83">
        <f>H59</f>
        <v>307</v>
      </c>
      <c r="I60" s="83">
        <f>I59</f>
        <v>5031912.8999999883</v>
      </c>
      <c r="J60" s="84">
        <f t="shared" si="1"/>
        <v>708</v>
      </c>
      <c r="K60" s="85">
        <f t="shared" si="1"/>
        <v>6301908.1999999881</v>
      </c>
      <c r="L60" s="378"/>
      <c r="M60" s="380"/>
      <c r="N60" s="380"/>
      <c r="O60" s="382"/>
    </row>
  </sheetData>
  <mergeCells count="33">
    <mergeCell ref="B1:C1"/>
    <mergeCell ref="D1:E1"/>
    <mergeCell ref="F1:G1"/>
    <mergeCell ref="H1:I1"/>
    <mergeCell ref="J1:O1"/>
    <mergeCell ref="L4:L12"/>
    <mergeCell ref="M4:M12"/>
    <mergeCell ref="N4:N12"/>
    <mergeCell ref="O4:O12"/>
    <mergeCell ref="L13:L21"/>
    <mergeCell ref="M13:M21"/>
    <mergeCell ref="N13:N21"/>
    <mergeCell ref="O13:O21"/>
    <mergeCell ref="L22:L30"/>
    <mergeCell ref="M22:M30"/>
    <mergeCell ref="N22:N30"/>
    <mergeCell ref="O22:O30"/>
    <mergeCell ref="L31:L39"/>
    <mergeCell ref="M31:M39"/>
    <mergeCell ref="N31:N39"/>
    <mergeCell ref="O31:O39"/>
    <mergeCell ref="L58:L60"/>
    <mergeCell ref="M58:M60"/>
    <mergeCell ref="N58:N60"/>
    <mergeCell ref="O58:O60"/>
    <mergeCell ref="L40:L48"/>
    <mergeCell ref="M40:M48"/>
    <mergeCell ref="N40:N48"/>
    <mergeCell ref="O40:O48"/>
    <mergeCell ref="L49:L57"/>
    <mergeCell ref="M49:M57"/>
    <mergeCell ref="N49:N57"/>
    <mergeCell ref="O49:O57"/>
  </mergeCells>
  <pageMargins left="0.7" right="0.7" top="0.75" bottom="0.75" header="0.3" footer="0.3"/>
  <pageSetup scale="9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5" ma:contentTypeDescription="Create a new document." ma:contentTypeScope="" ma:versionID="7074d7c26ab519a1c58551a1d1410b5b">
  <xsd:schema xmlns:xsd="http://www.w3.org/2001/XMLSchema" xmlns:xs="http://www.w3.org/2001/XMLSchema" xmlns:p="http://schemas.microsoft.com/office/2006/metadata/properties" xmlns:ns1="http://schemas.microsoft.com/sharepoint/v3" xmlns:ns2="e12619c7-9a19-4dc6-ad29-a355e3b803fe" xmlns:ns3="338e5083-a46f-4766-8e64-ee827b9e16b3" targetNamespace="http://schemas.microsoft.com/office/2006/metadata/properties" ma:root="true" ma:fieldsID="d33f18d44fcf1056f982496007b9827f" ns1:_="" ns2:_="" ns3:_="">
    <xsd:import namespace="http://schemas.microsoft.com/sharepoint/v3"/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385ec02-ec27-46be-89cb-1f95a47163a7}" ma:internalName="TaxCatchAll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I D A A B Q S w M E F A A C A A g A q W V X V O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K l l V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p Z V d U K I p H u A 4 A A A A R A A A A E w A c A E Z v c m 1 1 b G F z L 1 N l Y 3 R p b 2 4 x L m 0 g o h g A K K A U A A A A A A A A A A A A A A A A A A A A A A A A A A A A K 0 5 N L s n M z 1 M I h t C G 1 g B Q S w E C L Q A U A A I A C A C p Z V d U 7 V 5 + K q I A A A D 1 A A A A E g A A A A A A A A A A A A A A A A A A A A A A Q 2 9 u Z m l n L 1 B h Y 2 t h Z 2 U u e G 1 s U E s B A i 0 A F A A C A A g A q W V X V A / K 6 a u k A A A A 6 Q A A A B M A A A A A A A A A A A A A A A A A 7 g A A A F t D b 2 5 0 Z W 5 0 X 1 R 5 c G V z X S 5 4 b W x Q S w E C L Q A U A A I A C A C p Z V d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O K Z Q v j a 1 k i I O I N m C D O r 9 A A A A A A C A A A A A A A Q Z g A A A A E A A C A A A A C + V J U U N C 1 4 x k V f t g e X 3 o Z + 3 Y O 8 y h I y l 4 p y O J H T 4 m Z q n A A A A A A O g A A A A A I A A C A A A A D 7 t a I x d P C F s I Q S / m u z D 3 H T p P e B 6 Y P V k K B w E 1 L D q t w O 6 l A A A A D O H Y T 3 F 0 5 D M z 5 5 f A 6 O c i Z a m / k A z l x 6 3 Z e Z s + a v P A z I i 9 C J f 6 r w L i Z y 5 Y g m r g o k M J Y D / t s n i O z k c J u l 4 o v G f B + n W u 5 Q J C G Z z k t P q P r f h T t y u k A A A A A s b E z N 5 V h W j u a y a 4 3 B J + f w C D L a h e U q E q d s E V c y 1 o B k H g P o A 1 d 8 v z 5 v E d G 5 H a a n e q 7 D X e F r k E H 7 B G k S q y h j h w p +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12619c7-9a19-4dc6-ad29-a355e3b803fe">
      <Terms xmlns="http://schemas.microsoft.com/office/infopath/2007/PartnerControls"/>
    </lcf76f155ced4ddcb4097134ff3c332f>
    <TaxCatchAll xmlns="338e5083-a46f-4766-8e64-ee827b9e16b3" xsi:nil="true"/>
  </documentManagement>
</p:properties>
</file>

<file path=customXml/itemProps1.xml><?xml version="1.0" encoding="utf-8"?>
<ds:datastoreItem xmlns:ds="http://schemas.openxmlformats.org/officeDocument/2006/customXml" ds:itemID="{CCF7528D-1E2B-4888-A4AF-D99EB7FB6A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1E2A75-ECBC-49BE-8B10-3527189567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2619c7-9a19-4dc6-ad29-a355e3b803fe"/>
    <ds:schemaRef ds:uri="338e5083-a46f-4766-8e64-ee827b9e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E48954-A68F-4AE9-B724-5DF369878E67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159F4B7-A892-4183-9D39-943D7B21E6D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12619c7-9a19-4dc6-ad29-a355e3b803fe"/>
    <ds:schemaRef ds:uri="338e5083-a46f-4766-8e64-ee827b9e16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LAYOUT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Annual</vt:lpstr>
      <vt:lpstr>MonthlyGraph_PL21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Atala, Zazy (ENE)</dc:creator>
  <cp:keywords/>
  <dc:description/>
  <cp:lastModifiedBy>Dawson, Austin (ENE)</cp:lastModifiedBy>
  <cp:revision/>
  <dcterms:created xsi:type="dcterms:W3CDTF">2021-10-06T14:12:57Z</dcterms:created>
  <dcterms:modified xsi:type="dcterms:W3CDTF">2023-03-22T16:31:57Z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  <property fmtid="{D5CDD505-2E9C-101B-9397-08002B2CF9AE}" pid="3" name="MediaServiceImageTags">
    <vt:lpwstr/>
  </property>
</Properties>
</file>