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ENE-TEAMS-PolicyandPlanning/Shared Documents/Rates and Competitive Supply/V. Customer Choice/Webposting/"/>
    </mc:Choice>
  </mc:AlternateContent>
  <xr:revisionPtr revIDLastSave="680" documentId="8_{EE59B1E9-AD09-41CD-AC0B-B046BB679DA3}" xr6:coauthVersionLast="47" xr6:coauthVersionMax="47" xr10:uidLastSave="{DCDB34D5-72EF-457F-A73A-6319C8BC0EDA}"/>
  <bookViews>
    <workbookView xWindow="28680" yWindow="-120" windowWidth="29040" windowHeight="15720" activeTab="12" xr2:uid="{00000000-000D-0000-FFFF-FFFF00000000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YTD" sheetId="14" r:id="rId1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4" l="1"/>
  <c r="E39" i="14"/>
  <c r="E38" i="14"/>
  <c r="E37" i="14"/>
  <c r="E36" i="14"/>
  <c r="E34" i="14"/>
  <c r="E33" i="14"/>
  <c r="E32" i="14"/>
  <c r="E31" i="14"/>
  <c r="E30" i="14"/>
  <c r="E28" i="14"/>
  <c r="E27" i="14"/>
  <c r="E26" i="14"/>
  <c r="E25" i="14"/>
  <c r="E24" i="14"/>
  <c r="E22" i="14"/>
  <c r="E17" i="14" s="1"/>
  <c r="E21" i="14"/>
  <c r="E20" i="14"/>
  <c r="E19" i="14"/>
  <c r="E18" i="14"/>
  <c r="E16" i="14"/>
  <c r="E15" i="14"/>
  <c r="E14" i="14"/>
  <c r="E13" i="14"/>
  <c r="E12" i="14"/>
  <c r="D40" i="14"/>
  <c r="D39" i="14"/>
  <c r="D38" i="14"/>
  <c r="D37" i="14"/>
  <c r="D36" i="14"/>
  <c r="D34" i="14"/>
  <c r="D33" i="14"/>
  <c r="D32" i="14"/>
  <c r="D31" i="14"/>
  <c r="D30" i="14"/>
  <c r="D28" i="14"/>
  <c r="D27" i="14"/>
  <c r="D26" i="14"/>
  <c r="D25" i="14"/>
  <c r="D24" i="14"/>
  <c r="D22" i="14"/>
  <c r="D21" i="14"/>
  <c r="D20" i="14"/>
  <c r="D19" i="14"/>
  <c r="D18" i="14"/>
  <c r="D16" i="14"/>
  <c r="D15" i="14"/>
  <c r="D14" i="14"/>
  <c r="D13" i="14"/>
  <c r="D12" i="14"/>
  <c r="C40" i="14"/>
  <c r="C39" i="14"/>
  <c r="C38" i="14"/>
  <c r="C37" i="14"/>
  <c r="C36" i="14"/>
  <c r="C4" i="14" s="1"/>
  <c r="C34" i="14"/>
  <c r="C33" i="14"/>
  <c r="C32" i="14"/>
  <c r="C31" i="14"/>
  <c r="C30" i="14"/>
  <c r="C28" i="14"/>
  <c r="C27" i="14"/>
  <c r="L4" i="14" s="1"/>
  <c r="C26" i="14"/>
  <c r="C25" i="14"/>
  <c r="C24" i="14"/>
  <c r="C22" i="14"/>
  <c r="C21" i="14"/>
  <c r="C20" i="14"/>
  <c r="C19" i="14"/>
  <c r="C18" i="14"/>
  <c r="C3" i="14" s="1"/>
  <c r="C16" i="14"/>
  <c r="O3" i="14" s="1"/>
  <c r="C15" i="14"/>
  <c r="L3" i="14" s="1"/>
  <c r="C14" i="14"/>
  <c r="I3" i="14" s="1"/>
  <c r="C13" i="14"/>
  <c r="C12" i="14"/>
  <c r="B40" i="14"/>
  <c r="B39" i="14"/>
  <c r="B38" i="14"/>
  <c r="B37" i="14"/>
  <c r="B36" i="14"/>
  <c r="B34" i="14"/>
  <c r="B33" i="14"/>
  <c r="B32" i="14"/>
  <c r="B31" i="14"/>
  <c r="B30" i="14"/>
  <c r="B28" i="14"/>
  <c r="N4" i="14" s="1"/>
  <c r="B27" i="14"/>
  <c r="B26" i="14"/>
  <c r="B25" i="14"/>
  <c r="B24" i="14"/>
  <c r="B22" i="14"/>
  <c r="B21" i="14"/>
  <c r="B20" i="14"/>
  <c r="B19" i="14"/>
  <c r="B18" i="14"/>
  <c r="B12" i="14"/>
  <c r="B16" i="14"/>
  <c r="N3" i="14" s="1"/>
  <c r="B15" i="14"/>
  <c r="K3" i="14" s="1"/>
  <c r="B14" i="14"/>
  <c r="B13" i="14"/>
  <c r="O4" i="14" l="1"/>
  <c r="L25" i="14"/>
  <c r="E3" i="14"/>
  <c r="H3" i="14"/>
  <c r="B4" i="14"/>
  <c r="F3" i="14"/>
  <c r="E4" i="14"/>
  <c r="F4" i="14"/>
  <c r="L13" i="14"/>
  <c r="K4" i="14"/>
  <c r="L19" i="14"/>
  <c r="B3" i="14"/>
  <c r="L16" i="14"/>
  <c r="L26" i="14"/>
  <c r="D11" i="14"/>
  <c r="D29" i="14"/>
  <c r="L21" i="14"/>
  <c r="L15" i="14"/>
  <c r="E11" i="14"/>
  <c r="R3" i="14" s="1"/>
  <c r="D23" i="14"/>
  <c r="D35" i="14"/>
  <c r="L14" i="14"/>
  <c r="C35" i="14"/>
  <c r="G31" i="14"/>
  <c r="E35" i="14"/>
  <c r="C23" i="14"/>
  <c r="C17" i="14"/>
  <c r="G17" i="14" s="1"/>
  <c r="F26" i="14"/>
  <c r="H4" i="14" s="1"/>
  <c r="C29" i="14"/>
  <c r="E29" i="14"/>
  <c r="C11" i="14"/>
  <c r="D17" i="14"/>
  <c r="K31" i="14"/>
  <c r="B35" i="14"/>
  <c r="B29" i="14"/>
  <c r="B11" i="14"/>
  <c r="E23" i="14"/>
  <c r="L28" i="14"/>
  <c r="B17" i="14"/>
  <c r="F30" i="14"/>
  <c r="L30" i="14"/>
  <c r="B23" i="14"/>
  <c r="F37" i="14"/>
  <c r="F39" i="14"/>
  <c r="G33" i="14"/>
  <c r="G22" i="14"/>
  <c r="F38" i="14"/>
  <c r="K20" i="14"/>
  <c r="K30" i="14"/>
  <c r="K39" i="14"/>
  <c r="F14" i="14"/>
  <c r="F27" i="14"/>
  <c r="K36" i="14"/>
  <c r="K38" i="14"/>
  <c r="K40" i="14"/>
  <c r="L27" i="14"/>
  <c r="L31" i="14"/>
  <c r="L38" i="14"/>
  <c r="L40" i="14"/>
  <c r="L32" i="14"/>
  <c r="L34" i="14"/>
  <c r="L37" i="14"/>
  <c r="F19" i="14"/>
  <c r="F21" i="14"/>
  <c r="G25" i="14"/>
  <c r="K27" i="14"/>
  <c r="F32" i="14"/>
  <c r="K32" i="14"/>
  <c r="K34" i="14"/>
  <c r="K37" i="14"/>
  <c r="G15" i="14"/>
  <c r="L33" i="14"/>
  <c r="F36" i="14"/>
  <c r="G36" i="14"/>
  <c r="K24" i="14"/>
  <c r="K26" i="14"/>
  <c r="L36" i="14"/>
  <c r="K12" i="14"/>
  <c r="K14" i="14"/>
  <c r="F16" i="14"/>
  <c r="G16" i="14"/>
  <c r="G37" i="14"/>
  <c r="K19" i="14"/>
  <c r="K21" i="14"/>
  <c r="F33" i="14"/>
  <c r="D3" i="14"/>
  <c r="K13" i="14"/>
  <c r="K15" i="14"/>
  <c r="F18" i="14"/>
  <c r="F20" i="14"/>
  <c r="K22" i="14"/>
  <c r="G34" i="14"/>
  <c r="F40" i="14"/>
  <c r="F13" i="14"/>
  <c r="F24" i="14"/>
  <c r="G38" i="14"/>
  <c r="F12" i="14"/>
  <c r="G32" i="14"/>
  <c r="K33" i="14"/>
  <c r="F34" i="14"/>
  <c r="K16" i="14"/>
  <c r="B5" i="14"/>
  <c r="L12" i="14"/>
  <c r="K25" i="14"/>
  <c r="K28" i="14"/>
  <c r="L39" i="14"/>
  <c r="G39" i="14"/>
  <c r="G24" i="14"/>
  <c r="F25" i="14"/>
  <c r="G40" i="14"/>
  <c r="G12" i="14"/>
  <c r="G13" i="14"/>
  <c r="G14" i="14"/>
  <c r="F15" i="14"/>
  <c r="G18" i="14"/>
  <c r="G19" i="14"/>
  <c r="G20" i="14"/>
  <c r="G21" i="14"/>
  <c r="F22" i="14"/>
  <c r="L24" i="14"/>
  <c r="G26" i="14"/>
  <c r="G27" i="14"/>
  <c r="F28" i="14"/>
  <c r="G30" i="14"/>
  <c r="F31" i="14"/>
  <c r="D4" i="14"/>
  <c r="K18" i="14"/>
  <c r="G28" i="14"/>
  <c r="L35" i="14" l="1"/>
  <c r="K35" i="14"/>
  <c r="R4" i="14"/>
  <c r="S4" i="14" s="1"/>
  <c r="Q4" i="14"/>
  <c r="E5" i="14"/>
  <c r="Q3" i="14"/>
  <c r="F5" i="14"/>
  <c r="G5" i="14" s="1"/>
  <c r="L29" i="14"/>
  <c r="G35" i="14"/>
  <c r="J35" i="14" s="1"/>
  <c r="F23" i="14"/>
  <c r="L11" i="14"/>
  <c r="G23" i="14"/>
  <c r="M23" i="14" s="1"/>
  <c r="M31" i="14"/>
  <c r="D10" i="14"/>
  <c r="K23" i="14"/>
  <c r="K11" i="14"/>
  <c r="B10" i="14"/>
  <c r="E10" i="14"/>
  <c r="M37" i="14"/>
  <c r="G29" i="14"/>
  <c r="J29" i="14" s="1"/>
  <c r="K29" i="14"/>
  <c r="C10" i="14"/>
  <c r="K17" i="14"/>
  <c r="G11" i="14"/>
  <c r="F35" i="14"/>
  <c r="F17" i="14"/>
  <c r="L17" i="14"/>
  <c r="L23" i="14"/>
  <c r="M30" i="14"/>
  <c r="M33" i="14"/>
  <c r="F29" i="14"/>
  <c r="M19" i="14"/>
  <c r="F11" i="14"/>
  <c r="M22" i="14"/>
  <c r="M38" i="14"/>
  <c r="M39" i="14"/>
  <c r="P3" i="14"/>
  <c r="G3" i="14"/>
  <c r="M12" i="14"/>
  <c r="M24" i="14"/>
  <c r="M16" i="14"/>
  <c r="G4" i="14"/>
  <c r="M40" i="14"/>
  <c r="H5" i="14"/>
  <c r="M25" i="14"/>
  <c r="M21" i="14"/>
  <c r="M32" i="14"/>
  <c r="M36" i="14"/>
  <c r="M34" i="14"/>
  <c r="M20" i="14"/>
  <c r="J17" i="14"/>
  <c r="M15" i="14"/>
  <c r="M18" i="14"/>
  <c r="M13" i="14"/>
  <c r="M26" i="14"/>
  <c r="I4" i="14"/>
  <c r="J4" i="14" s="1"/>
  <c r="M14" i="14"/>
  <c r="C5" i="14"/>
  <c r="D5" i="14" s="1"/>
  <c r="P4" i="14"/>
  <c r="M28" i="14"/>
  <c r="S3" i="14"/>
  <c r="M27" i="14"/>
  <c r="M4" i="14"/>
  <c r="M35" i="14" l="1"/>
  <c r="Q5" i="14"/>
  <c r="T4" i="14"/>
  <c r="J23" i="14"/>
  <c r="U4" i="14"/>
  <c r="V4" i="14" s="1"/>
  <c r="T3" i="14"/>
  <c r="J11" i="14"/>
  <c r="U3" i="14"/>
  <c r="M17" i="14"/>
  <c r="F10" i="14"/>
  <c r="I23" i="14" s="1"/>
  <c r="L10" i="14"/>
  <c r="M29" i="14"/>
  <c r="M11" i="14"/>
  <c r="G10" i="14"/>
  <c r="H17" i="14" s="1"/>
  <c r="K10" i="14"/>
  <c r="K5" i="14"/>
  <c r="N5" i="14"/>
  <c r="M3" i="14"/>
  <c r="L5" i="14"/>
  <c r="M5" i="14" s="1"/>
  <c r="I5" i="14"/>
  <c r="J5" i="14" s="1"/>
  <c r="J3" i="14"/>
  <c r="R5" i="14"/>
  <c r="S5" i="14" s="1"/>
  <c r="O5" i="14"/>
  <c r="P5" i="14" s="1"/>
  <c r="T5" i="14" l="1"/>
  <c r="I35" i="14"/>
  <c r="I11" i="14"/>
  <c r="U5" i="14"/>
  <c r="V5" i="14" s="1"/>
  <c r="V3" i="14"/>
  <c r="I17" i="14"/>
  <c r="I29" i="14"/>
  <c r="H29" i="14"/>
  <c r="M10" i="14"/>
  <c r="J10" i="14"/>
  <c r="H35" i="14"/>
  <c r="H23" i="14"/>
  <c r="H11" i="14"/>
  <c r="I10" i="14" l="1"/>
  <c r="H10" i="14"/>
  <c r="F4" i="10" l="1"/>
  <c r="G34" i="12" l="1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E27" i="12"/>
  <c r="D27" i="12"/>
  <c r="C27" i="12"/>
  <c r="B27" i="12"/>
  <c r="G26" i="12"/>
  <c r="F26" i="12"/>
  <c r="G25" i="12"/>
  <c r="F25" i="12"/>
  <c r="G24" i="12"/>
  <c r="F24" i="12"/>
  <c r="G23" i="12"/>
  <c r="F23" i="12"/>
  <c r="G22" i="12"/>
  <c r="F22" i="12"/>
  <c r="E21" i="12"/>
  <c r="D21" i="12"/>
  <c r="C21" i="12"/>
  <c r="G21" i="12" s="1"/>
  <c r="B21" i="12"/>
  <c r="G20" i="12"/>
  <c r="F20" i="12"/>
  <c r="G19" i="12"/>
  <c r="F19" i="12"/>
  <c r="G18" i="12"/>
  <c r="F18" i="12"/>
  <c r="G17" i="12"/>
  <c r="F17" i="12"/>
  <c r="G16" i="12"/>
  <c r="F16" i="12"/>
  <c r="E15" i="12"/>
  <c r="D15" i="12"/>
  <c r="C15" i="12"/>
  <c r="G15" i="12" s="1"/>
  <c r="B15" i="12"/>
  <c r="G14" i="12"/>
  <c r="F14" i="12"/>
  <c r="G13" i="12"/>
  <c r="F13" i="12"/>
  <c r="G12" i="12"/>
  <c r="F12" i="12"/>
  <c r="G11" i="12"/>
  <c r="F11" i="12"/>
  <c r="G10" i="12"/>
  <c r="F10" i="12"/>
  <c r="E9" i="12"/>
  <c r="D9" i="12"/>
  <c r="C9" i="12"/>
  <c r="G9" i="12" s="1"/>
  <c r="B9" i="12"/>
  <c r="G8" i="12"/>
  <c r="F8" i="12"/>
  <c r="G7" i="12"/>
  <c r="F7" i="12"/>
  <c r="G6" i="12"/>
  <c r="F6" i="12"/>
  <c r="G5" i="12"/>
  <c r="F5" i="12"/>
  <c r="G4" i="12"/>
  <c r="F4" i="12"/>
  <c r="E3" i="12"/>
  <c r="D3" i="12"/>
  <c r="C3" i="12"/>
  <c r="B3" i="12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E27" i="11"/>
  <c r="G27" i="11" s="1"/>
  <c r="J27" i="11" s="1"/>
  <c r="D27" i="11"/>
  <c r="C27" i="11"/>
  <c r="B27" i="11"/>
  <c r="G26" i="11"/>
  <c r="F26" i="11"/>
  <c r="G25" i="11"/>
  <c r="F25" i="11"/>
  <c r="G24" i="11"/>
  <c r="F24" i="11"/>
  <c r="G23" i="11"/>
  <c r="F23" i="11"/>
  <c r="G22" i="11"/>
  <c r="F22" i="11"/>
  <c r="E21" i="11"/>
  <c r="D21" i="11"/>
  <c r="C21" i="11"/>
  <c r="B21" i="11"/>
  <c r="G20" i="11"/>
  <c r="F20" i="11"/>
  <c r="G19" i="11"/>
  <c r="F19" i="11"/>
  <c r="G18" i="11"/>
  <c r="F18" i="11"/>
  <c r="G17" i="11"/>
  <c r="F17" i="11"/>
  <c r="G16" i="11"/>
  <c r="F16" i="11"/>
  <c r="E15" i="11"/>
  <c r="D15" i="11"/>
  <c r="C15" i="11"/>
  <c r="B15" i="11"/>
  <c r="G14" i="11"/>
  <c r="F14" i="11"/>
  <c r="G13" i="11"/>
  <c r="F13" i="11"/>
  <c r="G12" i="11"/>
  <c r="F12" i="11"/>
  <c r="G11" i="11"/>
  <c r="F11" i="11"/>
  <c r="G10" i="11"/>
  <c r="F10" i="11"/>
  <c r="E9" i="11"/>
  <c r="D9" i="11"/>
  <c r="C9" i="11"/>
  <c r="G9" i="11" s="1"/>
  <c r="B9" i="11"/>
  <c r="F9" i="11" s="1"/>
  <c r="G8" i="11"/>
  <c r="F8" i="11"/>
  <c r="G7" i="11"/>
  <c r="F7" i="11"/>
  <c r="G6" i="11"/>
  <c r="F6" i="11"/>
  <c r="G5" i="11"/>
  <c r="F5" i="11"/>
  <c r="G4" i="11"/>
  <c r="F4" i="11"/>
  <c r="E3" i="11"/>
  <c r="D3" i="11"/>
  <c r="C3" i="11"/>
  <c r="B3" i="11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E27" i="10"/>
  <c r="D27" i="10"/>
  <c r="C27" i="10"/>
  <c r="B27" i="10"/>
  <c r="G26" i="10"/>
  <c r="F26" i="10"/>
  <c r="G25" i="10"/>
  <c r="F25" i="10"/>
  <c r="G24" i="10"/>
  <c r="F24" i="10"/>
  <c r="G23" i="10"/>
  <c r="F23" i="10"/>
  <c r="G22" i="10"/>
  <c r="F22" i="10"/>
  <c r="E21" i="10"/>
  <c r="D21" i="10"/>
  <c r="C21" i="10"/>
  <c r="B21" i="10"/>
  <c r="G20" i="10"/>
  <c r="F20" i="10"/>
  <c r="G19" i="10"/>
  <c r="F19" i="10"/>
  <c r="G18" i="10"/>
  <c r="F18" i="10"/>
  <c r="G17" i="10"/>
  <c r="F17" i="10"/>
  <c r="G16" i="10"/>
  <c r="F16" i="10"/>
  <c r="E15" i="10"/>
  <c r="D15" i="10"/>
  <c r="C15" i="10"/>
  <c r="B15" i="10"/>
  <c r="G14" i="10"/>
  <c r="F14" i="10"/>
  <c r="G13" i="10"/>
  <c r="F13" i="10"/>
  <c r="G12" i="10"/>
  <c r="F12" i="10"/>
  <c r="G11" i="10"/>
  <c r="F11" i="10"/>
  <c r="G10" i="10"/>
  <c r="F10" i="10"/>
  <c r="E9" i="10"/>
  <c r="D9" i="10"/>
  <c r="C9" i="10"/>
  <c r="B9" i="10"/>
  <c r="F9" i="10" s="1"/>
  <c r="G8" i="10"/>
  <c r="F8" i="10"/>
  <c r="G7" i="10"/>
  <c r="F7" i="10"/>
  <c r="G6" i="10"/>
  <c r="F6" i="10"/>
  <c r="G5" i="10"/>
  <c r="F5" i="10"/>
  <c r="G4" i="10"/>
  <c r="E3" i="10"/>
  <c r="D3" i="10"/>
  <c r="C3" i="10"/>
  <c r="B3" i="10"/>
  <c r="G32" i="8"/>
  <c r="F32" i="8"/>
  <c r="G31" i="8"/>
  <c r="F31" i="8"/>
  <c r="G30" i="8"/>
  <c r="F30" i="8"/>
  <c r="G26" i="8"/>
  <c r="F26" i="8"/>
  <c r="G25" i="8"/>
  <c r="F25" i="8"/>
  <c r="G24" i="8"/>
  <c r="F24" i="8"/>
  <c r="G20" i="8"/>
  <c r="F20" i="8"/>
  <c r="G19" i="8"/>
  <c r="F19" i="8"/>
  <c r="G18" i="8"/>
  <c r="F18" i="8"/>
  <c r="G17" i="8"/>
  <c r="F17" i="8"/>
  <c r="G14" i="8"/>
  <c r="F14" i="8"/>
  <c r="G13" i="8"/>
  <c r="F13" i="8"/>
  <c r="G12" i="8"/>
  <c r="F12" i="8"/>
  <c r="G11" i="8"/>
  <c r="F11" i="8"/>
  <c r="G8" i="8"/>
  <c r="F8" i="8"/>
  <c r="G7" i="8"/>
  <c r="F7" i="8"/>
  <c r="G6" i="8"/>
  <c r="F6" i="8"/>
  <c r="G5" i="8"/>
  <c r="F5" i="8"/>
  <c r="G8" i="9"/>
  <c r="F8" i="9"/>
  <c r="G7" i="9"/>
  <c r="F7" i="9"/>
  <c r="G6" i="9"/>
  <c r="F6" i="9"/>
  <c r="G5" i="9"/>
  <c r="F5" i="9"/>
  <c r="G15" i="11" l="1"/>
  <c r="F21" i="10"/>
  <c r="G21" i="10"/>
  <c r="J21" i="10" s="1"/>
  <c r="F27" i="12"/>
  <c r="F3" i="11"/>
  <c r="F21" i="12"/>
  <c r="F15" i="12"/>
  <c r="F3" i="12"/>
  <c r="F21" i="11"/>
  <c r="G9" i="10"/>
  <c r="J9" i="10" s="1"/>
  <c r="G27" i="12"/>
  <c r="J27" i="12" s="1"/>
  <c r="D2" i="12"/>
  <c r="C2" i="12"/>
  <c r="J15" i="12"/>
  <c r="J9" i="12"/>
  <c r="F9" i="12"/>
  <c r="E2" i="12"/>
  <c r="D2" i="11"/>
  <c r="F27" i="11"/>
  <c r="E2" i="11"/>
  <c r="G21" i="11"/>
  <c r="J21" i="11" s="1"/>
  <c r="F15" i="11"/>
  <c r="J15" i="11"/>
  <c r="C2" i="11"/>
  <c r="G27" i="10"/>
  <c r="J27" i="10" s="1"/>
  <c r="F27" i="10"/>
  <c r="C2" i="10"/>
  <c r="J21" i="12"/>
  <c r="G3" i="12"/>
  <c r="B2" i="12"/>
  <c r="J9" i="11"/>
  <c r="B2" i="11"/>
  <c r="G3" i="11"/>
  <c r="F15" i="10"/>
  <c r="G15" i="10"/>
  <c r="J15" i="10" s="1"/>
  <c r="B2" i="10"/>
  <c r="G3" i="10"/>
  <c r="J3" i="10" s="1"/>
  <c r="D2" i="10"/>
  <c r="F3" i="10"/>
  <c r="E2" i="10"/>
  <c r="F4" i="8"/>
  <c r="F2" i="12" l="1"/>
  <c r="I27" i="12" s="1"/>
  <c r="F2" i="11"/>
  <c r="I3" i="11" s="1"/>
  <c r="G2" i="11"/>
  <c r="H33" i="11" s="1"/>
  <c r="G2" i="12"/>
  <c r="H21" i="12" s="1"/>
  <c r="J3" i="12"/>
  <c r="I9" i="11"/>
  <c r="J3" i="11"/>
  <c r="G2" i="10"/>
  <c r="J2" i="10" s="1"/>
  <c r="F2" i="10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E27" i="9"/>
  <c r="D27" i="9"/>
  <c r="C27" i="9"/>
  <c r="B27" i="9"/>
  <c r="G26" i="9"/>
  <c r="F26" i="9"/>
  <c r="G25" i="9"/>
  <c r="F25" i="9"/>
  <c r="G24" i="9"/>
  <c r="F24" i="9"/>
  <c r="G23" i="9"/>
  <c r="F23" i="9"/>
  <c r="G22" i="9"/>
  <c r="F22" i="9"/>
  <c r="E21" i="9"/>
  <c r="D21" i="9"/>
  <c r="F21" i="9" s="1"/>
  <c r="C21" i="9"/>
  <c r="G21" i="9" s="1"/>
  <c r="B21" i="9"/>
  <c r="G20" i="9"/>
  <c r="F20" i="9"/>
  <c r="G19" i="9"/>
  <c r="F19" i="9"/>
  <c r="G18" i="9"/>
  <c r="F18" i="9"/>
  <c r="G17" i="9"/>
  <c r="F17" i="9"/>
  <c r="G16" i="9"/>
  <c r="F16" i="9"/>
  <c r="E15" i="9"/>
  <c r="D15" i="9"/>
  <c r="C15" i="9"/>
  <c r="G15" i="9" s="1"/>
  <c r="B15" i="9"/>
  <c r="G14" i="9"/>
  <c r="F14" i="9"/>
  <c r="G13" i="9"/>
  <c r="F13" i="9"/>
  <c r="G12" i="9"/>
  <c r="F12" i="9"/>
  <c r="G11" i="9"/>
  <c r="F11" i="9"/>
  <c r="G10" i="9"/>
  <c r="F10" i="9"/>
  <c r="E9" i="9"/>
  <c r="D9" i="9"/>
  <c r="C9" i="9"/>
  <c r="B9" i="9"/>
  <c r="F9" i="9" s="1"/>
  <c r="G4" i="9"/>
  <c r="F4" i="9"/>
  <c r="E3" i="9"/>
  <c r="D3" i="9"/>
  <c r="C3" i="9"/>
  <c r="B3" i="9"/>
  <c r="G34" i="8"/>
  <c r="F34" i="8"/>
  <c r="G33" i="8"/>
  <c r="F33" i="8"/>
  <c r="G29" i="8"/>
  <c r="F29" i="8"/>
  <c r="G28" i="8"/>
  <c r="F28" i="8"/>
  <c r="E27" i="8"/>
  <c r="D27" i="8"/>
  <c r="C27" i="8"/>
  <c r="B27" i="8"/>
  <c r="G23" i="8"/>
  <c r="F23" i="8"/>
  <c r="G22" i="8"/>
  <c r="F22" i="8"/>
  <c r="E21" i="8"/>
  <c r="D21" i="8"/>
  <c r="C21" i="8"/>
  <c r="B21" i="8"/>
  <c r="G16" i="8"/>
  <c r="F16" i="8"/>
  <c r="E15" i="8"/>
  <c r="D15" i="8"/>
  <c r="C15" i="8"/>
  <c r="G15" i="8" s="1"/>
  <c r="B15" i="8"/>
  <c r="G10" i="8"/>
  <c r="F10" i="8"/>
  <c r="E9" i="8"/>
  <c r="D9" i="8"/>
  <c r="C9" i="8"/>
  <c r="B9" i="8"/>
  <c r="G4" i="8"/>
  <c r="E3" i="8"/>
  <c r="D3" i="8"/>
  <c r="C3" i="8"/>
  <c r="B3" i="8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E27" i="7"/>
  <c r="D27" i="7"/>
  <c r="F27" i="7" s="1"/>
  <c r="C27" i="7"/>
  <c r="B27" i="7"/>
  <c r="G26" i="7"/>
  <c r="F26" i="7"/>
  <c r="G25" i="7"/>
  <c r="F25" i="7"/>
  <c r="G24" i="7"/>
  <c r="F24" i="7"/>
  <c r="G23" i="7"/>
  <c r="F23" i="7"/>
  <c r="G22" i="7"/>
  <c r="F22" i="7"/>
  <c r="E21" i="7"/>
  <c r="D21" i="7"/>
  <c r="C21" i="7"/>
  <c r="G21" i="7" s="1"/>
  <c r="B21" i="7"/>
  <c r="G20" i="7"/>
  <c r="F20" i="7"/>
  <c r="G19" i="7"/>
  <c r="F19" i="7"/>
  <c r="G18" i="7"/>
  <c r="F18" i="7"/>
  <c r="G17" i="7"/>
  <c r="F17" i="7"/>
  <c r="G16" i="7"/>
  <c r="F16" i="7"/>
  <c r="E15" i="7"/>
  <c r="D15" i="7"/>
  <c r="F15" i="7" s="1"/>
  <c r="C15" i="7"/>
  <c r="B15" i="7"/>
  <c r="G14" i="7"/>
  <c r="F14" i="7"/>
  <c r="G13" i="7"/>
  <c r="F13" i="7"/>
  <c r="G12" i="7"/>
  <c r="F12" i="7"/>
  <c r="G11" i="7"/>
  <c r="F11" i="7"/>
  <c r="G10" i="7"/>
  <c r="F10" i="7"/>
  <c r="E9" i="7"/>
  <c r="D9" i="7"/>
  <c r="C9" i="7"/>
  <c r="B9" i="7"/>
  <c r="G8" i="7"/>
  <c r="F8" i="7"/>
  <c r="G7" i="7"/>
  <c r="F7" i="7"/>
  <c r="G6" i="7"/>
  <c r="F6" i="7"/>
  <c r="G5" i="7"/>
  <c r="F5" i="7"/>
  <c r="G4" i="7"/>
  <c r="F4" i="7"/>
  <c r="E3" i="7"/>
  <c r="D3" i="7"/>
  <c r="C3" i="7"/>
  <c r="B3" i="7"/>
  <c r="F11" i="6"/>
  <c r="G11" i="6"/>
  <c r="F5" i="6"/>
  <c r="G5" i="6"/>
  <c r="F6" i="6"/>
  <c r="G6" i="6"/>
  <c r="F11" i="4"/>
  <c r="G11" i="4"/>
  <c r="G5" i="4"/>
  <c r="F5" i="4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E27" i="6"/>
  <c r="D27" i="6"/>
  <c r="C27" i="6"/>
  <c r="B27" i="6"/>
  <c r="G26" i="6"/>
  <c r="F26" i="6"/>
  <c r="G25" i="6"/>
  <c r="F25" i="6"/>
  <c r="G24" i="6"/>
  <c r="F24" i="6"/>
  <c r="G23" i="6"/>
  <c r="F23" i="6"/>
  <c r="G22" i="6"/>
  <c r="F22" i="6"/>
  <c r="E21" i="6"/>
  <c r="D21" i="6"/>
  <c r="C21" i="6"/>
  <c r="B21" i="6"/>
  <c r="G20" i="6"/>
  <c r="F20" i="6"/>
  <c r="G19" i="6"/>
  <c r="F19" i="6"/>
  <c r="G18" i="6"/>
  <c r="F18" i="6"/>
  <c r="G17" i="6"/>
  <c r="F17" i="6"/>
  <c r="G16" i="6"/>
  <c r="F16" i="6"/>
  <c r="E15" i="6"/>
  <c r="D15" i="6"/>
  <c r="C15" i="6"/>
  <c r="B15" i="6"/>
  <c r="G14" i="6"/>
  <c r="F14" i="6"/>
  <c r="G13" i="6"/>
  <c r="F13" i="6"/>
  <c r="G12" i="6"/>
  <c r="F12" i="6"/>
  <c r="G10" i="6"/>
  <c r="F10" i="6"/>
  <c r="E9" i="6"/>
  <c r="D9" i="6"/>
  <c r="C9" i="6"/>
  <c r="B9" i="6"/>
  <c r="G8" i="6"/>
  <c r="F8" i="6"/>
  <c r="G7" i="6"/>
  <c r="F7" i="6"/>
  <c r="G4" i="6"/>
  <c r="F4" i="6"/>
  <c r="E3" i="6"/>
  <c r="D3" i="6"/>
  <c r="C3" i="6"/>
  <c r="B3" i="6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E27" i="5"/>
  <c r="D27" i="5"/>
  <c r="C27" i="5"/>
  <c r="B27" i="5"/>
  <c r="F27" i="5" s="1"/>
  <c r="G26" i="5"/>
  <c r="F26" i="5"/>
  <c r="G25" i="5"/>
  <c r="F25" i="5"/>
  <c r="G24" i="5"/>
  <c r="F24" i="5"/>
  <c r="G23" i="5"/>
  <c r="F23" i="5"/>
  <c r="G22" i="5"/>
  <c r="F22" i="5"/>
  <c r="E21" i="5"/>
  <c r="D21" i="5"/>
  <c r="C21" i="5"/>
  <c r="B21" i="5"/>
  <c r="G20" i="5"/>
  <c r="F20" i="5"/>
  <c r="G19" i="5"/>
  <c r="F19" i="5"/>
  <c r="G18" i="5"/>
  <c r="F18" i="5"/>
  <c r="G17" i="5"/>
  <c r="F17" i="5"/>
  <c r="G16" i="5"/>
  <c r="F16" i="5"/>
  <c r="E15" i="5"/>
  <c r="D15" i="5"/>
  <c r="C15" i="5"/>
  <c r="B15" i="5"/>
  <c r="G14" i="5"/>
  <c r="F14" i="5"/>
  <c r="G13" i="5"/>
  <c r="F13" i="5"/>
  <c r="G12" i="5"/>
  <c r="F12" i="5"/>
  <c r="G11" i="5"/>
  <c r="F11" i="5"/>
  <c r="G10" i="5"/>
  <c r="F10" i="5"/>
  <c r="E9" i="5"/>
  <c r="D9" i="5"/>
  <c r="C9" i="5"/>
  <c r="B9" i="5"/>
  <c r="F9" i="5" s="1"/>
  <c r="G8" i="5"/>
  <c r="F8" i="5"/>
  <c r="G7" i="5"/>
  <c r="F7" i="5"/>
  <c r="G6" i="5"/>
  <c r="F6" i="5"/>
  <c r="G5" i="5"/>
  <c r="F5" i="5"/>
  <c r="G4" i="5"/>
  <c r="F4" i="5"/>
  <c r="E3" i="5"/>
  <c r="D3" i="5"/>
  <c r="C3" i="5"/>
  <c r="B3" i="5"/>
  <c r="E27" i="4"/>
  <c r="D27" i="4"/>
  <c r="C27" i="4"/>
  <c r="B27" i="4"/>
  <c r="E21" i="4"/>
  <c r="D21" i="4"/>
  <c r="C21" i="4"/>
  <c r="B21" i="4"/>
  <c r="E15" i="4"/>
  <c r="D15" i="4"/>
  <c r="C15" i="4"/>
  <c r="B15" i="4"/>
  <c r="E9" i="4"/>
  <c r="D9" i="4"/>
  <c r="C9" i="4"/>
  <c r="B9" i="4"/>
  <c r="E3" i="4"/>
  <c r="D3" i="4"/>
  <c r="C3" i="4"/>
  <c r="B3" i="4"/>
  <c r="I21" i="12" l="1"/>
  <c r="I15" i="12"/>
  <c r="I3" i="12"/>
  <c r="I21" i="11"/>
  <c r="I33" i="11"/>
  <c r="I27" i="11"/>
  <c r="I15" i="11"/>
  <c r="J2" i="12"/>
  <c r="I9" i="12"/>
  <c r="I33" i="12"/>
  <c r="H3" i="12"/>
  <c r="H9" i="12"/>
  <c r="H33" i="12"/>
  <c r="J2" i="11"/>
  <c r="H3" i="11"/>
  <c r="H21" i="11"/>
  <c r="H27" i="11"/>
  <c r="H27" i="12"/>
  <c r="H15" i="12"/>
  <c r="H15" i="11"/>
  <c r="H9" i="11"/>
  <c r="I2" i="11"/>
  <c r="I33" i="10"/>
  <c r="I9" i="10"/>
  <c r="I27" i="10"/>
  <c r="I21" i="10"/>
  <c r="I15" i="10"/>
  <c r="I3" i="10"/>
  <c r="H33" i="10"/>
  <c r="H27" i="10"/>
  <c r="H21" i="10"/>
  <c r="H9" i="10"/>
  <c r="H15" i="10"/>
  <c r="H3" i="10"/>
  <c r="F15" i="9"/>
  <c r="F21" i="8"/>
  <c r="G9" i="9"/>
  <c r="J9" i="9" s="1"/>
  <c r="F3" i="9"/>
  <c r="G3" i="9"/>
  <c r="J3" i="9" s="1"/>
  <c r="F27" i="8"/>
  <c r="G21" i="8"/>
  <c r="J21" i="8" s="1"/>
  <c r="G9" i="8"/>
  <c r="J9" i="8" s="1"/>
  <c r="F3" i="8"/>
  <c r="G9" i="7"/>
  <c r="J9" i="7" s="1"/>
  <c r="F9" i="7"/>
  <c r="F27" i="9"/>
  <c r="G27" i="9"/>
  <c r="J27" i="9" s="1"/>
  <c r="B2" i="9"/>
  <c r="D2" i="9"/>
  <c r="E2" i="9"/>
  <c r="G27" i="8"/>
  <c r="J27" i="8" s="1"/>
  <c r="F15" i="8"/>
  <c r="C2" i="8"/>
  <c r="E2" i="8"/>
  <c r="F9" i="8"/>
  <c r="D2" i="8"/>
  <c r="G27" i="7"/>
  <c r="J27" i="7" s="1"/>
  <c r="G15" i="7"/>
  <c r="J15" i="7" s="1"/>
  <c r="J15" i="9"/>
  <c r="C2" i="9"/>
  <c r="J21" i="9"/>
  <c r="J15" i="8"/>
  <c r="G3" i="8"/>
  <c r="B2" i="8"/>
  <c r="F21" i="7"/>
  <c r="B2" i="7"/>
  <c r="C2" i="7"/>
  <c r="G3" i="7"/>
  <c r="J3" i="7" s="1"/>
  <c r="J21" i="7"/>
  <c r="D2" i="7"/>
  <c r="F3" i="7"/>
  <c r="E2" i="7"/>
  <c r="G15" i="6"/>
  <c r="G27" i="6"/>
  <c r="F3" i="4"/>
  <c r="F27" i="6"/>
  <c r="G21" i="6"/>
  <c r="J21" i="6" s="1"/>
  <c r="G3" i="6"/>
  <c r="J3" i="6" s="1"/>
  <c r="J27" i="6"/>
  <c r="F21" i="6"/>
  <c r="E2" i="6"/>
  <c r="F15" i="6"/>
  <c r="F9" i="6"/>
  <c r="G9" i="6"/>
  <c r="J9" i="6" s="1"/>
  <c r="D2" i="6"/>
  <c r="F3" i="6"/>
  <c r="C2" i="6"/>
  <c r="G27" i="5"/>
  <c r="J27" i="5" s="1"/>
  <c r="F21" i="5"/>
  <c r="G15" i="5"/>
  <c r="J15" i="5" s="1"/>
  <c r="F15" i="5"/>
  <c r="G9" i="5"/>
  <c r="J9" i="5" s="1"/>
  <c r="D2" i="5"/>
  <c r="E2" i="5"/>
  <c r="B2" i="5"/>
  <c r="F3" i="5"/>
  <c r="G3" i="4"/>
  <c r="J15" i="6"/>
  <c r="B2" i="6"/>
  <c r="G3" i="5"/>
  <c r="G21" i="5"/>
  <c r="J21" i="5" s="1"/>
  <c r="C2" i="5"/>
  <c r="B2" i="4"/>
  <c r="C2" i="4"/>
  <c r="D2" i="4"/>
  <c r="E2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J27" i="4" s="1"/>
  <c r="F27" i="4"/>
  <c r="G26" i="4"/>
  <c r="F26" i="4"/>
  <c r="G25" i="4"/>
  <c r="F25" i="4"/>
  <c r="G24" i="4"/>
  <c r="F24" i="4"/>
  <c r="G23" i="4"/>
  <c r="F23" i="4"/>
  <c r="G22" i="4"/>
  <c r="F22" i="4"/>
  <c r="G21" i="4"/>
  <c r="J21" i="4" s="1"/>
  <c r="F21" i="4"/>
  <c r="G20" i="4"/>
  <c r="F20" i="4"/>
  <c r="G19" i="4"/>
  <c r="F19" i="4"/>
  <c r="G18" i="4"/>
  <c r="F18" i="4"/>
  <c r="G17" i="4"/>
  <c r="F17" i="4"/>
  <c r="G16" i="4"/>
  <c r="F16" i="4"/>
  <c r="G15" i="4"/>
  <c r="J15" i="4" s="1"/>
  <c r="F15" i="4"/>
  <c r="G14" i="4"/>
  <c r="F14" i="4"/>
  <c r="G13" i="4"/>
  <c r="F13" i="4"/>
  <c r="G12" i="4"/>
  <c r="F12" i="4"/>
  <c r="G10" i="4"/>
  <c r="F10" i="4"/>
  <c r="G9" i="4"/>
  <c r="J9" i="4" s="1"/>
  <c r="F9" i="4"/>
  <c r="G8" i="4"/>
  <c r="F8" i="4"/>
  <c r="G7" i="4"/>
  <c r="F7" i="4"/>
  <c r="G6" i="4"/>
  <c r="F6" i="4"/>
  <c r="G4" i="4"/>
  <c r="F4" i="4"/>
  <c r="I2" i="12" l="1"/>
  <c r="H2" i="12"/>
  <c r="H2" i="11"/>
  <c r="I2" i="10"/>
  <c r="H2" i="10"/>
  <c r="F2" i="8"/>
  <c r="I33" i="8" s="1"/>
  <c r="F2" i="9"/>
  <c r="I33" i="9" s="1"/>
  <c r="G2" i="9"/>
  <c r="H21" i="9" s="1"/>
  <c r="I9" i="9"/>
  <c r="J2" i="9"/>
  <c r="G2" i="8"/>
  <c r="H3" i="8" s="1"/>
  <c r="J3" i="8"/>
  <c r="I15" i="9"/>
  <c r="F2" i="7"/>
  <c r="I3" i="7" s="1"/>
  <c r="G2" i="7"/>
  <c r="J2" i="7" s="1"/>
  <c r="F2" i="5"/>
  <c r="I9" i="5" s="1"/>
  <c r="F2" i="6"/>
  <c r="I27" i="6" s="1"/>
  <c r="G2" i="6"/>
  <c r="H33" i="6" s="1"/>
  <c r="G2" i="5"/>
  <c r="J2" i="5" s="1"/>
  <c r="J3" i="5"/>
  <c r="G2" i="4"/>
  <c r="H21" i="4" s="1"/>
  <c r="F2" i="4"/>
  <c r="I3" i="4" s="1"/>
  <c r="J3" i="4"/>
  <c r="I3" i="9" l="1"/>
  <c r="I27" i="9"/>
  <c r="I21" i="9"/>
  <c r="I27" i="8"/>
  <c r="I3" i="8"/>
  <c r="I9" i="8"/>
  <c r="I21" i="8"/>
  <c r="I15" i="8"/>
  <c r="H15" i="9"/>
  <c r="H27" i="9"/>
  <c r="H33" i="9"/>
  <c r="H3" i="9"/>
  <c r="H9" i="9"/>
  <c r="I2" i="9"/>
  <c r="H9" i="8"/>
  <c r="H33" i="8"/>
  <c r="H21" i="8"/>
  <c r="J2" i="8"/>
  <c r="H27" i="8"/>
  <c r="H15" i="8"/>
  <c r="H27" i="7"/>
  <c r="H9" i="7"/>
  <c r="H33" i="7"/>
  <c r="H3" i="7"/>
  <c r="H21" i="7"/>
  <c r="H15" i="7"/>
  <c r="I33" i="7"/>
  <c r="I9" i="7"/>
  <c r="I27" i="7"/>
  <c r="I15" i="7"/>
  <c r="I21" i="7"/>
  <c r="H15" i="5"/>
  <c r="H9" i="5"/>
  <c r="H3" i="5"/>
  <c r="H33" i="5"/>
  <c r="I3" i="5"/>
  <c r="I15" i="5"/>
  <c r="I21" i="5"/>
  <c r="I33" i="5"/>
  <c r="I27" i="5"/>
  <c r="H21" i="5"/>
  <c r="H27" i="5"/>
  <c r="I9" i="6"/>
  <c r="I21" i="6"/>
  <c r="I3" i="6"/>
  <c r="I15" i="6"/>
  <c r="I33" i="6"/>
  <c r="H9" i="6"/>
  <c r="H3" i="6"/>
  <c r="J2" i="6"/>
  <c r="H21" i="6"/>
  <c r="H15" i="6"/>
  <c r="H27" i="6"/>
  <c r="H15" i="4"/>
  <c r="I33" i="4"/>
  <c r="I27" i="4"/>
  <c r="I21" i="4"/>
  <c r="I15" i="4"/>
  <c r="H33" i="4"/>
  <c r="H9" i="4"/>
  <c r="J2" i="4"/>
  <c r="H3" i="4"/>
  <c r="H27" i="4"/>
  <c r="I9" i="4"/>
  <c r="I2" i="8" l="1"/>
  <c r="H2" i="9"/>
  <c r="H2" i="8"/>
  <c r="I2" i="7"/>
  <c r="H2" i="7"/>
  <c r="H2" i="5"/>
  <c r="I2" i="5"/>
  <c r="H2" i="6"/>
  <c r="I2" i="6"/>
  <c r="H2" i="4"/>
  <c r="I2" i="4"/>
  <c r="G34" i="3" l="1"/>
  <c r="F34" i="3"/>
  <c r="G33" i="3"/>
  <c r="F33" i="3"/>
  <c r="I33" i="3" s="1"/>
  <c r="G32" i="3"/>
  <c r="F32" i="3"/>
  <c r="G31" i="3"/>
  <c r="F31" i="3"/>
  <c r="G30" i="3"/>
  <c r="F30" i="3"/>
  <c r="G29" i="3"/>
  <c r="F29" i="3"/>
  <c r="G28" i="3"/>
  <c r="F28" i="3"/>
  <c r="G27" i="3"/>
  <c r="J27" i="3" s="1"/>
  <c r="F27" i="3"/>
  <c r="I27" i="3" s="1"/>
  <c r="G26" i="3"/>
  <c r="F26" i="3"/>
  <c r="G25" i="3"/>
  <c r="F25" i="3"/>
  <c r="G24" i="3"/>
  <c r="F24" i="3"/>
  <c r="G23" i="3"/>
  <c r="F23" i="3"/>
  <c r="G22" i="3"/>
  <c r="F22" i="3"/>
  <c r="G21" i="3"/>
  <c r="J21" i="3" s="1"/>
  <c r="F21" i="3"/>
  <c r="I21" i="3" s="1"/>
  <c r="G20" i="3"/>
  <c r="F20" i="3"/>
  <c r="G19" i="3"/>
  <c r="F19" i="3"/>
  <c r="G18" i="3"/>
  <c r="F18" i="3"/>
  <c r="G17" i="3"/>
  <c r="F17" i="3"/>
  <c r="G16" i="3"/>
  <c r="F16" i="3"/>
  <c r="J15" i="3"/>
  <c r="G15" i="3"/>
  <c r="H15" i="3" s="1"/>
  <c r="F15" i="3"/>
  <c r="I15" i="3" s="1"/>
  <c r="G14" i="3"/>
  <c r="F14" i="3"/>
  <c r="G13" i="3"/>
  <c r="F13" i="3"/>
  <c r="G12" i="3"/>
  <c r="F12" i="3"/>
  <c r="G11" i="3"/>
  <c r="F11" i="3"/>
  <c r="G10" i="3"/>
  <c r="F10" i="3"/>
  <c r="J9" i="3"/>
  <c r="I9" i="3"/>
  <c r="G9" i="3"/>
  <c r="F9" i="3"/>
  <c r="G8" i="3"/>
  <c r="F8" i="3"/>
  <c r="G7" i="3"/>
  <c r="F7" i="3"/>
  <c r="G6" i="3"/>
  <c r="F6" i="3"/>
  <c r="G5" i="3"/>
  <c r="F5" i="3"/>
  <c r="G4" i="3"/>
  <c r="F4" i="3"/>
  <c r="J3" i="3"/>
  <c r="G3" i="3"/>
  <c r="F3" i="3"/>
  <c r="G2" i="3"/>
  <c r="H9" i="3" s="1"/>
  <c r="F2" i="3"/>
  <c r="I3" i="3" s="1"/>
  <c r="G34" i="2"/>
  <c r="F34" i="2"/>
  <c r="G33" i="2"/>
  <c r="H33" i="2" s="1"/>
  <c r="F33" i="2"/>
  <c r="I33" i="2" s="1"/>
  <c r="G32" i="2"/>
  <c r="F32" i="2"/>
  <c r="G31" i="2"/>
  <c r="F31" i="2"/>
  <c r="G30" i="2"/>
  <c r="F30" i="2"/>
  <c r="G29" i="2"/>
  <c r="F29" i="2"/>
  <c r="G28" i="2"/>
  <c r="F28" i="2"/>
  <c r="G27" i="2"/>
  <c r="J27" i="2" s="1"/>
  <c r="F27" i="2"/>
  <c r="I27" i="2" s="1"/>
  <c r="G26" i="2"/>
  <c r="F26" i="2"/>
  <c r="G25" i="2"/>
  <c r="F25" i="2"/>
  <c r="G24" i="2"/>
  <c r="F24" i="2"/>
  <c r="G23" i="2"/>
  <c r="F23" i="2"/>
  <c r="G22" i="2"/>
  <c r="F22" i="2"/>
  <c r="J21" i="2"/>
  <c r="G21" i="2"/>
  <c r="H21" i="2" s="1"/>
  <c r="F21" i="2"/>
  <c r="I21" i="2" s="1"/>
  <c r="G20" i="2"/>
  <c r="F20" i="2"/>
  <c r="G19" i="2"/>
  <c r="F19" i="2"/>
  <c r="G18" i="2"/>
  <c r="F18" i="2"/>
  <c r="G17" i="2"/>
  <c r="F17" i="2"/>
  <c r="G16" i="2"/>
  <c r="F16" i="2"/>
  <c r="J15" i="2"/>
  <c r="G15" i="2"/>
  <c r="F15" i="2"/>
  <c r="G14" i="2"/>
  <c r="F14" i="2"/>
  <c r="G13" i="2"/>
  <c r="F13" i="2"/>
  <c r="G12" i="2"/>
  <c r="F12" i="2"/>
  <c r="G11" i="2"/>
  <c r="F11" i="2"/>
  <c r="G10" i="2"/>
  <c r="F10" i="2"/>
  <c r="J9" i="2"/>
  <c r="G9" i="2"/>
  <c r="F9" i="2"/>
  <c r="G8" i="2"/>
  <c r="F8" i="2"/>
  <c r="G7" i="2"/>
  <c r="F7" i="2"/>
  <c r="G6" i="2"/>
  <c r="F6" i="2"/>
  <c r="G5" i="2"/>
  <c r="F5" i="2"/>
  <c r="G4" i="2"/>
  <c r="F4" i="2"/>
  <c r="J3" i="2"/>
  <c r="G3" i="2"/>
  <c r="H3" i="2" s="1"/>
  <c r="F3" i="2"/>
  <c r="G2" i="2"/>
  <c r="H15" i="2" s="1"/>
  <c r="F2" i="2"/>
  <c r="I3" i="2" s="1"/>
  <c r="G34" i="1"/>
  <c r="F34" i="1"/>
  <c r="G33" i="1"/>
  <c r="H33" i="1" s="1"/>
  <c r="F33" i="1"/>
  <c r="I33" i="1" s="1"/>
  <c r="G32" i="1"/>
  <c r="F32" i="1"/>
  <c r="G31" i="1"/>
  <c r="F31" i="1"/>
  <c r="G30" i="1"/>
  <c r="F30" i="1"/>
  <c r="G29" i="1"/>
  <c r="F29" i="1"/>
  <c r="G28" i="1"/>
  <c r="F28" i="1"/>
  <c r="J27" i="1"/>
  <c r="G27" i="1"/>
  <c r="H27" i="1" s="1"/>
  <c r="F27" i="1"/>
  <c r="I27" i="1" s="1"/>
  <c r="G26" i="1"/>
  <c r="F26" i="1"/>
  <c r="G25" i="1"/>
  <c r="F25" i="1"/>
  <c r="G24" i="1"/>
  <c r="F24" i="1"/>
  <c r="G23" i="1"/>
  <c r="F23" i="1"/>
  <c r="G22" i="1"/>
  <c r="F22" i="1"/>
  <c r="J21" i="1"/>
  <c r="G21" i="1"/>
  <c r="F21" i="1"/>
  <c r="G20" i="1"/>
  <c r="F20" i="1"/>
  <c r="G19" i="1"/>
  <c r="F19" i="1"/>
  <c r="G18" i="1"/>
  <c r="F18" i="1"/>
  <c r="G17" i="1"/>
  <c r="F17" i="1"/>
  <c r="G16" i="1"/>
  <c r="F16" i="1"/>
  <c r="J15" i="1"/>
  <c r="H15" i="1"/>
  <c r="G15" i="1"/>
  <c r="F15" i="1"/>
  <c r="G14" i="1"/>
  <c r="F14" i="1"/>
  <c r="G13" i="1"/>
  <c r="F13" i="1"/>
  <c r="G12" i="1"/>
  <c r="F12" i="1"/>
  <c r="G11" i="1"/>
  <c r="F11" i="1"/>
  <c r="G10" i="1"/>
  <c r="F10" i="1"/>
  <c r="J9" i="1"/>
  <c r="I9" i="1"/>
  <c r="G9" i="1"/>
  <c r="H9" i="1" s="1"/>
  <c r="F9" i="1"/>
  <c r="G8" i="1"/>
  <c r="F8" i="1"/>
  <c r="G7" i="1"/>
  <c r="F7" i="1"/>
  <c r="G6" i="1"/>
  <c r="F6" i="1"/>
  <c r="G5" i="1"/>
  <c r="F5" i="1"/>
  <c r="G4" i="1"/>
  <c r="F4" i="1"/>
  <c r="J3" i="1"/>
  <c r="H3" i="1"/>
  <c r="G3" i="1"/>
  <c r="F3" i="1"/>
  <c r="G2" i="1"/>
  <c r="H21" i="1" s="1"/>
  <c r="F2" i="1"/>
  <c r="I3" i="1" s="1"/>
  <c r="I2" i="3" l="1"/>
  <c r="H2" i="1"/>
  <c r="I21" i="1"/>
  <c r="I2" i="1" s="1"/>
  <c r="H9" i="2"/>
  <c r="H2" i="2" s="1"/>
  <c r="I15" i="2"/>
  <c r="H3" i="3"/>
  <c r="I15" i="1"/>
  <c r="I9" i="2"/>
  <c r="I2" i="2" s="1"/>
  <c r="H33" i="3"/>
  <c r="H27" i="3"/>
  <c r="H27" i="2"/>
  <c r="J2" i="3"/>
  <c r="H21" i="3"/>
  <c r="J2" i="2"/>
  <c r="J2" i="1"/>
  <c r="H2" i="3" l="1"/>
</calcChain>
</file>

<file path=xl/sharedStrings.xml><?xml version="1.0" encoding="utf-8"?>
<sst xmlns="http://schemas.openxmlformats.org/spreadsheetml/2006/main" count="615" uniqueCount="50">
  <si>
    <t>LDC # Sales Customers</t>
  </si>
  <si>
    <t>LDC  THERMS (Volume)</t>
  </si>
  <si>
    <t>Total  Gas Customer Counts</t>
  </si>
  <si>
    <t>Total Therms</t>
  </si>
  <si>
    <t>% of classs Therms</t>
  </si>
  <si>
    <t>% of Customers</t>
  </si>
  <si>
    <t>DPU GAF</t>
  </si>
  <si>
    <t>DPU LAF</t>
  </si>
  <si>
    <t>January</t>
  </si>
  <si>
    <t xml:space="preserve"> Rates  Reported by DPU</t>
  </si>
  <si>
    <t>R</t>
  </si>
  <si>
    <t>Berkshire</t>
  </si>
  <si>
    <t>Eversource</t>
  </si>
  <si>
    <t>Liberty</t>
  </si>
  <si>
    <t>National Grid</t>
  </si>
  <si>
    <t>Unitil</t>
  </si>
  <si>
    <t>R-LI</t>
  </si>
  <si>
    <t>Small C&amp;I</t>
  </si>
  <si>
    <t>Medium C&amp;I</t>
  </si>
  <si>
    <t>Large C&amp;I</t>
  </si>
  <si>
    <t>OutLight</t>
  </si>
  <si>
    <t>February</t>
  </si>
  <si>
    <t>March</t>
  </si>
  <si>
    <t>April</t>
  </si>
  <si>
    <t>CS # Sales Customer</t>
  </si>
  <si>
    <t>CS THERMS (Volume)</t>
  </si>
  <si>
    <t>Competitive Supply Rate Class Load ( in %) Therms</t>
  </si>
  <si>
    <t>MAY</t>
  </si>
  <si>
    <t>JUNE</t>
  </si>
  <si>
    <t>JULY</t>
  </si>
  <si>
    <t>AUGUST</t>
  </si>
  <si>
    <t>SEPTEMBER</t>
  </si>
  <si>
    <t>OCTOBER</t>
  </si>
  <si>
    <t>DECEMBER</t>
  </si>
  <si>
    <t>NOVEMBER</t>
  </si>
  <si>
    <t>10 Therms= 1 MMBTU</t>
  </si>
  <si>
    <t>Customer Count</t>
  </si>
  <si>
    <t>Therms</t>
  </si>
  <si>
    <t>MMBTU</t>
  </si>
  <si>
    <t>Total Residential</t>
  </si>
  <si>
    <t xml:space="preserve">Total C&amp; I </t>
  </si>
  <si>
    <t>Total</t>
  </si>
  <si>
    <t>LDC Usage/         Customer</t>
  </si>
  <si>
    <t>CG Usage/         Customer</t>
  </si>
  <si>
    <t>Tot Usage/         Customer</t>
  </si>
  <si>
    <t>CS  # Sales Customer</t>
  </si>
  <si>
    <t xml:space="preserve">Gas Customer Choice </t>
  </si>
  <si>
    <t>CS Rate Class Load ( in %) Therms</t>
  </si>
  <si>
    <t xml:space="preserve">Eversource </t>
  </si>
  <si>
    <t>Competitive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</si>
</sst>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#,##0.0"/>
  </numFmts>
  <fonts count="11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indexed="9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61DCF9"/>
        <bgColor rgb="FF61DCF9"/>
      </patternFill>
    </fill>
    <fill>
      <patternFill patternType="solid">
        <fgColor rgb="FF9E5ECE"/>
        <bgColor rgb="FF00B050"/>
      </patternFill>
    </fill>
    <fill>
      <patternFill patternType="solid">
        <fgColor rgb="FF00B0F0"/>
        <bgColor rgb="FF00B050"/>
      </patternFill>
    </fill>
    <fill>
      <patternFill patternType="solid">
        <fgColor theme="7" tint="0.39997558519241921"/>
        <bgColor rgb="FF00B050"/>
      </patternFill>
    </fill>
    <fill>
      <patternFill patternType="solid">
        <fgColor rgb="FFFF0000"/>
        <bgColor rgb="FF00B050"/>
      </patternFill>
    </fill>
    <fill>
      <patternFill patternType="solid">
        <fgColor theme="7"/>
        <bgColor rgb="FF00B050"/>
      </patternFill>
    </fill>
    <fill>
      <patternFill patternType="solid">
        <fgColor theme="4" tint="0.59999389629810485"/>
        <bgColor rgb="FF00B050"/>
      </patternFill>
    </fill>
    <fill>
      <patternFill patternType="solid">
        <fgColor theme="9" tint="0.39997558519241921"/>
        <bgColor rgb="FF00B050"/>
      </patternFill>
    </fill>
    <fill>
      <patternFill patternType="solid">
        <fgColor theme="4" tint="0.39997558519241921"/>
        <bgColor rgb="FF00B05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 style="double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3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2" fillId="0" borderId="9" xfId="0" applyNumberFormat="1" applyFon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2" fillId="2" borderId="12" xfId="0" applyFont="1" applyFill="1" applyBorder="1" applyAlignment="1">
      <alignment horizontal="left" indent="1"/>
    </xf>
    <xf numFmtId="3" fontId="2" fillId="2" borderId="13" xfId="0" applyNumberFormat="1" applyFont="1" applyFill="1" applyBorder="1"/>
    <xf numFmtId="164" fontId="2" fillId="0" borderId="12" xfId="0" applyNumberFormat="1" applyFont="1" applyBorder="1"/>
    <xf numFmtId="164" fontId="2" fillId="0" borderId="15" xfId="0" applyNumberFormat="1" applyFont="1" applyBorder="1"/>
    <xf numFmtId="0" fontId="0" fillId="0" borderId="16" xfId="0" applyBorder="1" applyAlignment="1">
      <alignment horizontal="left" indent="2"/>
    </xf>
    <xf numFmtId="3" fontId="0" fillId="0" borderId="0" xfId="0" applyNumberFormat="1"/>
    <xf numFmtId="3" fontId="0" fillId="0" borderId="1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0" fillId="0" borderId="18" xfId="0" applyBorder="1" applyAlignment="1">
      <alignment horizontal="left" indent="2"/>
    </xf>
    <xf numFmtId="3" fontId="0" fillId="0" borderId="19" xfId="0" applyNumberFormat="1" applyBorder="1"/>
    <xf numFmtId="3" fontId="0" fillId="0" borderId="20" xfId="0" applyNumberFormat="1" applyBorder="1"/>
    <xf numFmtId="164" fontId="0" fillId="0" borderId="18" xfId="0" applyNumberFormat="1" applyBorder="1"/>
    <xf numFmtId="164" fontId="0" fillId="0" borderId="21" xfId="0" applyNumberFormat="1" applyBorder="1"/>
    <xf numFmtId="3" fontId="2" fillId="2" borderId="14" xfId="0" applyNumberFormat="1" applyFont="1" applyFill="1" applyBorder="1" applyAlignment="1">
      <alignment horizontal="center"/>
    </xf>
    <xf numFmtId="164" fontId="2" fillId="3" borderId="12" xfId="0" applyNumberFormat="1" applyFont="1" applyFill="1" applyBorder="1"/>
    <xf numFmtId="164" fontId="2" fillId="3" borderId="15" xfId="0" applyNumberFormat="1" applyFont="1" applyFill="1" applyBorder="1"/>
    <xf numFmtId="3" fontId="0" fillId="0" borderId="1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" fillId="2" borderId="25" xfId="0" applyFont="1" applyFill="1" applyBorder="1" applyAlignment="1">
      <alignment wrapText="1"/>
    </xf>
    <xf numFmtId="3" fontId="2" fillId="0" borderId="25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wrapText="1"/>
    </xf>
    <xf numFmtId="9" fontId="0" fillId="0" borderId="27" xfId="0" applyNumberFormat="1" applyBorder="1" applyAlignment="1">
      <alignment horizontal="center"/>
    </xf>
    <xf numFmtId="9" fontId="0" fillId="0" borderId="25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0" fontId="0" fillId="0" borderId="19" xfId="0" applyBorder="1" applyAlignment="1">
      <alignment horizontal="left" indent="2"/>
    </xf>
    <xf numFmtId="0" fontId="0" fillId="0" borderId="19" xfId="0" applyBorder="1"/>
    <xf numFmtId="3" fontId="2" fillId="0" borderId="0" xfId="0" applyNumberFormat="1" applyFont="1" applyAlignment="1">
      <alignment horizontal="center"/>
    </xf>
    <xf numFmtId="9" fontId="2" fillId="0" borderId="10" xfId="0" applyNumberFormat="1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9" fontId="2" fillId="0" borderId="11" xfId="0" applyNumberFormat="1" applyFont="1" applyBorder="1" applyAlignment="1">
      <alignment horizontal="center"/>
    </xf>
    <xf numFmtId="0" fontId="2" fillId="4" borderId="12" xfId="0" applyFont="1" applyFill="1" applyBorder="1" applyAlignment="1">
      <alignment horizontal="left" indent="1"/>
    </xf>
    <xf numFmtId="3" fontId="2" fillId="4" borderId="13" xfId="0" applyNumberFormat="1" applyFont="1" applyFill="1" applyBorder="1"/>
    <xf numFmtId="3" fontId="2" fillId="4" borderId="14" xfId="0" applyNumberFormat="1" applyFont="1" applyFill="1" applyBorder="1"/>
    <xf numFmtId="0" fontId="1" fillId="4" borderId="1" xfId="0" applyFont="1" applyFill="1" applyBorder="1" applyAlignment="1">
      <alignment horizontal="left" wrapText="1"/>
    </xf>
    <xf numFmtId="3" fontId="1" fillId="4" borderId="2" xfId="0" applyNumberFormat="1" applyFont="1" applyFill="1" applyBorder="1" applyAlignment="1">
      <alignment wrapText="1"/>
    </xf>
    <xf numFmtId="3" fontId="1" fillId="4" borderId="3" xfId="0" applyNumberFormat="1" applyFont="1" applyFill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wrapText="1"/>
    </xf>
    <xf numFmtId="3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wrapText="1"/>
    </xf>
    <xf numFmtId="3" fontId="2" fillId="4" borderId="14" xfId="0" applyNumberFormat="1" applyFont="1" applyFill="1" applyBorder="1" applyAlignment="1">
      <alignment horizontal="center"/>
    </xf>
    <xf numFmtId="0" fontId="1" fillId="4" borderId="25" xfId="0" applyFont="1" applyFill="1" applyBorder="1" applyAlignment="1">
      <alignment wrapText="1"/>
    </xf>
    <xf numFmtId="0" fontId="1" fillId="5" borderId="26" xfId="0" applyFont="1" applyFill="1" applyBorder="1" applyAlignment="1">
      <alignment horizontal="left" wrapText="1"/>
    </xf>
    <xf numFmtId="3" fontId="1" fillId="5" borderId="1" xfId="0" applyNumberFormat="1" applyFont="1" applyFill="1" applyBorder="1" applyAlignment="1">
      <alignment wrapText="1"/>
    </xf>
    <xf numFmtId="3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5" borderId="25" xfId="0" applyFont="1" applyFill="1" applyBorder="1" applyAlignment="1">
      <alignment wrapText="1"/>
    </xf>
    <xf numFmtId="0" fontId="2" fillId="5" borderId="12" xfId="0" applyFont="1" applyFill="1" applyBorder="1" applyAlignment="1">
      <alignment horizontal="left" indent="1"/>
    </xf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3" fontId="2" fillId="5" borderId="14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 wrapText="1"/>
    </xf>
    <xf numFmtId="3" fontId="1" fillId="6" borderId="1" xfId="0" applyNumberFormat="1" applyFont="1" applyFill="1" applyBorder="1" applyAlignment="1">
      <alignment wrapText="1"/>
    </xf>
    <xf numFmtId="3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wrapText="1"/>
    </xf>
    <xf numFmtId="0" fontId="2" fillId="6" borderId="12" xfId="0" applyFont="1" applyFill="1" applyBorder="1" applyAlignment="1">
      <alignment horizontal="left" indent="1"/>
    </xf>
    <xf numFmtId="3" fontId="2" fillId="6" borderId="13" xfId="0" applyNumberFormat="1" applyFont="1" applyFill="1" applyBorder="1"/>
    <xf numFmtId="3" fontId="2" fillId="6" borderId="14" xfId="0" applyNumberFormat="1" applyFont="1" applyFill="1" applyBorder="1" applyAlignment="1">
      <alignment horizontal="center"/>
    </xf>
    <xf numFmtId="166" fontId="0" fillId="0" borderId="0" xfId="1" applyNumberFormat="1" applyFont="1"/>
    <xf numFmtId="166" fontId="0" fillId="0" borderId="19" xfId="1" applyNumberFormat="1" applyFont="1" applyBorder="1"/>
    <xf numFmtId="166" fontId="2" fillId="2" borderId="13" xfId="1" applyNumberFormat="1" applyFont="1" applyFill="1" applyBorder="1"/>
    <xf numFmtId="166" fontId="2" fillId="6" borderId="13" xfId="1" applyNumberFormat="1" applyFont="1" applyFill="1" applyBorder="1"/>
    <xf numFmtId="0" fontId="1" fillId="7" borderId="1" xfId="0" applyFont="1" applyFill="1" applyBorder="1" applyAlignment="1">
      <alignment horizontal="left" wrapText="1"/>
    </xf>
    <xf numFmtId="3" fontId="1" fillId="7" borderId="1" xfId="0" applyNumberFormat="1" applyFont="1" applyFill="1" applyBorder="1" applyAlignment="1">
      <alignment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1" fillId="7" borderId="25" xfId="0" applyFont="1" applyFill="1" applyBorder="1" applyAlignment="1">
      <alignment wrapText="1"/>
    </xf>
    <xf numFmtId="0" fontId="2" fillId="7" borderId="12" xfId="0" applyFont="1" applyFill="1" applyBorder="1" applyAlignment="1">
      <alignment horizontal="left" indent="1"/>
    </xf>
    <xf numFmtId="3" fontId="2" fillId="7" borderId="13" xfId="0" applyNumberFormat="1" applyFont="1" applyFill="1" applyBorder="1"/>
    <xf numFmtId="3" fontId="2" fillId="7" borderId="14" xfId="0" applyNumberFormat="1" applyFont="1" applyFill="1" applyBorder="1" applyAlignment="1">
      <alignment horizontal="center"/>
    </xf>
    <xf numFmtId="166" fontId="2" fillId="7" borderId="13" xfId="1" applyNumberFormat="1" applyFont="1" applyFill="1" applyBorder="1"/>
    <xf numFmtId="0" fontId="1" fillId="8" borderId="1" xfId="0" applyFont="1" applyFill="1" applyBorder="1" applyAlignment="1">
      <alignment horizontal="left" wrapText="1"/>
    </xf>
    <xf numFmtId="3" fontId="1" fillId="8" borderId="1" xfId="0" applyNumberFormat="1" applyFont="1" applyFill="1" applyBorder="1" applyAlignment="1">
      <alignment wrapText="1"/>
    </xf>
    <xf numFmtId="3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wrapText="1"/>
    </xf>
    <xf numFmtId="0" fontId="1" fillId="8" borderId="25" xfId="0" applyFont="1" applyFill="1" applyBorder="1" applyAlignment="1">
      <alignment wrapText="1"/>
    </xf>
    <xf numFmtId="0" fontId="2" fillId="8" borderId="12" xfId="0" applyFont="1" applyFill="1" applyBorder="1" applyAlignment="1">
      <alignment horizontal="left" indent="1"/>
    </xf>
    <xf numFmtId="3" fontId="2" fillId="8" borderId="13" xfId="0" applyNumberFormat="1" applyFont="1" applyFill="1" applyBorder="1"/>
    <xf numFmtId="3" fontId="2" fillId="8" borderId="14" xfId="0" applyNumberFormat="1" applyFont="1" applyFill="1" applyBorder="1" applyAlignment="1">
      <alignment horizontal="center"/>
    </xf>
    <xf numFmtId="166" fontId="2" fillId="8" borderId="13" xfId="1" applyNumberFormat="1" applyFont="1" applyFill="1" applyBorder="1"/>
    <xf numFmtId="0" fontId="1" fillId="9" borderId="1" xfId="0" applyFont="1" applyFill="1" applyBorder="1" applyAlignment="1">
      <alignment horizontal="left" wrapText="1"/>
    </xf>
    <xf numFmtId="3" fontId="1" fillId="9" borderId="1" xfId="0" applyNumberFormat="1" applyFont="1" applyFill="1" applyBorder="1" applyAlignment="1">
      <alignment wrapText="1"/>
    </xf>
    <xf numFmtId="3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center" wrapText="1"/>
    </xf>
    <xf numFmtId="0" fontId="1" fillId="9" borderId="25" xfId="0" applyFont="1" applyFill="1" applyBorder="1" applyAlignment="1">
      <alignment wrapText="1"/>
    </xf>
    <xf numFmtId="0" fontId="2" fillId="9" borderId="12" xfId="0" applyFont="1" applyFill="1" applyBorder="1" applyAlignment="1">
      <alignment horizontal="left" indent="1"/>
    </xf>
    <xf numFmtId="3" fontId="2" fillId="9" borderId="13" xfId="0" applyNumberFormat="1" applyFont="1" applyFill="1" applyBorder="1"/>
    <xf numFmtId="3" fontId="2" fillId="9" borderId="14" xfId="0" applyNumberFormat="1" applyFont="1" applyFill="1" applyBorder="1" applyAlignment="1">
      <alignment horizontal="center"/>
    </xf>
    <xf numFmtId="166" fontId="2" fillId="9" borderId="13" xfId="1" applyNumberFormat="1" applyFont="1" applyFill="1" applyBorder="1"/>
    <xf numFmtId="0" fontId="1" fillId="10" borderId="1" xfId="0" applyFont="1" applyFill="1" applyBorder="1" applyAlignment="1">
      <alignment horizontal="left" wrapText="1"/>
    </xf>
    <xf numFmtId="3" fontId="1" fillId="10" borderId="1" xfId="0" applyNumberFormat="1" applyFont="1" applyFill="1" applyBorder="1" applyAlignment="1">
      <alignment wrapText="1"/>
    </xf>
    <xf numFmtId="3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center" wrapText="1"/>
    </xf>
    <xf numFmtId="0" fontId="1" fillId="10" borderId="25" xfId="0" applyFont="1" applyFill="1" applyBorder="1" applyAlignment="1">
      <alignment wrapText="1"/>
    </xf>
    <xf numFmtId="0" fontId="2" fillId="10" borderId="12" xfId="0" applyFont="1" applyFill="1" applyBorder="1" applyAlignment="1">
      <alignment horizontal="left" indent="1"/>
    </xf>
    <xf numFmtId="3" fontId="2" fillId="10" borderId="13" xfId="0" applyNumberFormat="1" applyFont="1" applyFill="1" applyBorder="1"/>
    <xf numFmtId="3" fontId="2" fillId="10" borderId="14" xfId="0" applyNumberFormat="1" applyFont="1" applyFill="1" applyBorder="1" applyAlignment="1">
      <alignment horizontal="center"/>
    </xf>
    <xf numFmtId="166" fontId="2" fillId="10" borderId="13" xfId="1" applyNumberFormat="1" applyFont="1" applyFill="1" applyBorder="1"/>
    <xf numFmtId="0" fontId="1" fillId="11" borderId="1" xfId="0" applyFont="1" applyFill="1" applyBorder="1" applyAlignment="1">
      <alignment horizontal="left" wrapText="1"/>
    </xf>
    <xf numFmtId="3" fontId="1" fillId="11" borderId="1" xfId="0" applyNumberFormat="1" applyFont="1" applyFill="1" applyBorder="1" applyAlignment="1">
      <alignment wrapText="1"/>
    </xf>
    <xf numFmtId="3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horizontal="center" wrapText="1"/>
    </xf>
    <xf numFmtId="0" fontId="1" fillId="11" borderId="25" xfId="0" applyFont="1" applyFill="1" applyBorder="1" applyAlignment="1">
      <alignment wrapText="1"/>
    </xf>
    <xf numFmtId="0" fontId="2" fillId="11" borderId="12" xfId="0" applyFont="1" applyFill="1" applyBorder="1" applyAlignment="1">
      <alignment horizontal="left" indent="1"/>
    </xf>
    <xf numFmtId="3" fontId="2" fillId="11" borderId="13" xfId="0" applyNumberFormat="1" applyFont="1" applyFill="1" applyBorder="1"/>
    <xf numFmtId="3" fontId="2" fillId="11" borderId="14" xfId="0" applyNumberFormat="1" applyFont="1" applyFill="1" applyBorder="1" applyAlignment="1">
      <alignment horizontal="center"/>
    </xf>
    <xf numFmtId="166" fontId="2" fillId="11" borderId="13" xfId="1" applyNumberFormat="1" applyFont="1" applyFill="1" applyBorder="1"/>
    <xf numFmtId="0" fontId="5" fillId="12" borderId="0" xfId="0" applyFont="1" applyFill="1"/>
    <xf numFmtId="0" fontId="6" fillId="13" borderId="31" xfId="0" applyFont="1" applyFill="1" applyBorder="1"/>
    <xf numFmtId="167" fontId="5" fillId="12" borderId="0" xfId="0" applyNumberFormat="1" applyFont="1" applyFill="1"/>
    <xf numFmtId="3" fontId="7" fillId="12" borderId="32" xfId="0" applyNumberFormat="1" applyFont="1" applyFill="1" applyBorder="1" applyAlignment="1">
      <alignment horizontal="center"/>
    </xf>
    <xf numFmtId="0" fontId="7" fillId="12" borderId="32" xfId="0" applyFont="1" applyFill="1" applyBorder="1" applyAlignment="1">
      <alignment horizontal="center"/>
    </xf>
    <xf numFmtId="3" fontId="8" fillId="0" borderId="33" xfId="0" applyNumberFormat="1" applyFont="1" applyBorder="1"/>
    <xf numFmtId="3" fontId="8" fillId="0" borderId="32" xfId="0" applyNumberFormat="1" applyFont="1" applyBorder="1" applyAlignment="1">
      <alignment horizontal="center"/>
    </xf>
    <xf numFmtId="3" fontId="8" fillId="0" borderId="34" xfId="0" applyNumberFormat="1" applyFont="1" applyBorder="1"/>
    <xf numFmtId="3" fontId="8" fillId="0" borderId="35" xfId="0" applyNumberFormat="1" applyFont="1" applyBorder="1"/>
    <xf numFmtId="0" fontId="8" fillId="0" borderId="0" xfId="0" applyFont="1"/>
    <xf numFmtId="3" fontId="10" fillId="14" borderId="37" xfId="0" applyNumberFormat="1" applyFont="1" applyFill="1" applyBorder="1" applyAlignment="1">
      <alignment wrapText="1"/>
    </xf>
    <xf numFmtId="3" fontId="10" fillId="14" borderId="38" xfId="0" applyNumberFormat="1" applyFont="1" applyFill="1" applyBorder="1" applyAlignment="1">
      <alignment horizontal="center" vertical="center" wrapText="1"/>
    </xf>
    <xf numFmtId="3" fontId="10" fillId="14" borderId="39" xfId="0" applyNumberFormat="1" applyFont="1" applyFill="1" applyBorder="1" applyAlignment="1">
      <alignment wrapText="1"/>
    </xf>
    <xf numFmtId="3" fontId="10" fillId="14" borderId="39" xfId="0" applyNumberFormat="1" applyFont="1" applyFill="1" applyBorder="1" applyAlignment="1">
      <alignment horizontal="center" vertical="center" wrapText="1"/>
    </xf>
    <xf numFmtId="0" fontId="9" fillId="14" borderId="37" xfId="0" applyFont="1" applyFill="1" applyBorder="1" applyAlignment="1">
      <alignment wrapText="1"/>
    </xf>
    <xf numFmtId="0" fontId="9" fillId="14" borderId="40" xfId="0" applyFont="1" applyFill="1" applyBorder="1" applyAlignment="1">
      <alignment wrapText="1"/>
    </xf>
    <xf numFmtId="0" fontId="4" fillId="15" borderId="41" xfId="0" applyFont="1" applyFill="1" applyBorder="1" applyAlignment="1">
      <alignment horizontal="center" wrapText="1"/>
    </xf>
    <xf numFmtId="0" fontId="4" fillId="15" borderId="39" xfId="0" applyFont="1" applyFill="1" applyBorder="1" applyAlignment="1">
      <alignment horizontal="center" wrapText="1"/>
    </xf>
    <xf numFmtId="0" fontId="4" fillId="15" borderId="42" xfId="0" applyFont="1" applyFill="1" applyBorder="1" applyAlignment="1">
      <alignment wrapText="1"/>
    </xf>
    <xf numFmtId="0" fontId="0" fillId="16" borderId="43" xfId="0" applyFill="1" applyBorder="1" applyAlignment="1">
      <alignment wrapText="1"/>
    </xf>
    <xf numFmtId="9" fontId="7" fillId="18" borderId="41" xfId="0" applyNumberFormat="1" applyFont="1" applyFill="1" applyBorder="1" applyAlignment="1">
      <alignment horizontal="center"/>
    </xf>
    <xf numFmtId="9" fontId="7" fillId="18" borderId="39" xfId="0" applyNumberFormat="1" applyFont="1" applyFill="1" applyBorder="1" applyAlignment="1">
      <alignment horizontal="center"/>
    </xf>
    <xf numFmtId="9" fontId="7" fillId="18" borderId="42" xfId="0" applyNumberFormat="1" applyFont="1" applyFill="1" applyBorder="1" applyAlignment="1">
      <alignment horizontal="center"/>
    </xf>
    <xf numFmtId="3" fontId="0" fillId="19" borderId="41" xfId="0" applyNumberFormat="1" applyFill="1" applyBorder="1"/>
    <xf numFmtId="3" fontId="0" fillId="19" borderId="39" xfId="0" applyNumberFormat="1" applyFill="1" applyBorder="1"/>
    <xf numFmtId="3" fontId="0" fillId="19" borderId="44" xfId="0" applyNumberFormat="1" applyFill="1" applyBorder="1"/>
    <xf numFmtId="3" fontId="7" fillId="20" borderId="0" xfId="0" applyNumberFormat="1" applyFont="1" applyFill="1"/>
    <xf numFmtId="3" fontId="0" fillId="21" borderId="49" xfId="0" applyNumberFormat="1" applyFill="1" applyBorder="1"/>
    <xf numFmtId="3" fontId="0" fillId="21" borderId="0" xfId="0" applyNumberFormat="1" applyFill="1"/>
    <xf numFmtId="3" fontId="0" fillId="21" borderId="45" xfId="0" applyNumberFormat="1" applyFill="1" applyBorder="1"/>
    <xf numFmtId="0" fontId="4" fillId="20" borderId="49" xfId="0" applyFont="1" applyFill="1" applyBorder="1" applyAlignment="1">
      <alignment horizontal="left" indent="1"/>
    </xf>
    <xf numFmtId="0" fontId="6" fillId="17" borderId="29" xfId="0" applyFont="1" applyFill="1" applyBorder="1"/>
    <xf numFmtId="3" fontId="6" fillId="17" borderId="30" xfId="0" applyNumberFormat="1" applyFont="1" applyFill="1" applyBorder="1"/>
    <xf numFmtId="3" fontId="6" fillId="17" borderId="31" xfId="0" applyNumberFormat="1" applyFont="1" applyFill="1" applyBorder="1"/>
    <xf numFmtId="3" fontId="7" fillId="20" borderId="52" xfId="0" applyNumberFormat="1" applyFont="1" applyFill="1" applyBorder="1"/>
    <xf numFmtId="0" fontId="0" fillId="20" borderId="32" xfId="0" applyFill="1" applyBorder="1" applyAlignment="1">
      <alignment horizontal="left" indent="2"/>
    </xf>
    <xf numFmtId="3" fontId="7" fillId="20" borderId="32" xfId="0" applyNumberFormat="1" applyFont="1" applyFill="1" applyBorder="1"/>
    <xf numFmtId="3" fontId="0" fillId="20" borderId="32" xfId="0" applyNumberFormat="1" applyFill="1" applyBorder="1"/>
    <xf numFmtId="0" fontId="4" fillId="20" borderId="32" xfId="0" applyFont="1" applyFill="1" applyBorder="1" applyAlignment="1">
      <alignment horizontal="left" indent="1"/>
    </xf>
    <xf numFmtId="3" fontId="2" fillId="20" borderId="0" xfId="0" applyNumberFormat="1" applyFont="1" applyFill="1"/>
    <xf numFmtId="3" fontId="2" fillId="20" borderId="32" xfId="0" applyNumberFormat="1" applyFont="1" applyFill="1" applyBorder="1"/>
    <xf numFmtId="3" fontId="8" fillId="20" borderId="32" xfId="0" applyNumberFormat="1" applyFont="1" applyFill="1" applyBorder="1"/>
    <xf numFmtId="3" fontId="2" fillId="20" borderId="52" xfId="0" applyNumberFormat="1" applyFont="1" applyFill="1" applyBorder="1"/>
    <xf numFmtId="3" fontId="2" fillId="20" borderId="50" xfId="0" applyNumberFormat="1" applyFont="1" applyFill="1" applyBorder="1"/>
    <xf numFmtId="3" fontId="2" fillId="20" borderId="45" xfId="0" applyNumberFormat="1" applyFont="1" applyFill="1" applyBorder="1"/>
    <xf numFmtId="9" fontId="0" fillId="0" borderId="0" xfId="0" applyNumberFormat="1"/>
    <xf numFmtId="3" fontId="2" fillId="21" borderId="29" xfId="0" applyNumberFormat="1" applyFont="1" applyFill="1" applyBorder="1"/>
    <xf numFmtId="3" fontId="2" fillId="21" borderId="30" xfId="0" applyNumberFormat="1" applyFont="1" applyFill="1" applyBorder="1"/>
    <xf numFmtId="3" fontId="2" fillId="21" borderId="31" xfId="0" applyNumberFormat="1" applyFont="1" applyFill="1" applyBorder="1"/>
    <xf numFmtId="0" fontId="9" fillId="14" borderId="36" xfId="0" applyFont="1" applyFill="1" applyBorder="1" applyAlignment="1">
      <alignment horizontal="center" wrapText="1"/>
    </xf>
    <xf numFmtId="165" fontId="0" fillId="0" borderId="0" xfId="2" applyNumberFormat="1" applyFont="1"/>
    <xf numFmtId="166" fontId="0" fillId="0" borderId="0" xfId="0" applyNumberFormat="1"/>
    <xf numFmtId="164" fontId="2" fillId="3" borderId="8" xfId="0" applyNumberFormat="1" applyFont="1" applyFill="1" applyBorder="1" applyAlignment="1">
      <alignment horizontal="center"/>
    </xf>
    <xf numFmtId="9" fontId="2" fillId="0" borderId="4" xfId="0" applyNumberFormat="1" applyFont="1" applyBorder="1" applyAlignment="1">
      <alignment horizontal="center" vertical="top"/>
    </xf>
    <xf numFmtId="9" fontId="0" fillId="0" borderId="4" xfId="0" applyNumberFormat="1" applyBorder="1" applyAlignment="1">
      <alignment horizontal="center" vertical="top"/>
    </xf>
    <xf numFmtId="9" fontId="0" fillId="0" borderId="5" xfId="0" applyNumberFormat="1" applyBorder="1" applyAlignment="1">
      <alignment horizontal="center" vertical="top"/>
    </xf>
    <xf numFmtId="9" fontId="2" fillId="0" borderId="5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165" fontId="2" fillId="0" borderId="22" xfId="0" applyNumberFormat="1" applyFont="1" applyBorder="1" applyAlignment="1">
      <alignment horizontal="center" vertical="top"/>
    </xf>
    <xf numFmtId="165" fontId="2" fillId="0" borderId="23" xfId="0" applyNumberFormat="1" applyFont="1" applyBorder="1" applyAlignment="1">
      <alignment horizontal="center" vertical="top"/>
    </xf>
    <xf numFmtId="165" fontId="2" fillId="0" borderId="24" xfId="0" applyNumberFormat="1" applyFont="1" applyBorder="1" applyAlignment="1">
      <alignment horizontal="center" vertical="top"/>
    </xf>
    <xf numFmtId="165" fontId="2" fillId="0" borderId="5" xfId="0" applyNumberFormat="1" applyFont="1" applyBorder="1" applyAlignment="1">
      <alignment horizontal="center" vertical="top"/>
    </xf>
    <xf numFmtId="3" fontId="6" fillId="13" borderId="29" xfId="0" applyNumberFormat="1" applyFont="1" applyFill="1" applyBorder="1" applyAlignment="1">
      <alignment horizontal="center"/>
    </xf>
    <xf numFmtId="0" fontId="6" fillId="13" borderId="30" xfId="0" applyFont="1" applyFill="1" applyBorder="1" applyAlignment="1">
      <alignment horizontal="center"/>
    </xf>
    <xf numFmtId="9" fontId="4" fillId="18" borderId="51" xfId="0" applyNumberFormat="1" applyFont="1" applyFill="1" applyBorder="1" applyAlignment="1">
      <alignment horizontal="center" vertical="top"/>
    </xf>
    <xf numFmtId="9" fontId="4" fillId="18" borderId="50" xfId="0" applyNumberFormat="1" applyFont="1" applyFill="1" applyBorder="1" applyAlignment="1">
      <alignment horizontal="center" vertical="top"/>
    </xf>
    <xf numFmtId="165" fontId="4" fillId="18" borderId="32" xfId="0" applyNumberFormat="1" applyFont="1" applyFill="1" applyBorder="1" applyAlignment="1">
      <alignment horizontal="center" vertical="top"/>
    </xf>
    <xf numFmtId="165" fontId="4" fillId="18" borderId="51" xfId="0" applyNumberFormat="1" applyFont="1" applyFill="1" applyBorder="1" applyAlignment="1">
      <alignment horizontal="center" vertical="top"/>
    </xf>
    <xf numFmtId="9" fontId="4" fillId="18" borderId="32" xfId="0" applyNumberFormat="1" applyFont="1" applyFill="1" applyBorder="1" applyAlignment="1">
      <alignment horizontal="center" vertical="top"/>
    </xf>
    <xf numFmtId="9" fontId="4" fillId="18" borderId="46" xfId="0" applyNumberFormat="1" applyFont="1" applyFill="1" applyBorder="1" applyAlignment="1">
      <alignment horizontal="center" vertical="top"/>
    </xf>
    <xf numFmtId="9" fontId="4" fillId="18" borderId="47" xfId="0" applyNumberFormat="1" applyFont="1" applyFill="1" applyBorder="1" applyAlignment="1">
      <alignment horizontal="center" vertical="top"/>
    </xf>
    <xf numFmtId="9" fontId="4" fillId="18" borderId="48" xfId="0" applyNumberFormat="1" applyFont="1" applyFill="1" applyBorder="1" applyAlignment="1">
      <alignment horizontal="center" vertical="top"/>
    </xf>
  </cellXfs>
  <cellStyles count="3">
    <cellStyle name="Comma" xfId="1" builtinId="3"/>
    <cellStyle name="Normal" xfId="0" builtinId="0" customBuiltin="1"/>
    <cellStyle name="Percent" xfId="2" builtinId="5"/>
  </cellStyles>
  <dxfs count="0"/>
  <tableStyles count="0" defaultTableStyle="TableStyleMedium2" defaultPivotStyle="PivotStyleLight16"/>
  <colors>
    <mruColors>
      <color rgb="FF9E5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E5ECE"/>
  </sheetPr>
  <dimension ref="A1:L34"/>
  <sheetViews>
    <sheetView workbookViewId="0">
      <selection activeCell="A4" sqref="A4"/>
    </sheetView>
  </sheetViews>
  <sheetFormatPr defaultRowHeight="14.4" x14ac:dyDescent="0.3"/>
  <cols>
    <col min="1" max="1" width="17.77734375" customWidth="1"/>
    <col min="2" max="2" width="13.44140625" style="15" customWidth="1"/>
    <col min="3" max="3" width="14.77734375" style="15" customWidth="1"/>
    <col min="4" max="4" width="13.44140625" style="15" customWidth="1"/>
    <col min="5" max="5" width="14.44140625" style="15" customWidth="1"/>
    <col min="6" max="6" width="11.77734375" customWidth="1"/>
    <col min="7" max="7" width="13" customWidth="1"/>
    <col min="8" max="8" width="13" bestFit="1" customWidth="1"/>
    <col min="9" max="9" width="12" customWidth="1"/>
    <col min="10" max="10" width="18.21875" customWidth="1"/>
    <col min="11" max="11" width="12.44140625" customWidth="1"/>
    <col min="12" max="12" width="11.77734375" customWidth="1"/>
    <col min="13" max="13" width="10.21875" bestFit="1" customWidth="1"/>
    <col min="14" max="14" width="8.77734375" customWidth="1"/>
  </cols>
  <sheetData>
    <row r="1" spans="1:12" ht="43.8" thickBot="1" x14ac:dyDescent="0.35">
      <c r="A1" s="47">
        <v>2023</v>
      </c>
      <c r="B1" s="48" t="s">
        <v>0</v>
      </c>
      <c r="C1" s="49" t="s">
        <v>1</v>
      </c>
      <c r="D1" s="50" t="s">
        <v>24</v>
      </c>
      <c r="E1" s="51" t="s">
        <v>25</v>
      </c>
      <c r="F1" s="52" t="s">
        <v>2</v>
      </c>
      <c r="G1" s="53" t="s">
        <v>3</v>
      </c>
      <c r="H1" s="54" t="s">
        <v>4</v>
      </c>
      <c r="I1" s="54" t="s">
        <v>5</v>
      </c>
      <c r="J1" s="55" t="s">
        <v>26</v>
      </c>
      <c r="K1" s="4" t="s">
        <v>6</v>
      </c>
      <c r="L1" s="4" t="s">
        <v>7</v>
      </c>
    </row>
    <row r="2" spans="1:12" ht="15" thickBot="1" x14ac:dyDescent="0.35">
      <c r="A2" s="5" t="s">
        <v>8</v>
      </c>
      <c r="B2" s="6">
        <v>1680644</v>
      </c>
      <c r="C2" s="6">
        <v>302919963.92205483</v>
      </c>
      <c r="D2" s="6">
        <v>43676</v>
      </c>
      <c r="E2" s="6">
        <v>86494769.745521858</v>
      </c>
      <c r="F2" s="7">
        <f t="shared" ref="F2:F34" si="0">B2+D2</f>
        <v>1724320</v>
      </c>
      <c r="G2" s="7">
        <f t="shared" ref="G2:G34" si="1">C2+E2</f>
        <v>389414733.66757667</v>
      </c>
      <c r="H2" s="41">
        <f>SUM(H3:H34)</f>
        <v>1.0000000000000002</v>
      </c>
      <c r="I2" s="42">
        <f>SUM(I3:I34)</f>
        <v>1</v>
      </c>
      <c r="J2" s="43">
        <f>E2/G2</f>
        <v>0.22211478474606972</v>
      </c>
      <c r="K2" s="183" t="s">
        <v>9</v>
      </c>
      <c r="L2" s="183"/>
    </row>
    <row r="3" spans="1:12" ht="15" thickBot="1" x14ac:dyDescent="0.35">
      <c r="A3" s="44" t="s">
        <v>10</v>
      </c>
      <c r="B3" s="45">
        <v>1356438</v>
      </c>
      <c r="C3" s="45">
        <v>166574256.26244572</v>
      </c>
      <c r="D3" s="45">
        <v>16064</v>
      </c>
      <c r="E3" s="45">
        <v>2110097.0956618073</v>
      </c>
      <c r="F3" s="46">
        <f t="shared" si="0"/>
        <v>1372502</v>
      </c>
      <c r="G3" s="46">
        <f t="shared" si="1"/>
        <v>168684353.35810754</v>
      </c>
      <c r="H3" s="184">
        <f>G3/G$2</f>
        <v>0.43317403984540731</v>
      </c>
      <c r="I3" s="185">
        <f>F3/F2</f>
        <v>0.79596710587361974</v>
      </c>
      <c r="J3" s="186">
        <f>E3/G3</f>
        <v>1.2509145357318282E-2</v>
      </c>
      <c r="K3" s="12"/>
      <c r="L3" s="13"/>
    </row>
    <row r="4" spans="1:12" ht="15" thickBot="1" x14ac:dyDescent="0.35">
      <c r="A4" s="14" t="s">
        <v>11</v>
      </c>
      <c r="B4" s="15">
        <v>29344</v>
      </c>
      <c r="C4" s="15">
        <v>4258280</v>
      </c>
      <c r="D4" s="15">
        <v>135</v>
      </c>
      <c r="E4" s="15">
        <v>35920</v>
      </c>
      <c r="F4" s="16">
        <f t="shared" si="0"/>
        <v>29479</v>
      </c>
      <c r="G4" s="16">
        <f t="shared" si="1"/>
        <v>4294200</v>
      </c>
      <c r="H4" s="184"/>
      <c r="I4" s="185"/>
      <c r="J4" s="186"/>
      <c r="K4" s="17">
        <v>1.0893999999999899</v>
      </c>
      <c r="L4" s="18">
        <v>0.32140000000000002</v>
      </c>
    </row>
    <row r="5" spans="1:12" ht="15" thickBot="1" x14ac:dyDescent="0.35">
      <c r="A5" s="14" t="s">
        <v>12</v>
      </c>
      <c r="B5" s="15">
        <v>491861</v>
      </c>
      <c r="C5" s="15">
        <v>66455169</v>
      </c>
      <c r="D5" s="15">
        <v>2550</v>
      </c>
      <c r="E5" s="15">
        <v>354060.2</v>
      </c>
      <c r="F5" s="16">
        <f t="shared" si="0"/>
        <v>494411</v>
      </c>
      <c r="G5" s="16">
        <f t="shared" si="1"/>
        <v>66809229.200000003</v>
      </c>
      <c r="H5" s="184"/>
      <c r="I5" s="185"/>
      <c r="J5" s="186"/>
      <c r="K5" s="17">
        <v>0.97782499999999972</v>
      </c>
      <c r="L5" s="18">
        <v>0.46629999999999949</v>
      </c>
    </row>
    <row r="6" spans="1:12" ht="15" thickBot="1" x14ac:dyDescent="0.35">
      <c r="A6" s="14" t="s">
        <v>13</v>
      </c>
      <c r="B6" s="15">
        <v>43777</v>
      </c>
      <c r="C6" s="15">
        <v>5069742.5570699703</v>
      </c>
      <c r="D6" s="15">
        <v>240</v>
      </c>
      <c r="E6" s="15">
        <v>30938.086764820215</v>
      </c>
      <c r="F6" s="16">
        <f t="shared" si="0"/>
        <v>44017</v>
      </c>
      <c r="G6" s="16">
        <f t="shared" si="1"/>
        <v>5100680.6438347902</v>
      </c>
      <c r="H6" s="184"/>
      <c r="I6" s="185"/>
      <c r="J6" s="186"/>
      <c r="K6" s="17">
        <v>0.96640000000000004</v>
      </c>
      <c r="L6" s="18">
        <v>0.64470000000000005</v>
      </c>
    </row>
    <row r="7" spans="1:12" ht="15" thickBot="1" x14ac:dyDescent="0.35">
      <c r="A7" s="14" t="s">
        <v>14</v>
      </c>
      <c r="B7" s="15">
        <v>780270</v>
      </c>
      <c r="C7" s="15">
        <v>89573894</v>
      </c>
      <c r="D7" s="15">
        <v>13131</v>
      </c>
      <c r="E7" s="15">
        <v>1687498</v>
      </c>
      <c r="F7" s="16">
        <f t="shared" si="0"/>
        <v>793401</v>
      </c>
      <c r="G7" s="16">
        <f t="shared" si="1"/>
        <v>91261392</v>
      </c>
      <c r="H7" s="184"/>
      <c r="I7" s="185"/>
      <c r="J7" s="186"/>
      <c r="K7" s="17">
        <v>0.9869999999999991</v>
      </c>
      <c r="L7" s="18">
        <v>0.41543333333333332</v>
      </c>
    </row>
    <row r="8" spans="1:12" ht="15" thickBot="1" x14ac:dyDescent="0.35">
      <c r="A8" s="19" t="s">
        <v>15</v>
      </c>
      <c r="B8" s="20">
        <v>11186</v>
      </c>
      <c r="C8" s="20">
        <v>1241614.9799999897</v>
      </c>
      <c r="D8" s="20">
        <v>8</v>
      </c>
      <c r="E8" s="20">
        <v>1829.98</v>
      </c>
      <c r="F8" s="21">
        <f t="shared" si="0"/>
        <v>11194</v>
      </c>
      <c r="G8" s="21">
        <f t="shared" si="1"/>
        <v>1243444.9599999897</v>
      </c>
      <c r="H8" s="184"/>
      <c r="I8" s="185"/>
      <c r="J8" s="186"/>
      <c r="K8" s="22">
        <v>1.1276499999999898</v>
      </c>
      <c r="L8" s="23">
        <v>0.66949999999999898</v>
      </c>
    </row>
    <row r="9" spans="1:12" ht="15" thickBot="1" x14ac:dyDescent="0.35">
      <c r="A9" s="44" t="s">
        <v>16</v>
      </c>
      <c r="B9" s="45">
        <v>198217</v>
      </c>
      <c r="C9" s="45">
        <v>24025049.658752013</v>
      </c>
      <c r="D9" s="45">
        <v>2867</v>
      </c>
      <c r="E9" s="45">
        <v>327033</v>
      </c>
      <c r="F9" s="56">
        <f t="shared" si="0"/>
        <v>201084</v>
      </c>
      <c r="G9" s="56">
        <f t="shared" si="1"/>
        <v>24352082.658752013</v>
      </c>
      <c r="H9" s="184">
        <f>G9/G2</f>
        <v>6.2535082916354498E-2</v>
      </c>
      <c r="I9" s="184">
        <f>F9/F2</f>
        <v>0.11661640530759952</v>
      </c>
      <c r="J9" s="187">
        <f>E9/G9</f>
        <v>1.3429364731663557E-2</v>
      </c>
      <c r="K9" s="25"/>
      <c r="L9" s="26"/>
    </row>
    <row r="10" spans="1:12" ht="15" thickBot="1" x14ac:dyDescent="0.35">
      <c r="A10" s="14" t="s">
        <v>11</v>
      </c>
      <c r="B10" s="15">
        <v>6080</v>
      </c>
      <c r="C10" s="15">
        <v>805981</v>
      </c>
      <c r="D10" s="15">
        <v>0</v>
      </c>
      <c r="E10" s="15">
        <v>0</v>
      </c>
      <c r="F10" s="27">
        <f t="shared" si="0"/>
        <v>6080</v>
      </c>
      <c r="G10" s="27">
        <f t="shared" si="1"/>
        <v>805981</v>
      </c>
      <c r="H10" s="184"/>
      <c r="I10" s="184"/>
      <c r="J10" s="187"/>
      <c r="K10" s="17">
        <v>1.0893999999999899</v>
      </c>
      <c r="L10" s="18">
        <v>0.32140000000000002</v>
      </c>
    </row>
    <row r="11" spans="1:12" ht="15" thickBot="1" x14ac:dyDescent="0.35">
      <c r="A11" s="14" t="s">
        <v>12</v>
      </c>
      <c r="B11" s="15">
        <v>86084</v>
      </c>
      <c r="C11" s="15">
        <v>11163220</v>
      </c>
      <c r="D11" s="15">
        <v>556</v>
      </c>
      <c r="E11" s="15">
        <v>69282</v>
      </c>
      <c r="F11" s="27">
        <f t="shared" si="0"/>
        <v>86640</v>
      </c>
      <c r="G11" s="27">
        <f t="shared" si="1"/>
        <v>11232502</v>
      </c>
      <c r="H11" s="184"/>
      <c r="I11" s="184"/>
      <c r="J11" s="187"/>
      <c r="K11" s="17">
        <v>0.97782499999999972</v>
      </c>
      <c r="L11" s="18">
        <v>0.46629999999999949</v>
      </c>
    </row>
    <row r="12" spans="1:12" ht="15" thickBot="1" x14ac:dyDescent="0.35">
      <c r="A12" s="14" t="s">
        <v>13</v>
      </c>
      <c r="B12" s="15">
        <v>12409</v>
      </c>
      <c r="C12" s="15">
        <v>1301597.0199475219</v>
      </c>
      <c r="D12" s="15">
        <v>0</v>
      </c>
      <c r="E12" s="15">
        <v>0</v>
      </c>
      <c r="F12" s="27">
        <f t="shared" si="0"/>
        <v>12409</v>
      </c>
      <c r="G12" s="27">
        <f t="shared" si="1"/>
        <v>1301597.0199475219</v>
      </c>
      <c r="H12" s="184"/>
      <c r="I12" s="184"/>
      <c r="J12" s="187"/>
      <c r="K12" s="17">
        <v>0.96640000000000004</v>
      </c>
      <c r="L12" s="18">
        <v>0.64470000000000005</v>
      </c>
    </row>
    <row r="13" spans="1:12" ht="15" thickBot="1" x14ac:dyDescent="0.35">
      <c r="A13" s="14" t="s">
        <v>14</v>
      </c>
      <c r="B13" s="15">
        <v>90140</v>
      </c>
      <c r="C13" s="15">
        <v>10352962</v>
      </c>
      <c r="D13" s="15">
        <v>2311</v>
      </c>
      <c r="E13" s="15">
        <v>257751</v>
      </c>
      <c r="F13" s="27">
        <f t="shared" si="0"/>
        <v>92451</v>
      </c>
      <c r="G13" s="27">
        <f t="shared" si="1"/>
        <v>10610713</v>
      </c>
      <c r="H13" s="184"/>
      <c r="I13" s="184"/>
      <c r="J13" s="187"/>
      <c r="K13" s="17">
        <v>0.9869999999999991</v>
      </c>
      <c r="L13" s="18">
        <v>0.41543333333333332</v>
      </c>
    </row>
    <row r="14" spans="1:12" ht="15" thickBot="1" x14ac:dyDescent="0.35">
      <c r="A14" s="19" t="s">
        <v>15</v>
      </c>
      <c r="B14" s="20">
        <v>3504</v>
      </c>
      <c r="C14" s="20">
        <v>407565.41999999888</v>
      </c>
      <c r="D14" s="20">
        <v>0</v>
      </c>
      <c r="E14" s="20">
        <v>0</v>
      </c>
      <c r="F14" s="28">
        <f t="shared" si="0"/>
        <v>3504</v>
      </c>
      <c r="G14" s="28">
        <f t="shared" si="1"/>
        <v>407565.41999999888</v>
      </c>
      <c r="H14" s="184"/>
      <c r="I14" s="184"/>
      <c r="J14" s="187"/>
      <c r="K14" s="22">
        <v>1.1276499999999898</v>
      </c>
      <c r="L14" s="23">
        <v>0.66949999999999898</v>
      </c>
    </row>
    <row r="15" spans="1:12" ht="15" thickBot="1" x14ac:dyDescent="0.35">
      <c r="A15" s="44" t="s">
        <v>17</v>
      </c>
      <c r="B15" s="45">
        <v>102738</v>
      </c>
      <c r="C15" s="45">
        <v>28680440.528835215</v>
      </c>
      <c r="D15" s="45">
        <v>12001</v>
      </c>
      <c r="E15" s="45">
        <v>5784650.3590553934</v>
      </c>
      <c r="F15" s="56">
        <f t="shared" si="0"/>
        <v>114739</v>
      </c>
      <c r="G15" s="56">
        <f t="shared" si="1"/>
        <v>34465090.887890607</v>
      </c>
      <c r="H15" s="184">
        <f>G15/G2</f>
        <v>8.8504845626389897E-2</v>
      </c>
      <c r="I15" s="184">
        <f>F15/F2</f>
        <v>6.6541593207757266E-2</v>
      </c>
      <c r="J15" s="187">
        <f>E15/G15</f>
        <v>0.16784085606714139</v>
      </c>
      <c r="K15" s="25"/>
      <c r="L15" s="26"/>
    </row>
    <row r="16" spans="1:12" ht="15" thickBot="1" x14ac:dyDescent="0.35">
      <c r="A16" s="14" t="s">
        <v>11</v>
      </c>
      <c r="B16" s="15">
        <v>3937</v>
      </c>
      <c r="C16" s="15">
        <v>1297872</v>
      </c>
      <c r="D16" s="15">
        <v>665</v>
      </c>
      <c r="E16" s="15">
        <v>328028</v>
      </c>
      <c r="F16" s="27">
        <f t="shared" si="0"/>
        <v>4602</v>
      </c>
      <c r="G16" s="27">
        <f t="shared" si="1"/>
        <v>1625900</v>
      </c>
      <c r="H16" s="184"/>
      <c r="I16" s="184"/>
      <c r="J16" s="187"/>
      <c r="K16" s="17">
        <v>1.0893999999999899</v>
      </c>
      <c r="L16" s="18">
        <v>0.14319999999999899</v>
      </c>
    </row>
    <row r="17" spans="1:12" ht="15" thickBot="1" x14ac:dyDescent="0.35">
      <c r="A17" s="14" t="s">
        <v>12</v>
      </c>
      <c r="B17" s="15">
        <v>43587</v>
      </c>
      <c r="C17" s="15">
        <v>13178596</v>
      </c>
      <c r="D17" s="15">
        <v>5020</v>
      </c>
      <c r="E17" s="15">
        <v>1756583</v>
      </c>
      <c r="F17" s="27">
        <f t="shared" si="0"/>
        <v>48607</v>
      </c>
      <c r="G17" s="27">
        <f t="shared" si="1"/>
        <v>14935179</v>
      </c>
      <c r="H17" s="184"/>
      <c r="I17" s="184"/>
      <c r="J17" s="187"/>
      <c r="K17" s="17">
        <v>0.97782499999999972</v>
      </c>
      <c r="L17" s="18">
        <v>0.27464999999999951</v>
      </c>
    </row>
    <row r="18" spans="1:12" ht="15" thickBot="1" x14ac:dyDescent="0.35">
      <c r="A18" s="14" t="s">
        <v>13</v>
      </c>
      <c r="B18" s="15">
        <v>3816</v>
      </c>
      <c r="C18" s="15">
        <v>1012162.924372206</v>
      </c>
      <c r="D18" s="15">
        <v>220</v>
      </c>
      <c r="E18" s="15">
        <v>113093.5108143829</v>
      </c>
      <c r="F18" s="27">
        <f t="shared" si="0"/>
        <v>4036</v>
      </c>
      <c r="G18" s="27">
        <f t="shared" si="1"/>
        <v>1125256.4351865889</v>
      </c>
      <c r="H18" s="184"/>
      <c r="I18" s="184"/>
      <c r="J18" s="187"/>
      <c r="K18" s="17">
        <v>0.96640000000000004</v>
      </c>
      <c r="L18" s="18">
        <v>0.29685</v>
      </c>
    </row>
    <row r="19" spans="1:12" ht="15" thickBot="1" x14ac:dyDescent="0.35">
      <c r="A19" s="14" t="s">
        <v>14</v>
      </c>
      <c r="B19" s="15">
        <v>50068</v>
      </c>
      <c r="C19" s="15">
        <v>12832550</v>
      </c>
      <c r="D19" s="15">
        <v>5973</v>
      </c>
      <c r="E19" s="15">
        <v>3517290</v>
      </c>
      <c r="F19" s="27">
        <f t="shared" si="0"/>
        <v>56041</v>
      </c>
      <c r="G19" s="27">
        <f t="shared" si="1"/>
        <v>16349840</v>
      </c>
      <c r="H19" s="184"/>
      <c r="I19" s="184"/>
      <c r="J19" s="187"/>
      <c r="K19" s="17">
        <v>0.9869999999999991</v>
      </c>
      <c r="L19" s="18">
        <v>0.21156666666666668</v>
      </c>
    </row>
    <row r="20" spans="1:12" ht="15" thickBot="1" x14ac:dyDescent="0.35">
      <c r="A20" s="19" t="s">
        <v>15</v>
      </c>
      <c r="B20" s="20">
        <v>1330</v>
      </c>
      <c r="C20" s="20">
        <v>364139.84999999992</v>
      </c>
      <c r="D20" s="20">
        <v>123</v>
      </c>
      <c r="E20" s="20">
        <v>70201.14</v>
      </c>
      <c r="F20" s="28">
        <f t="shared" si="0"/>
        <v>1453</v>
      </c>
      <c r="G20" s="28">
        <f t="shared" si="1"/>
        <v>434340.98999999993</v>
      </c>
      <c r="H20" s="184"/>
      <c r="I20" s="184"/>
      <c r="J20" s="187"/>
      <c r="K20" s="22">
        <v>1.1276499999999898</v>
      </c>
      <c r="L20" s="23">
        <v>0.46160000000000001</v>
      </c>
    </row>
    <row r="21" spans="1:12" ht="15" thickBot="1" x14ac:dyDescent="0.35">
      <c r="A21" s="44" t="s">
        <v>18</v>
      </c>
      <c r="B21" s="45">
        <v>17402</v>
      </c>
      <c r="C21" s="45">
        <v>26782256.233858678</v>
      </c>
      <c r="D21" s="45">
        <v>7697</v>
      </c>
      <c r="E21" s="45">
        <v>16792494.257568512</v>
      </c>
      <c r="F21" s="56">
        <f t="shared" si="0"/>
        <v>25099</v>
      </c>
      <c r="G21" s="56">
        <f t="shared" si="1"/>
        <v>43574750.491427191</v>
      </c>
      <c r="H21" s="184">
        <f>G21/G2</f>
        <v>0.11189805296022701</v>
      </c>
      <c r="I21" s="184">
        <f>F21/F2</f>
        <v>1.4555882898765891E-2</v>
      </c>
      <c r="J21" s="187">
        <f>E21/G21</f>
        <v>0.38537212647659874</v>
      </c>
      <c r="K21" s="25"/>
      <c r="L21" s="26"/>
    </row>
    <row r="22" spans="1:12" ht="15" thickBot="1" x14ac:dyDescent="0.35">
      <c r="A22" s="14" t="s">
        <v>11</v>
      </c>
      <c r="B22" s="15">
        <v>283</v>
      </c>
      <c r="C22" s="15">
        <v>736450</v>
      </c>
      <c r="D22" s="15">
        <v>300</v>
      </c>
      <c r="E22" s="15">
        <v>1004590</v>
      </c>
      <c r="F22" s="27">
        <f t="shared" si="0"/>
        <v>583</v>
      </c>
      <c r="G22" s="27">
        <f t="shared" si="1"/>
        <v>1741040</v>
      </c>
      <c r="H22" s="184"/>
      <c r="I22" s="184"/>
      <c r="J22" s="187"/>
      <c r="K22" s="17">
        <v>1.0893999999999899</v>
      </c>
      <c r="L22" s="18">
        <v>0.1182</v>
      </c>
    </row>
    <row r="23" spans="1:12" ht="15" thickBot="1" x14ac:dyDescent="0.35">
      <c r="A23" s="14" t="s">
        <v>12</v>
      </c>
      <c r="B23" s="15">
        <v>6639</v>
      </c>
      <c r="C23" s="15">
        <v>15835523.999999989</v>
      </c>
      <c r="D23" s="15">
        <v>3661</v>
      </c>
      <c r="E23" s="15">
        <v>8201474.3999999985</v>
      </c>
      <c r="F23" s="27">
        <f t="shared" si="0"/>
        <v>10300</v>
      </c>
      <c r="G23" s="27">
        <f t="shared" si="1"/>
        <v>24036998.399999987</v>
      </c>
      <c r="H23" s="184"/>
      <c r="I23" s="184"/>
      <c r="J23" s="187"/>
      <c r="K23" s="17">
        <v>0.97782499999999972</v>
      </c>
      <c r="L23" s="18">
        <v>0.22370000000000001</v>
      </c>
    </row>
    <row r="24" spans="1:12" ht="15" thickBot="1" x14ac:dyDescent="0.35">
      <c r="A24" s="14" t="s">
        <v>13</v>
      </c>
      <c r="B24" s="15">
        <v>337</v>
      </c>
      <c r="C24" s="15">
        <v>912749.55582118558</v>
      </c>
      <c r="D24" s="15">
        <v>217</v>
      </c>
      <c r="E24" s="15">
        <v>792550.95184936817</v>
      </c>
      <c r="F24" s="27">
        <f t="shared" si="0"/>
        <v>554</v>
      </c>
      <c r="G24" s="27">
        <f t="shared" si="1"/>
        <v>1705300.5076705539</v>
      </c>
      <c r="H24" s="184"/>
      <c r="I24" s="184"/>
      <c r="J24" s="187"/>
      <c r="K24" s="17">
        <v>0.96640000000000004</v>
      </c>
      <c r="L24" s="18">
        <v>0.29685</v>
      </c>
    </row>
    <row r="25" spans="1:12" ht="15" thickBot="1" x14ac:dyDescent="0.35">
      <c r="A25" s="14" t="s">
        <v>14</v>
      </c>
      <c r="B25" s="15">
        <v>9979</v>
      </c>
      <c r="C25" s="15">
        <v>8837289</v>
      </c>
      <c r="D25" s="15">
        <v>3420</v>
      </c>
      <c r="E25" s="15">
        <v>6361359</v>
      </c>
      <c r="F25" s="27">
        <f t="shared" si="0"/>
        <v>13399</v>
      </c>
      <c r="G25" s="27">
        <f t="shared" si="1"/>
        <v>15198648</v>
      </c>
      <c r="H25" s="184"/>
      <c r="I25" s="184"/>
      <c r="J25" s="187"/>
      <c r="K25" s="17">
        <v>0.9869999999999991</v>
      </c>
      <c r="L25" s="18">
        <v>0.19816666666666669</v>
      </c>
    </row>
    <row r="26" spans="1:12" ht="15" thickBot="1" x14ac:dyDescent="0.35">
      <c r="A26" s="19" t="s">
        <v>15</v>
      </c>
      <c r="B26" s="20">
        <v>164</v>
      </c>
      <c r="C26" s="20">
        <v>464644.59199999995</v>
      </c>
      <c r="D26" s="20">
        <v>99</v>
      </c>
      <c r="E26" s="20">
        <v>436341.2699999999</v>
      </c>
      <c r="F26" s="28">
        <f t="shared" si="0"/>
        <v>263</v>
      </c>
      <c r="G26" s="28">
        <f t="shared" si="1"/>
        <v>900985.86199999985</v>
      </c>
      <c r="H26" s="184"/>
      <c r="I26" s="184"/>
      <c r="J26" s="187"/>
      <c r="K26" s="22">
        <v>1.1276499999999898</v>
      </c>
      <c r="L26" s="23">
        <v>0.27700000000000002</v>
      </c>
    </row>
    <row r="27" spans="1:12" ht="15" thickBot="1" x14ac:dyDescent="0.35">
      <c r="A27" s="44" t="s">
        <v>19</v>
      </c>
      <c r="B27" s="45">
        <v>5846</v>
      </c>
      <c r="C27" s="45">
        <v>56857961.23816327</v>
      </c>
      <c r="D27" s="45">
        <v>5047</v>
      </c>
      <c r="E27" s="45">
        <v>61480495.033236146</v>
      </c>
      <c r="F27" s="56">
        <f t="shared" si="0"/>
        <v>10893</v>
      </c>
      <c r="G27" s="56">
        <f t="shared" si="1"/>
        <v>118338456.27139941</v>
      </c>
      <c r="H27" s="184">
        <f>G27/G2</f>
        <v>0.30388797865162148</v>
      </c>
      <c r="I27" s="188">
        <f>F27/F2</f>
        <v>6.3172728959821839E-3</v>
      </c>
      <c r="J27" s="187">
        <f>E27/G27</f>
        <v>0.5195309873929379</v>
      </c>
      <c r="K27" s="25"/>
      <c r="L27" s="26"/>
    </row>
    <row r="28" spans="1:12" ht="15" thickBot="1" x14ac:dyDescent="0.35">
      <c r="A28" s="14" t="s">
        <v>11</v>
      </c>
      <c r="B28" s="15">
        <v>22</v>
      </c>
      <c r="C28" s="15">
        <v>332100</v>
      </c>
      <c r="D28" s="15">
        <v>92</v>
      </c>
      <c r="E28" s="15">
        <v>4582992</v>
      </c>
      <c r="F28" s="27">
        <f t="shared" si="0"/>
        <v>114</v>
      </c>
      <c r="G28" s="27">
        <f t="shared" si="1"/>
        <v>4915092</v>
      </c>
      <c r="H28" s="184"/>
      <c r="I28" s="188"/>
      <c r="J28" s="187"/>
      <c r="K28" s="17">
        <v>1.0893999999999899</v>
      </c>
      <c r="L28" s="18">
        <v>7.3866666666666594E-2</v>
      </c>
    </row>
    <row r="29" spans="1:12" ht="15" thickBot="1" x14ac:dyDescent="0.35">
      <c r="A29" s="14" t="s">
        <v>12</v>
      </c>
      <c r="B29" s="15">
        <v>392</v>
      </c>
      <c r="C29" s="15">
        <v>10309767</v>
      </c>
      <c r="D29" s="15">
        <v>836</v>
      </c>
      <c r="E29" s="15">
        <v>9896520.3999999985</v>
      </c>
      <c r="F29" s="27">
        <f t="shared" si="0"/>
        <v>1228</v>
      </c>
      <c r="G29" s="27">
        <f t="shared" si="1"/>
        <v>20206287.399999999</v>
      </c>
      <c r="H29" s="184"/>
      <c r="I29" s="188"/>
      <c r="J29" s="187"/>
      <c r="K29" s="17">
        <v>0.95783333333333298</v>
      </c>
      <c r="L29" s="18">
        <v>0.18739999999999968</v>
      </c>
    </row>
    <row r="30" spans="1:12" ht="15" thickBot="1" x14ac:dyDescent="0.35">
      <c r="A30" s="14" t="s">
        <v>13</v>
      </c>
      <c r="B30" s="15">
        <v>5</v>
      </c>
      <c r="C30" s="15">
        <v>94494.261768707482</v>
      </c>
      <c r="D30" s="15">
        <v>14</v>
      </c>
      <c r="E30" s="15">
        <v>462554.96862973756</v>
      </c>
      <c r="F30" s="27">
        <f t="shared" si="0"/>
        <v>19</v>
      </c>
      <c r="G30" s="27">
        <f t="shared" si="1"/>
        <v>557049.23039844504</v>
      </c>
      <c r="H30" s="184"/>
      <c r="I30" s="188"/>
      <c r="J30" s="187"/>
      <c r="K30" s="17">
        <v>0.96640000000000004</v>
      </c>
      <c r="L30" s="18">
        <v>0.29685</v>
      </c>
    </row>
    <row r="31" spans="1:12" ht="15" thickBot="1" x14ac:dyDescent="0.35">
      <c r="A31" s="14" t="s">
        <v>14</v>
      </c>
      <c r="B31" s="15">
        <v>5420</v>
      </c>
      <c r="C31" s="15">
        <v>46018410</v>
      </c>
      <c r="D31" s="15">
        <v>4085</v>
      </c>
      <c r="E31" s="15">
        <v>45461004</v>
      </c>
      <c r="F31" s="27">
        <f t="shared" si="0"/>
        <v>9505</v>
      </c>
      <c r="G31" s="27">
        <f t="shared" si="1"/>
        <v>91479414</v>
      </c>
      <c r="H31" s="184"/>
      <c r="I31" s="188"/>
      <c r="J31" s="187"/>
      <c r="K31" s="17">
        <v>0.87887499999999907</v>
      </c>
      <c r="L31" s="18">
        <v>0.18462500000000001</v>
      </c>
    </row>
    <row r="32" spans="1:12" ht="15" thickBot="1" x14ac:dyDescent="0.35">
      <c r="A32" s="14" t="s">
        <v>15</v>
      </c>
      <c r="B32" s="15">
        <v>7</v>
      </c>
      <c r="C32" s="15">
        <v>103645.59</v>
      </c>
      <c r="D32" s="15">
        <v>20</v>
      </c>
      <c r="E32" s="15">
        <v>1079653.9199999981</v>
      </c>
      <c r="F32" s="29">
        <f t="shared" si="0"/>
        <v>27</v>
      </c>
      <c r="G32" s="29">
        <f t="shared" si="1"/>
        <v>1183299.5099999981</v>
      </c>
      <c r="H32" s="184"/>
      <c r="I32" s="188"/>
      <c r="J32" s="187"/>
      <c r="K32" s="22">
        <v>1.1276499999999898</v>
      </c>
      <c r="L32" s="23">
        <v>0.21709999999999899</v>
      </c>
    </row>
    <row r="33" spans="1:10" ht="15" thickBot="1" x14ac:dyDescent="0.35">
      <c r="A33" s="44" t="s">
        <v>20</v>
      </c>
      <c r="B33" s="45">
        <v>3</v>
      </c>
      <c r="C33" s="45">
        <v>0</v>
      </c>
      <c r="D33" s="45">
        <v>0</v>
      </c>
      <c r="E33" s="45">
        <v>0</v>
      </c>
      <c r="F33" s="56">
        <f t="shared" si="0"/>
        <v>3</v>
      </c>
      <c r="G33" s="56">
        <f t="shared" si="1"/>
        <v>0</v>
      </c>
      <c r="H33" s="189">
        <f>G33/G2</f>
        <v>0</v>
      </c>
      <c r="I33" s="190">
        <f>F33/F2</f>
        <v>1.7398162754013176E-6</v>
      </c>
      <c r="J33" s="191"/>
    </row>
    <row r="34" spans="1:10" ht="15" thickBot="1" x14ac:dyDescent="0.35">
      <c r="A34" s="19" t="s">
        <v>12</v>
      </c>
      <c r="B34" s="20">
        <v>3</v>
      </c>
      <c r="C34" s="20">
        <v>0</v>
      </c>
      <c r="D34" s="20">
        <v>0</v>
      </c>
      <c r="E34" s="20">
        <v>0</v>
      </c>
      <c r="F34" s="28">
        <f t="shared" si="0"/>
        <v>3</v>
      </c>
      <c r="G34" s="28">
        <f t="shared" si="1"/>
        <v>0</v>
      </c>
      <c r="H34" s="189"/>
      <c r="I34" s="190"/>
      <c r="J34" s="191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0000000000000007" right="0.70000000000000007" top="0.75" bottom="0.75" header="0.30000000000000004" footer="0.30000000000000004"/>
  <pageSetup paperSize="0" scale="90" fitToWidth="0" fitToHeight="0" orientation="landscape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4A05C-86E7-422D-9B59-343BDA1DCD4B}">
  <sheetPr codeName="Sheet10">
    <tabColor theme="9" tint="0.39997558519241921"/>
  </sheetPr>
  <dimension ref="A1:L34"/>
  <sheetViews>
    <sheetView workbookViewId="0">
      <selection activeCell="G2" sqref="G2"/>
    </sheetView>
  </sheetViews>
  <sheetFormatPr defaultRowHeight="14.4" x14ac:dyDescent="0.3"/>
  <cols>
    <col min="1" max="1" width="17.77734375" customWidth="1"/>
    <col min="2" max="2" width="13.44140625" style="15" customWidth="1"/>
    <col min="3" max="3" width="14.77734375" style="15" customWidth="1"/>
    <col min="4" max="4" width="13.44140625" style="15" customWidth="1"/>
    <col min="5" max="5" width="14.44140625" style="15" customWidth="1"/>
    <col min="6" max="6" width="11.77734375" customWidth="1"/>
    <col min="7" max="7" width="13" customWidth="1"/>
    <col min="8" max="8" width="13" bestFit="1" customWidth="1"/>
    <col min="9" max="9" width="12" customWidth="1"/>
    <col min="10" max="10" width="18.21875" customWidth="1"/>
    <col min="11" max="11" width="13" hidden="1" customWidth="1"/>
    <col min="12" max="12" width="12.21875" hidden="1" customWidth="1"/>
    <col min="13" max="13" width="10.21875" bestFit="1" customWidth="1"/>
    <col min="14" max="14" width="8.77734375" customWidth="1"/>
  </cols>
  <sheetData>
    <row r="1" spans="1:12" ht="43.8" thickBot="1" x14ac:dyDescent="0.35">
      <c r="A1" s="111">
        <v>2023</v>
      </c>
      <c r="B1" s="112" t="s">
        <v>0</v>
      </c>
      <c r="C1" s="113" t="s">
        <v>1</v>
      </c>
      <c r="D1" s="112" t="s">
        <v>24</v>
      </c>
      <c r="E1" s="113" t="s">
        <v>25</v>
      </c>
      <c r="F1" s="114" t="s">
        <v>2</v>
      </c>
      <c r="G1" s="114" t="s">
        <v>3</v>
      </c>
      <c r="H1" s="115" t="s">
        <v>4</v>
      </c>
      <c r="I1" s="115" t="s">
        <v>5</v>
      </c>
      <c r="J1" s="116" t="s">
        <v>26</v>
      </c>
      <c r="K1" s="34" t="s">
        <v>6</v>
      </c>
      <c r="L1" s="4" t="s">
        <v>7</v>
      </c>
    </row>
    <row r="2" spans="1:12" ht="15" thickBot="1" x14ac:dyDescent="0.35">
      <c r="A2" s="5" t="s">
        <v>32</v>
      </c>
      <c r="B2" s="6">
        <f>B3+B9+B15+B21+B27+B33</f>
        <v>1681247</v>
      </c>
      <c r="C2" s="6">
        <f t="shared" ref="C2:F2" si="0">C3+C9+C15+C21+C27+C33</f>
        <v>43575907.31927079</v>
      </c>
      <c r="D2" s="6">
        <f t="shared" si="0"/>
        <v>40666</v>
      </c>
      <c r="E2" s="6">
        <f t="shared" si="0"/>
        <v>26852120.723008763</v>
      </c>
      <c r="F2" s="40">
        <f t="shared" si="0"/>
        <v>1721913</v>
      </c>
      <c r="G2" s="31">
        <f>C2+E2</f>
        <v>70428028.042279556</v>
      </c>
      <c r="H2" s="35">
        <f>SUM(H3:H34)</f>
        <v>1</v>
      </c>
      <c r="I2" s="36">
        <f>SUM(I3:I34)</f>
        <v>1</v>
      </c>
      <c r="J2" s="36">
        <f>E2/G2</f>
        <v>0.38127037586355278</v>
      </c>
      <c r="K2" s="183" t="s">
        <v>9</v>
      </c>
      <c r="L2" s="183"/>
    </row>
    <row r="3" spans="1:12" ht="15" thickBot="1" x14ac:dyDescent="0.35">
      <c r="A3" s="117" t="s">
        <v>10</v>
      </c>
      <c r="B3" s="118">
        <f>SUM(B4:B8)</f>
        <v>1350475</v>
      </c>
      <c r="C3" s="118">
        <f>SUM(C4:C8)</f>
        <v>22303367.524625026</v>
      </c>
      <c r="D3" s="118">
        <f>SUM(D4:D8)</f>
        <v>13756</v>
      </c>
      <c r="E3" s="118">
        <f>SUM(E4:E8)</f>
        <v>337636.34366114897</v>
      </c>
      <c r="F3" s="119">
        <f>B3+D3</f>
        <v>1364231</v>
      </c>
      <c r="G3" s="118">
        <f>C3+E3</f>
        <v>22641003.868286174</v>
      </c>
      <c r="H3" s="184">
        <f>G3/G$2</f>
        <v>0.32147718028814126</v>
      </c>
      <c r="I3" s="185">
        <f>F3/F2</f>
        <v>0.79227638097859765</v>
      </c>
      <c r="J3" s="186">
        <f>E3/G3</f>
        <v>1.4912604830834588E-2</v>
      </c>
      <c r="K3" s="12"/>
      <c r="L3" s="13"/>
    </row>
    <row r="4" spans="1:12" ht="15" thickBot="1" x14ac:dyDescent="0.35">
      <c r="A4" s="14" t="s">
        <v>11</v>
      </c>
      <c r="B4" s="15">
        <v>28879</v>
      </c>
      <c r="C4" s="15">
        <v>760598</v>
      </c>
      <c r="D4" s="15">
        <v>142</v>
      </c>
      <c r="E4" s="15">
        <v>6208</v>
      </c>
      <c r="F4" s="16">
        <f>B4+D4</f>
        <v>29021</v>
      </c>
      <c r="G4" s="16">
        <f>C4+E4</f>
        <v>766806</v>
      </c>
      <c r="H4" s="184"/>
      <c r="I4" s="185"/>
      <c r="J4" s="186"/>
      <c r="K4" s="17">
        <v>0.82720000000000005</v>
      </c>
      <c r="L4" s="18">
        <v>0.32579999999999898</v>
      </c>
    </row>
    <row r="5" spans="1:12" ht="15" thickBot="1" x14ac:dyDescent="0.35">
      <c r="A5" s="14" t="s">
        <v>12</v>
      </c>
      <c r="B5" s="77">
        <v>492096</v>
      </c>
      <c r="C5" s="77">
        <v>5800771.4000000004</v>
      </c>
      <c r="D5" s="77">
        <v>1938</v>
      </c>
      <c r="E5" s="77">
        <v>50925.4</v>
      </c>
      <c r="F5" s="16">
        <f t="shared" ref="F5:G20" si="1">B5+D5</f>
        <v>494034</v>
      </c>
      <c r="G5" s="16">
        <f t="shared" si="1"/>
        <v>5851696.8000000007</v>
      </c>
      <c r="H5" s="184"/>
      <c r="I5" s="185"/>
      <c r="J5" s="186"/>
      <c r="K5" s="17">
        <v>0.63572499999999976</v>
      </c>
      <c r="L5" s="18">
        <v>0.46629999999999949</v>
      </c>
    </row>
    <row r="6" spans="1:12" ht="15" thickBot="1" x14ac:dyDescent="0.35">
      <c r="A6" s="14" t="s">
        <v>13</v>
      </c>
      <c r="B6" s="77">
        <v>44216</v>
      </c>
      <c r="C6" s="77">
        <v>76865.194625024349</v>
      </c>
      <c r="D6" s="77">
        <v>238</v>
      </c>
      <c r="E6" s="77">
        <v>804.32366114897752</v>
      </c>
      <c r="F6" s="16">
        <f t="shared" si="1"/>
        <v>44454</v>
      </c>
      <c r="G6" s="16">
        <f t="shared" si="1"/>
        <v>77669.518286173334</v>
      </c>
      <c r="H6" s="184"/>
      <c r="I6" s="185"/>
      <c r="J6" s="186"/>
      <c r="K6" s="17">
        <v>0.85340000000000005</v>
      </c>
      <c r="L6" s="18">
        <v>0.64470000000000005</v>
      </c>
    </row>
    <row r="7" spans="1:12" ht="15" thickBot="1" x14ac:dyDescent="0.35">
      <c r="A7" s="14" t="s">
        <v>14</v>
      </c>
      <c r="B7" s="77">
        <v>774125</v>
      </c>
      <c r="C7" s="77">
        <v>15424618</v>
      </c>
      <c r="D7" s="77">
        <v>11432</v>
      </c>
      <c r="E7" s="77">
        <v>279534</v>
      </c>
      <c r="F7" s="16">
        <f t="shared" si="1"/>
        <v>785557</v>
      </c>
      <c r="G7" s="16">
        <f t="shared" si="1"/>
        <v>15704152</v>
      </c>
      <c r="H7" s="184"/>
      <c r="I7" s="185"/>
      <c r="J7" s="186"/>
      <c r="K7" s="17">
        <v>0.68969999999999898</v>
      </c>
      <c r="L7" s="18">
        <v>0.41543333333333332</v>
      </c>
    </row>
    <row r="8" spans="1:12" ht="15" thickBot="1" x14ac:dyDescent="0.35">
      <c r="A8" s="19" t="s">
        <v>15</v>
      </c>
      <c r="B8" s="78">
        <v>11159</v>
      </c>
      <c r="C8" s="78">
        <v>240514.93</v>
      </c>
      <c r="D8" s="78">
        <v>6</v>
      </c>
      <c r="E8" s="78">
        <v>164.62</v>
      </c>
      <c r="F8" s="16">
        <f t="shared" si="1"/>
        <v>11165</v>
      </c>
      <c r="G8" s="16">
        <f t="shared" si="1"/>
        <v>240679.55</v>
      </c>
      <c r="H8" s="184"/>
      <c r="I8" s="185"/>
      <c r="J8" s="186"/>
      <c r="K8" s="22">
        <v>1.0027499999999949</v>
      </c>
      <c r="L8" s="23">
        <v>0.64710000000000001</v>
      </c>
    </row>
    <row r="9" spans="1:12" ht="15" thickBot="1" x14ac:dyDescent="0.35">
      <c r="A9" s="117" t="s">
        <v>16</v>
      </c>
      <c r="B9" s="120">
        <f>SUM(B10:B14)</f>
        <v>207206</v>
      </c>
      <c r="C9" s="120">
        <f>SUM(C10:C14)</f>
        <v>3176840.8044165531</v>
      </c>
      <c r="D9" s="120">
        <f>SUM(D10:D14)</f>
        <v>2457</v>
      </c>
      <c r="E9" s="120">
        <f>SUM(E10:E14)</f>
        <v>49698</v>
      </c>
      <c r="F9" s="119">
        <f t="shared" si="1"/>
        <v>209663</v>
      </c>
      <c r="G9" s="119">
        <f t="shared" si="1"/>
        <v>3226538.8044165531</v>
      </c>
      <c r="H9" s="184">
        <f>G9/G2</f>
        <v>4.5813277669503792E-2</v>
      </c>
      <c r="I9" s="184">
        <f>F9/F2</f>
        <v>0.12176166856281356</v>
      </c>
      <c r="J9" s="187">
        <f>E9/G9</f>
        <v>1.5402883093168552E-2</v>
      </c>
      <c r="K9" s="25"/>
      <c r="L9" s="26"/>
    </row>
    <row r="10" spans="1:12" ht="15" thickBot="1" x14ac:dyDescent="0.35">
      <c r="A10" s="14" t="s">
        <v>11</v>
      </c>
      <c r="B10" s="77">
        <v>6205</v>
      </c>
      <c r="C10" s="77">
        <v>144364</v>
      </c>
      <c r="D10" s="77">
        <v>0</v>
      </c>
      <c r="E10" s="77">
        <v>0</v>
      </c>
      <c r="F10" s="27">
        <f t="shared" si="1"/>
        <v>6205</v>
      </c>
      <c r="G10" s="27">
        <f t="shared" si="1"/>
        <v>144364</v>
      </c>
      <c r="H10" s="184"/>
      <c r="I10" s="184"/>
      <c r="J10" s="187"/>
      <c r="K10" s="17">
        <v>0.82720000000000005</v>
      </c>
      <c r="L10" s="18">
        <v>0.32579999999999898</v>
      </c>
    </row>
    <row r="11" spans="1:12" ht="15" thickBot="1" x14ac:dyDescent="0.35">
      <c r="A11" s="14" t="s">
        <v>12</v>
      </c>
      <c r="B11" s="77">
        <v>87526</v>
      </c>
      <c r="C11" s="77">
        <v>920541.4</v>
      </c>
      <c r="D11" s="77">
        <v>441</v>
      </c>
      <c r="E11" s="77">
        <v>9053</v>
      </c>
      <c r="F11" s="27">
        <f t="shared" si="1"/>
        <v>87967</v>
      </c>
      <c r="G11" s="27">
        <f t="shared" si="1"/>
        <v>929594.4</v>
      </c>
      <c r="H11" s="184"/>
      <c r="I11" s="184"/>
      <c r="J11" s="187"/>
      <c r="K11" s="17">
        <v>0.63572499999999976</v>
      </c>
      <c r="L11" s="18">
        <v>0.46629999999999949</v>
      </c>
    </row>
    <row r="12" spans="1:12" ht="15" thickBot="1" x14ac:dyDescent="0.35">
      <c r="A12" s="14" t="s">
        <v>13</v>
      </c>
      <c r="B12" s="77">
        <v>11718</v>
      </c>
      <c r="C12" s="77">
        <v>22213.944416553066</v>
      </c>
      <c r="D12" s="77">
        <v>0</v>
      </c>
      <c r="E12" s="77">
        <v>0</v>
      </c>
      <c r="F12" s="27">
        <f t="shared" si="1"/>
        <v>11718</v>
      </c>
      <c r="G12" s="27">
        <f t="shared" si="1"/>
        <v>22213.944416553066</v>
      </c>
      <c r="H12" s="184"/>
      <c r="I12" s="184"/>
      <c r="J12" s="187"/>
      <c r="K12" s="17">
        <v>0.85340000000000005</v>
      </c>
      <c r="L12" s="18">
        <v>0.64470000000000005</v>
      </c>
    </row>
    <row r="13" spans="1:12" ht="15" thickBot="1" x14ac:dyDescent="0.35">
      <c r="A13" s="14" t="s">
        <v>14</v>
      </c>
      <c r="B13" s="77">
        <v>98273</v>
      </c>
      <c r="C13" s="77">
        <v>2007408</v>
      </c>
      <c r="D13" s="77">
        <v>2016</v>
      </c>
      <c r="E13" s="77">
        <v>40645</v>
      </c>
      <c r="F13" s="27">
        <f t="shared" si="1"/>
        <v>100289</v>
      </c>
      <c r="G13" s="27">
        <f t="shared" si="1"/>
        <v>2048053</v>
      </c>
      <c r="H13" s="184"/>
      <c r="I13" s="184"/>
      <c r="J13" s="187"/>
      <c r="K13" s="17">
        <v>0.68969999999999898</v>
      </c>
      <c r="L13" s="18">
        <v>0.41543333333333332</v>
      </c>
    </row>
    <row r="14" spans="1:12" ht="15" thickBot="1" x14ac:dyDescent="0.35">
      <c r="A14" s="19" t="s">
        <v>15</v>
      </c>
      <c r="B14" s="78">
        <v>3484</v>
      </c>
      <c r="C14" s="78">
        <v>82313.459999999992</v>
      </c>
      <c r="D14" s="78">
        <v>0</v>
      </c>
      <c r="E14" s="78">
        <v>0</v>
      </c>
      <c r="F14" s="28">
        <f t="shared" si="1"/>
        <v>3484</v>
      </c>
      <c r="G14" s="28">
        <f t="shared" si="1"/>
        <v>82313.459999999992</v>
      </c>
      <c r="H14" s="184"/>
      <c r="I14" s="184"/>
      <c r="J14" s="187"/>
      <c r="K14" s="22">
        <v>1.0027499999999949</v>
      </c>
      <c r="L14" s="23">
        <v>0.64710000000000001</v>
      </c>
    </row>
    <row r="15" spans="1:12" ht="15" thickBot="1" x14ac:dyDescent="0.35">
      <c r="A15" s="117" t="s">
        <v>17</v>
      </c>
      <c r="B15" s="120">
        <f>SUM(B16:B20)</f>
        <v>100289</v>
      </c>
      <c r="C15" s="120">
        <f t="shared" ref="C15:E15" si="2">SUM(C16:C20)</f>
        <v>4005791.9665279458</v>
      </c>
      <c r="D15" s="120">
        <f t="shared" si="2"/>
        <v>11984</v>
      </c>
      <c r="E15" s="120">
        <f t="shared" si="2"/>
        <v>1499325.5115384615</v>
      </c>
      <c r="F15" s="119">
        <f t="shared" si="1"/>
        <v>112273</v>
      </c>
      <c r="G15" s="119">
        <f t="shared" si="1"/>
        <v>5505117.4780664071</v>
      </c>
      <c r="H15" s="184">
        <f>G15/G2</f>
        <v>7.8166571336649657E-2</v>
      </c>
      <c r="I15" s="184">
        <f>F15/F2</f>
        <v>6.5202481193881459E-2</v>
      </c>
      <c r="J15" s="187">
        <f>E15/G15</f>
        <v>0.27235122910857079</v>
      </c>
      <c r="K15" s="25"/>
      <c r="L15" s="26"/>
    </row>
    <row r="16" spans="1:12" ht="15" thickBot="1" x14ac:dyDescent="0.35">
      <c r="A16" s="14" t="s">
        <v>11</v>
      </c>
      <c r="B16" s="77">
        <v>3858</v>
      </c>
      <c r="C16" s="77">
        <v>233893</v>
      </c>
      <c r="D16" s="77">
        <v>707</v>
      </c>
      <c r="E16" s="77">
        <v>87818</v>
      </c>
      <c r="F16" s="27">
        <f t="shared" si="1"/>
        <v>4565</v>
      </c>
      <c r="G16" s="27">
        <f t="shared" si="1"/>
        <v>321711</v>
      </c>
      <c r="H16" s="184"/>
      <c r="I16" s="184"/>
      <c r="J16" s="187"/>
      <c r="K16" s="17">
        <v>0.82720000000000005</v>
      </c>
      <c r="L16" s="18">
        <v>0.1356</v>
      </c>
    </row>
    <row r="17" spans="1:12" ht="15" thickBot="1" x14ac:dyDescent="0.35">
      <c r="A17" s="14" t="s">
        <v>12</v>
      </c>
      <c r="B17" s="77">
        <v>42716</v>
      </c>
      <c r="C17" s="77">
        <v>1385710.1</v>
      </c>
      <c r="D17" s="77">
        <v>4951</v>
      </c>
      <c r="E17" s="77">
        <v>428098.5</v>
      </c>
      <c r="F17" s="27">
        <f t="shared" si="1"/>
        <v>47667</v>
      </c>
      <c r="G17" s="27">
        <f t="shared" si="1"/>
        <v>1813808.6</v>
      </c>
      <c r="H17" s="184"/>
      <c r="I17" s="184"/>
      <c r="J17" s="187"/>
      <c r="K17" s="17">
        <v>0.63572499999999976</v>
      </c>
      <c r="L17" s="18">
        <v>0.27464999999999951</v>
      </c>
    </row>
    <row r="18" spans="1:12" ht="15" thickBot="1" x14ac:dyDescent="0.35">
      <c r="A18" s="14" t="s">
        <v>13</v>
      </c>
      <c r="B18" s="77">
        <v>3675</v>
      </c>
      <c r="C18" s="77">
        <v>14039.396527945471</v>
      </c>
      <c r="D18" s="77">
        <v>224</v>
      </c>
      <c r="E18" s="77">
        <v>2612.6615384615384</v>
      </c>
      <c r="F18" s="27">
        <f t="shared" si="1"/>
        <v>3899</v>
      </c>
      <c r="G18" s="27">
        <f t="shared" si="1"/>
        <v>16652.058066407011</v>
      </c>
      <c r="H18" s="184"/>
      <c r="I18" s="184"/>
      <c r="J18" s="187"/>
      <c r="K18" s="17">
        <v>0.85340000000000005</v>
      </c>
      <c r="L18" s="18">
        <v>0.29685</v>
      </c>
    </row>
    <row r="19" spans="1:12" ht="15" thickBot="1" x14ac:dyDescent="0.35">
      <c r="A19" s="14" t="s">
        <v>14</v>
      </c>
      <c r="B19" s="77">
        <v>48712</v>
      </c>
      <c r="C19" s="77">
        <v>2311897</v>
      </c>
      <c r="D19" s="77">
        <v>5973</v>
      </c>
      <c r="E19" s="77">
        <v>962781</v>
      </c>
      <c r="F19" s="27">
        <f t="shared" si="1"/>
        <v>54685</v>
      </c>
      <c r="G19" s="27">
        <f t="shared" si="1"/>
        <v>3274678</v>
      </c>
      <c r="H19" s="184"/>
      <c r="I19" s="184"/>
      <c r="J19" s="187"/>
      <c r="K19" s="17">
        <v>0.68969999999999898</v>
      </c>
      <c r="L19" s="18">
        <v>0.21156666666666668</v>
      </c>
    </row>
    <row r="20" spans="1:12" ht="15" thickBot="1" x14ac:dyDescent="0.35">
      <c r="A20" s="19" t="s">
        <v>15</v>
      </c>
      <c r="B20" s="78">
        <v>1328</v>
      </c>
      <c r="C20" s="78">
        <v>60252.47</v>
      </c>
      <c r="D20" s="78">
        <v>129</v>
      </c>
      <c r="E20" s="78">
        <v>18015.349999999999</v>
      </c>
      <c r="F20" s="28">
        <f t="shared" si="1"/>
        <v>1457</v>
      </c>
      <c r="G20" s="28">
        <f t="shared" si="1"/>
        <v>78267.820000000007</v>
      </c>
      <c r="H20" s="184"/>
      <c r="I20" s="184"/>
      <c r="J20" s="187"/>
      <c r="K20" s="22">
        <v>1.0027499999999949</v>
      </c>
      <c r="L20" s="23">
        <v>0.43530000000000002</v>
      </c>
    </row>
    <row r="21" spans="1:12" ht="15" thickBot="1" x14ac:dyDescent="0.35">
      <c r="A21" s="117" t="s">
        <v>18</v>
      </c>
      <c r="B21" s="120">
        <f>SUM(B22:B26)</f>
        <v>17216</v>
      </c>
      <c r="C21" s="120">
        <f t="shared" ref="C21:E21" si="3">SUM(C22:C26)</f>
        <v>5176380.7414422594</v>
      </c>
      <c r="D21" s="120">
        <f t="shared" si="3"/>
        <v>7615</v>
      </c>
      <c r="E21" s="120">
        <f t="shared" si="3"/>
        <v>4864359.046212269</v>
      </c>
      <c r="F21" s="119">
        <f t="shared" ref="F21:G34" si="4">B21+D21</f>
        <v>24831</v>
      </c>
      <c r="G21" s="119">
        <f t="shared" si="4"/>
        <v>10040739.787654528</v>
      </c>
      <c r="H21" s="184">
        <f>G21/G2</f>
        <v>0.14256738498523405</v>
      </c>
      <c r="I21" s="184">
        <f>F21/F2</f>
        <v>1.4420589193530684E-2</v>
      </c>
      <c r="J21" s="187">
        <f>E21/G21</f>
        <v>0.48446221584122551</v>
      </c>
      <c r="K21" s="25"/>
      <c r="L21" s="26"/>
    </row>
    <row r="22" spans="1:12" ht="15" thickBot="1" x14ac:dyDescent="0.35">
      <c r="A22" s="14" t="s">
        <v>11</v>
      </c>
      <c r="B22" s="77">
        <v>273</v>
      </c>
      <c r="C22" s="77">
        <v>180248</v>
      </c>
      <c r="D22" s="77">
        <v>313</v>
      </c>
      <c r="E22" s="77">
        <v>360720</v>
      </c>
      <c r="F22" s="27">
        <f t="shared" si="4"/>
        <v>586</v>
      </c>
      <c r="G22" s="27">
        <f t="shared" si="4"/>
        <v>540968</v>
      </c>
      <c r="H22" s="184"/>
      <c r="I22" s="184"/>
      <c r="J22" s="187"/>
      <c r="K22" s="17">
        <v>0.82720000000000005</v>
      </c>
      <c r="L22" s="18">
        <v>0.1071</v>
      </c>
    </row>
    <row r="23" spans="1:12" ht="15" thickBot="1" x14ac:dyDescent="0.35">
      <c r="A23" s="14" t="s">
        <v>12</v>
      </c>
      <c r="B23" s="77">
        <v>6574</v>
      </c>
      <c r="C23" s="77">
        <v>2683838.4</v>
      </c>
      <c r="D23" s="77">
        <v>3642</v>
      </c>
      <c r="E23" s="77">
        <v>2615803.4</v>
      </c>
      <c r="F23" s="27">
        <f t="shared" si="4"/>
        <v>10216</v>
      </c>
      <c r="G23" s="27">
        <f t="shared" si="4"/>
        <v>5299641.8</v>
      </c>
      <c r="H23" s="184"/>
      <c r="I23" s="184"/>
      <c r="J23" s="187"/>
      <c r="K23" s="17">
        <v>0.63572499999999976</v>
      </c>
      <c r="L23" s="18">
        <v>0.22370000000000001</v>
      </c>
    </row>
    <row r="24" spans="1:12" ht="15" thickBot="1" x14ac:dyDescent="0.35">
      <c r="A24" s="14" t="s">
        <v>13</v>
      </c>
      <c r="B24" s="77">
        <v>328</v>
      </c>
      <c r="C24" s="77">
        <v>17343.488442259008</v>
      </c>
      <c r="D24" s="77">
        <v>221</v>
      </c>
      <c r="E24" s="77">
        <v>18494.466212268744</v>
      </c>
      <c r="F24" s="27">
        <f t="shared" si="4"/>
        <v>549</v>
      </c>
      <c r="G24" s="27">
        <f t="shared" si="4"/>
        <v>35837.954654527755</v>
      </c>
      <c r="H24" s="184"/>
      <c r="I24" s="184"/>
      <c r="J24" s="187"/>
      <c r="K24" s="17">
        <v>0.85340000000000005</v>
      </c>
      <c r="L24" s="18">
        <v>0.29685</v>
      </c>
    </row>
    <row r="25" spans="1:12" ht="15" thickBot="1" x14ac:dyDescent="0.35">
      <c r="A25" s="14" t="s">
        <v>14</v>
      </c>
      <c r="B25" s="77">
        <v>9893</v>
      </c>
      <c r="C25" s="77">
        <v>2196063</v>
      </c>
      <c r="D25" s="77">
        <v>3337</v>
      </c>
      <c r="E25" s="77">
        <v>1748137</v>
      </c>
      <c r="F25" s="27">
        <f>B25+D25</f>
        <v>13230</v>
      </c>
      <c r="G25" s="27">
        <f t="shared" si="4"/>
        <v>3944200</v>
      </c>
      <c r="H25" s="184"/>
      <c r="I25" s="184"/>
      <c r="J25" s="187"/>
      <c r="K25" s="17">
        <v>0.68969999999999898</v>
      </c>
      <c r="L25" s="18">
        <v>0.19816666666666669</v>
      </c>
    </row>
    <row r="26" spans="1:12" ht="15" thickBot="1" x14ac:dyDescent="0.35">
      <c r="A26" s="19" t="s">
        <v>15</v>
      </c>
      <c r="B26" s="78">
        <v>148</v>
      </c>
      <c r="C26" s="78">
        <v>98887.853000000003</v>
      </c>
      <c r="D26" s="78">
        <v>102</v>
      </c>
      <c r="E26" s="78">
        <v>121204.18</v>
      </c>
      <c r="F26" s="28">
        <f>B26+D26</f>
        <v>250</v>
      </c>
      <c r="G26" s="28">
        <f t="shared" si="4"/>
        <v>220092.033</v>
      </c>
      <c r="H26" s="184"/>
      <c r="I26" s="184"/>
      <c r="J26" s="187"/>
      <c r="K26" s="22">
        <v>1.0027499999999949</v>
      </c>
      <c r="L26" s="23">
        <v>0.26300000000000001</v>
      </c>
    </row>
    <row r="27" spans="1:12" ht="15" thickBot="1" x14ac:dyDescent="0.35">
      <c r="A27" s="117" t="s">
        <v>19</v>
      </c>
      <c r="B27" s="120">
        <f>SUM(B28:B32)</f>
        <v>6061</v>
      </c>
      <c r="C27" s="120">
        <f t="shared" ref="C27:E27" si="5">SUM(C28:C32)</f>
        <v>8913526.2822590061</v>
      </c>
      <c r="D27" s="120">
        <f t="shared" si="5"/>
        <v>4854</v>
      </c>
      <c r="E27" s="120">
        <f t="shared" si="5"/>
        <v>20101101.821596883</v>
      </c>
      <c r="F27" s="119">
        <f t="shared" si="4"/>
        <v>10915</v>
      </c>
      <c r="G27" s="119">
        <f t="shared" si="4"/>
        <v>29014628.103855889</v>
      </c>
      <c r="H27" s="184">
        <f>G27/G2</f>
        <v>0.41197558572047116</v>
      </c>
      <c r="I27" s="188">
        <f>F27/F2</f>
        <v>6.3388800711766504E-3</v>
      </c>
      <c r="J27" s="192">
        <f>E27/G27</f>
        <v>0.6927919858095839</v>
      </c>
      <c r="K27" s="25"/>
      <c r="L27" s="26"/>
    </row>
    <row r="28" spans="1:12" ht="15" thickBot="1" x14ac:dyDescent="0.35">
      <c r="A28" s="14" t="s">
        <v>11</v>
      </c>
      <c r="B28" s="77">
        <v>22</v>
      </c>
      <c r="C28" s="77">
        <v>180373</v>
      </c>
      <c r="D28" s="77">
        <v>87</v>
      </c>
      <c r="E28" s="77">
        <v>1223890</v>
      </c>
      <c r="F28" s="27">
        <f t="shared" si="4"/>
        <v>109</v>
      </c>
      <c r="G28" s="27">
        <f t="shared" si="4"/>
        <v>1404263</v>
      </c>
      <c r="H28" s="184"/>
      <c r="I28" s="188"/>
      <c r="J28" s="192"/>
      <c r="K28" s="17">
        <v>0.82720000000000005</v>
      </c>
      <c r="L28" s="18">
        <v>6.576666666666664E-2</v>
      </c>
    </row>
    <row r="29" spans="1:12" ht="15" thickBot="1" x14ac:dyDescent="0.35">
      <c r="A29" s="14" t="s">
        <v>12</v>
      </c>
      <c r="B29" s="77">
        <v>399</v>
      </c>
      <c r="C29" s="77">
        <v>4088680.1</v>
      </c>
      <c r="D29" s="77">
        <v>841</v>
      </c>
      <c r="E29" s="77">
        <v>5624130.9000000004</v>
      </c>
      <c r="F29" s="27">
        <f t="shared" si="4"/>
        <v>1240</v>
      </c>
      <c r="G29" s="27">
        <f t="shared" si="4"/>
        <v>9712811</v>
      </c>
      <c r="H29" s="184"/>
      <c r="I29" s="188"/>
      <c r="J29" s="192"/>
      <c r="K29" s="17">
        <v>0.58833333333333293</v>
      </c>
      <c r="L29" s="18">
        <v>0.18739999999999968</v>
      </c>
    </row>
    <row r="30" spans="1:12" ht="15" thickBot="1" x14ac:dyDescent="0.35">
      <c r="A30" s="14" t="s">
        <v>13</v>
      </c>
      <c r="B30" s="77">
        <v>5</v>
      </c>
      <c r="C30" s="77">
        <v>13870.342259006817</v>
      </c>
      <c r="D30" s="77">
        <v>14</v>
      </c>
      <c r="E30" s="77">
        <v>49576.88159688413</v>
      </c>
      <c r="F30" s="27">
        <f t="shared" si="4"/>
        <v>19</v>
      </c>
      <c r="G30" s="27">
        <f t="shared" si="4"/>
        <v>63447.223855890945</v>
      </c>
      <c r="H30" s="184"/>
      <c r="I30" s="188"/>
      <c r="J30" s="192"/>
      <c r="K30" s="17">
        <v>0.85340000000000005</v>
      </c>
      <c r="L30" s="18">
        <v>0.29685</v>
      </c>
    </row>
    <row r="31" spans="1:12" ht="15" thickBot="1" x14ac:dyDescent="0.35">
      <c r="A31" s="14" t="s">
        <v>14</v>
      </c>
      <c r="B31" s="77">
        <v>5630</v>
      </c>
      <c r="C31" s="77">
        <v>4609737</v>
      </c>
      <c r="D31" s="77">
        <v>3892</v>
      </c>
      <c r="E31" s="77">
        <v>12865577</v>
      </c>
      <c r="F31" s="27">
        <f t="shared" si="4"/>
        <v>9522</v>
      </c>
      <c r="G31" s="27">
        <f t="shared" si="4"/>
        <v>17475314</v>
      </c>
      <c r="H31" s="184"/>
      <c r="I31" s="188"/>
      <c r="J31" s="192"/>
      <c r="K31" s="17">
        <v>0.608899999999999</v>
      </c>
      <c r="L31" s="18">
        <v>0.18462500000000001</v>
      </c>
    </row>
    <row r="32" spans="1:12" ht="15" thickBot="1" x14ac:dyDescent="0.35">
      <c r="A32" s="14" t="s">
        <v>15</v>
      </c>
      <c r="B32" s="77">
        <v>5</v>
      </c>
      <c r="C32" s="77">
        <v>20865.84</v>
      </c>
      <c r="D32" s="77">
        <v>20</v>
      </c>
      <c r="E32" s="77">
        <v>337927.04</v>
      </c>
      <c r="F32" s="29">
        <f t="shared" si="4"/>
        <v>25</v>
      </c>
      <c r="G32" s="29">
        <f t="shared" si="4"/>
        <v>358792.88</v>
      </c>
      <c r="H32" s="184"/>
      <c r="I32" s="188"/>
      <c r="J32" s="192"/>
      <c r="K32" s="22">
        <v>1.0027499999999949</v>
      </c>
      <c r="L32" s="23">
        <v>0.20580000000000001</v>
      </c>
    </row>
    <row r="33" spans="1:10" ht="15" thickBot="1" x14ac:dyDescent="0.35">
      <c r="A33" s="117" t="s">
        <v>20</v>
      </c>
      <c r="B33" s="120"/>
      <c r="C33" s="120">
        <v>0</v>
      </c>
      <c r="D33" s="120">
        <v>0</v>
      </c>
      <c r="E33" s="120">
        <v>0</v>
      </c>
      <c r="F33" s="119">
        <f t="shared" si="4"/>
        <v>0</v>
      </c>
      <c r="G33" s="119">
        <f t="shared" si="4"/>
        <v>0</v>
      </c>
      <c r="H33" s="189">
        <f>G33/G2</f>
        <v>0</v>
      </c>
      <c r="I33" s="190">
        <f>F33/F2</f>
        <v>0</v>
      </c>
      <c r="J33" s="191"/>
    </row>
    <row r="34" spans="1:10" ht="15" thickBot="1" x14ac:dyDescent="0.35">
      <c r="A34" s="38" t="s">
        <v>12</v>
      </c>
      <c r="B34" s="39">
        <v>3</v>
      </c>
      <c r="C34" s="39"/>
      <c r="D34" s="39"/>
      <c r="E34" s="39"/>
      <c r="F34" s="37">
        <f t="shared" si="4"/>
        <v>3</v>
      </c>
      <c r="G34" s="28">
        <f t="shared" si="4"/>
        <v>0</v>
      </c>
      <c r="H34" s="189"/>
      <c r="I34" s="190"/>
      <c r="J34" s="191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3A110-8EB8-411C-8E46-F2ADDBC0A6CB}">
  <sheetPr codeName="Sheet11">
    <tabColor theme="4" tint="0.59999389629810485"/>
  </sheetPr>
  <dimension ref="A1:L34"/>
  <sheetViews>
    <sheetView workbookViewId="0">
      <selection activeCell="F2" sqref="F2"/>
    </sheetView>
  </sheetViews>
  <sheetFormatPr defaultRowHeight="14.4" x14ac:dyDescent="0.3"/>
  <cols>
    <col min="1" max="1" width="17.77734375" customWidth="1"/>
    <col min="2" max="2" width="13.44140625" style="15" customWidth="1"/>
    <col min="3" max="3" width="14.77734375" style="15" customWidth="1"/>
    <col min="4" max="4" width="13.44140625" style="15" customWidth="1"/>
    <col min="5" max="5" width="14.44140625" style="15" customWidth="1"/>
    <col min="6" max="6" width="11.77734375" customWidth="1"/>
    <col min="7" max="7" width="13" customWidth="1"/>
    <col min="8" max="8" width="13" bestFit="1" customWidth="1"/>
    <col min="9" max="9" width="12" customWidth="1"/>
    <col min="10" max="10" width="18.21875" customWidth="1"/>
    <col min="11" max="11" width="13" hidden="1" customWidth="1"/>
    <col min="12" max="12" width="12.21875" hidden="1" customWidth="1"/>
    <col min="13" max="13" width="10.21875" bestFit="1" customWidth="1"/>
    <col min="14" max="14" width="8.77734375" customWidth="1"/>
  </cols>
  <sheetData>
    <row r="1" spans="1:12" ht="43.8" thickBot="1" x14ac:dyDescent="0.35">
      <c r="A1" s="101">
        <v>2023</v>
      </c>
      <c r="B1" s="102" t="s">
        <v>0</v>
      </c>
      <c r="C1" s="103" t="s">
        <v>1</v>
      </c>
      <c r="D1" s="102" t="s">
        <v>24</v>
      </c>
      <c r="E1" s="103" t="s">
        <v>25</v>
      </c>
      <c r="F1" s="104" t="s">
        <v>2</v>
      </c>
      <c r="G1" s="104" t="s">
        <v>3</v>
      </c>
      <c r="H1" s="105" t="s">
        <v>4</v>
      </c>
      <c r="I1" s="105" t="s">
        <v>5</v>
      </c>
      <c r="J1" s="106" t="s">
        <v>26</v>
      </c>
      <c r="K1" s="34" t="s">
        <v>6</v>
      </c>
      <c r="L1" s="4" t="s">
        <v>7</v>
      </c>
    </row>
    <row r="2" spans="1:12" ht="15" thickBot="1" x14ac:dyDescent="0.35">
      <c r="A2" s="5" t="s">
        <v>34</v>
      </c>
      <c r="B2" s="6">
        <f>B3+B9+B15+B21+B27+B33</f>
        <v>1682301</v>
      </c>
      <c r="C2" s="6">
        <f t="shared" ref="C2:F2" si="0">C3+C9+C15+C21+C27+C33</f>
        <v>85431765.809316739</v>
      </c>
      <c r="D2" s="6">
        <f t="shared" si="0"/>
        <v>40276</v>
      </c>
      <c r="E2" s="6">
        <f t="shared" si="0"/>
        <v>38014493.670466922</v>
      </c>
      <c r="F2" s="40">
        <f t="shared" si="0"/>
        <v>1722577</v>
      </c>
      <c r="G2" s="31">
        <f>C2+E2</f>
        <v>123446259.47978365</v>
      </c>
      <c r="H2" s="35">
        <f>SUM(H3:H34)</f>
        <v>1</v>
      </c>
      <c r="I2" s="36">
        <f>SUM(I3:I34)</f>
        <v>1</v>
      </c>
      <c r="J2" s="36">
        <f>E2/G2</f>
        <v>0.3079436657754091</v>
      </c>
      <c r="K2" s="183" t="s">
        <v>9</v>
      </c>
      <c r="L2" s="183"/>
    </row>
    <row r="3" spans="1:12" ht="15" thickBot="1" x14ac:dyDescent="0.35">
      <c r="A3" s="107" t="s">
        <v>10</v>
      </c>
      <c r="B3" s="108">
        <f>SUM(B4:B8)</f>
        <v>1357381</v>
      </c>
      <c r="C3" s="108">
        <f>SUM(C4:C8)</f>
        <v>49788196.805674188</v>
      </c>
      <c r="D3" s="108">
        <f>SUM(D4:D8)</f>
        <v>13558</v>
      </c>
      <c r="E3" s="108">
        <f>SUM(E4:E8)</f>
        <v>721231.58795719838</v>
      </c>
      <c r="F3" s="109">
        <f>B3+D3</f>
        <v>1370939</v>
      </c>
      <c r="G3" s="108">
        <f>C3+E3</f>
        <v>50509428.393631384</v>
      </c>
      <c r="H3" s="184">
        <f>G3/G$2</f>
        <v>0.40916127071394276</v>
      </c>
      <c r="I3" s="185">
        <f>F3/F2</f>
        <v>0.79586514855359147</v>
      </c>
      <c r="J3" s="186">
        <f>E3/G3</f>
        <v>1.4279147693703396E-2</v>
      </c>
      <c r="K3" s="12"/>
      <c r="L3" s="13"/>
    </row>
    <row r="4" spans="1:12" ht="15" thickBot="1" x14ac:dyDescent="0.35">
      <c r="A4" s="14" t="s">
        <v>11</v>
      </c>
      <c r="B4" s="15">
        <v>28965</v>
      </c>
      <c r="C4" s="15">
        <v>1928911</v>
      </c>
      <c r="D4" s="15">
        <v>149</v>
      </c>
      <c r="E4" s="15">
        <v>18313</v>
      </c>
      <c r="F4" s="16">
        <f>B4+D4</f>
        <v>29114</v>
      </c>
      <c r="G4" s="16">
        <f>C4+E4</f>
        <v>1947224</v>
      </c>
      <c r="H4" s="184"/>
      <c r="I4" s="185"/>
      <c r="J4" s="186"/>
      <c r="K4" s="17">
        <v>0.82720000000000005</v>
      </c>
      <c r="L4" s="18">
        <v>0.32579999999999898</v>
      </c>
    </row>
    <row r="5" spans="1:12" ht="15" thickBot="1" x14ac:dyDescent="0.35">
      <c r="A5" s="14" t="s">
        <v>12</v>
      </c>
      <c r="B5" s="77">
        <v>493603</v>
      </c>
      <c r="C5" s="77">
        <v>13668430.199999999</v>
      </c>
      <c r="D5" s="77">
        <v>1928</v>
      </c>
      <c r="E5" s="77">
        <v>109248.9</v>
      </c>
      <c r="F5" s="16">
        <f t="shared" ref="F5:G20" si="1">B5+D5</f>
        <v>495531</v>
      </c>
      <c r="G5" s="16">
        <f t="shared" si="1"/>
        <v>13777679.1</v>
      </c>
      <c r="H5" s="184"/>
      <c r="I5" s="185"/>
      <c r="J5" s="186"/>
      <c r="K5" s="17">
        <v>0.63572499999999976</v>
      </c>
      <c r="L5" s="18">
        <v>0.46629999999999949</v>
      </c>
    </row>
    <row r="6" spans="1:12" ht="15" thickBot="1" x14ac:dyDescent="0.35">
      <c r="A6" s="14" t="s">
        <v>13</v>
      </c>
      <c r="B6" s="77">
        <v>44317</v>
      </c>
      <c r="C6" s="77">
        <v>182385.34567418988</v>
      </c>
      <c r="D6" s="77">
        <v>238</v>
      </c>
      <c r="E6" s="77">
        <v>1431.4479571984436</v>
      </c>
      <c r="F6" s="16">
        <f t="shared" si="1"/>
        <v>44555</v>
      </c>
      <c r="G6" s="16">
        <f t="shared" si="1"/>
        <v>183816.79363138834</v>
      </c>
      <c r="H6" s="184"/>
      <c r="I6" s="185"/>
      <c r="J6" s="186"/>
      <c r="K6" s="17">
        <v>0.85340000000000005</v>
      </c>
      <c r="L6" s="18">
        <v>0.64470000000000005</v>
      </c>
    </row>
    <row r="7" spans="1:12" ht="15" thickBot="1" x14ac:dyDescent="0.35">
      <c r="A7" s="14" t="s">
        <v>14</v>
      </c>
      <c r="B7" s="77">
        <v>779321</v>
      </c>
      <c r="C7" s="77">
        <v>33448442</v>
      </c>
      <c r="D7" s="77">
        <v>11237</v>
      </c>
      <c r="E7" s="77">
        <v>591781</v>
      </c>
      <c r="F7" s="16">
        <f t="shared" si="1"/>
        <v>790558</v>
      </c>
      <c r="G7" s="16">
        <f t="shared" si="1"/>
        <v>34040223</v>
      </c>
      <c r="H7" s="184"/>
      <c r="I7" s="185"/>
      <c r="J7" s="186"/>
      <c r="K7" s="17">
        <v>0.68969999999999898</v>
      </c>
      <c r="L7" s="18">
        <v>0.41543333333333332</v>
      </c>
    </row>
    <row r="8" spans="1:12" ht="15" thickBot="1" x14ac:dyDescent="0.35">
      <c r="A8" s="19" t="s">
        <v>15</v>
      </c>
      <c r="B8" s="78">
        <v>11175</v>
      </c>
      <c r="C8" s="78">
        <v>560028.26</v>
      </c>
      <c r="D8" s="78">
        <v>6</v>
      </c>
      <c r="E8" s="78">
        <v>457.24</v>
      </c>
      <c r="F8" s="16">
        <f t="shared" si="1"/>
        <v>11181</v>
      </c>
      <c r="G8" s="16">
        <f t="shared" si="1"/>
        <v>560485.5</v>
      </c>
      <c r="H8" s="184"/>
      <c r="I8" s="185"/>
      <c r="J8" s="186"/>
      <c r="K8" s="22">
        <v>1.0027499999999949</v>
      </c>
      <c r="L8" s="23">
        <v>0.64710000000000001</v>
      </c>
    </row>
    <row r="9" spans="1:12" ht="15" thickBot="1" x14ac:dyDescent="0.35">
      <c r="A9" s="107" t="s">
        <v>16</v>
      </c>
      <c r="B9" s="110">
        <f>SUM(B10:B14)</f>
        <v>201083</v>
      </c>
      <c r="C9" s="110">
        <f>SUM(C10:C14)</f>
        <v>6700787.214937239</v>
      </c>
      <c r="D9" s="110">
        <f>SUM(D10:D14)</f>
        <v>2290</v>
      </c>
      <c r="E9" s="110">
        <f>SUM(E10:E14)</f>
        <v>97942</v>
      </c>
      <c r="F9" s="109">
        <f t="shared" si="1"/>
        <v>203373</v>
      </c>
      <c r="G9" s="109">
        <f t="shared" si="1"/>
        <v>6798729.214937239</v>
      </c>
      <c r="H9" s="184">
        <f>G9/G2</f>
        <v>5.5074404389309523E-2</v>
      </c>
      <c r="I9" s="184">
        <f>F9/F2</f>
        <v>0.11806322736226015</v>
      </c>
      <c r="J9" s="187">
        <f>E9/G9</f>
        <v>1.440592747609586E-2</v>
      </c>
      <c r="K9" s="25"/>
      <c r="L9" s="26"/>
    </row>
    <row r="10" spans="1:12" ht="15" thickBot="1" x14ac:dyDescent="0.35">
      <c r="A10" s="14" t="s">
        <v>11</v>
      </c>
      <c r="B10" s="77">
        <v>6254</v>
      </c>
      <c r="C10" s="77">
        <v>373966</v>
      </c>
      <c r="D10" s="77">
        <v>0</v>
      </c>
      <c r="E10" s="77">
        <v>0</v>
      </c>
      <c r="F10" s="27">
        <f t="shared" si="1"/>
        <v>6254</v>
      </c>
      <c r="G10" s="27">
        <f t="shared" si="1"/>
        <v>373966</v>
      </c>
      <c r="H10" s="184"/>
      <c r="I10" s="184"/>
      <c r="J10" s="187"/>
      <c r="K10" s="17">
        <v>0.82720000000000005</v>
      </c>
      <c r="L10" s="18">
        <v>0.32579999999999898</v>
      </c>
    </row>
    <row r="11" spans="1:12" ht="15" thickBot="1" x14ac:dyDescent="0.35">
      <c r="A11" s="14" t="s">
        <v>12</v>
      </c>
      <c r="B11" s="77">
        <v>87801</v>
      </c>
      <c r="C11" s="77">
        <v>1999908.5</v>
      </c>
      <c r="D11" s="77">
        <v>431</v>
      </c>
      <c r="E11" s="77">
        <v>18898</v>
      </c>
      <c r="F11" s="27">
        <f t="shared" si="1"/>
        <v>88232</v>
      </c>
      <c r="G11" s="27">
        <f t="shared" si="1"/>
        <v>2018806.5</v>
      </c>
      <c r="H11" s="184"/>
      <c r="I11" s="184"/>
      <c r="J11" s="187"/>
      <c r="K11" s="17">
        <v>0.63572499999999976</v>
      </c>
      <c r="L11" s="18">
        <v>0.46629999999999949</v>
      </c>
    </row>
    <row r="12" spans="1:12" ht="15" thickBot="1" x14ac:dyDescent="0.35">
      <c r="A12" s="14" t="s">
        <v>13</v>
      </c>
      <c r="B12" s="77">
        <v>11893</v>
      </c>
      <c r="C12" s="77">
        <v>54045.68493723929</v>
      </c>
      <c r="D12" s="77">
        <v>0</v>
      </c>
      <c r="E12" s="77">
        <v>0</v>
      </c>
      <c r="F12" s="27">
        <f t="shared" si="1"/>
        <v>11893</v>
      </c>
      <c r="G12" s="27">
        <f t="shared" si="1"/>
        <v>54045.68493723929</v>
      </c>
      <c r="H12" s="184"/>
      <c r="I12" s="184"/>
      <c r="J12" s="187"/>
      <c r="K12" s="17">
        <v>0.85340000000000005</v>
      </c>
      <c r="L12" s="18">
        <v>0.64470000000000005</v>
      </c>
    </row>
    <row r="13" spans="1:12" ht="15" thickBot="1" x14ac:dyDescent="0.35">
      <c r="A13" s="14" t="s">
        <v>14</v>
      </c>
      <c r="B13" s="77">
        <v>91606</v>
      </c>
      <c r="C13" s="77">
        <v>4102082</v>
      </c>
      <c r="D13" s="77">
        <v>1859</v>
      </c>
      <c r="E13" s="77">
        <v>79044</v>
      </c>
      <c r="F13" s="27">
        <f t="shared" si="1"/>
        <v>93465</v>
      </c>
      <c r="G13" s="27">
        <f t="shared" si="1"/>
        <v>4181126</v>
      </c>
      <c r="H13" s="184"/>
      <c r="I13" s="184"/>
      <c r="J13" s="187"/>
      <c r="K13" s="17">
        <v>0.68969999999999898</v>
      </c>
      <c r="L13" s="18">
        <v>0.41543333333333332</v>
      </c>
    </row>
    <row r="14" spans="1:12" ht="15" thickBot="1" x14ac:dyDescent="0.35">
      <c r="A14" s="19" t="s">
        <v>15</v>
      </c>
      <c r="B14" s="78">
        <v>3529</v>
      </c>
      <c r="C14" s="78">
        <v>170785.03</v>
      </c>
      <c r="D14" s="78">
        <v>0</v>
      </c>
      <c r="E14" s="78">
        <v>0</v>
      </c>
      <c r="F14" s="28">
        <f t="shared" si="1"/>
        <v>3529</v>
      </c>
      <c r="G14" s="28">
        <f t="shared" si="1"/>
        <v>170785.03</v>
      </c>
      <c r="H14" s="184"/>
      <c r="I14" s="184"/>
      <c r="J14" s="187"/>
      <c r="K14" s="22">
        <v>1.0027499999999949</v>
      </c>
      <c r="L14" s="23">
        <v>0.64710000000000001</v>
      </c>
    </row>
    <row r="15" spans="1:12" ht="15" thickBot="1" x14ac:dyDescent="0.35">
      <c r="A15" s="107" t="s">
        <v>17</v>
      </c>
      <c r="B15" s="110">
        <f>SUM(B16:B20)</f>
        <v>100743</v>
      </c>
      <c r="C15" s="110">
        <f t="shared" ref="C15:E15" si="2">SUM(C16:C20)</f>
        <v>8259029.1946934704</v>
      </c>
      <c r="D15" s="110">
        <f t="shared" si="2"/>
        <v>11993</v>
      </c>
      <c r="E15" s="110">
        <f t="shared" si="2"/>
        <v>2639801.7448443579</v>
      </c>
      <c r="F15" s="109">
        <f t="shared" si="1"/>
        <v>112736</v>
      </c>
      <c r="G15" s="109">
        <f t="shared" si="1"/>
        <v>10898830.939537829</v>
      </c>
      <c r="H15" s="184">
        <f>G15/G2</f>
        <v>8.8288061424191558E-2</v>
      </c>
      <c r="I15" s="184">
        <f>F15/F2</f>
        <v>6.5446131000239757E-2</v>
      </c>
      <c r="J15" s="187">
        <f>E15/G15</f>
        <v>0.24220962408618665</v>
      </c>
      <c r="K15" s="25"/>
      <c r="L15" s="26"/>
    </row>
    <row r="16" spans="1:12" ht="15" thickBot="1" x14ac:dyDescent="0.35">
      <c r="A16" s="14" t="s">
        <v>11</v>
      </c>
      <c r="B16" s="77">
        <v>3858</v>
      </c>
      <c r="C16" s="77">
        <v>557598</v>
      </c>
      <c r="D16" s="77">
        <v>711</v>
      </c>
      <c r="E16" s="77">
        <v>178838</v>
      </c>
      <c r="F16" s="27">
        <f t="shared" si="1"/>
        <v>4569</v>
      </c>
      <c r="G16" s="27">
        <f t="shared" si="1"/>
        <v>736436</v>
      </c>
      <c r="H16" s="184"/>
      <c r="I16" s="184"/>
      <c r="J16" s="187"/>
      <c r="K16" s="17">
        <v>0.82720000000000005</v>
      </c>
      <c r="L16" s="18">
        <v>0.1356</v>
      </c>
    </row>
    <row r="17" spans="1:12" ht="15" thickBot="1" x14ac:dyDescent="0.35">
      <c r="A17" s="14" t="s">
        <v>12</v>
      </c>
      <c r="B17" s="77">
        <v>43088</v>
      </c>
      <c r="C17" s="77">
        <v>3012155.2</v>
      </c>
      <c r="D17" s="77">
        <v>4949</v>
      </c>
      <c r="E17" s="77">
        <v>808320.9</v>
      </c>
      <c r="F17" s="27">
        <f t="shared" si="1"/>
        <v>48037</v>
      </c>
      <c r="G17" s="27">
        <f t="shared" si="1"/>
        <v>3820476.1</v>
      </c>
      <c r="H17" s="184"/>
      <c r="I17" s="184"/>
      <c r="J17" s="187"/>
      <c r="K17" s="17">
        <v>0.63572499999999976</v>
      </c>
      <c r="L17" s="18">
        <v>0.27464999999999951</v>
      </c>
    </row>
    <row r="18" spans="1:12" ht="15" thickBot="1" x14ac:dyDescent="0.35">
      <c r="A18" s="14" t="s">
        <v>13</v>
      </c>
      <c r="B18" s="77">
        <v>3736</v>
      </c>
      <c r="C18" s="77">
        <v>31014.744693470842</v>
      </c>
      <c r="D18" s="77">
        <v>226</v>
      </c>
      <c r="E18" s="77">
        <v>5359.7448443579769</v>
      </c>
      <c r="F18" s="27">
        <f t="shared" si="1"/>
        <v>3962</v>
      </c>
      <c r="G18" s="27">
        <f t="shared" si="1"/>
        <v>36374.48953782882</v>
      </c>
      <c r="H18" s="184"/>
      <c r="I18" s="184"/>
      <c r="J18" s="187"/>
      <c r="K18" s="17">
        <v>0.85340000000000005</v>
      </c>
      <c r="L18" s="18">
        <v>0.29685</v>
      </c>
    </row>
    <row r="19" spans="1:12" ht="15" thickBot="1" x14ac:dyDescent="0.35">
      <c r="A19" s="14" t="s">
        <v>14</v>
      </c>
      <c r="B19" s="77">
        <v>48723</v>
      </c>
      <c r="C19" s="77">
        <v>4507205</v>
      </c>
      <c r="D19" s="77">
        <v>5976</v>
      </c>
      <c r="E19" s="77">
        <v>1608370</v>
      </c>
      <c r="F19" s="27">
        <f t="shared" si="1"/>
        <v>54699</v>
      </c>
      <c r="G19" s="27">
        <f t="shared" si="1"/>
        <v>6115575</v>
      </c>
      <c r="H19" s="184"/>
      <c r="I19" s="184"/>
      <c r="J19" s="187"/>
      <c r="K19" s="17">
        <v>0.68969999999999898</v>
      </c>
      <c r="L19" s="18">
        <v>0.21156666666666668</v>
      </c>
    </row>
    <row r="20" spans="1:12" ht="15" thickBot="1" x14ac:dyDescent="0.35">
      <c r="A20" s="19" t="s">
        <v>15</v>
      </c>
      <c r="B20" s="78">
        <v>1338</v>
      </c>
      <c r="C20" s="78">
        <v>151056.25</v>
      </c>
      <c r="D20" s="78">
        <v>131</v>
      </c>
      <c r="E20" s="78">
        <v>38913.1</v>
      </c>
      <c r="F20" s="28">
        <f t="shared" si="1"/>
        <v>1469</v>
      </c>
      <c r="G20" s="28">
        <f t="shared" si="1"/>
        <v>189969.35</v>
      </c>
      <c r="H20" s="184"/>
      <c r="I20" s="184"/>
      <c r="J20" s="187"/>
      <c r="K20" s="22">
        <v>1.0027499999999949</v>
      </c>
      <c r="L20" s="23">
        <v>0.43530000000000002</v>
      </c>
    </row>
    <row r="21" spans="1:12" ht="15" thickBot="1" x14ac:dyDescent="0.35">
      <c r="A21" s="107" t="s">
        <v>18</v>
      </c>
      <c r="B21" s="110">
        <f>SUM(B22:B26)</f>
        <v>17134</v>
      </c>
      <c r="C21" s="110">
        <f t="shared" ref="C21:E21" si="3">SUM(C22:C26)</f>
        <v>8421026.3156460803</v>
      </c>
      <c r="D21" s="110">
        <f t="shared" si="3"/>
        <v>7597</v>
      </c>
      <c r="E21" s="110">
        <f t="shared" si="3"/>
        <v>8725203.3460505828</v>
      </c>
      <c r="F21" s="109">
        <f t="shared" ref="F21:G34" si="4">B21+D21</f>
        <v>24731</v>
      </c>
      <c r="G21" s="109">
        <f t="shared" si="4"/>
        <v>17146229.661696665</v>
      </c>
      <c r="H21" s="184">
        <f>G21/G2</f>
        <v>0.13889630786670082</v>
      </c>
      <c r="I21" s="184">
        <f>F21/F2</f>
        <v>1.4356977946414006E-2</v>
      </c>
      <c r="J21" s="187">
        <f>E21/G21</f>
        <v>0.50887008503927855</v>
      </c>
      <c r="K21" s="25"/>
      <c r="L21" s="26"/>
    </row>
    <row r="22" spans="1:12" ht="15" thickBot="1" x14ac:dyDescent="0.35">
      <c r="A22" s="14" t="s">
        <v>11</v>
      </c>
      <c r="B22" s="77">
        <v>264</v>
      </c>
      <c r="C22" s="77">
        <v>387845</v>
      </c>
      <c r="D22" s="77">
        <v>311</v>
      </c>
      <c r="E22" s="77">
        <v>705787</v>
      </c>
      <c r="F22" s="27">
        <f t="shared" si="4"/>
        <v>575</v>
      </c>
      <c r="G22" s="27">
        <f t="shared" si="4"/>
        <v>1093632</v>
      </c>
      <c r="H22" s="184"/>
      <c r="I22" s="184"/>
      <c r="J22" s="187"/>
      <c r="K22" s="17">
        <v>0.82720000000000005</v>
      </c>
      <c r="L22" s="18">
        <v>0.1071</v>
      </c>
    </row>
    <row r="23" spans="1:12" ht="15" thickBot="1" x14ac:dyDescent="0.35">
      <c r="A23" s="14" t="s">
        <v>12</v>
      </c>
      <c r="B23" s="77">
        <v>6631</v>
      </c>
      <c r="C23" s="77">
        <v>4148585.4</v>
      </c>
      <c r="D23" s="77">
        <v>3613</v>
      </c>
      <c r="E23" s="77">
        <v>4552222.0999999996</v>
      </c>
      <c r="F23" s="27">
        <f t="shared" si="4"/>
        <v>10244</v>
      </c>
      <c r="G23" s="27">
        <f t="shared" si="4"/>
        <v>8700807.5</v>
      </c>
      <c r="H23" s="184"/>
      <c r="I23" s="184"/>
      <c r="J23" s="187"/>
      <c r="K23" s="17">
        <v>0.63572499999999976</v>
      </c>
      <c r="L23" s="18">
        <v>0.22370000000000001</v>
      </c>
    </row>
    <row r="24" spans="1:12" ht="15" thickBot="1" x14ac:dyDescent="0.35">
      <c r="A24" s="14" t="s">
        <v>13</v>
      </c>
      <c r="B24" s="77">
        <v>323</v>
      </c>
      <c r="C24" s="77">
        <v>33414.766646081101</v>
      </c>
      <c r="D24" s="77">
        <v>222</v>
      </c>
      <c r="E24" s="77">
        <v>35027.966050583658</v>
      </c>
      <c r="F24" s="27">
        <f t="shared" si="4"/>
        <v>545</v>
      </c>
      <c r="G24" s="27">
        <f t="shared" si="4"/>
        <v>68442.732696664752</v>
      </c>
      <c r="H24" s="184"/>
      <c r="I24" s="184"/>
      <c r="J24" s="187"/>
      <c r="K24" s="17">
        <v>0.85340000000000005</v>
      </c>
      <c r="L24" s="18">
        <v>0.29685</v>
      </c>
    </row>
    <row r="25" spans="1:12" ht="15" thickBot="1" x14ac:dyDescent="0.35">
      <c r="A25" s="14" t="s">
        <v>14</v>
      </c>
      <c r="B25" s="77">
        <v>9769</v>
      </c>
      <c r="C25" s="77">
        <v>3624682</v>
      </c>
      <c r="D25" s="77">
        <v>3346</v>
      </c>
      <c r="E25" s="77">
        <v>3163543</v>
      </c>
      <c r="F25" s="27">
        <f>B25+D25</f>
        <v>13115</v>
      </c>
      <c r="G25" s="27">
        <f t="shared" si="4"/>
        <v>6788225</v>
      </c>
      <c r="H25" s="184"/>
      <c r="I25" s="184"/>
      <c r="J25" s="187"/>
      <c r="K25" s="17">
        <v>0.68969999999999898</v>
      </c>
      <c r="L25" s="18">
        <v>0.19816666666666669</v>
      </c>
    </row>
    <row r="26" spans="1:12" ht="15" thickBot="1" x14ac:dyDescent="0.35">
      <c r="A26" s="19" t="s">
        <v>15</v>
      </c>
      <c r="B26" s="78">
        <v>147</v>
      </c>
      <c r="C26" s="78">
        <v>226499.149</v>
      </c>
      <c r="D26" s="78">
        <v>105</v>
      </c>
      <c r="E26" s="78">
        <v>268623.28000000003</v>
      </c>
      <c r="F26" s="28">
        <f>B26+D26</f>
        <v>252</v>
      </c>
      <c r="G26" s="28">
        <f t="shared" si="4"/>
        <v>495122.429</v>
      </c>
      <c r="H26" s="184"/>
      <c r="I26" s="184"/>
      <c r="J26" s="187"/>
      <c r="K26" s="22">
        <v>1.0027499999999949</v>
      </c>
      <c r="L26" s="23">
        <v>0.26300000000000001</v>
      </c>
    </row>
    <row r="27" spans="1:12" ht="15" thickBot="1" x14ac:dyDescent="0.35">
      <c r="A27" s="107" t="s">
        <v>19</v>
      </c>
      <c r="B27" s="110">
        <f>SUM(B28:B32)</f>
        <v>5960</v>
      </c>
      <c r="C27" s="110">
        <f t="shared" ref="C27:E27" si="5">SUM(C28:C32)</f>
        <v>12262726.278365759</v>
      </c>
      <c r="D27" s="110">
        <f t="shared" si="5"/>
        <v>4838</v>
      </c>
      <c r="E27" s="110">
        <f t="shared" si="5"/>
        <v>25830314.991614785</v>
      </c>
      <c r="F27" s="109">
        <f t="shared" si="4"/>
        <v>10798</v>
      </c>
      <c r="G27" s="109">
        <f t="shared" si="4"/>
        <v>38093041.269980542</v>
      </c>
      <c r="H27" s="184">
        <f>G27/G2</f>
        <v>0.30857995560585538</v>
      </c>
      <c r="I27" s="188">
        <f>F27/F2</f>
        <v>6.2685151374945796E-3</v>
      </c>
      <c r="J27" s="192">
        <f>E27/G27</f>
        <v>0.67808487142166107</v>
      </c>
      <c r="K27" s="25"/>
      <c r="L27" s="26"/>
    </row>
    <row r="28" spans="1:12" ht="15" thickBot="1" x14ac:dyDescent="0.35">
      <c r="A28" s="14" t="s">
        <v>11</v>
      </c>
      <c r="B28" s="77">
        <v>15</v>
      </c>
      <c r="C28" s="77">
        <v>150592</v>
      </c>
      <c r="D28" s="77">
        <v>86</v>
      </c>
      <c r="E28" s="77">
        <v>1727471</v>
      </c>
      <c r="F28" s="27">
        <f t="shared" si="4"/>
        <v>101</v>
      </c>
      <c r="G28" s="27">
        <f t="shared" si="4"/>
        <v>1878063</v>
      </c>
      <c r="H28" s="184"/>
      <c r="I28" s="188"/>
      <c r="J28" s="192"/>
      <c r="K28" s="17">
        <v>0.82720000000000005</v>
      </c>
      <c r="L28" s="18">
        <v>6.576666666666664E-2</v>
      </c>
    </row>
    <row r="29" spans="1:12" ht="15" thickBot="1" x14ac:dyDescent="0.35">
      <c r="A29" s="14" t="s">
        <v>12</v>
      </c>
      <c r="B29" s="77">
        <v>409</v>
      </c>
      <c r="C29" s="77">
        <v>4253284.2</v>
      </c>
      <c r="D29" s="77">
        <v>825</v>
      </c>
      <c r="E29" s="77">
        <v>6682473.7000000002</v>
      </c>
      <c r="F29" s="27">
        <f t="shared" si="4"/>
        <v>1234</v>
      </c>
      <c r="G29" s="27">
        <f t="shared" si="4"/>
        <v>10935757.9</v>
      </c>
      <c r="H29" s="184"/>
      <c r="I29" s="188"/>
      <c r="J29" s="192"/>
      <c r="K29" s="17">
        <v>0.58833333333333293</v>
      </c>
      <c r="L29" s="18">
        <v>0.18739999999999968</v>
      </c>
    </row>
    <row r="30" spans="1:12" ht="15" thickBot="1" x14ac:dyDescent="0.35">
      <c r="A30" s="14" t="s">
        <v>13</v>
      </c>
      <c r="B30" s="77">
        <v>5</v>
      </c>
      <c r="C30" s="77">
        <v>1623.9083657587548</v>
      </c>
      <c r="D30" s="77">
        <v>14</v>
      </c>
      <c r="E30" s="77">
        <v>23843.631614785998</v>
      </c>
      <c r="F30" s="27">
        <f t="shared" si="4"/>
        <v>19</v>
      </c>
      <c r="G30" s="27">
        <f t="shared" si="4"/>
        <v>25467.539980544752</v>
      </c>
      <c r="H30" s="184"/>
      <c r="I30" s="188"/>
      <c r="J30" s="192"/>
      <c r="K30" s="17">
        <v>0.85340000000000005</v>
      </c>
      <c r="L30" s="18">
        <v>0.29685</v>
      </c>
    </row>
    <row r="31" spans="1:12" ht="15" thickBot="1" x14ac:dyDescent="0.35">
      <c r="A31" s="14" t="s">
        <v>14</v>
      </c>
      <c r="B31" s="77">
        <v>5526</v>
      </c>
      <c r="C31" s="77">
        <v>7813231</v>
      </c>
      <c r="D31" s="77">
        <v>3893</v>
      </c>
      <c r="E31" s="77">
        <v>16867903</v>
      </c>
      <c r="F31" s="27">
        <f t="shared" si="4"/>
        <v>9419</v>
      </c>
      <c r="G31" s="27">
        <f t="shared" si="4"/>
        <v>24681134</v>
      </c>
      <c r="H31" s="184"/>
      <c r="I31" s="188"/>
      <c r="J31" s="192"/>
      <c r="K31" s="17">
        <v>0.608899999999999</v>
      </c>
      <c r="L31" s="18">
        <v>0.18462500000000001</v>
      </c>
    </row>
    <row r="32" spans="1:12" ht="15" thickBot="1" x14ac:dyDescent="0.35">
      <c r="A32" s="14" t="s">
        <v>15</v>
      </c>
      <c r="B32" s="77">
        <v>5</v>
      </c>
      <c r="C32" s="77">
        <v>43995.17</v>
      </c>
      <c r="D32" s="77">
        <v>20</v>
      </c>
      <c r="E32" s="77">
        <v>528623.66</v>
      </c>
      <c r="F32" s="29">
        <f t="shared" si="4"/>
        <v>25</v>
      </c>
      <c r="G32" s="29">
        <f t="shared" si="4"/>
        <v>572618.83000000007</v>
      </c>
      <c r="H32" s="184"/>
      <c r="I32" s="188"/>
      <c r="J32" s="192"/>
      <c r="K32" s="22">
        <v>1.0027499999999949</v>
      </c>
      <c r="L32" s="23">
        <v>0.20580000000000001</v>
      </c>
    </row>
    <row r="33" spans="1:10" ht="15" thickBot="1" x14ac:dyDescent="0.35">
      <c r="A33" s="107" t="s">
        <v>20</v>
      </c>
      <c r="B33" s="110"/>
      <c r="C33" s="110">
        <v>0</v>
      </c>
      <c r="D33" s="110">
        <v>0</v>
      </c>
      <c r="E33" s="110">
        <v>0</v>
      </c>
      <c r="F33" s="109">
        <f t="shared" si="4"/>
        <v>0</v>
      </c>
      <c r="G33" s="109">
        <f t="shared" si="4"/>
        <v>0</v>
      </c>
      <c r="H33" s="189">
        <f>G33/G2</f>
        <v>0</v>
      </c>
      <c r="I33" s="190">
        <f>F33/F2</f>
        <v>0</v>
      </c>
      <c r="J33" s="191"/>
    </row>
    <row r="34" spans="1:10" ht="15" thickBot="1" x14ac:dyDescent="0.35">
      <c r="A34" s="38" t="s">
        <v>12</v>
      </c>
      <c r="B34" s="39">
        <v>3</v>
      </c>
      <c r="C34" s="39"/>
      <c r="D34" s="39"/>
      <c r="E34" s="39"/>
      <c r="F34" s="37">
        <f t="shared" si="4"/>
        <v>3</v>
      </c>
      <c r="G34" s="28">
        <f t="shared" si="4"/>
        <v>0</v>
      </c>
      <c r="H34" s="189"/>
      <c r="I34" s="190"/>
      <c r="J34" s="191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B670C-6C3C-4B03-B39D-41AD0C8BBE28}">
  <sheetPr codeName="Sheet12">
    <tabColor theme="4" tint="0.59999389629810485"/>
  </sheetPr>
  <dimension ref="A1:L34"/>
  <sheetViews>
    <sheetView workbookViewId="0">
      <selection activeCell="F2" sqref="F2"/>
    </sheetView>
  </sheetViews>
  <sheetFormatPr defaultRowHeight="14.4" x14ac:dyDescent="0.3"/>
  <cols>
    <col min="1" max="1" width="17.77734375" customWidth="1"/>
    <col min="2" max="2" width="13.44140625" style="15" customWidth="1"/>
    <col min="3" max="3" width="14.77734375" style="15" customWidth="1"/>
    <col min="4" max="4" width="13.44140625" style="15" customWidth="1"/>
    <col min="5" max="5" width="14.44140625" style="15" customWidth="1"/>
    <col min="6" max="6" width="11.77734375" customWidth="1"/>
    <col min="7" max="7" width="13" customWidth="1"/>
    <col min="8" max="8" width="13" bestFit="1" customWidth="1"/>
    <col min="9" max="9" width="12" customWidth="1"/>
    <col min="10" max="10" width="18.21875" customWidth="1"/>
    <col min="11" max="11" width="13" hidden="1" customWidth="1"/>
    <col min="12" max="12" width="12.21875" hidden="1" customWidth="1"/>
    <col min="13" max="13" width="10.21875" bestFit="1" customWidth="1"/>
    <col min="14" max="14" width="8.77734375" customWidth="1"/>
  </cols>
  <sheetData>
    <row r="1" spans="1:12" ht="43.8" thickBot="1" x14ac:dyDescent="0.35">
      <c r="A1" s="121">
        <v>2023</v>
      </c>
      <c r="B1" s="122" t="s">
        <v>0</v>
      </c>
      <c r="C1" s="123" t="s">
        <v>1</v>
      </c>
      <c r="D1" s="122" t="s">
        <v>24</v>
      </c>
      <c r="E1" s="123" t="s">
        <v>25</v>
      </c>
      <c r="F1" s="124" t="s">
        <v>2</v>
      </c>
      <c r="G1" s="124" t="s">
        <v>3</v>
      </c>
      <c r="H1" s="125" t="s">
        <v>4</v>
      </c>
      <c r="I1" s="125" t="s">
        <v>5</v>
      </c>
      <c r="J1" s="126" t="s">
        <v>26</v>
      </c>
      <c r="K1" s="34" t="s">
        <v>6</v>
      </c>
      <c r="L1" s="4" t="s">
        <v>7</v>
      </c>
    </row>
    <row r="2" spans="1:12" ht="15" thickBot="1" x14ac:dyDescent="0.35">
      <c r="A2" s="5" t="s">
        <v>33</v>
      </c>
      <c r="B2" s="6">
        <f>B3+B9+B15+B21+B27+B33</f>
        <v>1649489</v>
      </c>
      <c r="C2" s="6">
        <f t="shared" ref="C2:F2" si="0">C3+C9+C15+C21+C27+C33</f>
        <v>165699463.27171206</v>
      </c>
      <c r="D2" s="6">
        <f t="shared" si="0"/>
        <v>39120</v>
      </c>
      <c r="E2" s="6">
        <f t="shared" si="0"/>
        <v>57870195.492198452</v>
      </c>
      <c r="F2" s="40">
        <f t="shared" si="0"/>
        <v>1688609</v>
      </c>
      <c r="G2" s="31">
        <f>C2+E2</f>
        <v>223569658.76391053</v>
      </c>
      <c r="H2" s="35">
        <f>SUM(H3:H34)</f>
        <v>0.99999999999999978</v>
      </c>
      <c r="I2" s="36">
        <f>SUM(I3:I34)</f>
        <v>1</v>
      </c>
      <c r="J2" s="36">
        <f>E2/G2</f>
        <v>0.2588463739317568</v>
      </c>
      <c r="K2" s="183" t="s">
        <v>9</v>
      </c>
      <c r="L2" s="183"/>
    </row>
    <row r="3" spans="1:12" ht="15" thickBot="1" x14ac:dyDescent="0.35">
      <c r="A3" s="127" t="s">
        <v>10</v>
      </c>
      <c r="B3" s="128">
        <f>SUM(B4:B8)</f>
        <v>1328439</v>
      </c>
      <c r="C3" s="128">
        <f>SUM(C4:C8)</f>
        <v>100426494.78348248</v>
      </c>
      <c r="D3" s="128">
        <f>SUM(D4:D8)</f>
        <v>12881</v>
      </c>
      <c r="E3" s="128">
        <f>SUM(E4:E8)</f>
        <v>1407856.9929377432</v>
      </c>
      <c r="F3" s="129">
        <f>B3+D3</f>
        <v>1341320</v>
      </c>
      <c r="G3" s="128">
        <f>C3+E3</f>
        <v>101834351.77642022</v>
      </c>
      <c r="H3" s="184">
        <f>G3/G$2</f>
        <v>0.45549271909010364</v>
      </c>
      <c r="I3" s="185">
        <f>F3/F2</f>
        <v>0.7943342715809284</v>
      </c>
      <c r="J3" s="186">
        <f>E3/G3</f>
        <v>1.3824971322336566E-2</v>
      </c>
      <c r="K3" s="12"/>
      <c r="L3" s="13"/>
    </row>
    <row r="4" spans="1:12" ht="15" thickBot="1" x14ac:dyDescent="0.35">
      <c r="A4" s="14" t="s">
        <v>11</v>
      </c>
      <c r="B4" s="15">
        <v>29091</v>
      </c>
      <c r="C4" s="15">
        <v>3207778</v>
      </c>
      <c r="D4" s="15">
        <v>149</v>
      </c>
      <c r="E4" s="15">
        <v>32018</v>
      </c>
      <c r="F4" s="16">
        <f>B4+D4</f>
        <v>29240</v>
      </c>
      <c r="G4" s="16">
        <f>C4+E4</f>
        <v>3239796</v>
      </c>
      <c r="H4" s="184"/>
      <c r="I4" s="185"/>
      <c r="J4" s="186"/>
      <c r="K4" s="17">
        <v>0.82720000000000005</v>
      </c>
      <c r="L4" s="18">
        <v>0.32579999999999898</v>
      </c>
    </row>
    <row r="5" spans="1:12" ht="15" thickBot="1" x14ac:dyDescent="0.35">
      <c r="A5" s="14" t="s">
        <v>12</v>
      </c>
      <c r="B5" s="77">
        <v>494292</v>
      </c>
      <c r="C5" s="77">
        <v>25649547.600000001</v>
      </c>
      <c r="D5" s="77">
        <v>1917</v>
      </c>
      <c r="E5" s="77">
        <v>203915.4</v>
      </c>
      <c r="F5" s="16">
        <f t="shared" ref="F5:G20" si="1">B5+D5</f>
        <v>496209</v>
      </c>
      <c r="G5" s="16">
        <f t="shared" si="1"/>
        <v>25853463</v>
      </c>
      <c r="H5" s="184"/>
      <c r="I5" s="185"/>
      <c r="J5" s="186"/>
      <c r="K5" s="17">
        <v>0.63572499999999976</v>
      </c>
      <c r="L5" s="18">
        <v>0.46629999999999949</v>
      </c>
    </row>
    <row r="6" spans="1:12" ht="15" thickBot="1" x14ac:dyDescent="0.35">
      <c r="A6" s="14" t="s">
        <v>13</v>
      </c>
      <c r="B6" s="77">
        <v>44352</v>
      </c>
      <c r="C6" s="77">
        <v>366503.69348249026</v>
      </c>
      <c r="D6" s="77">
        <v>238</v>
      </c>
      <c r="E6" s="77">
        <v>2347.312937743191</v>
      </c>
      <c r="F6" s="16">
        <f t="shared" si="1"/>
        <v>44590</v>
      </c>
      <c r="G6" s="16">
        <f t="shared" si="1"/>
        <v>368851.00642023346</v>
      </c>
      <c r="H6" s="184"/>
      <c r="I6" s="185"/>
      <c r="J6" s="186"/>
      <c r="K6" s="17">
        <v>0.85340000000000005</v>
      </c>
      <c r="L6" s="18">
        <v>0.64470000000000005</v>
      </c>
    </row>
    <row r="7" spans="1:12" ht="15" thickBot="1" x14ac:dyDescent="0.35">
      <c r="A7" s="14" t="s">
        <v>14</v>
      </c>
      <c r="B7" s="77">
        <v>749443</v>
      </c>
      <c r="C7" s="77">
        <v>70260512</v>
      </c>
      <c r="D7" s="77">
        <v>10571</v>
      </c>
      <c r="E7" s="77">
        <v>1168692</v>
      </c>
      <c r="F7" s="16">
        <f t="shared" si="1"/>
        <v>760014</v>
      </c>
      <c r="G7" s="16">
        <f t="shared" si="1"/>
        <v>71429204</v>
      </c>
      <c r="H7" s="184"/>
      <c r="I7" s="185"/>
      <c r="J7" s="186"/>
      <c r="K7" s="17">
        <v>0.68969999999999898</v>
      </c>
      <c r="L7" s="18">
        <v>0.41543333333333332</v>
      </c>
    </row>
    <row r="8" spans="1:12" ht="15" thickBot="1" x14ac:dyDescent="0.35">
      <c r="A8" s="19" t="s">
        <v>15</v>
      </c>
      <c r="B8" s="78">
        <v>11261</v>
      </c>
      <c r="C8" s="78">
        <v>942153.49</v>
      </c>
      <c r="D8" s="78">
        <v>6</v>
      </c>
      <c r="E8" s="78">
        <v>884.28</v>
      </c>
      <c r="F8" s="16">
        <f t="shared" si="1"/>
        <v>11267</v>
      </c>
      <c r="G8" s="16">
        <f t="shared" si="1"/>
        <v>943037.77</v>
      </c>
      <c r="H8" s="184"/>
      <c r="I8" s="185"/>
      <c r="J8" s="186"/>
      <c r="K8" s="22">
        <v>1.0027499999999949</v>
      </c>
      <c r="L8" s="23">
        <v>0.64710000000000001</v>
      </c>
    </row>
    <row r="9" spans="1:12" ht="15" thickBot="1" x14ac:dyDescent="0.35">
      <c r="A9" s="127" t="s">
        <v>16</v>
      </c>
      <c r="B9" s="130">
        <f>SUM(B10:B14)</f>
        <v>198655</v>
      </c>
      <c r="C9" s="130">
        <f>SUM(C10:C14)</f>
        <v>13355234.402723735</v>
      </c>
      <c r="D9" s="130">
        <f>SUM(D10:D14)</f>
        <v>2188</v>
      </c>
      <c r="E9" s="130">
        <f>SUM(E10:E14)</f>
        <v>198864</v>
      </c>
      <c r="F9" s="129">
        <f t="shared" si="1"/>
        <v>200843</v>
      </c>
      <c r="G9" s="129">
        <f t="shared" si="1"/>
        <v>13554098.402723735</v>
      </c>
      <c r="H9" s="184">
        <f>G9/G2</f>
        <v>6.0625840186287791E-2</v>
      </c>
      <c r="I9" s="184">
        <f>F9/F2</f>
        <v>0.11893990852826201</v>
      </c>
      <c r="J9" s="187">
        <f>E9/G9</f>
        <v>1.4671872233127487E-2</v>
      </c>
      <c r="K9" s="25"/>
      <c r="L9" s="26"/>
    </row>
    <row r="10" spans="1:12" ht="15" thickBot="1" x14ac:dyDescent="0.35">
      <c r="A10" s="14" t="s">
        <v>11</v>
      </c>
      <c r="B10" s="77">
        <v>6281</v>
      </c>
      <c r="C10" s="77">
        <v>633555</v>
      </c>
      <c r="D10" s="77">
        <v>0</v>
      </c>
      <c r="E10" s="77">
        <v>0</v>
      </c>
      <c r="F10" s="27">
        <f t="shared" si="1"/>
        <v>6281</v>
      </c>
      <c r="G10" s="27">
        <f t="shared" si="1"/>
        <v>633555</v>
      </c>
      <c r="H10" s="184"/>
      <c r="I10" s="184"/>
      <c r="J10" s="187"/>
      <c r="K10" s="17">
        <v>0.82720000000000005</v>
      </c>
      <c r="L10" s="18">
        <v>0.32579999999999898</v>
      </c>
    </row>
    <row r="11" spans="1:12" ht="15" thickBot="1" x14ac:dyDescent="0.35">
      <c r="A11" s="14" t="s">
        <v>12</v>
      </c>
      <c r="B11" s="77">
        <v>87483</v>
      </c>
      <c r="C11" s="77">
        <v>3801102.3</v>
      </c>
      <c r="D11" s="77">
        <v>425</v>
      </c>
      <c r="E11" s="77">
        <v>37637</v>
      </c>
      <c r="F11" s="27">
        <f t="shared" si="1"/>
        <v>87908</v>
      </c>
      <c r="G11" s="27">
        <f t="shared" si="1"/>
        <v>3838739.3</v>
      </c>
      <c r="H11" s="184"/>
      <c r="I11" s="184"/>
      <c r="J11" s="187"/>
      <c r="K11" s="17">
        <v>0.63572499999999976</v>
      </c>
      <c r="L11" s="18">
        <v>0.46629999999999949</v>
      </c>
    </row>
    <row r="12" spans="1:12" ht="15" thickBot="1" x14ac:dyDescent="0.35">
      <c r="A12" s="14" t="s">
        <v>13</v>
      </c>
      <c r="B12" s="77">
        <v>11911</v>
      </c>
      <c r="C12" s="77">
        <v>95459.602723735414</v>
      </c>
      <c r="D12" s="77">
        <v>0</v>
      </c>
      <c r="E12" s="77">
        <v>0</v>
      </c>
      <c r="F12" s="27">
        <f t="shared" si="1"/>
        <v>11911</v>
      </c>
      <c r="G12" s="27">
        <f t="shared" si="1"/>
        <v>95459.602723735414</v>
      </c>
      <c r="H12" s="184"/>
      <c r="I12" s="184"/>
      <c r="J12" s="187"/>
      <c r="K12" s="17">
        <v>0.85340000000000005</v>
      </c>
      <c r="L12" s="18">
        <v>0.64470000000000005</v>
      </c>
    </row>
    <row r="13" spans="1:12" ht="15" thickBot="1" x14ac:dyDescent="0.35">
      <c r="A13" s="14" t="s">
        <v>14</v>
      </c>
      <c r="B13" s="77">
        <v>89498</v>
      </c>
      <c r="C13" s="77">
        <v>8518608</v>
      </c>
      <c r="D13" s="77">
        <v>1763</v>
      </c>
      <c r="E13" s="77">
        <v>161227</v>
      </c>
      <c r="F13" s="27">
        <f t="shared" si="1"/>
        <v>91261</v>
      </c>
      <c r="G13" s="27">
        <f t="shared" si="1"/>
        <v>8679835</v>
      </c>
      <c r="H13" s="184"/>
      <c r="I13" s="184"/>
      <c r="J13" s="187"/>
      <c r="K13" s="17">
        <v>0.68969999999999898</v>
      </c>
      <c r="L13" s="18">
        <v>0.41543333333333332</v>
      </c>
    </row>
    <row r="14" spans="1:12" ht="15" thickBot="1" x14ac:dyDescent="0.35">
      <c r="A14" s="19" t="s">
        <v>15</v>
      </c>
      <c r="B14" s="78">
        <v>3482</v>
      </c>
      <c r="C14" s="78">
        <v>306509.5</v>
      </c>
      <c r="D14" s="78">
        <v>0</v>
      </c>
      <c r="E14" s="78">
        <v>0</v>
      </c>
      <c r="F14" s="28">
        <f t="shared" si="1"/>
        <v>3482</v>
      </c>
      <c r="G14" s="28">
        <f t="shared" si="1"/>
        <v>306509.5</v>
      </c>
      <c r="H14" s="184"/>
      <c r="I14" s="184"/>
      <c r="J14" s="187"/>
      <c r="K14" s="22">
        <v>1.0027499999999949</v>
      </c>
      <c r="L14" s="23">
        <v>0.64710000000000001</v>
      </c>
    </row>
    <row r="15" spans="1:12" ht="15" thickBot="1" x14ac:dyDescent="0.35">
      <c r="A15" s="107" t="s">
        <v>17</v>
      </c>
      <c r="B15" s="110">
        <f>SUM(B16:B20)</f>
        <v>99320</v>
      </c>
      <c r="C15" s="110">
        <f t="shared" ref="C15:E15" si="2">SUM(C16:C20)</f>
        <v>16663242.34373541</v>
      </c>
      <c r="D15" s="110">
        <f t="shared" si="2"/>
        <v>11710</v>
      </c>
      <c r="E15" s="110">
        <f t="shared" si="2"/>
        <v>4599879.7514007781</v>
      </c>
      <c r="F15" s="109">
        <f t="shared" si="1"/>
        <v>111030</v>
      </c>
      <c r="G15" s="109">
        <f t="shared" si="1"/>
        <v>21263122.095136188</v>
      </c>
      <c r="H15" s="184">
        <f>G15/G2</f>
        <v>9.5107369276749829E-2</v>
      </c>
      <c r="I15" s="184">
        <f>F15/F2</f>
        <v>6.5752344089128986E-2</v>
      </c>
      <c r="J15" s="187">
        <f>E15/G15</f>
        <v>0.21633134263255596</v>
      </c>
      <c r="K15" s="25"/>
      <c r="L15" s="26"/>
    </row>
    <row r="16" spans="1:12" ht="15" thickBot="1" x14ac:dyDescent="0.35">
      <c r="A16" s="14" t="s">
        <v>11</v>
      </c>
      <c r="B16" s="77">
        <v>3871</v>
      </c>
      <c r="C16" s="77">
        <v>949029</v>
      </c>
      <c r="D16" s="77">
        <v>717</v>
      </c>
      <c r="E16" s="77">
        <v>276566</v>
      </c>
      <c r="F16" s="27">
        <f t="shared" si="1"/>
        <v>4588</v>
      </c>
      <c r="G16" s="27">
        <f t="shared" si="1"/>
        <v>1225595</v>
      </c>
      <c r="H16" s="184"/>
      <c r="I16" s="184"/>
      <c r="J16" s="187"/>
      <c r="K16" s="17">
        <v>0.82720000000000005</v>
      </c>
      <c r="L16" s="18">
        <v>0.1356</v>
      </c>
    </row>
    <row r="17" spans="1:12" ht="15" thickBot="1" x14ac:dyDescent="0.35">
      <c r="A17" s="14" t="s">
        <v>12</v>
      </c>
      <c r="B17" s="77">
        <v>43247</v>
      </c>
      <c r="C17" s="77">
        <v>5837252.2000000002</v>
      </c>
      <c r="D17" s="77">
        <v>4950</v>
      </c>
      <c r="E17" s="77">
        <v>1414521</v>
      </c>
      <c r="F17" s="27">
        <f t="shared" si="1"/>
        <v>48197</v>
      </c>
      <c r="G17" s="27">
        <f t="shared" si="1"/>
        <v>7251773.2000000002</v>
      </c>
      <c r="H17" s="184"/>
      <c r="I17" s="184"/>
      <c r="J17" s="187"/>
      <c r="K17" s="17">
        <v>0.63572499999999976</v>
      </c>
      <c r="L17" s="18">
        <v>0.27464999999999951</v>
      </c>
    </row>
    <row r="18" spans="1:12" ht="15" thickBot="1" x14ac:dyDescent="0.35">
      <c r="A18" s="14" t="s">
        <v>13</v>
      </c>
      <c r="B18" s="77">
        <v>3759</v>
      </c>
      <c r="C18" s="77">
        <v>66912.673735408564</v>
      </c>
      <c r="D18" s="77">
        <v>231</v>
      </c>
      <c r="E18" s="77">
        <v>9071.1714007782102</v>
      </c>
      <c r="F18" s="27">
        <f t="shared" si="1"/>
        <v>3990</v>
      </c>
      <c r="G18" s="27">
        <f t="shared" si="1"/>
        <v>75983.845136186777</v>
      </c>
      <c r="H18" s="184"/>
      <c r="I18" s="184"/>
      <c r="J18" s="187"/>
      <c r="K18" s="17">
        <v>0.85340000000000005</v>
      </c>
      <c r="L18" s="18">
        <v>0.29685</v>
      </c>
    </row>
    <row r="19" spans="1:12" ht="15" thickBot="1" x14ac:dyDescent="0.35">
      <c r="A19" s="14" t="s">
        <v>14</v>
      </c>
      <c r="B19" s="77">
        <v>47097</v>
      </c>
      <c r="C19" s="77">
        <v>9542499</v>
      </c>
      <c r="D19" s="77">
        <v>5680</v>
      </c>
      <c r="E19" s="77">
        <v>2836564</v>
      </c>
      <c r="F19" s="27">
        <f t="shared" si="1"/>
        <v>52777</v>
      </c>
      <c r="G19" s="27">
        <f t="shared" si="1"/>
        <v>12379063</v>
      </c>
      <c r="H19" s="184"/>
      <c r="I19" s="184"/>
      <c r="J19" s="187"/>
      <c r="K19" s="17">
        <v>0.68969999999999898</v>
      </c>
      <c r="L19" s="18">
        <v>0.21156666666666668</v>
      </c>
    </row>
    <row r="20" spans="1:12" ht="15" thickBot="1" x14ac:dyDescent="0.35">
      <c r="A20" s="19" t="s">
        <v>15</v>
      </c>
      <c r="B20" s="78">
        <v>1346</v>
      </c>
      <c r="C20" s="78">
        <v>267549.47000000003</v>
      </c>
      <c r="D20" s="78">
        <v>132</v>
      </c>
      <c r="E20" s="78">
        <v>63157.58</v>
      </c>
      <c r="F20" s="28">
        <f t="shared" si="1"/>
        <v>1478</v>
      </c>
      <c r="G20" s="28">
        <f t="shared" si="1"/>
        <v>330707.05000000005</v>
      </c>
      <c r="H20" s="184"/>
      <c r="I20" s="184"/>
      <c r="J20" s="187"/>
      <c r="K20" s="22">
        <v>1.0027499999999949</v>
      </c>
      <c r="L20" s="23">
        <v>0.43530000000000002</v>
      </c>
    </row>
    <row r="21" spans="1:12" ht="15" thickBot="1" x14ac:dyDescent="0.35">
      <c r="A21" s="127" t="s">
        <v>18</v>
      </c>
      <c r="B21" s="130">
        <f>SUM(B22:B26)</f>
        <v>17140</v>
      </c>
      <c r="C21" s="130">
        <f t="shared" ref="C21:E21" si="3">SUM(C22:C26)</f>
        <v>14509276.898988327</v>
      </c>
      <c r="D21" s="130">
        <f t="shared" si="3"/>
        <v>7471</v>
      </c>
      <c r="E21" s="130">
        <f t="shared" si="3"/>
        <v>13060051.366828794</v>
      </c>
      <c r="F21" s="129">
        <f t="shared" ref="F21:G34" si="4">B21+D21</f>
        <v>24611</v>
      </c>
      <c r="G21" s="129">
        <f t="shared" si="4"/>
        <v>27569328.265817121</v>
      </c>
      <c r="H21" s="184">
        <f>G21/G2</f>
        <v>0.12331426553247245</v>
      </c>
      <c r="I21" s="184">
        <f>F21/F2</f>
        <v>1.4574718007543487E-2</v>
      </c>
      <c r="J21" s="187">
        <f>E21/G21</f>
        <v>0.4737167057864734</v>
      </c>
      <c r="K21" s="25"/>
      <c r="L21" s="26"/>
    </row>
    <row r="22" spans="1:12" ht="15" thickBot="1" x14ac:dyDescent="0.35">
      <c r="A22" s="14" t="s">
        <v>11</v>
      </c>
      <c r="B22" s="77">
        <v>273</v>
      </c>
      <c r="C22" s="77">
        <v>548813</v>
      </c>
      <c r="D22" s="77">
        <v>315</v>
      </c>
      <c r="E22" s="77">
        <v>936922</v>
      </c>
      <c r="F22" s="27">
        <f t="shared" si="4"/>
        <v>588</v>
      </c>
      <c r="G22" s="27">
        <f t="shared" si="4"/>
        <v>1485735</v>
      </c>
      <c r="H22" s="184"/>
      <c r="I22" s="184"/>
      <c r="J22" s="187"/>
      <c r="K22" s="17">
        <v>0.82720000000000005</v>
      </c>
      <c r="L22" s="18">
        <v>0.1071</v>
      </c>
    </row>
    <row r="23" spans="1:12" ht="15" thickBot="1" x14ac:dyDescent="0.35">
      <c r="A23" s="14" t="s">
        <v>12</v>
      </c>
      <c r="B23" s="77">
        <v>6656</v>
      </c>
      <c r="C23" s="77">
        <v>6719005.5</v>
      </c>
      <c r="D23" s="77">
        <v>3617</v>
      </c>
      <c r="E23" s="77">
        <v>6698746.7000000002</v>
      </c>
      <c r="F23" s="27">
        <f t="shared" si="4"/>
        <v>10273</v>
      </c>
      <c r="G23" s="27">
        <f t="shared" si="4"/>
        <v>13417752.199999999</v>
      </c>
      <c r="H23" s="184"/>
      <c r="I23" s="184"/>
      <c r="J23" s="187"/>
      <c r="K23" s="17">
        <v>0.63572499999999976</v>
      </c>
      <c r="L23" s="18">
        <v>0.22370000000000001</v>
      </c>
    </row>
    <row r="24" spans="1:12" ht="15" thickBot="1" x14ac:dyDescent="0.35">
      <c r="A24" s="14" t="s">
        <v>13</v>
      </c>
      <c r="B24" s="77">
        <v>327</v>
      </c>
      <c r="C24" s="77">
        <v>62002.603988326853</v>
      </c>
      <c r="D24" s="77">
        <v>220</v>
      </c>
      <c r="E24" s="77">
        <v>57256.766828793778</v>
      </c>
      <c r="F24" s="27">
        <f t="shared" si="4"/>
        <v>547</v>
      </c>
      <c r="G24" s="27">
        <f t="shared" si="4"/>
        <v>119259.37081712062</v>
      </c>
      <c r="H24" s="184"/>
      <c r="I24" s="184"/>
      <c r="J24" s="187"/>
      <c r="K24" s="17">
        <v>0.85340000000000005</v>
      </c>
      <c r="L24" s="18">
        <v>0.29685</v>
      </c>
    </row>
    <row r="25" spans="1:12" ht="15" thickBot="1" x14ac:dyDescent="0.35">
      <c r="A25" s="14" t="s">
        <v>14</v>
      </c>
      <c r="B25" s="77">
        <v>9735</v>
      </c>
      <c r="C25" s="77">
        <v>6835190</v>
      </c>
      <c r="D25" s="77">
        <v>3215</v>
      </c>
      <c r="E25" s="77">
        <v>5010981</v>
      </c>
      <c r="F25" s="27">
        <f>B25+D25</f>
        <v>12950</v>
      </c>
      <c r="G25" s="27">
        <f t="shared" si="4"/>
        <v>11846171</v>
      </c>
      <c r="H25" s="184"/>
      <c r="I25" s="184"/>
      <c r="J25" s="187"/>
      <c r="K25" s="17">
        <v>0.68969999999999898</v>
      </c>
      <c r="L25" s="18">
        <v>0.19816666666666669</v>
      </c>
    </row>
    <row r="26" spans="1:12" ht="15" thickBot="1" x14ac:dyDescent="0.35">
      <c r="A26" s="19" t="s">
        <v>15</v>
      </c>
      <c r="B26" s="78">
        <v>149</v>
      </c>
      <c r="C26" s="78">
        <v>344265.79500000004</v>
      </c>
      <c r="D26" s="78">
        <v>104</v>
      </c>
      <c r="E26" s="78">
        <v>356144.9</v>
      </c>
      <c r="F26" s="28">
        <f>B26+D26</f>
        <v>253</v>
      </c>
      <c r="G26" s="28">
        <f t="shared" si="4"/>
        <v>700410.69500000007</v>
      </c>
      <c r="H26" s="184"/>
      <c r="I26" s="184"/>
      <c r="J26" s="187"/>
      <c r="K26" s="22">
        <v>1.0027499999999949</v>
      </c>
      <c r="L26" s="23">
        <v>0.26300000000000001</v>
      </c>
    </row>
    <row r="27" spans="1:12" ht="15" thickBot="1" x14ac:dyDescent="0.35">
      <c r="A27" s="127" t="s">
        <v>19</v>
      </c>
      <c r="B27" s="130">
        <f>SUM(B28:B32)</f>
        <v>5935</v>
      </c>
      <c r="C27" s="130">
        <f t="shared" ref="C27:E27" si="5">SUM(C28:C32)</f>
        <v>20745214.842782099</v>
      </c>
      <c r="D27" s="130">
        <f t="shared" si="5"/>
        <v>4870</v>
      </c>
      <c r="E27" s="130">
        <f t="shared" si="5"/>
        <v>38603543.381031133</v>
      </c>
      <c r="F27" s="129">
        <f t="shared" si="4"/>
        <v>10805</v>
      </c>
      <c r="G27" s="129">
        <f t="shared" si="4"/>
        <v>59348758.223813236</v>
      </c>
      <c r="H27" s="184">
        <f>G27/G2</f>
        <v>0.26545980591438617</v>
      </c>
      <c r="I27" s="188">
        <f>F27/F2</f>
        <v>6.3987577941370674E-3</v>
      </c>
      <c r="J27" s="192">
        <f>E27/G27</f>
        <v>0.65045241950052723</v>
      </c>
      <c r="K27" s="25"/>
      <c r="L27" s="26"/>
    </row>
    <row r="28" spans="1:12" ht="15" thickBot="1" x14ac:dyDescent="0.35">
      <c r="A28" s="14" t="s">
        <v>11</v>
      </c>
      <c r="B28" s="77">
        <v>20</v>
      </c>
      <c r="C28" s="77">
        <v>291444</v>
      </c>
      <c r="D28" s="77">
        <v>87</v>
      </c>
      <c r="E28" s="77">
        <v>2010382</v>
      </c>
      <c r="F28" s="27">
        <f t="shared" si="4"/>
        <v>107</v>
      </c>
      <c r="G28" s="27">
        <f t="shared" si="4"/>
        <v>2301826</v>
      </c>
      <c r="H28" s="184"/>
      <c r="I28" s="188"/>
      <c r="J28" s="192"/>
      <c r="K28" s="17">
        <v>0.82720000000000005</v>
      </c>
      <c r="L28" s="18">
        <v>6.576666666666664E-2</v>
      </c>
    </row>
    <row r="29" spans="1:12" ht="15" thickBot="1" x14ac:dyDescent="0.35">
      <c r="A29" s="14" t="s">
        <v>12</v>
      </c>
      <c r="B29" s="77">
        <v>404</v>
      </c>
      <c r="C29" s="77">
        <v>5387897.9000000004</v>
      </c>
      <c r="D29" s="77">
        <v>826</v>
      </c>
      <c r="E29" s="77">
        <v>8790635.4000000004</v>
      </c>
      <c r="F29" s="27">
        <f t="shared" si="4"/>
        <v>1230</v>
      </c>
      <c r="G29" s="27">
        <f t="shared" si="4"/>
        <v>14178533.300000001</v>
      </c>
      <c r="H29" s="184"/>
      <c r="I29" s="188"/>
      <c r="J29" s="192"/>
      <c r="K29" s="17">
        <v>0.58833333333333293</v>
      </c>
      <c r="L29" s="18">
        <v>0.18739999999999968</v>
      </c>
    </row>
    <row r="30" spans="1:12" ht="15" thickBot="1" x14ac:dyDescent="0.35">
      <c r="A30" s="14" t="s">
        <v>13</v>
      </c>
      <c r="B30" s="77">
        <v>6</v>
      </c>
      <c r="C30" s="77">
        <v>2680.3827821011673</v>
      </c>
      <c r="D30" s="77">
        <v>13</v>
      </c>
      <c r="E30" s="77">
        <v>28458.531031128408</v>
      </c>
      <c r="F30" s="27">
        <f t="shared" si="4"/>
        <v>19</v>
      </c>
      <c r="G30" s="27">
        <f t="shared" si="4"/>
        <v>31138.913813229577</v>
      </c>
      <c r="H30" s="184"/>
      <c r="I30" s="188"/>
      <c r="J30" s="192"/>
      <c r="K30" s="17">
        <v>0.85340000000000005</v>
      </c>
      <c r="L30" s="18">
        <v>0.29685</v>
      </c>
    </row>
    <row r="31" spans="1:12" ht="15" thickBot="1" x14ac:dyDescent="0.35">
      <c r="A31" s="14" t="s">
        <v>14</v>
      </c>
      <c r="B31" s="77">
        <v>5499</v>
      </c>
      <c r="C31" s="77">
        <v>15001913</v>
      </c>
      <c r="D31" s="77">
        <v>3925</v>
      </c>
      <c r="E31" s="77">
        <v>27239782</v>
      </c>
      <c r="F31" s="27">
        <f t="shared" si="4"/>
        <v>9424</v>
      </c>
      <c r="G31" s="27">
        <f t="shared" si="4"/>
        <v>42241695</v>
      </c>
      <c r="H31" s="184"/>
      <c r="I31" s="188"/>
      <c r="J31" s="192"/>
      <c r="K31" s="17">
        <v>0.608899999999999</v>
      </c>
      <c r="L31" s="18">
        <v>0.18462500000000001</v>
      </c>
    </row>
    <row r="32" spans="1:12" ht="15" thickBot="1" x14ac:dyDescent="0.35">
      <c r="A32" s="14" t="s">
        <v>15</v>
      </c>
      <c r="B32" s="77">
        <v>6</v>
      </c>
      <c r="C32" s="77">
        <v>61279.560000000005</v>
      </c>
      <c r="D32" s="77">
        <v>19</v>
      </c>
      <c r="E32" s="77">
        <v>534285.44999999995</v>
      </c>
      <c r="F32" s="29">
        <f t="shared" si="4"/>
        <v>25</v>
      </c>
      <c r="G32" s="29">
        <f t="shared" si="4"/>
        <v>595565.01</v>
      </c>
      <c r="H32" s="184"/>
      <c r="I32" s="188"/>
      <c r="J32" s="192"/>
      <c r="K32" s="22">
        <v>1.0027499999999949</v>
      </c>
      <c r="L32" s="23">
        <v>0.20580000000000001</v>
      </c>
    </row>
    <row r="33" spans="1:10" ht="15" thickBot="1" x14ac:dyDescent="0.35">
      <c r="A33" s="127" t="s">
        <v>20</v>
      </c>
      <c r="B33" s="130"/>
      <c r="C33" s="130">
        <v>0</v>
      </c>
      <c r="D33" s="130">
        <v>0</v>
      </c>
      <c r="E33" s="130">
        <v>0</v>
      </c>
      <c r="F33" s="129">
        <f t="shared" si="4"/>
        <v>0</v>
      </c>
      <c r="G33" s="129">
        <f t="shared" si="4"/>
        <v>0</v>
      </c>
      <c r="H33" s="189">
        <f>G33/G2</f>
        <v>0</v>
      </c>
      <c r="I33" s="190">
        <f>F33/F2</f>
        <v>0</v>
      </c>
      <c r="J33" s="191"/>
    </row>
    <row r="34" spans="1:10" ht="15" thickBot="1" x14ac:dyDescent="0.35">
      <c r="A34" s="38" t="s">
        <v>12</v>
      </c>
      <c r="B34" s="39">
        <v>3</v>
      </c>
      <c r="C34" s="39"/>
      <c r="D34" s="39"/>
      <c r="E34" s="39"/>
      <c r="F34" s="37">
        <f t="shared" si="4"/>
        <v>3</v>
      </c>
      <c r="G34" s="28">
        <f t="shared" si="4"/>
        <v>0</v>
      </c>
      <c r="H34" s="189"/>
      <c r="I34" s="190"/>
      <c r="J34" s="191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9B84-C0AA-4B8F-9557-3E42EB9AAB3C}">
  <dimension ref="A1:Y63"/>
  <sheetViews>
    <sheetView tabSelected="1" workbookViewId="0">
      <selection activeCell="Q16" sqref="Q16"/>
    </sheetView>
  </sheetViews>
  <sheetFormatPr defaultRowHeight="14.4" x14ac:dyDescent="0.3"/>
  <cols>
    <col min="1" max="1" width="19.77734375" customWidth="1"/>
    <col min="2" max="2" width="15.21875" customWidth="1"/>
    <col min="3" max="3" width="12.77734375" customWidth="1"/>
    <col min="4" max="4" width="12.21875" customWidth="1"/>
    <col min="5" max="5" width="13" customWidth="1"/>
    <col min="6" max="6" width="14.88671875" customWidth="1"/>
    <col min="7" max="7" width="13.44140625" customWidth="1"/>
    <col min="8" max="8" width="13.21875" customWidth="1"/>
    <col min="9" max="9" width="10.77734375" customWidth="1"/>
    <col min="10" max="10" width="17.88671875" customWidth="1"/>
    <col min="11" max="11" width="16.6640625" customWidth="1"/>
    <col min="12" max="12" width="12.44140625" customWidth="1"/>
    <col min="13" max="13" width="11.77734375" customWidth="1"/>
    <col min="14" max="14" width="13.21875" customWidth="1"/>
    <col min="15" max="16" width="11" customWidth="1"/>
    <col min="17" max="17" width="16.77734375" customWidth="1"/>
    <col min="18" max="18" width="14.6640625" customWidth="1"/>
    <col min="19" max="19" width="12" customWidth="1"/>
    <col min="20" max="20" width="13.109375" customWidth="1"/>
    <col min="21" max="21" width="13.33203125" customWidth="1"/>
    <col min="22" max="22" width="13.5546875" customWidth="1"/>
  </cols>
  <sheetData>
    <row r="1" spans="1:25" x14ac:dyDescent="0.3">
      <c r="A1" s="131" t="s">
        <v>35</v>
      </c>
      <c r="B1" s="193" t="s">
        <v>11</v>
      </c>
      <c r="C1" s="194"/>
      <c r="D1" s="132"/>
      <c r="E1" s="193" t="s">
        <v>48</v>
      </c>
      <c r="F1" s="194"/>
      <c r="G1" s="132"/>
      <c r="H1" s="193" t="s">
        <v>13</v>
      </c>
      <c r="I1" s="194"/>
      <c r="J1" s="132"/>
      <c r="K1" s="193" t="s">
        <v>14</v>
      </c>
      <c r="L1" s="194"/>
      <c r="M1" s="132"/>
      <c r="N1" s="193" t="s">
        <v>15</v>
      </c>
      <c r="O1" s="194"/>
      <c r="P1" s="132"/>
      <c r="Q1" s="193" t="s">
        <v>49</v>
      </c>
      <c r="R1" s="194"/>
      <c r="S1" s="132"/>
      <c r="T1" s="193" t="s">
        <v>41</v>
      </c>
      <c r="U1" s="194"/>
      <c r="V1" s="132"/>
      <c r="W1" s="140"/>
      <c r="X1" s="140"/>
      <c r="Y1" s="140"/>
    </row>
    <row r="2" spans="1:25" ht="15" thickBot="1" x14ac:dyDescent="0.35">
      <c r="A2" s="133">
        <v>0.1</v>
      </c>
      <c r="B2" s="134" t="s">
        <v>36</v>
      </c>
      <c r="C2" s="134" t="s">
        <v>37</v>
      </c>
      <c r="D2" s="135" t="s">
        <v>38</v>
      </c>
      <c r="E2" s="134" t="s">
        <v>36</v>
      </c>
      <c r="F2" s="134" t="s">
        <v>37</v>
      </c>
      <c r="G2" s="135" t="s">
        <v>38</v>
      </c>
      <c r="H2" s="134" t="s">
        <v>36</v>
      </c>
      <c r="I2" s="134" t="s">
        <v>37</v>
      </c>
      <c r="J2" s="135" t="s">
        <v>38</v>
      </c>
      <c r="K2" s="134" t="s">
        <v>36</v>
      </c>
      <c r="L2" s="134" t="s">
        <v>37</v>
      </c>
      <c r="M2" s="135" t="s">
        <v>38</v>
      </c>
      <c r="N2" s="134" t="s">
        <v>36</v>
      </c>
      <c r="O2" s="134" t="s">
        <v>37</v>
      </c>
      <c r="P2" s="135" t="s">
        <v>38</v>
      </c>
      <c r="Q2" s="134" t="s">
        <v>36</v>
      </c>
      <c r="R2" s="134" t="s">
        <v>37</v>
      </c>
      <c r="S2" s="135" t="s">
        <v>38</v>
      </c>
      <c r="T2" s="134" t="s">
        <v>36</v>
      </c>
      <c r="U2" s="134" t="s">
        <v>37</v>
      </c>
      <c r="V2" s="135" t="s">
        <v>38</v>
      </c>
      <c r="W2" s="140"/>
      <c r="X2" s="140"/>
      <c r="Y2" s="140"/>
    </row>
    <row r="3" spans="1:25" x14ac:dyDescent="0.3">
      <c r="A3" s="136" t="s">
        <v>39</v>
      </c>
      <c r="B3" s="137">
        <f>B12+B18</f>
        <v>35282.083333333336</v>
      </c>
      <c r="C3" s="137">
        <f>C12+C18</f>
        <v>28835590</v>
      </c>
      <c r="D3" s="137">
        <f>C3*A2</f>
        <v>2883559</v>
      </c>
      <c r="E3" s="137">
        <f>B13+B19</f>
        <v>577485.08333333326</v>
      </c>
      <c r="F3" s="137">
        <f>C13+C19</f>
        <v>362203988.90000004</v>
      </c>
      <c r="G3" s="137">
        <f>F3*$A$2</f>
        <v>36220398.890000008</v>
      </c>
      <c r="H3" s="137">
        <f>B14+B20</f>
        <v>56092.166666666664</v>
      </c>
      <c r="I3" s="137">
        <f>C14+C20</f>
        <v>29642386.601664744</v>
      </c>
      <c r="J3" s="137">
        <f>I3*$A$2</f>
        <v>2964238.6601664745</v>
      </c>
      <c r="K3" s="137">
        <f>B15+B21</f>
        <v>864045.41666666663</v>
      </c>
      <c r="L3" s="137">
        <f>C15+C21</f>
        <v>598377727</v>
      </c>
      <c r="M3" s="137">
        <f>L3*$A$2</f>
        <v>59837772.700000003</v>
      </c>
      <c r="N3" s="137">
        <f>B16+B22</f>
        <v>14657.666666666668</v>
      </c>
      <c r="O3" s="137">
        <f>C16+C22</f>
        <v>9529658.7399999872</v>
      </c>
      <c r="P3" s="137">
        <f>O3*$A$2</f>
        <v>952965.87399999879</v>
      </c>
      <c r="Q3" s="137">
        <f>D11+D17</f>
        <v>16871.166666666668</v>
      </c>
      <c r="R3" s="137">
        <f>E11+E17</f>
        <v>13784719.766890623</v>
      </c>
      <c r="S3" s="137">
        <f>R3*$A$2</f>
        <v>1378471.9766890623</v>
      </c>
      <c r="T3" s="137">
        <f>F11+F17</f>
        <v>1564433.583333333</v>
      </c>
      <c r="U3" s="137">
        <f>G11+G17</f>
        <v>1042374071.0085554</v>
      </c>
      <c r="V3" s="137">
        <f>U3*$A$2</f>
        <v>104237407.10085554</v>
      </c>
      <c r="W3" s="140"/>
      <c r="X3" s="140"/>
      <c r="Y3" s="140"/>
    </row>
    <row r="4" spans="1:25" ht="15" thickBot="1" x14ac:dyDescent="0.35">
      <c r="A4" s="138" t="s">
        <v>40</v>
      </c>
      <c r="B4" s="137">
        <f>B24+B30+B36</f>
        <v>4199.166666666667</v>
      </c>
      <c r="C4" s="137">
        <f>C24+C30+C36</f>
        <v>14640606</v>
      </c>
      <c r="D4" s="137">
        <f>C4*A2</f>
        <v>1464060.6</v>
      </c>
      <c r="E4" s="137">
        <f>B25+B31+B37</f>
        <v>50016.166666666672</v>
      </c>
      <c r="F4" s="137">
        <f>C25+C31+C37</f>
        <v>220198147.79999995</v>
      </c>
      <c r="G4" s="137">
        <f>F4*$A$2</f>
        <v>22019814.779999997</v>
      </c>
      <c r="H4" s="137">
        <f>F26</f>
        <v>3969.291666666667</v>
      </c>
      <c r="I4" s="137">
        <f>G26</f>
        <v>5328792.6188627416</v>
      </c>
      <c r="J4" s="137">
        <f>I4*$A$2</f>
        <v>532879.26188627421</v>
      </c>
      <c r="K4" s="137">
        <f>B27+B33+B39</f>
        <v>64083.166666666672</v>
      </c>
      <c r="L4" s="137">
        <f>C27+C33+C39</f>
        <v>340874511</v>
      </c>
      <c r="M4" s="137">
        <f>L4*$A$2</f>
        <v>34087451.100000001</v>
      </c>
      <c r="N4" s="137">
        <f>B28+B34+B40</f>
        <v>1485.4166666666665</v>
      </c>
      <c r="O4" s="137">
        <f>C28+C34+C40</f>
        <v>5264272.9919999978</v>
      </c>
      <c r="P4" s="137">
        <f t="shared" ref="P4:P5" si="0">O4*$A$2</f>
        <v>526427.29919999978</v>
      </c>
      <c r="Q4" s="137">
        <f>D23+D29+D35</f>
        <v>24577.583333333328</v>
      </c>
      <c r="R4" s="137">
        <f>E23+E29+E35</f>
        <v>590929245.68841267</v>
      </c>
      <c r="S4" s="137">
        <f>R4*$A$2</f>
        <v>59092924.568841271</v>
      </c>
      <c r="T4" s="137">
        <f>F23+F29+F35</f>
        <v>148441.45833333334</v>
      </c>
      <c r="U4" s="137">
        <f>G23+G29+G35</f>
        <v>1182125335.7355304</v>
      </c>
      <c r="V4" s="137">
        <f>U4*$A$2</f>
        <v>118212533.57355304</v>
      </c>
      <c r="W4" s="140"/>
      <c r="X4" s="140"/>
      <c r="Y4" s="140"/>
    </row>
    <row r="5" spans="1:25" ht="15.6" thickTop="1" thickBot="1" x14ac:dyDescent="0.35">
      <c r="A5" s="139" t="s">
        <v>41</v>
      </c>
      <c r="B5" s="137">
        <f>SUM(B3:B4)</f>
        <v>39481.25</v>
      </c>
      <c r="C5" s="137">
        <f>SUM(C3:C4)</f>
        <v>43476196</v>
      </c>
      <c r="D5" s="137">
        <f>C5*A2</f>
        <v>4347619.6000000006</v>
      </c>
      <c r="E5" s="137">
        <f>SUM(E3:E4)</f>
        <v>627501.24999999988</v>
      </c>
      <c r="F5" s="137">
        <f>SUM(F3:F4)</f>
        <v>582402136.70000005</v>
      </c>
      <c r="G5" s="137">
        <f>F5*A2</f>
        <v>58240213.670000009</v>
      </c>
      <c r="H5" s="137">
        <f>SUM(H3:H4)</f>
        <v>60061.458333333328</v>
      </c>
      <c r="I5" s="137">
        <f>SUM(I3:I4)</f>
        <v>34971179.220527485</v>
      </c>
      <c r="J5" s="137">
        <f>I5*$A$2</f>
        <v>3497117.9220527485</v>
      </c>
      <c r="K5" s="137">
        <f>SUM(K3:K4)</f>
        <v>928128.58333333326</v>
      </c>
      <c r="L5" s="137">
        <f>SUM(L3:L4)</f>
        <v>939252238</v>
      </c>
      <c r="M5" s="137">
        <f>L5*$A$2</f>
        <v>93925223.800000012</v>
      </c>
      <c r="N5" s="137">
        <f>SUM(N3:N4)</f>
        <v>16143.083333333334</v>
      </c>
      <c r="O5" s="137">
        <f>SUM(O3:O4)</f>
        <v>14793931.731999986</v>
      </c>
      <c r="P5" s="137">
        <f t="shared" si="0"/>
        <v>1479393.1731999987</v>
      </c>
      <c r="Q5" s="137">
        <f>SUM(Q3:Q4)</f>
        <v>41448.75</v>
      </c>
      <c r="R5" s="137">
        <f>SUM(R3:R4)</f>
        <v>604713965.45530331</v>
      </c>
      <c r="S5" s="137">
        <f>R5*$A$2</f>
        <v>60471396.545530334</v>
      </c>
      <c r="T5" s="137">
        <f>SUM(T3:T4)</f>
        <v>1712875.0416666663</v>
      </c>
      <c r="U5" s="137">
        <f>SUM(U3:U4)</f>
        <v>2224499406.7440858</v>
      </c>
      <c r="V5" s="137">
        <f>U5*$A$2</f>
        <v>222449940.67440858</v>
      </c>
      <c r="W5" s="140"/>
      <c r="X5" s="140"/>
      <c r="Y5" s="140"/>
    </row>
    <row r="7" spans="1:25" x14ac:dyDescent="0.3">
      <c r="A7" s="15"/>
      <c r="E7" s="15"/>
    </row>
    <row r="8" spans="1:25" ht="15" thickBot="1" x14ac:dyDescent="0.35">
      <c r="T8" s="15"/>
      <c r="U8" s="15"/>
      <c r="V8" s="77"/>
    </row>
    <row r="9" spans="1:25" ht="29.4" thickBot="1" x14ac:dyDescent="0.35">
      <c r="A9" s="180">
        <v>2023</v>
      </c>
      <c r="B9" s="141" t="s">
        <v>0</v>
      </c>
      <c r="C9" s="142" t="s">
        <v>1</v>
      </c>
      <c r="D9" s="143" t="s">
        <v>45</v>
      </c>
      <c r="E9" s="144" t="s">
        <v>25</v>
      </c>
      <c r="F9" s="145" t="s">
        <v>2</v>
      </c>
      <c r="G9" s="146" t="s">
        <v>3</v>
      </c>
      <c r="H9" s="147" t="s">
        <v>4</v>
      </c>
      <c r="I9" s="148" t="s">
        <v>5</v>
      </c>
      <c r="J9" s="149" t="s">
        <v>47</v>
      </c>
      <c r="K9" s="150" t="s">
        <v>42</v>
      </c>
      <c r="L9" s="150" t="s">
        <v>43</v>
      </c>
      <c r="M9" s="150" t="s">
        <v>44</v>
      </c>
    </row>
    <row r="10" spans="1:25" ht="15" thickBot="1" x14ac:dyDescent="0.35">
      <c r="A10" s="162" t="s">
        <v>46</v>
      </c>
      <c r="B10" s="163">
        <f>B11+B17+B23+B29+B35</f>
        <v>1671426.2916666665</v>
      </c>
      <c r="C10" s="163">
        <f>C11+C17+C23+C29+C35</f>
        <v>1619785441.2887828</v>
      </c>
      <c r="D10" s="163">
        <f>D11+D17+D23+D29+D35</f>
        <v>41448.75</v>
      </c>
      <c r="E10" s="163">
        <f>E11+E17+E23+E29+E35</f>
        <v>604713965.45530331</v>
      </c>
      <c r="F10" s="163">
        <f>B10+D10</f>
        <v>1712875.0416666665</v>
      </c>
      <c r="G10" s="164">
        <f>C10+E10</f>
        <v>2224499406.7440863</v>
      </c>
      <c r="H10" s="151">
        <f>SUM(H11:H40)</f>
        <v>0.99999999999999978</v>
      </c>
      <c r="I10" s="152">
        <f>SUM(I11:I40)</f>
        <v>0.99999999999999989</v>
      </c>
      <c r="J10" s="153">
        <f>E10/G10</f>
        <v>0.2718427182412243</v>
      </c>
      <c r="K10" s="154">
        <f>C10/B10</f>
        <v>969.10372258989059</v>
      </c>
      <c r="L10" s="155">
        <f>E10/D10</f>
        <v>14589.437931308021</v>
      </c>
      <c r="M10" s="156">
        <f>G10/F10</f>
        <v>1298.6933387619436</v>
      </c>
    </row>
    <row r="11" spans="1:25" x14ac:dyDescent="0.3">
      <c r="A11" s="169" t="s">
        <v>10</v>
      </c>
      <c r="B11" s="165">
        <f>SUM(B12:B16)</f>
        <v>1344965.4166666665</v>
      </c>
      <c r="C11" s="165">
        <f t="shared" ref="C11:E11" si="1">SUM(C12:C16)</f>
        <v>894800712.59976649</v>
      </c>
      <c r="D11" s="165">
        <f t="shared" si="1"/>
        <v>14304.333333333334</v>
      </c>
      <c r="E11" s="165">
        <f t="shared" si="1"/>
        <v>11909703.766890623</v>
      </c>
      <c r="F11" s="173">
        <f t="shared" ref="F11:G22" si="2">B11+D11</f>
        <v>1359269.7499999998</v>
      </c>
      <c r="G11" s="174">
        <f t="shared" si="2"/>
        <v>906710416.36665714</v>
      </c>
      <c r="H11" s="200">
        <f>G11/G10</f>
        <v>0.40760200412630099</v>
      </c>
      <c r="I11" s="201">
        <f>F11/F10</f>
        <v>0.7935603689323415</v>
      </c>
      <c r="J11" s="202">
        <f>E11/G11</f>
        <v>1.313506887305302E-2</v>
      </c>
      <c r="K11" s="177">
        <f t="shared" ref="K11:K40" si="3">C11/B11</f>
        <v>665.29644666806485</v>
      </c>
      <c r="L11" s="178">
        <f t="shared" ref="L11:L40" si="4">E11/D11</f>
        <v>832.59411601780039</v>
      </c>
      <c r="M11" s="179">
        <f t="shared" ref="M11:M40" si="5">G11/F11</f>
        <v>667.05701084472548</v>
      </c>
    </row>
    <row r="12" spans="1:25" x14ac:dyDescent="0.3">
      <c r="A12" s="166" t="s">
        <v>11</v>
      </c>
      <c r="B12" s="172">
        <f>AVERAGE(JAN!B4,FEB!B4,MAR!B4,APR!B4,MAY!B4,JUNE!B4,JULY!B4,AUGUST!B4,SEPTEMBER!B4,OCTOBER!B4,NOVEMBER!B4,DECEMBER!B4)</f>
        <v>28845.666666666668</v>
      </c>
      <c r="C12" s="172">
        <f>SUM(JAN!C4,FEB!C4,MAR!C4,APR!C4,MAY!C4,JUNE!C4,JULY!C4,AUGUST!C4,SEPTEMBER!C4,OCTOBER!C4,NOVEMBER!C4,DECEMBER!C4)</f>
        <v>23947613</v>
      </c>
      <c r="D12" s="172">
        <f>AVERAGE(JAN!D4,FEB!D4,MAR!D4,APR!D4,MAY!D4,JUNE!D4,JULY!D4,AUGUST!D4,SEPTEMBER!D4,OCTOBER!D4,NOVEMBER!D4,DECEMBER!D4)</f>
        <v>144.66666666666666</v>
      </c>
      <c r="E12" s="172">
        <f>SUM(JAN!E4,FEB!E4,MAR!E4,APR!E4,MAY!E4,JUNE!E4,JULY!E4,AUGUST!E4,SEPTEMBER!E4,OCTOBER!E4,NOVEMBER!E4,DECEMBER!E4)</f>
        <v>233579</v>
      </c>
      <c r="F12" s="168">
        <f t="shared" si="2"/>
        <v>28990.333333333336</v>
      </c>
      <c r="G12" s="168">
        <f t="shared" si="2"/>
        <v>24181192</v>
      </c>
      <c r="H12" s="196"/>
      <c r="I12" s="199"/>
      <c r="J12" s="195"/>
      <c r="K12" s="158">
        <f t="shared" si="3"/>
        <v>830.19793845407162</v>
      </c>
      <c r="L12" s="159">
        <f t="shared" si="4"/>
        <v>1614.6013824884794</v>
      </c>
      <c r="M12" s="160">
        <f t="shared" si="5"/>
        <v>834.11224431132212</v>
      </c>
    </row>
    <row r="13" spans="1:25" x14ac:dyDescent="0.3">
      <c r="A13" s="166" t="s">
        <v>12</v>
      </c>
      <c r="B13" s="172">
        <f>AVERAGE(JAN!B5,FEB!B5,MAR!B5,APR!B5,MAY!B5,JUNE!B5,JULY!B5,AUGUST!B5,SEPTEMBER!B5,OCTOBER!B5,NOVEMBER!B5,DECEMBER!B5)</f>
        <v>491103.58333333331</v>
      </c>
      <c r="C13" s="172">
        <f>SUM(JAN!C5,FEB!C5,MAR!C5,APR!C5,MAY!C5,JUNE!C5,JULY!C5,AUGUST!C5,SEPTEMBER!C5,OCTOBER!C5,NOVEMBER!C5,DECEMBER!C5)</f>
        <v>309588417.30000001</v>
      </c>
      <c r="D13" s="172">
        <f>AVERAGE(JAN!D5,FEB!D5,MAR!D5,APR!D5,MAY!D5,JUNE!D5,JULY!D5,AUGUST!D5,SEPTEMBER!D5,OCTOBER!D5,NOVEMBER!D5,DECEMBER!D5)</f>
        <v>2152.4166666666665</v>
      </c>
      <c r="E13" s="172">
        <f>SUM(JAN!E5,FEB!E5,MAR!E5,APR!E5,MAY!E5,JUNE!E5,JULY!E5,AUGUST!E5,SEPTEMBER!E5,OCTOBER!E5,NOVEMBER!E5,DECEMBER!E5)</f>
        <v>1851040.9999999995</v>
      </c>
      <c r="F13" s="168">
        <f t="shared" si="2"/>
        <v>493256</v>
      </c>
      <c r="G13" s="168">
        <f t="shared" si="2"/>
        <v>311439458.30000001</v>
      </c>
      <c r="H13" s="196"/>
      <c r="I13" s="199"/>
      <c r="J13" s="195"/>
      <c r="K13" s="158">
        <f t="shared" si="3"/>
        <v>630.39331783875195</v>
      </c>
      <c r="L13" s="159">
        <f t="shared" si="4"/>
        <v>859.98265515505807</v>
      </c>
      <c r="M13" s="160">
        <f t="shared" si="5"/>
        <v>631.39517471657723</v>
      </c>
    </row>
    <row r="14" spans="1:25" x14ac:dyDescent="0.3">
      <c r="A14" s="166" t="s">
        <v>13</v>
      </c>
      <c r="B14" s="172">
        <f>AVERAGE(JAN!B6,FEB!B6,MAR!B6,APR!B6,MAY!B6,JUNE!B6,JULY!B6,AUGUST!B6,SEPTEMBER!B6,OCTOBER!B6,NOVEMBER!B6,DECEMBER!B6)</f>
        <v>44178.666666666664</v>
      </c>
      <c r="C14" s="172">
        <f>SUM(JAN!C6,FEB!C6,MAR!C6,APR!C6,MAY!C6,JUNE!C6,JULY!C6,AUGUST!C6,SEPTEMBER!C6,OCTOBER!C6,NOVEMBER!C6,DECEMBER!C6)</f>
        <v>23484760.019766442</v>
      </c>
      <c r="D14" s="172">
        <f>AVERAGE(JAN!D6,FEB!D6,MAR!D6,APR!D6,MAY!D6,JUNE!D6,JULY!D6,AUGUST!D6,SEPTEMBER!D6,OCTOBER!D6,NOVEMBER!D6,DECEMBER!D6)</f>
        <v>239.25</v>
      </c>
      <c r="E14" s="172">
        <f>SUM(JAN!E6,FEB!E6,MAR!E6,APR!E6,MAY!E6,JUNE!E6,JULY!E6,AUGUST!E6,SEPTEMBER!E6,OCTOBER!E6,NOVEMBER!E6,DECEMBER!E6)</f>
        <v>160918.76689062241</v>
      </c>
      <c r="F14" s="168">
        <f t="shared" si="2"/>
        <v>44417.916666666664</v>
      </c>
      <c r="G14" s="168">
        <f t="shared" si="2"/>
        <v>23645678.786657065</v>
      </c>
      <c r="H14" s="196"/>
      <c r="I14" s="199"/>
      <c r="J14" s="195"/>
      <c r="K14" s="158">
        <f t="shared" si="3"/>
        <v>531.58598463284943</v>
      </c>
      <c r="L14" s="159">
        <f t="shared" si="4"/>
        <v>672.59672681555867</v>
      </c>
      <c r="M14" s="160">
        <f t="shared" si="5"/>
        <v>532.34551642990311</v>
      </c>
    </row>
    <row r="15" spans="1:25" x14ac:dyDescent="0.3">
      <c r="A15" s="166" t="s">
        <v>14</v>
      </c>
      <c r="B15" s="172">
        <f>AVERAGE(JAN!B7,FEB!B7,MAR!B7,APR!B7,MAY!B7,JUNE!B7,JULY!B7,AUGUST!B7,SEPTEMBER!B7,OCTOBER!B7,NOVEMBER!B7,DECEMBER!B7)</f>
        <v>769754.16666666663</v>
      </c>
      <c r="C15" s="172">
        <f>SUM(JAN!C7,FEB!C7,MAR!C7,APR!C7,MAY!C7,JUNE!C7,JULY!C7,AUGUST!C7,SEPTEMBER!C7,OCTOBER!C7,NOVEMBER!C7,DECEMBER!C7)</f>
        <v>530786429</v>
      </c>
      <c r="D15" s="172">
        <f>AVERAGE(JAN!D7,FEB!D7,MAR!D7,APR!D7,MAY!D7,JUNE!D7,JULY!D7,AUGUST!D7,SEPTEMBER!D7,OCTOBER!D7,NOVEMBER!D7,DECEMBER!D7)</f>
        <v>11760.916666666666</v>
      </c>
      <c r="E15" s="172">
        <f>SUM(JAN!E7,FEB!E7,MAR!E7,APR!E7,MAY!E7,JUNE!E7,JULY!E7,AUGUST!E7,SEPTEMBER!E7,OCTOBER!E7,NOVEMBER!E7,DECEMBER!E7)</f>
        <v>9654098</v>
      </c>
      <c r="F15" s="168">
        <f t="shared" si="2"/>
        <v>781515.08333333326</v>
      </c>
      <c r="G15" s="168">
        <f t="shared" si="2"/>
        <v>540440527</v>
      </c>
      <c r="H15" s="196"/>
      <c r="I15" s="199"/>
      <c r="J15" s="195"/>
      <c r="K15" s="158">
        <f t="shared" si="3"/>
        <v>689.55317422770258</v>
      </c>
      <c r="L15" s="159">
        <f t="shared" si="4"/>
        <v>820.86271619984279</v>
      </c>
      <c r="M15" s="160">
        <f t="shared" si="5"/>
        <v>691.52923408068159</v>
      </c>
    </row>
    <row r="16" spans="1:25" ht="15" thickBot="1" x14ac:dyDescent="0.35">
      <c r="A16" s="166" t="s">
        <v>15</v>
      </c>
      <c r="B16" s="172">
        <f>AVERAGE(JAN!B8,FEB!B8,MAR!B8,APR!B8,MAY!B8,JUNE!B8,JULY!B8,AUGUST!B8,SEPTEMBER!B8,OCTOBER!B8,NOVEMBER!B8,DECEMBER!B8)</f>
        <v>11083.333333333334</v>
      </c>
      <c r="C16" s="172">
        <f>SUM(JAN!C8,FEB!C8,MAR!C8,APR!C8,MAY!C8,JUNE!C8,JULY!C8,AUGUST!C8,SEPTEMBER!C8,OCTOBER!C8,NOVEMBER!C8,DECEMBER!C8)</f>
        <v>6993493.27999999</v>
      </c>
      <c r="D16" s="172">
        <f>AVERAGE(JAN!D8,FEB!D8,MAR!D8,APR!D8,MAY!D8,JUNE!D8,JULY!D8,AUGUST!D8,SEPTEMBER!D8,OCTOBER!D8,NOVEMBER!D8,DECEMBER!D8)</f>
        <v>7.083333333333333</v>
      </c>
      <c r="E16" s="172">
        <f>SUM(JAN!E8,FEB!E8,MAR!E8,APR!E8,MAY!E8,JUNE!E8,JULY!E8,AUGUST!E8,SEPTEMBER!E8,OCTOBER!E8,NOVEMBER!E8,DECEMBER!E8)</f>
        <v>10067</v>
      </c>
      <c r="F16" s="168">
        <f t="shared" si="2"/>
        <v>11090.416666666668</v>
      </c>
      <c r="G16" s="168">
        <f t="shared" si="2"/>
        <v>7003560.27999999</v>
      </c>
      <c r="H16" s="196"/>
      <c r="I16" s="199"/>
      <c r="J16" s="195"/>
      <c r="K16" s="158">
        <f t="shared" si="3"/>
        <v>630.99187488721714</v>
      </c>
      <c r="L16" s="159">
        <f t="shared" si="4"/>
        <v>1421.2235294117647</v>
      </c>
      <c r="M16" s="160">
        <f t="shared" si="5"/>
        <v>631.49658759439365</v>
      </c>
    </row>
    <row r="17" spans="1:13" x14ac:dyDescent="0.3">
      <c r="A17" s="161" t="s">
        <v>16</v>
      </c>
      <c r="B17" s="157">
        <f>SUM(B18:B22)</f>
        <v>202597.00000000003</v>
      </c>
      <c r="C17" s="157">
        <f t="shared" ref="C17:E17" si="6">SUM(C18:C22)</f>
        <v>133788638.64189829</v>
      </c>
      <c r="D17" s="157">
        <f t="shared" si="6"/>
        <v>2566.833333333333</v>
      </c>
      <c r="E17" s="157">
        <f t="shared" si="6"/>
        <v>1875016</v>
      </c>
      <c r="F17" s="170">
        <f t="shared" si="2"/>
        <v>205163.83333333337</v>
      </c>
      <c r="G17" s="175">
        <f t="shared" si="2"/>
        <v>135663654.64189827</v>
      </c>
      <c r="H17" s="196">
        <f>G17/G10</f>
        <v>6.0986150066213739E-2</v>
      </c>
      <c r="I17" s="199">
        <f>F17/F10</f>
        <v>0.11977746674019156</v>
      </c>
      <c r="J17" s="195">
        <f>E17/G17</f>
        <v>1.3821063607267155E-2</v>
      </c>
      <c r="K17" s="177">
        <f t="shared" si="3"/>
        <v>660.36831069511527</v>
      </c>
      <c r="L17" s="178">
        <f t="shared" si="4"/>
        <v>730.47828063112797</v>
      </c>
      <c r="M17" s="179">
        <f t="shared" si="5"/>
        <v>661.2454663073247</v>
      </c>
    </row>
    <row r="18" spans="1:13" x14ac:dyDescent="0.3">
      <c r="A18" s="166" t="s">
        <v>11</v>
      </c>
      <c r="B18" s="172">
        <f>AVERAGE(JAN!B10,FEB!B10,MAR!B10,APR!B10,MAY!B10,JUNE!B10,JULY!B10,AUGUST!B10,SEPTEMBER!B10,OCTOBER!B10,NOVEMBER!B10,DECEMBER!B10)</f>
        <v>6436.416666666667</v>
      </c>
      <c r="C18" s="172">
        <f>SUM(JAN!C10,FEB!C10,MAR!C10,APR!C10,MAY!C10,JUNE!C10,JULY!C10,AUGUST!C10,SEPTEMBER!C10,OCTOBER!C10,NOVEMBER!C10,DECEMBER!C10)</f>
        <v>4887977</v>
      </c>
      <c r="D18" s="172">
        <f>AVERAGE(JAN!D10,FEB!D10,MAR!D10,APR!D10,MAY!D10,JUNE!D10,JULY!D10,AUGUST!D10,SEPTEMBER!D10,OCTOBER!D10,NOVEMBER!D10,DECEMBER!D10)</f>
        <v>0</v>
      </c>
      <c r="E18" s="172">
        <f>SUM(JAN!E10,FEB!E10,MAR!E10,APR!E10,MAY!E10,JUNE!E10,JULY!E10,AUGUST!E10,SEPTEMBER!E10,OCTOBER!E10,NOVEMBER!E10,DECEMBER!E10)</f>
        <v>0</v>
      </c>
      <c r="F18" s="168">
        <f t="shared" si="2"/>
        <v>6436.416666666667</v>
      </c>
      <c r="G18" s="168">
        <f t="shared" si="2"/>
        <v>4887977</v>
      </c>
      <c r="H18" s="196"/>
      <c r="I18" s="199"/>
      <c r="J18" s="195"/>
      <c r="K18" s="158">
        <f t="shared" si="3"/>
        <v>759.42519776790914</v>
      </c>
      <c r="L18" s="159"/>
      <c r="M18" s="160">
        <f t="shared" si="5"/>
        <v>759.42519776790914</v>
      </c>
    </row>
    <row r="19" spans="1:13" x14ac:dyDescent="0.3">
      <c r="A19" s="166" t="s">
        <v>12</v>
      </c>
      <c r="B19" s="172">
        <f>AVERAGE(JAN!B11,FEB!B11,MAR!B11,APR!B11,MAY!B11,JUNE!B11,JULY!B11,AUGUST!B11,SEPTEMBER!B11,OCTOBER!B11,NOVEMBER!B11,DECEMBER!B11)</f>
        <v>86381.5</v>
      </c>
      <c r="C19" s="172">
        <f>SUM(JAN!C11,FEB!C11,MAR!C11,APR!C11,MAY!C11,JUNE!C11,JULY!C11,AUGUST!C11,SEPTEMBER!C11,OCTOBER!C11,NOVEMBER!C11,DECEMBER!C11)</f>
        <v>52615571.600000001</v>
      </c>
      <c r="D19" s="172">
        <f>AVERAGE(JAN!D11,FEB!D11,MAR!D11,APR!D11,MAY!D11,JUNE!D11,JULY!D11,AUGUST!D11,SEPTEMBER!D11,OCTOBER!D11,NOVEMBER!D11,DECEMBER!D11)</f>
        <v>486.16666666666669</v>
      </c>
      <c r="E19" s="172">
        <f>SUM(JAN!E11,FEB!E11,MAR!E11,APR!E11,MAY!E11,JUNE!E11,JULY!E11,AUGUST!E11,SEPTEMBER!E11,OCTOBER!E11,NOVEMBER!E11,DECEMBER!E11)</f>
        <v>351275</v>
      </c>
      <c r="F19" s="168">
        <f t="shared" si="2"/>
        <v>86867.666666666672</v>
      </c>
      <c r="G19" s="168">
        <f t="shared" si="2"/>
        <v>52966846.600000001</v>
      </c>
      <c r="H19" s="196"/>
      <c r="I19" s="199"/>
      <c r="J19" s="195"/>
      <c r="K19" s="158">
        <f t="shared" si="3"/>
        <v>609.10694535288224</v>
      </c>
      <c r="L19" s="159">
        <f t="shared" si="4"/>
        <v>722.54028111073012</v>
      </c>
      <c r="M19" s="160">
        <f t="shared" si="5"/>
        <v>609.74179038614284</v>
      </c>
    </row>
    <row r="20" spans="1:13" x14ac:dyDescent="0.3">
      <c r="A20" s="166" t="s">
        <v>13</v>
      </c>
      <c r="B20" s="172">
        <f>AVERAGE(JAN!B12,FEB!B12,MAR!B12,APR!B12,MAY!B12,JUNE!B12,JULY!B12,AUGUST!B12,SEPTEMBER!B12,OCTOBER!B12,NOVEMBER!B12,DECEMBER!B12)</f>
        <v>11913.5</v>
      </c>
      <c r="C20" s="172">
        <f>SUM(JAN!C12,FEB!C12,MAR!C12,APR!C12,MAY!C12,JUNE!C12,JULY!C12,AUGUST!C12,SEPTEMBER!C12,OCTOBER!C12,NOVEMBER!C12,DECEMBER!C12)</f>
        <v>6157626.5818983009</v>
      </c>
      <c r="D20" s="172">
        <f>AVERAGE(JAN!D12,FEB!D12,MAR!D12,APR!D12,MAY!D12,JUNE!D12,JULY!D12,AUGUST!D12,SEPTEMBER!D12,OCTOBER!D12,NOVEMBER!D12,DECEMBER!D12)</f>
        <v>0</v>
      </c>
      <c r="E20" s="172">
        <f>SUM(JAN!E12,FEB!E12,MAR!E12,APR!E12,MAY!E12,JUNE!E12,JULY!E12,AUGUST!E12,SEPTEMBER!E12,OCTOBER!E12,NOVEMBER!E12,DECEMBER!E12)</f>
        <v>0</v>
      </c>
      <c r="F20" s="168">
        <f t="shared" si="2"/>
        <v>11913.5</v>
      </c>
      <c r="G20" s="168">
        <f t="shared" si="2"/>
        <v>6157626.5818983009</v>
      </c>
      <c r="H20" s="196"/>
      <c r="I20" s="199"/>
      <c r="J20" s="195"/>
      <c r="K20" s="158">
        <f t="shared" si="3"/>
        <v>516.861256717027</v>
      </c>
      <c r="L20" s="159"/>
      <c r="M20" s="160">
        <f t="shared" si="5"/>
        <v>516.861256717027</v>
      </c>
    </row>
    <row r="21" spans="1:13" x14ac:dyDescent="0.3">
      <c r="A21" s="166" t="s">
        <v>14</v>
      </c>
      <c r="B21" s="172">
        <f>AVERAGE(JAN!B13,FEB!B13,MAR!B13,APR!B13,MAY!B13,JUNE!B13,JULY!B13,AUGUST!B13,SEPTEMBER!B13,OCTOBER!B13,NOVEMBER!B13,DECEMBER!B13)</f>
        <v>94291.25</v>
      </c>
      <c r="C21" s="172">
        <f>SUM(JAN!C13,FEB!C13,MAR!C13,APR!C13,MAY!C13,JUNE!C13,JULY!C13,AUGUST!C13,SEPTEMBER!C13,OCTOBER!C13,NOVEMBER!C13,DECEMBER!C13)</f>
        <v>67591298</v>
      </c>
      <c r="D21" s="172">
        <f>AVERAGE(JAN!D13,FEB!D13,MAR!D13,APR!D13,MAY!D13,JUNE!D13,JULY!D13,AUGUST!D13,SEPTEMBER!D13,OCTOBER!D13,NOVEMBER!D13,DECEMBER!D13)</f>
        <v>2080.6666666666665</v>
      </c>
      <c r="E21" s="172">
        <f>SUM(JAN!E13,FEB!E13,MAR!E13,APR!E13,MAY!E13,JUNE!E13,JULY!E13,AUGUST!E13,SEPTEMBER!E13,OCTOBER!E13,NOVEMBER!E13,DECEMBER!E13)</f>
        <v>1523741</v>
      </c>
      <c r="F21" s="168">
        <f t="shared" si="2"/>
        <v>96371.916666666672</v>
      </c>
      <c r="G21" s="168">
        <f t="shared" si="2"/>
        <v>69115039</v>
      </c>
      <c r="H21" s="196"/>
      <c r="I21" s="199"/>
      <c r="J21" s="195"/>
      <c r="K21" s="158">
        <f t="shared" si="3"/>
        <v>716.8353161083345</v>
      </c>
      <c r="L21" s="159">
        <f t="shared" si="4"/>
        <v>732.33306632489587</v>
      </c>
      <c r="M21" s="160">
        <f t="shared" si="5"/>
        <v>717.16991205079626</v>
      </c>
    </row>
    <row r="22" spans="1:13" ht="15" thickBot="1" x14ac:dyDescent="0.35">
      <c r="A22" s="166" t="s">
        <v>15</v>
      </c>
      <c r="B22" s="172">
        <f>AVERAGE(JAN!B14,FEB!B14,MAR!B14,APR!B14,MAY!B14,JUNE!B14,JULY!B14,AUGUST!B14,SEPTEMBER!B14,OCTOBER!B14,NOVEMBER!B14,DECEMBER!B14)</f>
        <v>3574.3333333333335</v>
      </c>
      <c r="C22" s="172">
        <f>SUM(JAN!C14,FEB!C14,MAR!C14,APR!C14,MAY!C14,JUNE!C14,JULY!C14,AUGUST!C14,SEPTEMBER!C14,OCTOBER!C14,NOVEMBER!C14,DECEMBER!C14)</f>
        <v>2536165.4599999976</v>
      </c>
      <c r="D22" s="172">
        <f>AVERAGE(JAN!D14,FEB!D14,MAR!D14,APR!D14,MAY!D14,JUNE!D14,JULY!D14,AUGUST!D14,SEPTEMBER!D14,OCTOBER!D14,NOVEMBER!D14,DECEMBER!D14)</f>
        <v>0</v>
      </c>
      <c r="E22" s="172">
        <f>SUM(JAN!E14,FEB!E14,MAR!E14,APR!E14,MAY!E14,JUNE!E14,JULY!E14,AUGUST!E14,SEPTEMBER!E14,OCTOBER!E14,NOVEMBER!E14,DECEMBER!E14)</f>
        <v>0</v>
      </c>
      <c r="F22" s="168">
        <f t="shared" si="2"/>
        <v>3574.3333333333335</v>
      </c>
      <c r="G22" s="168">
        <f t="shared" si="2"/>
        <v>2536165.4599999976</v>
      </c>
      <c r="H22" s="196"/>
      <c r="I22" s="199"/>
      <c r="J22" s="195"/>
      <c r="K22" s="158">
        <f t="shared" si="3"/>
        <v>709.54922876060732</v>
      </c>
      <c r="L22" s="159"/>
      <c r="M22" s="160">
        <f t="shared" si="5"/>
        <v>709.54922876060732</v>
      </c>
    </row>
    <row r="23" spans="1:13" x14ac:dyDescent="0.3">
      <c r="A23" s="169" t="s">
        <v>17</v>
      </c>
      <c r="B23" s="167">
        <f>SUM(B24:B28)</f>
        <v>100812.29166666667</v>
      </c>
      <c r="C23" s="167">
        <f t="shared" ref="C23:E23" si="7">SUM(C24:C28)</f>
        <v>154137879.74641231</v>
      </c>
      <c r="D23" s="167">
        <f t="shared" si="7"/>
        <v>11967.749999999998</v>
      </c>
      <c r="E23" s="167">
        <f t="shared" si="7"/>
        <v>38394983.252450421</v>
      </c>
      <c r="F23" s="171">
        <f t="shared" ref="F23:G40" si="8">B23+D23</f>
        <v>112780.04166666667</v>
      </c>
      <c r="G23" s="171">
        <f t="shared" si="8"/>
        <v>192532862.99886274</v>
      </c>
      <c r="H23" s="196">
        <f>G23/G10</f>
        <v>8.6551096581619524E-2</v>
      </c>
      <c r="I23" s="199">
        <f>F23/F10</f>
        <v>6.5842538961236263E-2</v>
      </c>
      <c r="J23" s="195">
        <f>E23/G23</f>
        <v>0.199420414023954</v>
      </c>
      <c r="K23" s="177">
        <f t="shared" si="3"/>
        <v>1528.9591893820384</v>
      </c>
      <c r="L23" s="178">
        <f t="shared" si="4"/>
        <v>3208.2039859163524</v>
      </c>
      <c r="M23" s="179">
        <f t="shared" si="5"/>
        <v>1707.1536785552355</v>
      </c>
    </row>
    <row r="24" spans="1:13" x14ac:dyDescent="0.3">
      <c r="A24" s="166" t="s">
        <v>11</v>
      </c>
      <c r="B24" s="172">
        <f>AVERAGE(JAN!B16,FEB!B16,MAR!B16,APR!B16,MAY!B16,JUNE!B16,JULY!B16,AUGUST!B16,SEPTEMBER!B16,OCTOBER!B16,NOVEMBER!B16,DECEMBER!B16)</f>
        <v>3900.3333333333335</v>
      </c>
      <c r="C24" s="172">
        <f>SUM(JAN!C16,FEB!C16,MAR!C16,APR!C16,MAY!C16,JUNE!C16,JULY!C16,AUGUST!C16,SEPTEMBER!C16,OCTOBER!C16,NOVEMBER!C16,DECEMBER!C16)</f>
        <v>7425852</v>
      </c>
      <c r="D24" s="172">
        <f>AVERAGE(JAN!D16,FEB!D16,MAR!D16,APR!D16,MAY!D16,JUNE!D16,JULY!D16,AUGUST!D16,SEPTEMBER!D16,OCTOBER!D16,NOVEMBER!D16,DECEMBER!D16)</f>
        <v>691.33333333333337</v>
      </c>
      <c r="E24" s="172">
        <f>SUM(JAN!E16,FEB!E16,MAR!E16,APR!E16,MAY!E16,JUNE!E16,JULY!E16,AUGUST!E16,SEPTEMBER!E16,OCTOBER!E16,NOVEMBER!E16,DECEMBER!E16)</f>
        <v>2103793</v>
      </c>
      <c r="F24" s="168">
        <f t="shared" si="8"/>
        <v>4591.666666666667</v>
      </c>
      <c r="G24" s="168">
        <f t="shared" si="8"/>
        <v>9529645</v>
      </c>
      <c r="H24" s="196"/>
      <c r="I24" s="199"/>
      <c r="J24" s="195"/>
      <c r="K24" s="158">
        <f t="shared" si="3"/>
        <v>1903.9018887274592</v>
      </c>
      <c r="L24" s="159">
        <f t="shared" si="4"/>
        <v>3043.0949855351973</v>
      </c>
      <c r="M24" s="160">
        <f t="shared" si="5"/>
        <v>2075.4217785843921</v>
      </c>
    </row>
    <row r="25" spans="1:13" x14ac:dyDescent="0.3">
      <c r="A25" s="166" t="s">
        <v>12</v>
      </c>
      <c r="B25" s="172">
        <f>AVERAGE(JAN!B17,FEB!B17,MAR!B17,APR!B17,MAY!B17,JUNE!B17,JULY!B17,AUGUST!B17,SEPTEMBER!B17,OCTOBER!B17,NOVEMBER!B17,DECEMBER!B17)</f>
        <v>43032.333333333336</v>
      </c>
      <c r="C25" s="172">
        <f>SUM(JAN!C17,FEB!C17,MAR!C17,APR!C17,MAY!C17,JUNE!C17,JULY!C17,AUGUST!C17,SEPTEMBER!C17,OCTOBER!C17,NOVEMBER!C17,DECEMBER!C17)</f>
        <v>62884705.29999999</v>
      </c>
      <c r="D25" s="172">
        <f>AVERAGE(JAN!D17,FEB!D17,MAR!D17,APR!D17,MAY!D17,JUNE!D17,JULY!D17,AUGUST!D17,SEPTEMBER!D17,OCTOBER!D17,NOVEMBER!D17,DECEMBER!D17)</f>
        <v>4999.833333333333</v>
      </c>
      <c r="E25" s="172">
        <f>SUM(JAN!E17,FEB!E17,MAR!E17,APR!E17,MAY!E17,JUNE!E17,JULY!E17,AUGUST!E17,SEPTEMBER!E17,OCTOBER!E17,NOVEMBER!E17,DECEMBER!E17)</f>
        <v>11539176.399999999</v>
      </c>
      <c r="F25" s="168">
        <f t="shared" si="8"/>
        <v>48032.166666666672</v>
      </c>
      <c r="G25" s="168">
        <f t="shared" si="8"/>
        <v>74423881.699999988</v>
      </c>
      <c r="H25" s="196"/>
      <c r="I25" s="199"/>
      <c r="J25" s="195"/>
      <c r="K25" s="158">
        <f t="shared" si="3"/>
        <v>1461.3361728002972</v>
      </c>
      <c r="L25" s="159">
        <f t="shared" si="4"/>
        <v>2307.9122104070134</v>
      </c>
      <c r="M25" s="160">
        <f t="shared" si="5"/>
        <v>1549.4591825616858</v>
      </c>
    </row>
    <row r="26" spans="1:13" x14ac:dyDescent="0.3">
      <c r="A26" s="166" t="s">
        <v>13</v>
      </c>
      <c r="B26" s="172">
        <f>AVERAGE(JAN!B18,FEB!B18,MAR!B18,APR!B18,MAY!B18,JUNE!B18,JULY!B18,AUGUST!B18,SEPTEMBER!B18,OCTOBER!B18,NOVEMBER!B18,DECEMBER!B18)</f>
        <v>3745.4583333333335</v>
      </c>
      <c r="C26" s="172">
        <f>SUM(JAN!C18,FEB!C18,MAR!C18,APR!C18,MAY!C18,JUNE!C18,JULY!C18,AUGUST!C18,SEPTEMBER!C18,OCTOBER!C18,NOVEMBER!C18,DECEMBER!C18)</f>
        <v>4726429.266412315</v>
      </c>
      <c r="D26" s="172">
        <f>AVERAGE(JAN!D18,FEB!D18,MAR!D18,APR!D18,MAY!D18,JUNE!D18,JULY!D18,AUGUST!D18,SEPTEMBER!D18,OCTOBER!D18,NOVEMBER!D18,DECEMBER!D18)</f>
        <v>223.83333333333334</v>
      </c>
      <c r="E26" s="172">
        <f>SUM(JAN!E18,FEB!E18,MAR!E18,APR!E18,MAY!E18,JUNE!E18,JULY!E18,AUGUST!E18,SEPTEMBER!E18,OCTOBER!E18,NOVEMBER!E18,DECEMBER!E18)</f>
        <v>602363.35245042667</v>
      </c>
      <c r="F26" s="168">
        <f t="shared" si="8"/>
        <v>3969.291666666667</v>
      </c>
      <c r="G26" s="168">
        <f t="shared" si="8"/>
        <v>5328792.6188627416</v>
      </c>
      <c r="H26" s="196"/>
      <c r="I26" s="199"/>
      <c r="J26" s="195"/>
      <c r="K26" s="158">
        <f t="shared" si="3"/>
        <v>1261.9094502663843</v>
      </c>
      <c r="L26" s="159">
        <f t="shared" si="4"/>
        <v>2691.1244338812808</v>
      </c>
      <c r="M26" s="160">
        <f t="shared" si="5"/>
        <v>1342.5046749809032</v>
      </c>
    </row>
    <row r="27" spans="1:13" x14ac:dyDescent="0.3">
      <c r="A27" s="166" t="s">
        <v>14</v>
      </c>
      <c r="B27" s="172">
        <f>AVERAGE(JAN!B19,FEB!B19,MAR!B19,APR!B19,MAY!B19,JUNE!B19,JULY!B19,AUGUST!B19,SEPTEMBER!B19,OCTOBER!B19,NOVEMBER!B19,DECEMBER!B19)</f>
        <v>48808.583333333336</v>
      </c>
      <c r="C27" s="172">
        <f>SUM(JAN!C19,FEB!C19,MAR!C19,APR!C19,MAY!C19,JUNE!C19,JULY!C19,AUGUST!C19,SEPTEMBER!C19,OCTOBER!C19,NOVEMBER!C19,DECEMBER!C19)</f>
        <v>77128900</v>
      </c>
      <c r="D27" s="172">
        <f>AVERAGE(JAN!D19,FEB!D19,MAR!D19,APR!D19,MAY!D19,JUNE!D19,JULY!D19,AUGUST!D19,SEPTEMBER!D19,OCTOBER!D19,NOVEMBER!D19,DECEMBER!D19)</f>
        <v>5923.583333333333</v>
      </c>
      <c r="E27" s="172">
        <f>SUM(JAN!E19,FEB!E19,MAR!E19,APR!E19,MAY!E19,JUNE!E19,JULY!E19,AUGUST!E19,SEPTEMBER!E19,OCTOBER!E19,NOVEMBER!E19,DECEMBER!E19)</f>
        <v>23700786</v>
      </c>
      <c r="F27" s="168">
        <f t="shared" si="8"/>
        <v>54732.166666666672</v>
      </c>
      <c r="G27" s="168">
        <f t="shared" si="8"/>
        <v>100829686</v>
      </c>
      <c r="H27" s="196"/>
      <c r="I27" s="199"/>
      <c r="J27" s="195"/>
      <c r="K27" s="158">
        <f t="shared" si="3"/>
        <v>1580.2323020370391</v>
      </c>
      <c r="L27" s="159">
        <f t="shared" si="4"/>
        <v>4001.0893181210699</v>
      </c>
      <c r="M27" s="160">
        <f t="shared" si="5"/>
        <v>1842.23815976589</v>
      </c>
    </row>
    <row r="28" spans="1:13" ht="15" thickBot="1" x14ac:dyDescent="0.35">
      <c r="A28" s="166" t="s">
        <v>15</v>
      </c>
      <c r="B28" s="172">
        <f>AVERAGE(JAN!B20,FEB!B20,MAR!B20,APR!B20,MAY!B20,JUNE!B20,JULY!B20,AUGUST!B20,SEPTEMBER!B20,OCTOBER!B20,NOVEMBER!B20,DECEMBER!B20)</f>
        <v>1325.5833333333333</v>
      </c>
      <c r="C28" s="172">
        <f>SUM(JAN!C20,FEB!C20,MAR!C20,APR!C20,MAY!C20,JUNE!C20,JULY!C20,AUGUST!C20,SEPTEMBER!C20,OCTOBER!C20,NOVEMBER!C20,DECEMBER!C20)</f>
        <v>1971993.1799999988</v>
      </c>
      <c r="D28" s="172">
        <f>AVERAGE(JAN!D20,FEB!D20,MAR!D20,APR!D20,MAY!D20,JUNE!D20,JULY!D20,AUGUST!D20,SEPTEMBER!D20,OCTOBER!D20,NOVEMBER!D20,DECEMBER!D20)</f>
        <v>129.16666666666666</v>
      </c>
      <c r="E28" s="172">
        <f>SUM(JAN!E20,FEB!E20,MAR!E20,APR!E20,MAY!E20,JUNE!E20,JULY!E20,AUGUST!E20,SEPTEMBER!E20,OCTOBER!E20,NOVEMBER!E20,DECEMBER!E20)</f>
        <v>448864.49999999988</v>
      </c>
      <c r="F28" s="168">
        <f t="shared" si="8"/>
        <v>1454.75</v>
      </c>
      <c r="G28" s="168">
        <f t="shared" si="8"/>
        <v>2420857.6799999988</v>
      </c>
      <c r="H28" s="196"/>
      <c r="I28" s="199"/>
      <c r="J28" s="195"/>
      <c r="K28" s="158">
        <f t="shared" si="3"/>
        <v>1487.6418029798194</v>
      </c>
      <c r="L28" s="159">
        <f t="shared" si="4"/>
        <v>3475.0799999999995</v>
      </c>
      <c r="M28" s="160">
        <f t="shared" si="5"/>
        <v>1664.1056401443539</v>
      </c>
    </row>
    <row r="29" spans="1:13" x14ac:dyDescent="0.3">
      <c r="A29" s="169" t="s">
        <v>18</v>
      </c>
      <c r="B29" s="167">
        <f>SUM(B30:B34)</f>
        <v>17157.333333333332</v>
      </c>
      <c r="C29" s="167">
        <f t="shared" ref="C29:E29" si="9">SUM(C30:C34)</f>
        <v>150867595.23834768</v>
      </c>
      <c r="D29" s="167">
        <f t="shared" si="9"/>
        <v>7659.5833333333321</v>
      </c>
      <c r="E29" s="167">
        <f t="shared" si="9"/>
        <v>115226121.13572988</v>
      </c>
      <c r="F29" s="171">
        <f t="shared" si="8"/>
        <v>24816.916666666664</v>
      </c>
      <c r="G29" s="171">
        <f t="shared" si="8"/>
        <v>266093716.37407756</v>
      </c>
      <c r="H29" s="196">
        <f>G29/G10</f>
        <v>0.11961959421852517</v>
      </c>
      <c r="I29" s="199">
        <f>F29/F10</f>
        <v>1.4488457162945896E-2</v>
      </c>
      <c r="J29" s="195">
        <f>E29/G29</f>
        <v>0.4330283431937329</v>
      </c>
      <c r="K29" s="177">
        <f t="shared" si="3"/>
        <v>8793.1843665496399</v>
      </c>
      <c r="L29" s="178">
        <f t="shared" si="4"/>
        <v>15043.392848052645</v>
      </c>
      <c r="M29" s="179">
        <f t="shared" si="5"/>
        <v>10722.271422681877</v>
      </c>
    </row>
    <row r="30" spans="1:13" x14ac:dyDescent="0.3">
      <c r="A30" s="166" t="s">
        <v>11</v>
      </c>
      <c r="B30" s="172">
        <f>AVERAGE(JAN!B22,FEB!B22,MAR!B22,APR!B22,MAY!B22,JUNE!B22,JULY!B22,AUGUST!B22,SEPTEMBER!B22,OCTOBER!B22,NOVEMBER!B22,DECEMBER!B22)</f>
        <v>277.66666666666669</v>
      </c>
      <c r="C30" s="172">
        <f>SUM(JAN!C22,FEB!C22,MAR!C22,APR!C22,MAY!C22,JUNE!C22,JULY!C22,AUGUST!C22,SEPTEMBER!C22,OCTOBER!C22,NOVEMBER!C22,DECEMBER!C22)</f>
        <v>4574682</v>
      </c>
      <c r="D30" s="172">
        <f>AVERAGE(JAN!D22,FEB!D22,MAR!D22,APR!D22,MAY!D22,JUNE!D22,JULY!D22,AUGUST!D22,SEPTEMBER!D22,OCTOBER!D22,NOVEMBER!D22,DECEMBER!D22)</f>
        <v>307.41666666666669</v>
      </c>
      <c r="E30" s="172">
        <f>SUM(JAN!E22,FEB!E22,MAR!E22,APR!E22,MAY!E22,JUNE!E22,JULY!E22,AUGUST!E22,SEPTEMBER!E22,OCTOBER!E22,NOVEMBER!E22,DECEMBER!E22)</f>
        <v>7070140</v>
      </c>
      <c r="F30" s="168">
        <f t="shared" si="8"/>
        <v>585.08333333333337</v>
      </c>
      <c r="G30" s="168">
        <f t="shared" si="8"/>
        <v>11644822</v>
      </c>
      <c r="H30" s="196"/>
      <c r="I30" s="199"/>
      <c r="J30" s="195"/>
      <c r="K30" s="158">
        <f t="shared" si="3"/>
        <v>16475.44537815126</v>
      </c>
      <c r="L30" s="159">
        <f t="shared" si="4"/>
        <v>22998.557874762806</v>
      </c>
      <c r="M30" s="160">
        <f t="shared" si="5"/>
        <v>19902.843469591226</v>
      </c>
    </row>
    <row r="31" spans="1:13" x14ac:dyDescent="0.3">
      <c r="A31" s="166" t="s">
        <v>12</v>
      </c>
      <c r="B31" s="172">
        <f>AVERAGE(JAN!B23,FEB!B23,MAR!B23,APR!B23,MAY!B23,JUNE!B23,JULY!B23,AUGUST!B23,SEPTEMBER!B23,OCTOBER!B23,NOVEMBER!B23,DECEMBER!B23)</f>
        <v>6585.333333333333</v>
      </c>
      <c r="C31" s="172">
        <f>SUM(JAN!C23,FEB!C23,MAR!C23,APR!C23,MAY!C23,JUNE!C23,JULY!C23,AUGUST!C23,SEPTEMBER!C23,OCTOBER!C23,NOVEMBER!C23,DECEMBER!C23)</f>
        <v>82880724.099999994</v>
      </c>
      <c r="D31" s="172">
        <f>AVERAGE(JAN!D23,FEB!D23,MAR!D23,APR!D23,MAY!D23,JUNE!D23,JULY!D23,AUGUST!D23,SEPTEMBER!D23,OCTOBER!D23,NOVEMBER!D23,DECEMBER!D23)</f>
        <v>3645.9166666666665</v>
      </c>
      <c r="E31" s="172">
        <f>SUM(JAN!E23,FEB!E23,MAR!E23,APR!E23,MAY!E23,JUNE!E23,JULY!E23,AUGUST!E23,SEPTEMBER!E23,OCTOBER!E23,NOVEMBER!E23,DECEMBER!E23)</f>
        <v>58763624.199999996</v>
      </c>
      <c r="F31" s="168">
        <f t="shared" si="8"/>
        <v>10231.25</v>
      </c>
      <c r="G31" s="168">
        <f t="shared" si="8"/>
        <v>141644348.29999998</v>
      </c>
      <c r="H31" s="196"/>
      <c r="I31" s="199"/>
      <c r="J31" s="195"/>
      <c r="K31" s="158">
        <f t="shared" si="3"/>
        <v>12585.653588783154</v>
      </c>
      <c r="L31" s="159">
        <f t="shared" si="4"/>
        <v>16117.654234188933</v>
      </c>
      <c r="M31" s="160">
        <f t="shared" si="5"/>
        <v>13844.285722663408</v>
      </c>
    </row>
    <row r="32" spans="1:13" x14ac:dyDescent="0.3">
      <c r="A32" s="166" t="s">
        <v>13</v>
      </c>
      <c r="B32" s="172">
        <f>AVERAGE(JAN!B24,FEB!B24,MAR!B24,APR!B24,MAY!B24,JUNE!B24,JULY!B24,AUGUST!B24,SEPTEMBER!B24,OCTOBER!B24,NOVEMBER!B24,DECEMBER!B24)</f>
        <v>329.41666666666669</v>
      </c>
      <c r="C32" s="172">
        <f>SUM(JAN!C24,FEB!C24,MAR!C24,APR!C24,MAY!C24,JUNE!C24,JULY!C24,AUGUST!C24,SEPTEMBER!C24,OCTOBER!C24,NOVEMBER!C24,DECEMBER!C24)</f>
        <v>4622165.1263476787</v>
      </c>
      <c r="D32" s="172">
        <f>AVERAGE(JAN!D24,FEB!D24,MAR!D24,APR!D24,MAY!D24,JUNE!D24,JULY!D24,AUGUST!D24,SEPTEMBER!D24,OCTOBER!D24,NOVEMBER!D24,DECEMBER!D24)</f>
        <v>221.08333333333334</v>
      </c>
      <c r="E32" s="172">
        <f>SUM(JAN!E24,FEB!E24,MAR!E24,APR!E24,MAY!E24,JUNE!E24,JULY!E24,AUGUST!E24,SEPTEMBER!E24,OCTOBER!E24,NOVEMBER!E24,DECEMBER!E24)</f>
        <v>3943888.3757298887</v>
      </c>
      <c r="F32" s="168">
        <f t="shared" si="8"/>
        <v>550.5</v>
      </c>
      <c r="G32" s="168">
        <f t="shared" si="8"/>
        <v>8566053.5020775683</v>
      </c>
      <c r="H32" s="196"/>
      <c r="I32" s="199"/>
      <c r="J32" s="195"/>
      <c r="K32" s="158">
        <f t="shared" si="3"/>
        <v>14031.363904925915</v>
      </c>
      <c r="L32" s="159">
        <f t="shared" si="4"/>
        <v>17838.92216688981</v>
      </c>
      <c r="M32" s="160">
        <f t="shared" si="5"/>
        <v>15560.496824845719</v>
      </c>
    </row>
    <row r="33" spans="1:13" x14ac:dyDescent="0.3">
      <c r="A33" s="166" t="s">
        <v>14</v>
      </c>
      <c r="B33" s="172">
        <f>AVERAGE(JAN!B25,FEB!B25,MAR!B25,APR!B25,MAY!B25,JUNE!B25,JULY!B25,AUGUST!B25,SEPTEMBER!B25,OCTOBER!B25,NOVEMBER!B25,DECEMBER!B25)</f>
        <v>9810.8333333333339</v>
      </c>
      <c r="C33" s="172">
        <f>SUM(JAN!C25,FEB!C25,MAR!C25,APR!C25,MAY!C25,JUNE!C25,JULY!C25,AUGUST!C25,SEPTEMBER!C25,OCTOBER!C25,NOVEMBER!C25,DECEMBER!C25)</f>
        <v>56018062</v>
      </c>
      <c r="D33" s="172">
        <f>AVERAGE(JAN!D25,FEB!D25,MAR!D25,APR!D25,MAY!D25,JUNE!D25,JULY!D25,AUGUST!D25,SEPTEMBER!D25,OCTOBER!D25,NOVEMBER!D25,DECEMBER!D25)</f>
        <v>3383.4166666666665</v>
      </c>
      <c r="E33" s="172">
        <f>SUM(JAN!E25,FEB!E25,MAR!E25,APR!E25,MAY!E25,JUNE!E25,JULY!E25,AUGUST!E25,SEPTEMBER!E25,OCTOBER!E25,NOVEMBER!E25,DECEMBER!E25)</f>
        <v>42789215</v>
      </c>
      <c r="F33" s="168">
        <f t="shared" si="8"/>
        <v>13194.25</v>
      </c>
      <c r="G33" s="168">
        <f t="shared" si="8"/>
        <v>98807277</v>
      </c>
      <c r="H33" s="196"/>
      <c r="I33" s="199"/>
      <c r="J33" s="195"/>
      <c r="K33" s="158">
        <f t="shared" si="3"/>
        <v>5709.816903083326</v>
      </c>
      <c r="L33" s="159">
        <f t="shared" si="4"/>
        <v>12646.747124455063</v>
      </c>
      <c r="M33" s="160">
        <f t="shared" si="5"/>
        <v>7488.661879227694</v>
      </c>
    </row>
    <row r="34" spans="1:13" ht="15" thickBot="1" x14ac:dyDescent="0.35">
      <c r="A34" s="166" t="s">
        <v>15</v>
      </c>
      <c r="B34" s="172">
        <f>AVERAGE(JAN!B26,FEB!B26,MAR!B26,APR!B26,MAY!B26,JUNE!B26,JULY!B26,AUGUST!B26,SEPTEMBER!B26,OCTOBER!B26,NOVEMBER!B26,DECEMBER!B26)</f>
        <v>154.08333333333334</v>
      </c>
      <c r="C34" s="172">
        <f>SUM(JAN!C26,FEB!C26,MAR!C26,APR!C26,MAY!C26,JUNE!C26,JULY!C26,AUGUST!C26,SEPTEMBER!C26,OCTOBER!C26,NOVEMBER!C26,DECEMBER!C26)</f>
        <v>2771962.0119999992</v>
      </c>
      <c r="D34" s="172">
        <f>AVERAGE(JAN!D26,FEB!D26,MAR!D26,APR!D26,MAY!D26,JUNE!D26,JULY!D26,AUGUST!D26,SEPTEMBER!D26,OCTOBER!D26,NOVEMBER!D26,DECEMBER!D26)</f>
        <v>101.75</v>
      </c>
      <c r="E34" s="172">
        <f>SUM(JAN!E26,FEB!E26,MAR!E26,APR!E26,MAY!E26,JUNE!E26,JULY!E26,AUGUST!E26,SEPTEMBER!E26,OCTOBER!E26,NOVEMBER!E26,DECEMBER!E26)</f>
        <v>2659253.5599999996</v>
      </c>
      <c r="F34" s="168">
        <f t="shared" si="8"/>
        <v>255.83333333333334</v>
      </c>
      <c r="G34" s="168">
        <f t="shared" si="8"/>
        <v>5431215.5719999988</v>
      </c>
      <c r="H34" s="196"/>
      <c r="I34" s="199"/>
      <c r="J34" s="195"/>
      <c r="K34" s="158">
        <f t="shared" si="3"/>
        <v>17990.01846619794</v>
      </c>
      <c r="L34" s="159">
        <f t="shared" si="4"/>
        <v>26135.170122850119</v>
      </c>
      <c r="M34" s="160">
        <f t="shared" si="5"/>
        <v>21229.507121824099</v>
      </c>
    </row>
    <row r="35" spans="1:13" x14ac:dyDescent="0.3">
      <c r="A35" s="169" t="s">
        <v>19</v>
      </c>
      <c r="B35" s="167">
        <f>SUM(B36:B40)</f>
        <v>5894.25</v>
      </c>
      <c r="C35" s="167">
        <f t="shared" ref="C35:E35" si="10">SUM(C36:C40)</f>
        <v>286190615.06235784</v>
      </c>
      <c r="D35" s="167">
        <f t="shared" si="10"/>
        <v>4950.25</v>
      </c>
      <c r="E35" s="167">
        <f t="shared" si="10"/>
        <v>437308141.30023235</v>
      </c>
      <c r="F35" s="171">
        <f t="shared" si="8"/>
        <v>10844.5</v>
      </c>
      <c r="G35" s="171">
        <f t="shared" si="8"/>
        <v>723498756.36259019</v>
      </c>
      <c r="H35" s="196">
        <f>G35/G10</f>
        <v>0.32524115500734041</v>
      </c>
      <c r="I35" s="197">
        <f>F35/F10</f>
        <v>6.3311682032847266E-3</v>
      </c>
      <c r="J35" s="198">
        <f>E35/G35</f>
        <v>0.60443523565791735</v>
      </c>
      <c r="K35" s="177">
        <f t="shared" si="3"/>
        <v>48554.203683650652</v>
      </c>
      <c r="L35" s="178">
        <f t="shared" si="4"/>
        <v>88340.617403208395</v>
      </c>
      <c r="M35" s="179">
        <f t="shared" si="5"/>
        <v>66715.732063496718</v>
      </c>
    </row>
    <row r="36" spans="1:13" x14ac:dyDescent="0.3">
      <c r="A36" s="166" t="s">
        <v>11</v>
      </c>
      <c r="B36" s="172">
        <f>AVERAGE(JAN!B28,FEB!B28,MAR!B28,APR!B28,MAY!B28,JUNE!B28,JULY!B28,AUGUST!B28,SEPTEMBER!B28,OCTOBER!B28,NOVEMBER!B28,DECEMBER!B28)</f>
        <v>21.166666666666668</v>
      </c>
      <c r="C36" s="172">
        <f>SUM(JAN!C28,FEB!C28,MAR!C28,APR!C28,MAY!C28,JUNE!C28,JULY!C28,AUGUST!C28,SEPTEMBER!C28,OCTOBER!C28,NOVEMBER!C28,DECEMBER!C28)</f>
        <v>2640072</v>
      </c>
      <c r="D36" s="172">
        <f>AVERAGE(JAN!D28,FEB!D28,MAR!D28,APR!D28,MAY!D28,JUNE!D28,JULY!D28,AUGUST!D28,SEPTEMBER!D28,OCTOBER!D28,NOVEMBER!D28,DECEMBER!D28)</f>
        <v>87.083333333333329</v>
      </c>
      <c r="E36" s="172">
        <f>SUM(JAN!E28,FEB!E28,MAR!E28,APR!E28,MAY!E28,JUNE!E28,JULY!E28,AUGUST!E28,SEPTEMBER!E28,OCTOBER!E28,NOVEMBER!E28,DECEMBER!E28)</f>
        <v>26264685</v>
      </c>
      <c r="F36" s="168">
        <f t="shared" si="8"/>
        <v>108.25</v>
      </c>
      <c r="G36" s="168">
        <f t="shared" si="8"/>
        <v>28904757</v>
      </c>
      <c r="H36" s="196"/>
      <c r="I36" s="197"/>
      <c r="J36" s="198"/>
      <c r="K36" s="158">
        <f t="shared" si="3"/>
        <v>124727.81102362204</v>
      </c>
      <c r="L36" s="159">
        <f t="shared" si="4"/>
        <v>301604.03827751195</v>
      </c>
      <c r="M36" s="160">
        <f t="shared" si="5"/>
        <v>267018.54041570437</v>
      </c>
    </row>
    <row r="37" spans="1:13" x14ac:dyDescent="0.3">
      <c r="A37" s="166" t="s">
        <v>12</v>
      </c>
      <c r="B37" s="172">
        <f>AVERAGE(JAN!B29,FEB!B29,MAR!B29,APR!B29,MAY!B29,JUNE!B29,JULY!B29,AUGUST!B29,SEPTEMBER!B29,OCTOBER!B29,NOVEMBER!B29,DECEMBER!B29)</f>
        <v>398.5</v>
      </c>
      <c r="C37" s="172">
        <f>SUM(JAN!C29,FEB!C29,MAR!C29,APR!C29,MAY!C29,JUNE!C29,JULY!C29,AUGUST!C29,SEPTEMBER!C29,OCTOBER!C29,NOVEMBER!C29,DECEMBER!C29)</f>
        <v>74432718.399999991</v>
      </c>
      <c r="D37" s="172">
        <f>AVERAGE(JAN!D29,FEB!D29,MAR!D29,APR!D29,MAY!D29,JUNE!D29,JULY!D29,AUGUST!D29,SEPTEMBER!D29,OCTOBER!D29,NOVEMBER!D29,DECEMBER!D29)</f>
        <v>838.41666666666663</v>
      </c>
      <c r="E37" s="172">
        <f>SUM(JAN!E29,FEB!E29,MAR!E29,APR!E29,MAY!E29,JUNE!E29,JULY!E29,AUGUST!E29,SEPTEMBER!E29,OCTOBER!E29,NOVEMBER!E29,DECEMBER!E29)</f>
        <v>112818919.40000001</v>
      </c>
      <c r="F37" s="168">
        <f t="shared" si="8"/>
        <v>1236.9166666666665</v>
      </c>
      <c r="G37" s="168">
        <f t="shared" si="8"/>
        <v>187251637.80000001</v>
      </c>
      <c r="H37" s="196"/>
      <c r="I37" s="197"/>
      <c r="J37" s="198"/>
      <c r="K37" s="158">
        <f t="shared" si="3"/>
        <v>186782.22936010035</v>
      </c>
      <c r="L37" s="159">
        <f t="shared" si="4"/>
        <v>134561.87583739191</v>
      </c>
      <c r="M37" s="160">
        <f t="shared" si="5"/>
        <v>151385.81510476323</v>
      </c>
    </row>
    <row r="38" spans="1:13" x14ac:dyDescent="0.3">
      <c r="A38" s="166" t="s">
        <v>13</v>
      </c>
      <c r="B38" s="172">
        <f>AVERAGE(JAN!B30,FEB!B30,MAR!B30,APR!B30,MAY!B30,JUNE!B30,JULY!B30,AUGUST!B30,SEPTEMBER!B30,OCTOBER!B30,NOVEMBER!B30,DECEMBER!B30)</f>
        <v>5.083333333333333</v>
      </c>
      <c r="C38" s="172">
        <f>SUM(JAN!C30,FEB!C30,MAR!C30,APR!C30,MAY!C30,JUNE!C30,JULY!C30,AUGUST!C30,SEPTEMBER!C30,OCTOBER!C30,NOVEMBER!C30,DECEMBER!C30)</f>
        <v>869957.86235787335</v>
      </c>
      <c r="D38" s="172">
        <f>AVERAGE(JAN!D30,FEB!D30,MAR!D30,APR!D30,MAY!D30,JUNE!D30,JULY!D30,AUGUST!D30,SEPTEMBER!D30,OCTOBER!D30,NOVEMBER!D30,DECEMBER!D30)</f>
        <v>13.916666666666666</v>
      </c>
      <c r="E38" s="172">
        <f>SUM(JAN!E30,FEB!E30,MAR!E30,APR!E30,MAY!E30,JUNE!E30,JULY!E30,AUGUST!E30,SEPTEMBER!E30,OCTOBER!E30,NOVEMBER!E30,DECEMBER!E30)</f>
        <v>3782086.2002323461</v>
      </c>
      <c r="F38" s="168">
        <f t="shared" si="8"/>
        <v>19</v>
      </c>
      <c r="G38" s="168">
        <f t="shared" si="8"/>
        <v>4652044.0625902191</v>
      </c>
      <c r="H38" s="196"/>
      <c r="I38" s="197"/>
      <c r="J38" s="198"/>
      <c r="K38" s="158">
        <f t="shared" si="3"/>
        <v>171139.25161138494</v>
      </c>
      <c r="L38" s="159">
        <f t="shared" si="4"/>
        <v>271766.67307058774</v>
      </c>
      <c r="M38" s="160">
        <f t="shared" si="5"/>
        <v>244844.42434685363</v>
      </c>
    </row>
    <row r="39" spans="1:13" x14ac:dyDescent="0.3">
      <c r="A39" s="166" t="s">
        <v>14</v>
      </c>
      <c r="B39" s="172">
        <f>AVERAGE(JAN!B31,FEB!B31,MAR!B31,APR!B31,MAY!B31,JUNE!B31,JULY!B31,AUGUST!B31,SEPTEMBER!B31,OCTOBER!B31,NOVEMBER!B31,DECEMBER!B31)</f>
        <v>5463.75</v>
      </c>
      <c r="C39" s="172">
        <f>SUM(JAN!C31,FEB!C31,MAR!C31,APR!C31,MAY!C31,JUNE!C31,JULY!C31,AUGUST!C31,SEPTEMBER!C31,OCTOBER!C31,NOVEMBER!C31,DECEMBER!C31)</f>
        <v>207727549</v>
      </c>
      <c r="D39" s="172">
        <f>AVERAGE(JAN!D31,FEB!D31,MAR!D31,APR!D31,MAY!D31,JUNE!D31,JULY!D31,AUGUST!D31,SEPTEMBER!D31,OCTOBER!D31,NOVEMBER!D31,DECEMBER!D31)</f>
        <v>3990.75</v>
      </c>
      <c r="E39" s="172">
        <f>SUM(JAN!E31,FEB!E31,MAR!E31,APR!E31,MAY!E31,JUNE!E31,JULY!E31,AUGUST!E31,SEPTEMBER!E31,OCTOBER!E31,NOVEMBER!E31,DECEMBER!E31)</f>
        <v>288274446</v>
      </c>
      <c r="F39" s="168">
        <f t="shared" si="8"/>
        <v>9454.5</v>
      </c>
      <c r="G39" s="168">
        <f t="shared" si="8"/>
        <v>496001995</v>
      </c>
      <c r="H39" s="196"/>
      <c r="I39" s="197"/>
      <c r="J39" s="198"/>
      <c r="K39" s="158">
        <f t="shared" si="3"/>
        <v>38019.226538549534</v>
      </c>
      <c r="L39" s="159">
        <f t="shared" si="4"/>
        <v>72235.656455553471</v>
      </c>
      <c r="M39" s="160">
        <f t="shared" si="5"/>
        <v>52462.001692315825</v>
      </c>
    </row>
    <row r="40" spans="1:13" x14ac:dyDescent="0.3">
      <c r="A40" s="166" t="s">
        <v>15</v>
      </c>
      <c r="B40" s="172">
        <f>AVERAGE(JAN!B32,FEB!B32,MAR!B32,APR!B32,MAY!B32,JUNE!B32,JULY!B32,AUGUST!B32,SEPTEMBER!B32,OCTOBER!B32,NOVEMBER!B32,DECEMBER!B32)</f>
        <v>5.75</v>
      </c>
      <c r="C40" s="172">
        <f>SUM(JAN!C32,FEB!C32,MAR!C32,APR!C32,MAY!C32,JUNE!C32,JULY!C32,AUGUST!C32,SEPTEMBER!C32,OCTOBER!C32,NOVEMBER!C32,DECEMBER!C32)</f>
        <v>520317.79999999976</v>
      </c>
      <c r="D40" s="172">
        <f>AVERAGE(JAN!D32,FEB!D32,MAR!D32,APR!D32,MAY!D32,JUNE!D32,JULY!D32,AUGUST!D32,SEPTEMBER!D32,OCTOBER!D32,NOVEMBER!D32,DECEMBER!D32)</f>
        <v>20.083333333333332</v>
      </c>
      <c r="E40" s="172">
        <f>SUM(JAN!E32,FEB!E32,MAR!E32,APR!E32,MAY!E32,JUNE!E32,JULY!E32,AUGUST!E32,SEPTEMBER!E32,OCTOBER!E32,NOVEMBER!E32,DECEMBER!E32)</f>
        <v>6168004.6999999974</v>
      </c>
      <c r="F40" s="168">
        <f t="shared" si="8"/>
        <v>25.833333333333332</v>
      </c>
      <c r="G40" s="168">
        <f t="shared" si="8"/>
        <v>6688322.4999999972</v>
      </c>
      <c r="H40" s="196"/>
      <c r="I40" s="197"/>
      <c r="J40" s="198"/>
      <c r="K40" s="158">
        <f t="shared" si="3"/>
        <v>90490.052173913005</v>
      </c>
      <c r="L40" s="159">
        <f t="shared" si="4"/>
        <v>307120.56597510364</v>
      </c>
      <c r="M40" s="160">
        <f t="shared" si="5"/>
        <v>258902.80645161279</v>
      </c>
    </row>
    <row r="42" spans="1:13" x14ac:dyDescent="0.3">
      <c r="H42" s="176"/>
    </row>
    <row r="55" spans="6:11" x14ac:dyDescent="0.3">
      <c r="H55" s="181"/>
    </row>
    <row r="56" spans="6:11" x14ac:dyDescent="0.3">
      <c r="F56" s="77"/>
      <c r="G56" s="15"/>
      <c r="H56" s="181"/>
      <c r="J56" s="77"/>
      <c r="K56" s="77"/>
    </row>
    <row r="57" spans="6:11" x14ac:dyDescent="0.3">
      <c r="F57" s="182"/>
      <c r="G57" s="182"/>
      <c r="H57" s="181"/>
      <c r="J57" s="77"/>
      <c r="K57" s="77"/>
    </row>
    <row r="58" spans="6:11" x14ac:dyDescent="0.3">
      <c r="F58" s="77"/>
      <c r="G58" s="15"/>
      <c r="H58" s="181"/>
      <c r="J58" s="77"/>
      <c r="K58" s="77"/>
    </row>
    <row r="59" spans="6:11" x14ac:dyDescent="0.3">
      <c r="F59" s="77"/>
      <c r="G59" s="15"/>
      <c r="H59" s="181"/>
      <c r="J59" s="77"/>
      <c r="K59" s="77"/>
    </row>
    <row r="60" spans="6:11" x14ac:dyDescent="0.3">
      <c r="F60" s="77"/>
      <c r="G60" s="15"/>
      <c r="H60" s="181"/>
      <c r="J60" s="77"/>
      <c r="K60" s="77"/>
    </row>
    <row r="61" spans="6:11" x14ac:dyDescent="0.3">
      <c r="F61" s="15"/>
      <c r="G61" s="15"/>
    </row>
    <row r="63" spans="6:11" x14ac:dyDescent="0.3">
      <c r="F63" s="182"/>
      <c r="G63" s="182"/>
    </row>
  </sheetData>
  <mergeCells count="22">
    <mergeCell ref="T1:U1"/>
    <mergeCell ref="H35:H40"/>
    <mergeCell ref="I35:I40"/>
    <mergeCell ref="J35:J40"/>
    <mergeCell ref="H23:H28"/>
    <mergeCell ref="I23:I28"/>
    <mergeCell ref="J23:J28"/>
    <mergeCell ref="H29:H34"/>
    <mergeCell ref="I29:I34"/>
    <mergeCell ref="J29:J34"/>
    <mergeCell ref="Q1:R1"/>
    <mergeCell ref="H11:H16"/>
    <mergeCell ref="I11:I16"/>
    <mergeCell ref="J11:J16"/>
    <mergeCell ref="H17:H22"/>
    <mergeCell ref="I17:I22"/>
    <mergeCell ref="N1:O1"/>
    <mergeCell ref="J17:J22"/>
    <mergeCell ref="B1:C1"/>
    <mergeCell ref="E1:F1"/>
    <mergeCell ref="H1:I1"/>
    <mergeCell ref="K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E5ECE"/>
  </sheetPr>
  <dimension ref="A1:L34"/>
  <sheetViews>
    <sheetView zoomScale="98" zoomScaleNormal="98" workbookViewId="0"/>
  </sheetViews>
  <sheetFormatPr defaultRowHeight="14.4" x14ac:dyDescent="0.3"/>
  <cols>
    <col min="1" max="1" width="17.77734375" customWidth="1"/>
    <col min="2" max="2" width="13.44140625" style="15" customWidth="1"/>
    <col min="3" max="3" width="14.77734375" style="15" customWidth="1"/>
    <col min="4" max="4" width="13.44140625" style="15" customWidth="1"/>
    <col min="5" max="5" width="14.44140625" style="15" customWidth="1"/>
    <col min="6" max="6" width="11.77734375" customWidth="1"/>
    <col min="7" max="7" width="13" customWidth="1"/>
    <col min="8" max="8" width="13" bestFit="1" customWidth="1"/>
    <col min="9" max="9" width="12" customWidth="1"/>
    <col min="10" max="10" width="18.21875" customWidth="1"/>
    <col min="11" max="11" width="13" bestFit="1" customWidth="1"/>
    <col min="12" max="12" width="12.21875" bestFit="1" customWidth="1"/>
    <col min="13" max="13" width="10.21875" bestFit="1" customWidth="1"/>
    <col min="14" max="14" width="8.77734375" customWidth="1"/>
  </cols>
  <sheetData>
    <row r="1" spans="1:12" ht="43.8" thickBot="1" x14ac:dyDescent="0.35">
      <c r="A1" s="47">
        <v>2023</v>
      </c>
      <c r="B1" s="48" t="s">
        <v>0</v>
      </c>
      <c r="C1" s="49" t="s">
        <v>1</v>
      </c>
      <c r="D1" s="50" t="s">
        <v>24</v>
      </c>
      <c r="E1" s="51" t="s">
        <v>25</v>
      </c>
      <c r="F1" s="52" t="s">
        <v>2</v>
      </c>
      <c r="G1" s="53" t="s">
        <v>3</v>
      </c>
      <c r="H1" s="54" t="s">
        <v>4</v>
      </c>
      <c r="I1" s="54" t="s">
        <v>5</v>
      </c>
      <c r="J1" s="57" t="s">
        <v>26</v>
      </c>
      <c r="K1" s="4" t="s">
        <v>6</v>
      </c>
      <c r="L1" s="4" t="s">
        <v>7</v>
      </c>
    </row>
    <row r="2" spans="1:12" ht="15" thickBot="1" x14ac:dyDescent="0.35">
      <c r="A2" s="5" t="s">
        <v>21</v>
      </c>
      <c r="B2" s="6">
        <v>1674064</v>
      </c>
      <c r="C2" s="6">
        <v>288715083.37651104</v>
      </c>
      <c r="D2" s="6">
        <v>43128</v>
      </c>
      <c r="E2" s="6">
        <v>86470317.073119536</v>
      </c>
      <c r="F2" s="7">
        <f t="shared" ref="F2:F34" si="0">B2+D2</f>
        <v>1717192</v>
      </c>
      <c r="G2" s="7">
        <f t="shared" ref="G2:G34" si="1">C2+E2</f>
        <v>375185400.44963056</v>
      </c>
      <c r="H2" s="41">
        <f>SUM(H3:H34)</f>
        <v>1</v>
      </c>
      <c r="I2" s="42">
        <f>SUM(I3:I34)</f>
        <v>1</v>
      </c>
      <c r="J2" s="42">
        <f>E2/G2</f>
        <v>0.23047356578771877</v>
      </c>
      <c r="K2" s="183" t="s">
        <v>9</v>
      </c>
      <c r="L2" s="183"/>
    </row>
    <row r="3" spans="1:12" ht="15" thickBot="1" x14ac:dyDescent="0.35">
      <c r="A3" s="44" t="s">
        <v>10</v>
      </c>
      <c r="B3" s="45">
        <v>1351096</v>
      </c>
      <c r="C3" s="45">
        <v>158588749.61333621</v>
      </c>
      <c r="D3" s="45">
        <v>15550</v>
      </c>
      <c r="E3" s="45">
        <v>2042333.9918250728</v>
      </c>
      <c r="F3" s="46">
        <f t="shared" si="0"/>
        <v>1366646</v>
      </c>
      <c r="G3" s="46">
        <f t="shared" si="1"/>
        <v>160631083.60516128</v>
      </c>
      <c r="H3" s="184">
        <f>G3/G$2</f>
        <v>0.42813788439704054</v>
      </c>
      <c r="I3" s="185">
        <f>F3/F2</f>
        <v>0.79586091712516716</v>
      </c>
      <c r="J3" s="186">
        <f>E3/G3</f>
        <v>1.2714438239395965E-2</v>
      </c>
      <c r="K3" s="12"/>
      <c r="L3" s="13"/>
    </row>
    <row r="4" spans="1:12" ht="15" thickBot="1" x14ac:dyDescent="0.35">
      <c r="A4" s="14" t="s">
        <v>11</v>
      </c>
      <c r="B4" s="15">
        <v>29214</v>
      </c>
      <c r="C4" s="15">
        <v>4031628</v>
      </c>
      <c r="D4" s="15">
        <v>148</v>
      </c>
      <c r="E4" s="15">
        <v>43120</v>
      </c>
      <c r="F4" s="16">
        <f t="shared" si="0"/>
        <v>29362</v>
      </c>
      <c r="G4" s="16">
        <f t="shared" si="1"/>
        <v>4074748</v>
      </c>
      <c r="H4" s="184"/>
      <c r="I4" s="185"/>
      <c r="J4" s="186"/>
      <c r="K4" s="17">
        <v>0.82720000000000005</v>
      </c>
      <c r="L4" s="18">
        <v>0.32579999999999898</v>
      </c>
    </row>
    <row r="5" spans="1:12" ht="15" thickBot="1" x14ac:dyDescent="0.35">
      <c r="A5" s="14" t="s">
        <v>12</v>
      </c>
      <c r="B5" s="15">
        <v>492045</v>
      </c>
      <c r="C5" s="15">
        <v>59239544</v>
      </c>
      <c r="D5" s="15">
        <v>2484</v>
      </c>
      <c r="E5" s="15">
        <v>314571.8</v>
      </c>
      <c r="F5" s="16">
        <f t="shared" si="0"/>
        <v>494529</v>
      </c>
      <c r="G5" s="16">
        <f t="shared" si="1"/>
        <v>59554115.799999997</v>
      </c>
      <c r="H5" s="184"/>
      <c r="I5" s="185"/>
      <c r="J5" s="186"/>
      <c r="K5" s="17">
        <v>0.84787499999999971</v>
      </c>
      <c r="L5" s="18">
        <v>0.46629999999999949</v>
      </c>
    </row>
    <row r="6" spans="1:12" ht="15" thickBot="1" x14ac:dyDescent="0.35">
      <c r="A6" s="14" t="s">
        <v>13</v>
      </c>
      <c r="B6" s="15">
        <v>44634</v>
      </c>
      <c r="C6" s="15">
        <v>4871383.0375481052</v>
      </c>
      <c r="D6" s="15">
        <v>240</v>
      </c>
      <c r="E6" s="15">
        <v>30621.858200194361</v>
      </c>
      <c r="F6" s="16">
        <f t="shared" si="0"/>
        <v>44874</v>
      </c>
      <c r="G6" s="16">
        <f t="shared" si="1"/>
        <v>4902004.8957482995</v>
      </c>
      <c r="H6" s="184"/>
      <c r="I6" s="185"/>
      <c r="J6" s="186"/>
      <c r="K6" s="17">
        <v>0.85340000000000005</v>
      </c>
      <c r="L6" s="18">
        <v>0.64470000000000005</v>
      </c>
    </row>
    <row r="7" spans="1:12" ht="15" thickBot="1" x14ac:dyDescent="0.35">
      <c r="A7" s="14" t="s">
        <v>14</v>
      </c>
      <c r="B7" s="15">
        <v>774147</v>
      </c>
      <c r="C7" s="15">
        <v>89239963</v>
      </c>
      <c r="D7" s="15">
        <v>12670</v>
      </c>
      <c r="E7" s="15">
        <v>1652251</v>
      </c>
      <c r="F7" s="16">
        <f t="shared" si="0"/>
        <v>786817</v>
      </c>
      <c r="G7" s="16">
        <f t="shared" si="1"/>
        <v>90892214</v>
      </c>
      <c r="H7" s="184"/>
      <c r="I7" s="185"/>
      <c r="J7" s="186"/>
      <c r="K7" s="17">
        <v>0.89039999999999886</v>
      </c>
      <c r="L7" s="18">
        <v>0.41543333333333332</v>
      </c>
    </row>
    <row r="8" spans="1:12" ht="15" thickBot="1" x14ac:dyDescent="0.35">
      <c r="A8" s="19" t="s">
        <v>15</v>
      </c>
      <c r="B8" s="20">
        <v>11056</v>
      </c>
      <c r="C8" s="20">
        <v>1229719.4400000002</v>
      </c>
      <c r="D8" s="20">
        <v>8</v>
      </c>
      <c r="E8" s="20">
        <v>1916.98</v>
      </c>
      <c r="F8" s="21">
        <f t="shared" si="0"/>
        <v>11064</v>
      </c>
      <c r="G8" s="21">
        <f t="shared" si="1"/>
        <v>1231636.4200000002</v>
      </c>
      <c r="H8" s="184"/>
      <c r="I8" s="185"/>
      <c r="J8" s="186"/>
      <c r="K8" s="22">
        <v>1.0027499999999949</v>
      </c>
      <c r="L8" s="23">
        <v>0.66949999999999898</v>
      </c>
    </row>
    <row r="9" spans="1:12" ht="15" thickBot="1" x14ac:dyDescent="0.35">
      <c r="A9" s="44" t="s">
        <v>16</v>
      </c>
      <c r="B9" s="45">
        <v>197656</v>
      </c>
      <c r="C9" s="45">
        <v>23410818.412403908</v>
      </c>
      <c r="D9" s="45">
        <v>2783</v>
      </c>
      <c r="E9" s="45">
        <v>315854</v>
      </c>
      <c r="F9" s="56">
        <f t="shared" si="0"/>
        <v>200439</v>
      </c>
      <c r="G9" s="56">
        <f t="shared" si="1"/>
        <v>23726672.412403908</v>
      </c>
      <c r="H9" s="184">
        <f>G9/G2</f>
        <v>6.3239860570185658E-2</v>
      </c>
      <c r="I9" s="184">
        <f>F9/F2</f>
        <v>0.11672486244986001</v>
      </c>
      <c r="J9" s="187">
        <f>E9/G9</f>
        <v>1.3312191212910109E-2</v>
      </c>
      <c r="K9" s="25"/>
      <c r="L9" s="26"/>
    </row>
    <row r="10" spans="1:12" ht="15" thickBot="1" x14ac:dyDescent="0.35">
      <c r="A10" s="14" t="s">
        <v>11</v>
      </c>
      <c r="B10" s="15">
        <v>6212</v>
      </c>
      <c r="C10" s="15">
        <v>800155</v>
      </c>
      <c r="D10" s="15">
        <v>0</v>
      </c>
      <c r="E10" s="15">
        <v>0</v>
      </c>
      <c r="F10" s="27">
        <f t="shared" si="0"/>
        <v>6212</v>
      </c>
      <c r="G10" s="27">
        <f t="shared" si="1"/>
        <v>800155</v>
      </c>
      <c r="H10" s="184"/>
      <c r="I10" s="184"/>
      <c r="J10" s="187"/>
      <c r="K10" s="17">
        <v>0.82720000000000005</v>
      </c>
      <c r="L10" s="18">
        <v>0.32579999999999898</v>
      </c>
    </row>
    <row r="11" spans="1:12" ht="15" thickBot="1" x14ac:dyDescent="0.35">
      <c r="A11" s="14" t="s">
        <v>12</v>
      </c>
      <c r="B11" s="15">
        <v>86843</v>
      </c>
      <c r="C11" s="15">
        <v>10448965</v>
      </c>
      <c r="D11" s="15">
        <v>551</v>
      </c>
      <c r="E11" s="15">
        <v>62669</v>
      </c>
      <c r="F11" s="27">
        <f t="shared" si="0"/>
        <v>87394</v>
      </c>
      <c r="G11" s="27">
        <f t="shared" si="1"/>
        <v>10511634</v>
      </c>
      <c r="H11" s="184"/>
      <c r="I11" s="184"/>
      <c r="J11" s="187"/>
      <c r="K11" s="17">
        <v>0.84787499999999971</v>
      </c>
      <c r="L11" s="18">
        <v>0.46629999999999949</v>
      </c>
    </row>
    <row r="12" spans="1:12" ht="15" thickBot="1" x14ac:dyDescent="0.35">
      <c r="A12" s="14" t="s">
        <v>13</v>
      </c>
      <c r="B12" s="15">
        <v>11570</v>
      </c>
      <c r="C12" s="15">
        <v>1278634.3869504374</v>
      </c>
      <c r="D12" s="15">
        <v>0</v>
      </c>
      <c r="E12" s="15">
        <v>0</v>
      </c>
      <c r="F12" s="27">
        <f t="shared" si="0"/>
        <v>11570</v>
      </c>
      <c r="G12" s="27">
        <f t="shared" si="1"/>
        <v>1278634.3869504374</v>
      </c>
      <c r="H12" s="184"/>
      <c r="I12" s="184"/>
      <c r="J12" s="187"/>
      <c r="K12" s="17">
        <v>0.85340000000000005</v>
      </c>
      <c r="L12" s="18">
        <v>0.64470000000000005</v>
      </c>
    </row>
    <row r="13" spans="1:12" ht="15" thickBot="1" x14ac:dyDescent="0.35">
      <c r="A13" s="14" t="s">
        <v>14</v>
      </c>
      <c r="B13" s="15">
        <v>89399</v>
      </c>
      <c r="C13" s="15">
        <v>10462846</v>
      </c>
      <c r="D13" s="15">
        <v>2232</v>
      </c>
      <c r="E13" s="15">
        <v>253185</v>
      </c>
      <c r="F13" s="27">
        <f t="shared" si="0"/>
        <v>91631</v>
      </c>
      <c r="G13" s="27">
        <f t="shared" si="1"/>
        <v>10716031</v>
      </c>
      <c r="H13" s="184"/>
      <c r="I13" s="184"/>
      <c r="J13" s="187"/>
      <c r="K13" s="17">
        <v>0.89039999999999886</v>
      </c>
      <c r="L13" s="18">
        <v>0.41543333333333332</v>
      </c>
    </row>
    <row r="14" spans="1:12" ht="15" thickBot="1" x14ac:dyDescent="0.35">
      <c r="A14" s="19" t="s">
        <v>15</v>
      </c>
      <c r="B14" s="20">
        <v>3632</v>
      </c>
      <c r="C14" s="20">
        <v>426383.09</v>
      </c>
      <c r="D14" s="20">
        <v>0</v>
      </c>
      <c r="E14" s="20">
        <v>0</v>
      </c>
      <c r="F14" s="28">
        <f t="shared" si="0"/>
        <v>3632</v>
      </c>
      <c r="G14" s="28">
        <f t="shared" si="1"/>
        <v>426383.09</v>
      </c>
      <c r="H14" s="184"/>
      <c r="I14" s="184"/>
      <c r="J14" s="187"/>
      <c r="K14" s="22">
        <v>1.0027499999999949</v>
      </c>
      <c r="L14" s="23">
        <v>0.66949999999999898</v>
      </c>
    </row>
    <row r="15" spans="1:12" ht="15" thickBot="1" x14ac:dyDescent="0.35">
      <c r="A15" s="44" t="s">
        <v>17</v>
      </c>
      <c r="B15" s="45">
        <v>102020</v>
      </c>
      <c r="C15" s="45">
        <v>27536919.956026237</v>
      </c>
      <c r="D15" s="45">
        <v>11968</v>
      </c>
      <c r="E15" s="45">
        <v>5556274.1596734701</v>
      </c>
      <c r="F15" s="56">
        <f t="shared" si="0"/>
        <v>113988</v>
      </c>
      <c r="G15" s="56">
        <f t="shared" si="1"/>
        <v>33093194.115699708</v>
      </c>
      <c r="H15" s="184">
        <f>G15/G2</f>
        <v>8.8204909029082915E-2</v>
      </c>
      <c r="I15" s="184">
        <f>F15/F2</f>
        <v>6.6380462988413644E-2</v>
      </c>
      <c r="J15" s="187">
        <f>E15/G15</f>
        <v>0.16789779010897965</v>
      </c>
      <c r="K15" s="25"/>
      <c r="L15" s="26"/>
    </row>
    <row r="16" spans="1:12" ht="15" thickBot="1" x14ac:dyDescent="0.35">
      <c r="A16" s="14" t="s">
        <v>11</v>
      </c>
      <c r="B16" s="15">
        <v>3940</v>
      </c>
      <c r="C16" s="15">
        <v>1286108</v>
      </c>
      <c r="D16" s="15">
        <v>691</v>
      </c>
      <c r="E16" s="15">
        <v>336915</v>
      </c>
      <c r="F16" s="27">
        <f t="shared" si="0"/>
        <v>4631</v>
      </c>
      <c r="G16" s="27">
        <f t="shared" si="1"/>
        <v>1623023</v>
      </c>
      <c r="H16" s="184"/>
      <c r="I16" s="184"/>
      <c r="J16" s="187"/>
      <c r="K16" s="17">
        <v>0.82720000000000005</v>
      </c>
      <c r="L16" s="18">
        <v>0.1356</v>
      </c>
    </row>
    <row r="17" spans="1:12" ht="15" thickBot="1" x14ac:dyDescent="0.35">
      <c r="A17" s="14" t="s">
        <v>12</v>
      </c>
      <c r="B17" s="15">
        <v>43544</v>
      </c>
      <c r="C17" s="15">
        <v>12102783.999999989</v>
      </c>
      <c r="D17" s="15">
        <v>5050</v>
      </c>
      <c r="E17" s="15">
        <v>1630716</v>
      </c>
      <c r="F17" s="27">
        <f t="shared" si="0"/>
        <v>48594</v>
      </c>
      <c r="G17" s="27">
        <f t="shared" si="1"/>
        <v>13733499.999999989</v>
      </c>
      <c r="H17" s="184"/>
      <c r="I17" s="184"/>
      <c r="J17" s="187"/>
      <c r="K17" s="17">
        <v>0.84787499999999971</v>
      </c>
      <c r="L17" s="18">
        <v>0.27464999999999951</v>
      </c>
    </row>
    <row r="18" spans="1:12" ht="15" thickBot="1" x14ac:dyDescent="0.35">
      <c r="A18" s="14" t="s">
        <v>13</v>
      </c>
      <c r="B18" s="15">
        <v>3821</v>
      </c>
      <c r="C18" s="15">
        <v>1024820.0994081633</v>
      </c>
      <c r="D18" s="15">
        <v>219</v>
      </c>
      <c r="E18" s="15">
        <v>139095.46246258501</v>
      </c>
      <c r="F18" s="27">
        <f t="shared" si="0"/>
        <v>4040</v>
      </c>
      <c r="G18" s="27">
        <f t="shared" si="1"/>
        <v>1163915.5618707484</v>
      </c>
      <c r="H18" s="184"/>
      <c r="I18" s="184"/>
      <c r="J18" s="187"/>
      <c r="K18" s="17">
        <v>0.85340000000000005</v>
      </c>
      <c r="L18" s="18">
        <v>0.29685</v>
      </c>
    </row>
    <row r="19" spans="1:12" ht="15" thickBot="1" x14ac:dyDescent="0.35">
      <c r="A19" s="14" t="s">
        <v>14</v>
      </c>
      <c r="B19" s="15">
        <v>49384</v>
      </c>
      <c r="C19" s="15">
        <v>12760848</v>
      </c>
      <c r="D19" s="15">
        <v>5884</v>
      </c>
      <c r="E19" s="15">
        <v>3377097</v>
      </c>
      <c r="F19" s="27">
        <f t="shared" si="0"/>
        <v>55268</v>
      </c>
      <c r="G19" s="27">
        <f t="shared" si="1"/>
        <v>16137945</v>
      </c>
      <c r="H19" s="184"/>
      <c r="I19" s="184"/>
      <c r="J19" s="187"/>
      <c r="K19" s="17">
        <v>0.89039999999999886</v>
      </c>
      <c r="L19" s="18">
        <v>0.21156666666666668</v>
      </c>
    </row>
    <row r="20" spans="1:12" ht="15" thickBot="1" x14ac:dyDescent="0.35">
      <c r="A20" s="19" t="s">
        <v>15</v>
      </c>
      <c r="B20" s="20">
        <v>1331</v>
      </c>
      <c r="C20" s="20">
        <v>367301.1299999989</v>
      </c>
      <c r="D20" s="20">
        <v>124</v>
      </c>
      <c r="E20" s="20">
        <v>73121.359999999899</v>
      </c>
      <c r="F20" s="28">
        <f t="shared" si="0"/>
        <v>1455</v>
      </c>
      <c r="G20" s="28">
        <f t="shared" si="1"/>
        <v>440422.48999999883</v>
      </c>
      <c r="H20" s="184"/>
      <c r="I20" s="184"/>
      <c r="J20" s="187"/>
      <c r="K20" s="22">
        <v>1.0027499999999949</v>
      </c>
      <c r="L20" s="23">
        <v>0.46160000000000001</v>
      </c>
    </row>
    <row r="21" spans="1:12" ht="15" thickBot="1" x14ac:dyDescent="0.35">
      <c r="A21" s="44" t="s">
        <v>18</v>
      </c>
      <c r="B21" s="45">
        <v>17397</v>
      </c>
      <c r="C21" s="45">
        <v>25564572.564027436</v>
      </c>
      <c r="D21" s="45">
        <v>7685</v>
      </c>
      <c r="E21" s="45">
        <v>15718433.300932944</v>
      </c>
      <c r="F21" s="56">
        <f t="shared" si="0"/>
        <v>25082</v>
      </c>
      <c r="G21" s="56">
        <f t="shared" si="1"/>
        <v>41283005.86496038</v>
      </c>
      <c r="H21" s="184">
        <f>G21/G2</f>
        <v>0.11003361488876141</v>
      </c>
      <c r="I21" s="184">
        <f>F21/F2</f>
        <v>1.460640394318166E-2</v>
      </c>
      <c r="J21" s="187">
        <f>E21/G21</f>
        <v>0.38074827575174747</v>
      </c>
      <c r="K21" s="25"/>
      <c r="L21" s="26"/>
    </row>
    <row r="22" spans="1:12" ht="15" thickBot="1" x14ac:dyDescent="0.35">
      <c r="A22" s="14" t="s">
        <v>11</v>
      </c>
      <c r="B22" s="15">
        <v>284</v>
      </c>
      <c r="C22" s="15">
        <v>735258</v>
      </c>
      <c r="D22" s="15">
        <v>304</v>
      </c>
      <c r="E22" s="15">
        <v>1032400</v>
      </c>
      <c r="F22" s="27">
        <f t="shared" si="0"/>
        <v>588</v>
      </c>
      <c r="G22" s="27">
        <f t="shared" si="1"/>
        <v>1767658</v>
      </c>
      <c r="H22" s="184"/>
      <c r="I22" s="184"/>
      <c r="J22" s="187"/>
      <c r="K22" s="17">
        <v>0.82720000000000005</v>
      </c>
      <c r="L22" s="18">
        <v>0.1071</v>
      </c>
    </row>
    <row r="23" spans="1:12" ht="15" thickBot="1" x14ac:dyDescent="0.35">
      <c r="A23" s="14" t="s">
        <v>12</v>
      </c>
      <c r="B23" s="15">
        <v>6626</v>
      </c>
      <c r="C23" s="15">
        <v>14901960</v>
      </c>
      <c r="D23" s="15">
        <v>3655</v>
      </c>
      <c r="E23" s="15">
        <v>7323113.7000000002</v>
      </c>
      <c r="F23" s="27">
        <f t="shared" si="0"/>
        <v>10281</v>
      </c>
      <c r="G23" s="27">
        <f t="shared" si="1"/>
        <v>22225073.699999999</v>
      </c>
      <c r="H23" s="184"/>
      <c r="I23" s="184"/>
      <c r="J23" s="187"/>
      <c r="K23" s="17">
        <v>0.84787499999999971</v>
      </c>
      <c r="L23" s="18">
        <v>0.22370000000000001</v>
      </c>
    </row>
    <row r="24" spans="1:12" ht="15" thickBot="1" x14ac:dyDescent="0.35">
      <c r="A24" s="14" t="s">
        <v>13</v>
      </c>
      <c r="B24" s="15">
        <v>335</v>
      </c>
      <c r="C24" s="15">
        <v>946768.09781827009</v>
      </c>
      <c r="D24" s="15">
        <v>218</v>
      </c>
      <c r="E24" s="15">
        <v>778617.9458211856</v>
      </c>
      <c r="F24" s="27">
        <f t="shared" si="0"/>
        <v>553</v>
      </c>
      <c r="G24" s="27">
        <f t="shared" si="1"/>
        <v>1725386.0436394557</v>
      </c>
      <c r="H24" s="184"/>
      <c r="I24" s="184"/>
      <c r="J24" s="187"/>
      <c r="K24" s="17">
        <v>0.85340000000000005</v>
      </c>
      <c r="L24" s="18">
        <v>0.29685</v>
      </c>
    </row>
    <row r="25" spans="1:12" ht="15" thickBot="1" x14ac:dyDescent="0.35">
      <c r="A25" s="14" t="s">
        <v>14</v>
      </c>
      <c r="B25" s="15">
        <v>9989</v>
      </c>
      <c r="C25" s="15">
        <v>8500451</v>
      </c>
      <c r="D25" s="15">
        <v>3409</v>
      </c>
      <c r="E25" s="15">
        <v>6175886</v>
      </c>
      <c r="F25" s="27">
        <f t="shared" si="0"/>
        <v>13398</v>
      </c>
      <c r="G25" s="27">
        <f t="shared" si="1"/>
        <v>14676337</v>
      </c>
      <c r="H25" s="184"/>
      <c r="I25" s="184"/>
      <c r="J25" s="187"/>
      <c r="K25" s="17">
        <v>0.89039999999999886</v>
      </c>
      <c r="L25" s="18">
        <v>0.19816666666666669</v>
      </c>
    </row>
    <row r="26" spans="1:12" ht="15" thickBot="1" x14ac:dyDescent="0.35">
      <c r="A26" s="19" t="s">
        <v>15</v>
      </c>
      <c r="B26" s="20">
        <v>163</v>
      </c>
      <c r="C26" s="20">
        <v>484700.40399999986</v>
      </c>
      <c r="D26" s="20">
        <v>99</v>
      </c>
      <c r="E26" s="20">
        <v>412169.84</v>
      </c>
      <c r="F26" s="28">
        <f t="shared" si="0"/>
        <v>262</v>
      </c>
      <c r="G26" s="28">
        <f t="shared" si="1"/>
        <v>896870.24399999995</v>
      </c>
      <c r="H26" s="184"/>
      <c r="I26" s="184"/>
      <c r="J26" s="187"/>
      <c r="K26" s="22">
        <v>1.0027499999999949</v>
      </c>
      <c r="L26" s="23">
        <v>0.27700000000000002</v>
      </c>
    </row>
    <row r="27" spans="1:12" ht="15" thickBot="1" x14ac:dyDescent="0.35">
      <c r="A27" s="44" t="s">
        <v>19</v>
      </c>
      <c r="B27" s="45">
        <v>5892</v>
      </c>
      <c r="C27" s="45">
        <v>53614022.830717206</v>
      </c>
      <c r="D27" s="45">
        <v>5142</v>
      </c>
      <c r="E27" s="45">
        <v>62837421.620688051</v>
      </c>
      <c r="F27" s="56">
        <f t="shared" si="0"/>
        <v>11034</v>
      </c>
      <c r="G27" s="56">
        <f t="shared" si="1"/>
        <v>116451444.45140526</v>
      </c>
      <c r="H27" s="184">
        <f>G27/G2</f>
        <v>0.31038373111492945</v>
      </c>
      <c r="I27" s="188">
        <f>F27/F2</f>
        <v>6.4256064551896355E-3</v>
      </c>
      <c r="J27" s="192">
        <f>E27/G27</f>
        <v>0.53960190804597419</v>
      </c>
      <c r="K27" s="25"/>
      <c r="L27" s="26"/>
    </row>
    <row r="28" spans="1:12" ht="15" thickBot="1" x14ac:dyDescent="0.35">
      <c r="A28" s="14" t="s">
        <v>11</v>
      </c>
      <c r="B28" s="15">
        <v>21</v>
      </c>
      <c r="C28" s="15">
        <v>306895</v>
      </c>
      <c r="D28" s="15">
        <v>90</v>
      </c>
      <c r="E28" s="15">
        <v>4649316</v>
      </c>
      <c r="F28" s="27">
        <f t="shared" si="0"/>
        <v>111</v>
      </c>
      <c r="G28" s="27">
        <f t="shared" si="1"/>
        <v>4956211</v>
      </c>
      <c r="H28" s="184"/>
      <c r="I28" s="188"/>
      <c r="J28" s="192"/>
      <c r="K28" s="17">
        <v>0.82720000000000005</v>
      </c>
      <c r="L28" s="18">
        <v>6.576666666666664E-2</v>
      </c>
    </row>
    <row r="29" spans="1:12" ht="15" thickBot="1" x14ac:dyDescent="0.35">
      <c r="A29" s="14" t="s">
        <v>12</v>
      </c>
      <c r="B29" s="15">
        <v>390</v>
      </c>
      <c r="C29" s="15">
        <v>10202689</v>
      </c>
      <c r="D29" s="15">
        <v>852</v>
      </c>
      <c r="E29" s="15">
        <v>10284962.799999999</v>
      </c>
      <c r="F29" s="27">
        <f t="shared" si="0"/>
        <v>1242</v>
      </c>
      <c r="G29" s="27">
        <f t="shared" si="1"/>
        <v>20487651.799999997</v>
      </c>
      <c r="H29" s="184"/>
      <c r="I29" s="188"/>
      <c r="J29" s="192"/>
      <c r="K29" s="17">
        <v>0.87119999999999964</v>
      </c>
      <c r="L29" s="18">
        <v>0.18739999999999968</v>
      </c>
    </row>
    <row r="30" spans="1:12" ht="15" thickBot="1" x14ac:dyDescent="0.35">
      <c r="A30" s="14" t="s">
        <v>13</v>
      </c>
      <c r="B30" s="15">
        <v>5</v>
      </c>
      <c r="C30" s="15">
        <v>91680.035245869789</v>
      </c>
      <c r="D30" s="15">
        <v>14</v>
      </c>
      <c r="E30" s="15">
        <v>453548.08850145777</v>
      </c>
      <c r="F30" s="27">
        <f t="shared" si="0"/>
        <v>19</v>
      </c>
      <c r="G30" s="27">
        <f t="shared" si="1"/>
        <v>545228.1237473276</v>
      </c>
      <c r="H30" s="184"/>
      <c r="I30" s="188"/>
      <c r="J30" s="192"/>
      <c r="K30" s="17">
        <v>0.85340000000000005</v>
      </c>
      <c r="L30" s="18">
        <v>0.29685</v>
      </c>
    </row>
    <row r="31" spans="1:12" ht="15" thickBot="1" x14ac:dyDescent="0.35">
      <c r="A31" s="14" t="s">
        <v>14</v>
      </c>
      <c r="B31" s="15">
        <v>5470</v>
      </c>
      <c r="C31" s="15">
        <v>42928335</v>
      </c>
      <c r="D31" s="15">
        <v>4165</v>
      </c>
      <c r="E31" s="15">
        <v>46392761</v>
      </c>
      <c r="F31" s="27">
        <f t="shared" si="0"/>
        <v>9635</v>
      </c>
      <c r="G31" s="27">
        <f t="shared" si="1"/>
        <v>89321096</v>
      </c>
      <c r="H31" s="184"/>
      <c r="I31" s="188"/>
      <c r="J31" s="192"/>
      <c r="K31" s="17">
        <v>0.79484999999999884</v>
      </c>
      <c r="L31" s="18">
        <v>0.18462500000000001</v>
      </c>
    </row>
    <row r="32" spans="1:12" ht="15" thickBot="1" x14ac:dyDescent="0.35">
      <c r="A32" s="14" t="s">
        <v>15</v>
      </c>
      <c r="B32" s="15">
        <v>6</v>
      </c>
      <c r="C32" s="15">
        <v>84865.84</v>
      </c>
      <c r="D32" s="15">
        <v>21</v>
      </c>
      <c r="E32" s="15">
        <v>1059020.5599999991</v>
      </c>
      <c r="F32" s="29">
        <f t="shared" si="0"/>
        <v>27</v>
      </c>
      <c r="G32" s="29">
        <f t="shared" si="1"/>
        <v>1143886.3999999992</v>
      </c>
      <c r="H32" s="184"/>
      <c r="I32" s="188"/>
      <c r="J32" s="192"/>
      <c r="K32" s="22">
        <v>1.0027499999999949</v>
      </c>
      <c r="L32" s="23">
        <v>0.21709999999999899</v>
      </c>
    </row>
    <row r="33" spans="1:10" ht="15" thickBot="1" x14ac:dyDescent="0.35">
      <c r="A33" s="44" t="s">
        <v>20</v>
      </c>
      <c r="B33" s="45">
        <v>3</v>
      </c>
      <c r="C33" s="45">
        <v>0</v>
      </c>
      <c r="D33" s="45">
        <v>0</v>
      </c>
      <c r="E33" s="45">
        <v>0</v>
      </c>
      <c r="F33" s="56">
        <f t="shared" si="0"/>
        <v>3</v>
      </c>
      <c r="G33" s="56">
        <f t="shared" si="1"/>
        <v>0</v>
      </c>
      <c r="H33" s="189">
        <f>G33/G2</f>
        <v>0</v>
      </c>
      <c r="I33" s="190">
        <f>F33/F2</f>
        <v>1.7470381879254037E-6</v>
      </c>
      <c r="J33" s="191"/>
    </row>
    <row r="34" spans="1:10" ht="15" thickBot="1" x14ac:dyDescent="0.35">
      <c r="A34" s="19" t="s">
        <v>12</v>
      </c>
      <c r="B34" s="20">
        <v>3</v>
      </c>
      <c r="C34" s="20">
        <v>0</v>
      </c>
      <c r="D34" s="20">
        <v>0</v>
      </c>
      <c r="E34" s="20">
        <v>0</v>
      </c>
      <c r="F34" s="28">
        <f t="shared" si="0"/>
        <v>3</v>
      </c>
      <c r="G34" s="28">
        <f t="shared" si="1"/>
        <v>0</v>
      </c>
      <c r="H34" s="189"/>
      <c r="I34" s="190"/>
      <c r="J34" s="191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0000000000000007" right="0.70000000000000007" top="0.75" bottom="0.75" header="0.30000000000000004" footer="0.30000000000000004"/>
  <pageSetup paperSize="0" scale="90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/>
  </sheetPr>
  <dimension ref="A1:L34"/>
  <sheetViews>
    <sheetView workbookViewId="0"/>
  </sheetViews>
  <sheetFormatPr defaultRowHeight="14.4" x14ac:dyDescent="0.3"/>
  <cols>
    <col min="1" max="1" width="17.77734375" customWidth="1"/>
    <col min="2" max="2" width="13.44140625" style="15" customWidth="1"/>
    <col min="3" max="3" width="14.77734375" style="15" customWidth="1"/>
    <col min="4" max="4" width="13.44140625" style="15" customWidth="1"/>
    <col min="5" max="5" width="14.44140625" style="15" customWidth="1"/>
    <col min="6" max="6" width="11.77734375" customWidth="1"/>
    <col min="7" max="7" width="13" customWidth="1"/>
    <col min="8" max="8" width="13" bestFit="1" customWidth="1"/>
    <col min="9" max="9" width="12" customWidth="1"/>
    <col min="10" max="10" width="18.21875" customWidth="1"/>
    <col min="11" max="11" width="13" bestFit="1" customWidth="1"/>
    <col min="12" max="12" width="12.21875" bestFit="1" customWidth="1"/>
    <col min="13" max="13" width="10.21875" bestFit="1" customWidth="1"/>
    <col min="14" max="14" width="8.77734375" customWidth="1"/>
  </cols>
  <sheetData>
    <row r="1" spans="1:12" ht="43.8" thickBot="1" x14ac:dyDescent="0.35">
      <c r="A1" s="58">
        <v>2023</v>
      </c>
      <c r="B1" s="59" t="s">
        <v>0</v>
      </c>
      <c r="C1" s="60" t="s">
        <v>1</v>
      </c>
      <c r="D1" s="59" t="s">
        <v>24</v>
      </c>
      <c r="E1" s="60" t="s">
        <v>25</v>
      </c>
      <c r="F1" s="61" t="s">
        <v>2</v>
      </c>
      <c r="G1" s="61" t="s">
        <v>3</v>
      </c>
      <c r="H1" s="62" t="s">
        <v>4</v>
      </c>
      <c r="I1" s="62" t="s">
        <v>5</v>
      </c>
      <c r="J1" s="63" t="s">
        <v>26</v>
      </c>
      <c r="K1" s="4" t="s">
        <v>6</v>
      </c>
      <c r="L1" s="4" t="s">
        <v>7</v>
      </c>
    </row>
    <row r="2" spans="1:12" ht="15" thickBot="1" x14ac:dyDescent="0.35">
      <c r="A2" s="5" t="s">
        <v>22</v>
      </c>
      <c r="B2" s="6">
        <v>1676466</v>
      </c>
      <c r="C2" s="6">
        <v>286876508.07313317</v>
      </c>
      <c r="D2" s="6">
        <v>43190</v>
      </c>
      <c r="E2" s="6">
        <v>82423651.828233466</v>
      </c>
      <c r="F2" s="31">
        <f t="shared" ref="F2:F34" si="0">B2+D2</f>
        <v>1719656</v>
      </c>
      <c r="G2" s="31">
        <f t="shared" ref="G2:G34" si="1">C2+E2</f>
        <v>369300159.90136665</v>
      </c>
      <c r="H2" s="8">
        <f>SUM(H3:H34)</f>
        <v>1</v>
      </c>
      <c r="I2" s="9">
        <f>SUM(I3:I34)</f>
        <v>1</v>
      </c>
      <c r="J2" s="9">
        <f>E2/G2</f>
        <v>0.22318877914985827</v>
      </c>
      <c r="K2" s="183" t="s">
        <v>9</v>
      </c>
      <c r="L2" s="183"/>
    </row>
    <row r="3" spans="1:12" ht="15" thickBot="1" x14ac:dyDescent="0.35">
      <c r="A3" s="64" t="s">
        <v>10</v>
      </c>
      <c r="B3" s="65">
        <v>1348212</v>
      </c>
      <c r="C3" s="65">
        <v>152276136.42109868</v>
      </c>
      <c r="D3" s="65">
        <v>15411</v>
      </c>
      <c r="E3" s="65">
        <v>1915709.3826692605</v>
      </c>
      <c r="F3" s="66">
        <f t="shared" si="0"/>
        <v>1363623</v>
      </c>
      <c r="G3" s="66">
        <f t="shared" si="1"/>
        <v>154191845.80376795</v>
      </c>
      <c r="H3" s="184">
        <f>G3/G$2</f>
        <v>0.41752444906861069</v>
      </c>
      <c r="I3" s="185">
        <f>F3/F2</f>
        <v>0.79296266229990187</v>
      </c>
      <c r="J3" s="186">
        <f>E3/G3</f>
        <v>1.2424193852036025E-2</v>
      </c>
      <c r="K3" s="12"/>
      <c r="L3" s="13"/>
    </row>
    <row r="4" spans="1:12" ht="15" thickBot="1" x14ac:dyDescent="0.35">
      <c r="A4" s="14" t="s">
        <v>11</v>
      </c>
      <c r="B4" s="15">
        <v>28862</v>
      </c>
      <c r="C4" s="15">
        <v>3453209</v>
      </c>
      <c r="D4" s="15">
        <v>149</v>
      </c>
      <c r="E4" s="15">
        <v>35223</v>
      </c>
      <c r="F4" s="16">
        <f t="shared" si="0"/>
        <v>29011</v>
      </c>
      <c r="G4" s="16">
        <f t="shared" si="1"/>
        <v>3488432</v>
      </c>
      <c r="H4" s="184"/>
      <c r="I4" s="185"/>
      <c r="J4" s="186"/>
      <c r="K4" s="17">
        <v>0.82720000000000005</v>
      </c>
      <c r="L4" s="18">
        <v>0.32579999999999898</v>
      </c>
    </row>
    <row r="5" spans="1:12" ht="15" thickBot="1" x14ac:dyDescent="0.35">
      <c r="A5" s="14" t="s">
        <v>12</v>
      </c>
      <c r="B5" s="15">
        <v>491873</v>
      </c>
      <c r="C5" s="15">
        <v>58471159</v>
      </c>
      <c r="D5" s="15">
        <v>2412</v>
      </c>
      <c r="E5" s="15">
        <v>293916.7</v>
      </c>
      <c r="F5" s="16">
        <f t="shared" si="0"/>
        <v>494285</v>
      </c>
      <c r="G5" s="16">
        <f t="shared" si="1"/>
        <v>58765075.700000003</v>
      </c>
      <c r="H5" s="184"/>
      <c r="I5" s="185"/>
      <c r="J5" s="186"/>
      <c r="K5" s="17">
        <v>0.63572499999999976</v>
      </c>
      <c r="L5" s="18">
        <v>0.46629999999999949</v>
      </c>
    </row>
    <row r="6" spans="1:12" ht="15" thickBot="1" x14ac:dyDescent="0.35">
      <c r="A6" s="14" t="s">
        <v>13</v>
      </c>
      <c r="B6" s="15">
        <v>44497</v>
      </c>
      <c r="C6" s="15">
        <v>4610659.2593404669</v>
      </c>
      <c r="D6" s="15">
        <v>240</v>
      </c>
      <c r="E6" s="15">
        <v>28699.148505836576</v>
      </c>
      <c r="F6" s="16">
        <f t="shared" si="0"/>
        <v>44737</v>
      </c>
      <c r="G6" s="16">
        <f t="shared" si="1"/>
        <v>4639358.4078463037</v>
      </c>
      <c r="H6" s="184"/>
      <c r="I6" s="185"/>
      <c r="J6" s="186"/>
      <c r="K6" s="17">
        <v>0.85340000000000005</v>
      </c>
      <c r="L6" s="18">
        <v>0.64470000000000005</v>
      </c>
    </row>
    <row r="7" spans="1:12" ht="15" thickBot="1" x14ac:dyDescent="0.35">
      <c r="A7" s="14" t="s">
        <v>14</v>
      </c>
      <c r="B7" s="15">
        <v>771931</v>
      </c>
      <c r="C7" s="15">
        <v>84672468</v>
      </c>
      <c r="D7" s="15">
        <v>12602</v>
      </c>
      <c r="E7" s="15">
        <v>1556208</v>
      </c>
      <c r="F7" s="16">
        <f t="shared" si="0"/>
        <v>784533</v>
      </c>
      <c r="G7" s="16">
        <f t="shared" si="1"/>
        <v>86228676</v>
      </c>
      <c r="H7" s="184"/>
      <c r="I7" s="185"/>
      <c r="J7" s="186"/>
      <c r="K7" s="17">
        <v>0.68969999999999898</v>
      </c>
      <c r="L7" s="18">
        <v>0.41543333333333332</v>
      </c>
    </row>
    <row r="8" spans="1:12" ht="15" thickBot="1" x14ac:dyDescent="0.35">
      <c r="A8" s="19" t="s">
        <v>15</v>
      </c>
      <c r="B8" s="20">
        <v>11049</v>
      </c>
      <c r="C8" s="20">
        <v>1090871.92</v>
      </c>
      <c r="D8" s="20">
        <v>8</v>
      </c>
      <c r="E8" s="20">
        <v>1800.91</v>
      </c>
      <c r="F8" s="21">
        <f t="shared" si="0"/>
        <v>11057</v>
      </c>
      <c r="G8" s="21">
        <f t="shared" si="1"/>
        <v>1092672.8299999998</v>
      </c>
      <c r="H8" s="184"/>
      <c r="I8" s="185"/>
      <c r="J8" s="186"/>
      <c r="K8" s="22">
        <v>1.0027499999999949</v>
      </c>
      <c r="L8" s="23">
        <v>0.64710000000000001</v>
      </c>
    </row>
    <row r="9" spans="1:12" ht="15" thickBot="1" x14ac:dyDescent="0.35">
      <c r="A9" s="64" t="s">
        <v>16</v>
      </c>
      <c r="B9" s="65">
        <v>202965</v>
      </c>
      <c r="C9" s="65">
        <v>23396864.724451616</v>
      </c>
      <c r="D9" s="65">
        <v>2816</v>
      </c>
      <c r="E9" s="65">
        <v>311999</v>
      </c>
      <c r="F9" s="67">
        <f t="shared" si="0"/>
        <v>205781</v>
      </c>
      <c r="G9" s="67">
        <f t="shared" si="1"/>
        <v>23708863.724451616</v>
      </c>
      <c r="H9" s="184">
        <f>G9/G2</f>
        <v>6.419944072264637E-2</v>
      </c>
      <c r="I9" s="184">
        <f>F9/F2</f>
        <v>0.11966404908888754</v>
      </c>
      <c r="J9" s="187">
        <f>E9/G9</f>
        <v>1.3159593122053618E-2</v>
      </c>
      <c r="K9" s="25"/>
      <c r="L9" s="26"/>
    </row>
    <row r="10" spans="1:12" ht="15" thickBot="1" x14ac:dyDescent="0.35">
      <c r="A10" s="14" t="s">
        <v>11</v>
      </c>
      <c r="B10" s="15">
        <v>6578</v>
      </c>
      <c r="C10" s="15">
        <v>726864</v>
      </c>
      <c r="D10" s="15">
        <v>0</v>
      </c>
      <c r="E10" s="15">
        <v>0</v>
      </c>
      <c r="F10" s="27">
        <f t="shared" si="0"/>
        <v>6578</v>
      </c>
      <c r="G10" s="27">
        <f t="shared" si="1"/>
        <v>726864</v>
      </c>
      <c r="H10" s="184"/>
      <c r="I10" s="184"/>
      <c r="J10" s="187"/>
      <c r="K10" s="17">
        <v>0.82720000000000005</v>
      </c>
      <c r="L10" s="18">
        <v>0.32579999999999898</v>
      </c>
    </row>
    <row r="11" spans="1:12" ht="15" thickBot="1" x14ac:dyDescent="0.35">
      <c r="A11" s="14" t="s">
        <v>12</v>
      </c>
      <c r="B11" s="15">
        <v>87926</v>
      </c>
      <c r="C11" s="15">
        <v>10233763</v>
      </c>
      <c r="D11" s="15">
        <v>548</v>
      </c>
      <c r="E11" s="15">
        <v>57276</v>
      </c>
      <c r="F11" s="27">
        <f t="shared" si="0"/>
        <v>88474</v>
      </c>
      <c r="G11" s="27">
        <f t="shared" si="1"/>
        <v>10291039</v>
      </c>
      <c r="H11" s="184"/>
      <c r="I11" s="184"/>
      <c r="J11" s="187"/>
      <c r="K11" s="17">
        <v>0.63572499999999976</v>
      </c>
      <c r="L11" s="18">
        <v>0.46629999999999949</v>
      </c>
    </row>
    <row r="12" spans="1:12" ht="15" thickBot="1" x14ac:dyDescent="0.35">
      <c r="A12" s="14" t="s">
        <v>13</v>
      </c>
      <c r="B12" s="15">
        <v>11798</v>
      </c>
      <c r="C12" s="15">
        <v>1187070.0523317119</v>
      </c>
      <c r="D12" s="15">
        <v>0</v>
      </c>
      <c r="E12" s="15">
        <v>0</v>
      </c>
      <c r="F12" s="27">
        <f t="shared" si="0"/>
        <v>11798</v>
      </c>
      <c r="G12" s="27">
        <f t="shared" si="1"/>
        <v>1187070.0523317119</v>
      </c>
      <c r="H12" s="184"/>
      <c r="I12" s="184"/>
      <c r="J12" s="187"/>
      <c r="K12" s="17">
        <v>0.85340000000000005</v>
      </c>
      <c r="L12" s="18">
        <v>0.64470000000000005</v>
      </c>
    </row>
    <row r="13" spans="1:12" ht="15" thickBot="1" x14ac:dyDescent="0.35">
      <c r="A13" s="14" t="s">
        <v>14</v>
      </c>
      <c r="B13" s="15">
        <v>93023</v>
      </c>
      <c r="C13" s="15">
        <v>10851617</v>
      </c>
      <c r="D13" s="15">
        <v>2268</v>
      </c>
      <c r="E13" s="15">
        <v>254723</v>
      </c>
      <c r="F13" s="27">
        <f t="shared" si="0"/>
        <v>95291</v>
      </c>
      <c r="G13" s="27">
        <f t="shared" si="1"/>
        <v>11106340</v>
      </c>
      <c r="H13" s="184"/>
      <c r="I13" s="184"/>
      <c r="J13" s="187"/>
      <c r="K13" s="17">
        <v>0.68969999999999898</v>
      </c>
      <c r="L13" s="18">
        <v>0.41543333333333332</v>
      </c>
    </row>
    <row r="14" spans="1:12" ht="15" thickBot="1" x14ac:dyDescent="0.35">
      <c r="A14" s="19" t="s">
        <v>15</v>
      </c>
      <c r="B14" s="20">
        <v>3640</v>
      </c>
      <c r="C14" s="20">
        <v>403274.24999999889</v>
      </c>
      <c r="D14" s="20">
        <v>0</v>
      </c>
      <c r="E14" s="20">
        <v>0</v>
      </c>
      <c r="F14" s="28">
        <f t="shared" si="0"/>
        <v>3640</v>
      </c>
      <c r="G14" s="28">
        <f t="shared" si="1"/>
        <v>403274.24999999889</v>
      </c>
      <c r="H14" s="184"/>
      <c r="I14" s="184"/>
      <c r="J14" s="187"/>
      <c r="K14" s="22">
        <v>1.0027499999999949</v>
      </c>
      <c r="L14" s="23">
        <v>0.64710000000000001</v>
      </c>
    </row>
    <row r="15" spans="1:12" ht="15" thickBot="1" x14ac:dyDescent="0.35">
      <c r="A15" s="64" t="s">
        <v>17</v>
      </c>
      <c r="B15" s="65">
        <v>102187</v>
      </c>
      <c r="C15" s="65">
        <v>26704629.648815155</v>
      </c>
      <c r="D15" s="65">
        <v>12105</v>
      </c>
      <c r="E15" s="65">
        <v>5577064.1682723742</v>
      </c>
      <c r="F15" s="67">
        <f t="shared" si="0"/>
        <v>114292</v>
      </c>
      <c r="G15" s="67">
        <f t="shared" si="1"/>
        <v>32281693.817087531</v>
      </c>
      <c r="H15" s="184">
        <f>G15/G2</f>
        <v>8.7413159598169102E-2</v>
      </c>
      <c r="I15" s="184">
        <f>F15/F2</f>
        <v>6.6462129635229378E-2</v>
      </c>
      <c r="J15" s="187">
        <f>E15/G15</f>
        <v>0.17276243929060162</v>
      </c>
      <c r="K15" s="25"/>
      <c r="L15" s="26"/>
    </row>
    <row r="16" spans="1:12" ht="15" thickBot="1" x14ac:dyDescent="0.35">
      <c r="A16" s="14" t="s">
        <v>11</v>
      </c>
      <c r="B16" s="15">
        <v>3945</v>
      </c>
      <c r="C16" s="15">
        <v>1101769</v>
      </c>
      <c r="D16" s="15">
        <v>693</v>
      </c>
      <c r="E16" s="15">
        <v>299106</v>
      </c>
      <c r="F16" s="27">
        <f t="shared" si="0"/>
        <v>4638</v>
      </c>
      <c r="G16" s="27">
        <f t="shared" si="1"/>
        <v>1400875</v>
      </c>
      <c r="H16" s="184"/>
      <c r="I16" s="184"/>
      <c r="J16" s="187"/>
      <c r="K16" s="17">
        <v>0.82720000000000005</v>
      </c>
      <c r="L16" s="18">
        <v>0.1356</v>
      </c>
    </row>
    <row r="17" spans="1:12" ht="15" thickBot="1" x14ac:dyDescent="0.35">
      <c r="A17" s="14" t="s">
        <v>12</v>
      </c>
      <c r="B17" s="15">
        <v>43542</v>
      </c>
      <c r="C17" s="15">
        <v>11844125</v>
      </c>
      <c r="D17" s="15">
        <v>5064</v>
      </c>
      <c r="E17" s="15">
        <v>1601269.8</v>
      </c>
      <c r="F17" s="27">
        <f t="shared" si="0"/>
        <v>48606</v>
      </c>
      <c r="G17" s="27">
        <f t="shared" si="1"/>
        <v>13445394.800000001</v>
      </c>
      <c r="H17" s="184"/>
      <c r="I17" s="184"/>
      <c r="J17" s="187"/>
      <c r="K17" s="17">
        <v>0.63572499999999976</v>
      </c>
      <c r="L17" s="18">
        <v>0.27464999999999951</v>
      </c>
    </row>
    <row r="18" spans="1:12" ht="15" thickBot="1" x14ac:dyDescent="0.35">
      <c r="A18" s="14" t="s">
        <v>13</v>
      </c>
      <c r="B18" s="15">
        <v>3814</v>
      </c>
      <c r="C18" s="15">
        <v>935078.97632879345</v>
      </c>
      <c r="D18" s="15">
        <v>220</v>
      </c>
      <c r="E18" s="15">
        <v>110885.44361284046</v>
      </c>
      <c r="F18" s="27">
        <f t="shared" si="0"/>
        <v>4034</v>
      </c>
      <c r="G18" s="27">
        <f t="shared" si="1"/>
        <v>1045964.4199416339</v>
      </c>
      <c r="H18" s="184"/>
      <c r="I18" s="184"/>
      <c r="J18" s="187"/>
      <c r="K18" s="17">
        <v>0.85340000000000005</v>
      </c>
      <c r="L18" s="18">
        <v>0.29685</v>
      </c>
    </row>
    <row r="19" spans="1:12" ht="15" thickBot="1" x14ac:dyDescent="0.35">
      <c r="A19" s="14" t="s">
        <v>14</v>
      </c>
      <c r="B19" s="15">
        <v>49556</v>
      </c>
      <c r="C19" s="15">
        <v>12496463</v>
      </c>
      <c r="D19" s="15">
        <v>6000</v>
      </c>
      <c r="E19" s="15">
        <v>3496291</v>
      </c>
      <c r="F19" s="27">
        <f t="shared" si="0"/>
        <v>55556</v>
      </c>
      <c r="G19" s="27">
        <f t="shared" si="1"/>
        <v>15992754</v>
      </c>
      <c r="H19" s="184"/>
      <c r="I19" s="184"/>
      <c r="J19" s="187"/>
      <c r="K19" s="17">
        <v>0.68969999999999898</v>
      </c>
      <c r="L19" s="18">
        <v>0.21156666666666668</v>
      </c>
    </row>
    <row r="20" spans="1:12" ht="15" thickBot="1" x14ac:dyDescent="0.35">
      <c r="A20" s="19" t="s">
        <v>15</v>
      </c>
      <c r="B20" s="20">
        <v>1330</v>
      </c>
      <c r="C20" s="20">
        <v>331702.25</v>
      </c>
      <c r="D20" s="20">
        <v>128</v>
      </c>
      <c r="E20" s="20">
        <v>70046.570000000007</v>
      </c>
      <c r="F20" s="28">
        <f t="shared" si="0"/>
        <v>1458</v>
      </c>
      <c r="G20" s="28">
        <f t="shared" si="1"/>
        <v>401748.82</v>
      </c>
      <c r="H20" s="184"/>
      <c r="I20" s="184"/>
      <c r="J20" s="187"/>
      <c r="K20" s="22">
        <v>1.0027499999999949</v>
      </c>
      <c r="L20" s="23">
        <v>0.43530000000000002</v>
      </c>
    </row>
    <row r="21" spans="1:12" ht="15" thickBot="1" x14ac:dyDescent="0.35">
      <c r="A21" s="64" t="s">
        <v>18</v>
      </c>
      <c r="B21" s="65">
        <v>17255</v>
      </c>
      <c r="C21" s="65">
        <v>24748870.415195759</v>
      </c>
      <c r="D21" s="65">
        <v>7741</v>
      </c>
      <c r="E21" s="65">
        <v>15541732.54308171</v>
      </c>
      <c r="F21" s="67">
        <f t="shared" si="0"/>
        <v>24996</v>
      </c>
      <c r="G21" s="67">
        <f t="shared" si="1"/>
        <v>40290602.958277471</v>
      </c>
      <c r="H21" s="184">
        <f>G21/G2</f>
        <v>0.10909987953711787</v>
      </c>
      <c r="I21" s="184">
        <f>F21/F2</f>
        <v>1.4535465232581399E-2</v>
      </c>
      <c r="J21" s="187">
        <f>E21/G21</f>
        <v>0.38574087757325931</v>
      </c>
      <c r="K21" s="25"/>
      <c r="L21" s="26"/>
    </row>
    <row r="22" spans="1:12" ht="15" thickBot="1" x14ac:dyDescent="0.35">
      <c r="A22" s="14" t="s">
        <v>11</v>
      </c>
      <c r="B22" s="15">
        <v>279</v>
      </c>
      <c r="C22" s="15">
        <v>661830</v>
      </c>
      <c r="D22" s="15">
        <v>304</v>
      </c>
      <c r="E22" s="15">
        <v>992498</v>
      </c>
      <c r="F22" s="27">
        <f t="shared" si="0"/>
        <v>583</v>
      </c>
      <c r="G22" s="27">
        <f t="shared" si="1"/>
        <v>1654328</v>
      </c>
      <c r="H22" s="184"/>
      <c r="I22" s="184"/>
      <c r="J22" s="187"/>
      <c r="K22" s="17">
        <v>0.82720000000000005</v>
      </c>
      <c r="L22" s="18">
        <v>0.1071</v>
      </c>
    </row>
    <row r="23" spans="1:12" ht="15" thickBot="1" x14ac:dyDescent="0.35">
      <c r="A23" s="14" t="s">
        <v>12</v>
      </c>
      <c r="B23" s="15">
        <v>6598</v>
      </c>
      <c r="C23" s="15">
        <v>14500629</v>
      </c>
      <c r="D23" s="15">
        <v>3688</v>
      </c>
      <c r="E23" s="15">
        <v>7279423.0999999996</v>
      </c>
      <c r="F23" s="27">
        <f t="shared" si="0"/>
        <v>10286</v>
      </c>
      <c r="G23" s="27">
        <f t="shared" si="1"/>
        <v>21780052.100000001</v>
      </c>
      <c r="H23" s="184"/>
      <c r="I23" s="184"/>
      <c r="J23" s="187"/>
      <c r="K23" s="17">
        <v>0.63572499999999976</v>
      </c>
      <c r="L23" s="18">
        <v>0.22370000000000001</v>
      </c>
    </row>
    <row r="24" spans="1:12" ht="15" thickBot="1" x14ac:dyDescent="0.35">
      <c r="A24" s="14" t="s">
        <v>13</v>
      </c>
      <c r="B24" s="15">
        <v>332</v>
      </c>
      <c r="C24" s="15">
        <v>855810.60125097272</v>
      </c>
      <c r="D24" s="15">
        <v>220</v>
      </c>
      <c r="E24" s="15">
        <v>766717.37818385218</v>
      </c>
      <c r="F24" s="27">
        <f t="shared" si="0"/>
        <v>552</v>
      </c>
      <c r="G24" s="27">
        <f t="shared" si="1"/>
        <v>1622527.979434825</v>
      </c>
      <c r="H24" s="184"/>
      <c r="I24" s="184"/>
      <c r="J24" s="187"/>
      <c r="K24" s="17">
        <v>0.85340000000000005</v>
      </c>
      <c r="L24" s="18">
        <v>0.29685</v>
      </c>
    </row>
    <row r="25" spans="1:12" ht="15" thickBot="1" x14ac:dyDescent="0.35">
      <c r="A25" s="14" t="s">
        <v>14</v>
      </c>
      <c r="B25" s="15">
        <v>9883</v>
      </c>
      <c r="C25" s="15">
        <v>8272567</v>
      </c>
      <c r="D25" s="15">
        <v>3429</v>
      </c>
      <c r="E25" s="15">
        <v>6107353</v>
      </c>
      <c r="F25" s="27">
        <f t="shared" si="0"/>
        <v>13312</v>
      </c>
      <c r="G25" s="27">
        <f t="shared" si="1"/>
        <v>14379920</v>
      </c>
      <c r="H25" s="184"/>
      <c r="I25" s="184"/>
      <c r="J25" s="187"/>
      <c r="K25" s="17">
        <v>0.68969999999999898</v>
      </c>
      <c r="L25" s="18">
        <v>0.19816666666666669</v>
      </c>
    </row>
    <row r="26" spans="1:12" ht="15" thickBot="1" x14ac:dyDescent="0.35">
      <c r="A26" s="19" t="s">
        <v>15</v>
      </c>
      <c r="B26" s="20">
        <v>163</v>
      </c>
      <c r="C26" s="20">
        <v>462160.190999999</v>
      </c>
      <c r="D26" s="20">
        <v>100</v>
      </c>
      <c r="E26" s="20">
        <v>399437.86999999988</v>
      </c>
      <c r="F26" s="28">
        <f t="shared" si="0"/>
        <v>263</v>
      </c>
      <c r="G26" s="28">
        <f t="shared" si="1"/>
        <v>861598.06099999882</v>
      </c>
      <c r="H26" s="184"/>
      <c r="I26" s="184"/>
      <c r="J26" s="187"/>
      <c r="K26" s="22">
        <v>1.0027499999999949</v>
      </c>
      <c r="L26" s="23">
        <v>0.26300000000000001</v>
      </c>
    </row>
    <row r="27" spans="1:12" ht="15" thickBot="1" x14ac:dyDescent="0.35">
      <c r="A27" s="64" t="s">
        <v>19</v>
      </c>
      <c r="B27" s="65">
        <v>5844</v>
      </c>
      <c r="C27" s="65">
        <v>59750006.863571979</v>
      </c>
      <c r="D27" s="65">
        <v>5117</v>
      </c>
      <c r="E27" s="65">
        <v>59077146.734210111</v>
      </c>
      <c r="F27" s="67">
        <f t="shared" si="0"/>
        <v>10961</v>
      </c>
      <c r="G27" s="67">
        <f t="shared" si="1"/>
        <v>118827153.59778209</v>
      </c>
      <c r="H27" s="184">
        <f>G27/G2</f>
        <v>0.32176307107345598</v>
      </c>
      <c r="I27" s="188">
        <f>F27/F2</f>
        <v>6.3739492084463403E-3</v>
      </c>
      <c r="J27" s="192">
        <f>E27/G27</f>
        <v>0.49716874422642726</v>
      </c>
      <c r="K27" s="25"/>
      <c r="L27" s="26"/>
    </row>
    <row r="28" spans="1:12" ht="15" thickBot="1" x14ac:dyDescent="0.35">
      <c r="A28" s="14" t="s">
        <v>11</v>
      </c>
      <c r="B28" s="15">
        <v>21</v>
      </c>
      <c r="C28" s="15">
        <v>294585</v>
      </c>
      <c r="D28" s="15">
        <v>93</v>
      </c>
      <c r="E28" s="15">
        <v>4325291</v>
      </c>
      <c r="F28" s="27">
        <f t="shared" si="0"/>
        <v>114</v>
      </c>
      <c r="G28" s="27">
        <f t="shared" si="1"/>
        <v>4619876</v>
      </c>
      <c r="H28" s="184"/>
      <c r="I28" s="188"/>
      <c r="J28" s="192"/>
      <c r="K28" s="17">
        <v>0.82720000000000005</v>
      </c>
      <c r="L28" s="18">
        <v>6.576666666666664E-2</v>
      </c>
    </row>
    <row r="29" spans="1:12" ht="15" thickBot="1" x14ac:dyDescent="0.35">
      <c r="A29" s="14" t="s">
        <v>12</v>
      </c>
      <c r="B29" s="15">
        <v>405</v>
      </c>
      <c r="C29" s="15">
        <v>8765631.9999999888</v>
      </c>
      <c r="D29" s="15">
        <v>849</v>
      </c>
      <c r="E29" s="15">
        <v>9617907.1999999974</v>
      </c>
      <c r="F29" s="27">
        <f t="shared" si="0"/>
        <v>1254</v>
      </c>
      <c r="G29" s="27">
        <f t="shared" si="1"/>
        <v>18383539.199999988</v>
      </c>
      <c r="H29" s="184"/>
      <c r="I29" s="188"/>
      <c r="J29" s="192"/>
      <c r="K29" s="17">
        <v>0.58833333333333293</v>
      </c>
      <c r="L29" s="18">
        <v>0.18739999999999968</v>
      </c>
    </row>
    <row r="30" spans="1:12" ht="15" thickBot="1" x14ac:dyDescent="0.35">
      <c r="A30" s="14" t="s">
        <v>13</v>
      </c>
      <c r="B30" s="15">
        <v>5</v>
      </c>
      <c r="C30" s="15">
        <v>101095.20428696499</v>
      </c>
      <c r="D30" s="15">
        <v>14</v>
      </c>
      <c r="E30" s="15">
        <v>684746.70947276254</v>
      </c>
      <c r="F30" s="27">
        <f t="shared" si="0"/>
        <v>19</v>
      </c>
      <c r="G30" s="27">
        <f t="shared" si="1"/>
        <v>785841.9137597275</v>
      </c>
      <c r="H30" s="184"/>
      <c r="I30" s="188"/>
      <c r="J30" s="192"/>
      <c r="K30" s="17">
        <v>0.85340000000000005</v>
      </c>
      <c r="L30" s="18">
        <v>0.29685</v>
      </c>
    </row>
    <row r="31" spans="1:12" ht="15" thickBot="1" x14ac:dyDescent="0.35">
      <c r="A31" s="14" t="s">
        <v>14</v>
      </c>
      <c r="B31" s="15">
        <v>5407</v>
      </c>
      <c r="C31" s="15">
        <v>50517025</v>
      </c>
      <c r="D31" s="15">
        <v>4140</v>
      </c>
      <c r="E31" s="15">
        <v>43645578</v>
      </c>
      <c r="F31" s="27">
        <f t="shared" si="0"/>
        <v>9547</v>
      </c>
      <c r="G31" s="27">
        <f t="shared" si="1"/>
        <v>94162603</v>
      </c>
      <c r="H31" s="184"/>
      <c r="I31" s="188"/>
      <c r="J31" s="192"/>
      <c r="K31" s="17">
        <v>0.608899999999999</v>
      </c>
      <c r="L31" s="18">
        <v>0.18462500000000001</v>
      </c>
    </row>
    <row r="32" spans="1:12" ht="15" thickBot="1" x14ac:dyDescent="0.35">
      <c r="A32" s="14" t="s">
        <v>15</v>
      </c>
      <c r="B32" s="15">
        <v>6</v>
      </c>
      <c r="C32" s="15">
        <v>72157.099999999802</v>
      </c>
      <c r="D32" s="15">
        <v>21</v>
      </c>
      <c r="E32" s="15">
        <v>806925.4</v>
      </c>
      <c r="F32" s="29">
        <f t="shared" si="0"/>
        <v>27</v>
      </c>
      <c r="G32" s="29">
        <f t="shared" si="1"/>
        <v>879082.49999999977</v>
      </c>
      <c r="H32" s="184"/>
      <c r="I32" s="188"/>
      <c r="J32" s="192"/>
      <c r="K32" s="22">
        <v>1.0027499999999949</v>
      </c>
      <c r="L32" s="23">
        <v>0.20580000000000001</v>
      </c>
    </row>
    <row r="33" spans="1:10" ht="15" thickBot="1" x14ac:dyDescent="0.35">
      <c r="A33" s="64" t="s">
        <v>20</v>
      </c>
      <c r="B33" s="65">
        <v>3</v>
      </c>
      <c r="C33" s="65">
        <v>0</v>
      </c>
      <c r="D33" s="65">
        <v>0</v>
      </c>
      <c r="E33" s="65">
        <v>0</v>
      </c>
      <c r="F33" s="67">
        <f t="shared" si="0"/>
        <v>3</v>
      </c>
      <c r="G33" s="67">
        <f t="shared" si="1"/>
        <v>0</v>
      </c>
      <c r="H33" s="189">
        <f>G33/G2</f>
        <v>0</v>
      </c>
      <c r="I33" s="190">
        <f>F33/F2</f>
        <v>1.7445349535023283E-6</v>
      </c>
      <c r="J33" s="191"/>
    </row>
    <row r="34" spans="1:10" ht="15" thickBot="1" x14ac:dyDescent="0.35">
      <c r="A34" s="19" t="s">
        <v>12</v>
      </c>
      <c r="B34" s="20">
        <v>3</v>
      </c>
      <c r="C34" s="20">
        <v>0</v>
      </c>
      <c r="D34" s="20">
        <v>0</v>
      </c>
      <c r="E34" s="20">
        <v>0</v>
      </c>
      <c r="F34" s="28">
        <f t="shared" si="0"/>
        <v>3</v>
      </c>
      <c r="G34" s="28">
        <f t="shared" si="1"/>
        <v>0</v>
      </c>
      <c r="H34" s="189"/>
      <c r="I34" s="190"/>
      <c r="J34" s="191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0000000000000007" right="0.70000000000000007" top="0.75" bottom="0.75" header="0.30000000000000004" footer="0.30000000000000004"/>
  <pageSetup paperSize="0" scale="90" fitToWidth="0" fitToHeight="0" orientation="landscape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90B49-DC6D-44AD-B465-9A2DA1161415}">
  <sheetPr codeName="Sheet4">
    <tabColor theme="9" tint="0.39997558519241921"/>
  </sheetPr>
  <dimension ref="A1:L34"/>
  <sheetViews>
    <sheetView workbookViewId="0">
      <selection activeCell="D1" sqref="D1"/>
    </sheetView>
  </sheetViews>
  <sheetFormatPr defaultRowHeight="14.4" x14ac:dyDescent="0.3"/>
  <cols>
    <col min="1" max="1" width="17.77734375" customWidth="1"/>
    <col min="2" max="2" width="13.44140625" style="15" customWidth="1"/>
    <col min="3" max="3" width="14.77734375" style="15" customWidth="1"/>
    <col min="4" max="4" width="13.44140625" style="15" customWidth="1"/>
    <col min="5" max="5" width="14.44140625" style="15" customWidth="1"/>
    <col min="6" max="6" width="11.77734375" customWidth="1"/>
    <col min="7" max="7" width="13" customWidth="1"/>
    <col min="8" max="8" width="13" bestFit="1" customWidth="1"/>
    <col min="9" max="9" width="12" customWidth="1"/>
    <col min="10" max="10" width="18.21875" customWidth="1"/>
    <col min="11" max="11" width="13" hidden="1" customWidth="1"/>
    <col min="12" max="12" width="12.21875" hidden="1" customWidth="1"/>
    <col min="13" max="13" width="10.21875" bestFit="1" customWidth="1"/>
    <col min="14" max="14" width="8.77734375" customWidth="1"/>
  </cols>
  <sheetData>
    <row r="1" spans="1:12" ht="43.8" thickBot="1" x14ac:dyDescent="0.35">
      <c r="A1" s="1">
        <v>2023</v>
      </c>
      <c r="B1" s="32" t="s">
        <v>0</v>
      </c>
      <c r="C1" s="33" t="s">
        <v>1</v>
      </c>
      <c r="D1" s="32" t="s">
        <v>24</v>
      </c>
      <c r="E1" s="33" t="s">
        <v>25</v>
      </c>
      <c r="F1" s="2" t="s">
        <v>2</v>
      </c>
      <c r="G1" s="2" t="s">
        <v>3</v>
      </c>
      <c r="H1" s="3" t="s">
        <v>4</v>
      </c>
      <c r="I1" s="3" t="s">
        <v>5</v>
      </c>
      <c r="J1" s="30" t="s">
        <v>26</v>
      </c>
      <c r="K1" s="34" t="s">
        <v>6</v>
      </c>
      <c r="L1" s="4" t="s">
        <v>7</v>
      </c>
    </row>
    <row r="2" spans="1:12" ht="15" thickBot="1" x14ac:dyDescent="0.35">
      <c r="A2" s="5" t="s">
        <v>23</v>
      </c>
      <c r="B2" s="6">
        <f>B3+B9+B15+B21+B27+B33</f>
        <v>1652601</v>
      </c>
      <c r="C2" s="6">
        <f t="shared" ref="C2:F2" si="0">C3+C9+C15+C21+C27+C33</f>
        <v>178111429.51315987</v>
      </c>
      <c r="D2" s="6">
        <f t="shared" si="0"/>
        <v>42316</v>
      </c>
      <c r="E2" s="6">
        <f t="shared" si="0"/>
        <v>68417754.991150931</v>
      </c>
      <c r="F2" s="6">
        <f t="shared" si="0"/>
        <v>1694917</v>
      </c>
      <c r="G2" s="31">
        <f t="shared" ref="F2:G34" si="1">C2+E2</f>
        <v>246529184.50431079</v>
      </c>
      <c r="H2" s="35">
        <f>SUM(H3:H34)</f>
        <v>1</v>
      </c>
      <c r="I2" s="36">
        <f>SUM(I3:I34)</f>
        <v>1</v>
      </c>
      <c r="J2" s="36">
        <f>E2/G2</f>
        <v>0.27752395777691213</v>
      </c>
      <c r="K2" s="183" t="s">
        <v>9</v>
      </c>
      <c r="L2" s="183"/>
    </row>
    <row r="3" spans="1:12" ht="15" thickBot="1" x14ac:dyDescent="0.35">
      <c r="A3" s="10" t="s">
        <v>10</v>
      </c>
      <c r="B3" s="11">
        <f>SUM(B4:B8)</f>
        <v>1332457</v>
      </c>
      <c r="C3" s="11">
        <f t="shared" ref="C3" si="2">SUM(C4:C8)</f>
        <v>104376694.73932514</v>
      </c>
      <c r="D3" s="11">
        <f t="shared" ref="D3" si="3">SUM(D4:D8)</f>
        <v>14965</v>
      </c>
      <c r="E3" s="11">
        <f t="shared" ref="E3" si="4">SUM(E4:E8)</f>
        <v>1435484.4625355403</v>
      </c>
      <c r="F3" s="24">
        <f t="shared" si="1"/>
        <v>1347422</v>
      </c>
      <c r="G3" s="11">
        <f>C3+E3</f>
        <v>105812179.20186068</v>
      </c>
      <c r="H3" s="184">
        <f>G3/G$2</f>
        <v>0.42920751721389183</v>
      </c>
      <c r="I3" s="185">
        <f>F3/F2</f>
        <v>0.79497816117249398</v>
      </c>
      <c r="J3" s="186">
        <f>E3/G3</f>
        <v>1.3566344378911513E-2</v>
      </c>
      <c r="K3" s="12"/>
      <c r="L3" s="13"/>
    </row>
    <row r="4" spans="1:12" ht="15" thickBot="1" x14ac:dyDescent="0.35">
      <c r="A4" s="14" t="s">
        <v>11</v>
      </c>
      <c r="B4" s="15">
        <v>28819</v>
      </c>
      <c r="C4" s="15">
        <v>2842458</v>
      </c>
      <c r="D4" s="15">
        <v>149</v>
      </c>
      <c r="E4" s="15">
        <v>29607</v>
      </c>
      <c r="F4" s="16">
        <f t="shared" si="1"/>
        <v>28968</v>
      </c>
      <c r="G4" s="16">
        <f t="shared" si="1"/>
        <v>2872065</v>
      </c>
      <c r="H4" s="184"/>
      <c r="I4" s="185"/>
      <c r="J4" s="186"/>
      <c r="K4" s="17">
        <v>0.82720000000000005</v>
      </c>
      <c r="L4" s="18">
        <v>0.32579999999999898</v>
      </c>
    </row>
    <row r="5" spans="1:12" ht="15" thickBot="1" x14ac:dyDescent="0.35">
      <c r="A5" s="14" t="s">
        <v>12</v>
      </c>
      <c r="B5" s="15">
        <v>483472</v>
      </c>
      <c r="C5" s="15">
        <v>36042440</v>
      </c>
      <c r="D5" s="15">
        <v>2333</v>
      </c>
      <c r="E5" s="15">
        <v>227358</v>
      </c>
      <c r="F5" s="16">
        <f>B5+D5</f>
        <v>485805</v>
      </c>
      <c r="G5" s="16">
        <f>C5+E5</f>
        <v>36269798</v>
      </c>
      <c r="H5" s="184"/>
      <c r="I5" s="185"/>
      <c r="J5" s="186"/>
      <c r="K5" s="17">
        <v>0.63572499999999976</v>
      </c>
      <c r="L5" s="18">
        <v>0.46629999999999949</v>
      </c>
    </row>
    <row r="6" spans="1:12" ht="15" thickBot="1" x14ac:dyDescent="0.35">
      <c r="A6" s="14" t="s">
        <v>13</v>
      </c>
      <c r="B6" s="15">
        <v>43588</v>
      </c>
      <c r="C6" s="15">
        <v>3428515.9193251533</v>
      </c>
      <c r="D6" s="15">
        <v>240</v>
      </c>
      <c r="E6" s="15">
        <v>22981.012535540413</v>
      </c>
      <c r="F6" s="16">
        <f t="shared" si="1"/>
        <v>43828</v>
      </c>
      <c r="G6" s="16">
        <f t="shared" si="1"/>
        <v>3451496.9318606937</v>
      </c>
      <c r="H6" s="184"/>
      <c r="I6" s="185"/>
      <c r="J6" s="186"/>
      <c r="K6" s="17">
        <v>0.85340000000000005</v>
      </c>
      <c r="L6" s="18">
        <v>0.64470000000000005</v>
      </c>
    </row>
    <row r="7" spans="1:12" ht="15" thickBot="1" x14ac:dyDescent="0.35">
      <c r="A7" s="14" t="s">
        <v>14</v>
      </c>
      <c r="B7" s="15">
        <v>765664</v>
      </c>
      <c r="C7" s="15">
        <v>61383970</v>
      </c>
      <c r="D7" s="15">
        <v>12235</v>
      </c>
      <c r="E7" s="15">
        <v>1154274</v>
      </c>
      <c r="F7" s="16">
        <f t="shared" si="1"/>
        <v>777899</v>
      </c>
      <c r="G7" s="16">
        <f t="shared" si="1"/>
        <v>62538244</v>
      </c>
      <c r="H7" s="184"/>
      <c r="I7" s="185"/>
      <c r="J7" s="186"/>
      <c r="K7" s="17">
        <v>0.68969999999999898</v>
      </c>
      <c r="L7" s="18">
        <v>0.41543333333333332</v>
      </c>
    </row>
    <row r="8" spans="1:12" ht="15" thickBot="1" x14ac:dyDescent="0.35">
      <c r="A8" s="19" t="s">
        <v>15</v>
      </c>
      <c r="B8" s="20">
        <v>10914</v>
      </c>
      <c r="C8" s="20">
        <v>679310.82000000007</v>
      </c>
      <c r="D8" s="20">
        <v>8</v>
      </c>
      <c r="E8" s="20">
        <v>1264.45</v>
      </c>
      <c r="F8" s="21">
        <f t="shared" si="1"/>
        <v>10922</v>
      </c>
      <c r="G8" s="21">
        <f t="shared" si="1"/>
        <v>680575.27</v>
      </c>
      <c r="H8" s="184"/>
      <c r="I8" s="185"/>
      <c r="J8" s="186"/>
      <c r="K8" s="22">
        <v>1.0027499999999949</v>
      </c>
      <c r="L8" s="23">
        <v>0.64710000000000001</v>
      </c>
    </row>
    <row r="9" spans="1:12" ht="15" thickBot="1" x14ac:dyDescent="0.35">
      <c r="A9" s="10" t="s">
        <v>16</v>
      </c>
      <c r="B9" s="11">
        <f>SUM(B10:B14)</f>
        <v>196887</v>
      </c>
      <c r="C9" s="11">
        <f t="shared" ref="C9:E9" si="5">SUM(C10:C14)</f>
        <v>16366233.099627074</v>
      </c>
      <c r="D9" s="11">
        <f t="shared" si="5"/>
        <v>2765</v>
      </c>
      <c r="E9" s="11">
        <f t="shared" si="5"/>
        <v>237219</v>
      </c>
      <c r="F9" s="24">
        <f t="shared" si="1"/>
        <v>199652</v>
      </c>
      <c r="G9" s="24">
        <f t="shared" si="1"/>
        <v>16603452.099627074</v>
      </c>
      <c r="H9" s="184">
        <f>G9/G2</f>
        <v>6.7348829847513433E-2</v>
      </c>
      <c r="I9" s="184">
        <f>F9/F2</f>
        <v>0.11779455867160457</v>
      </c>
      <c r="J9" s="187">
        <f>E9/G9</f>
        <v>1.4287330042969084E-2</v>
      </c>
      <c r="K9" s="25"/>
      <c r="L9" s="26"/>
    </row>
    <row r="10" spans="1:12" ht="15" thickBot="1" x14ac:dyDescent="0.35">
      <c r="A10" s="14" t="s">
        <v>11</v>
      </c>
      <c r="B10" s="15">
        <v>6621</v>
      </c>
      <c r="C10" s="15">
        <v>640487</v>
      </c>
      <c r="F10" s="27">
        <f t="shared" si="1"/>
        <v>6621</v>
      </c>
      <c r="G10" s="27">
        <f t="shared" si="1"/>
        <v>640487</v>
      </c>
      <c r="H10" s="184"/>
      <c r="I10" s="184"/>
      <c r="J10" s="187"/>
      <c r="K10" s="17">
        <v>0.82720000000000005</v>
      </c>
      <c r="L10" s="18">
        <v>0.32579999999999898</v>
      </c>
    </row>
    <row r="11" spans="1:12" ht="15" thickBot="1" x14ac:dyDescent="0.35">
      <c r="A11" s="14" t="s">
        <v>12</v>
      </c>
      <c r="B11" s="15">
        <v>80576</v>
      </c>
      <c r="C11" s="15">
        <v>6238473</v>
      </c>
      <c r="D11" s="15">
        <v>545</v>
      </c>
      <c r="E11" s="15">
        <v>42031</v>
      </c>
      <c r="F11" s="27">
        <f t="shared" ref="F11" si="6">B11+D11</f>
        <v>81121</v>
      </c>
      <c r="G11" s="27">
        <f t="shared" ref="G11" si="7">C11+E11</f>
        <v>6280504</v>
      </c>
      <c r="H11" s="184"/>
      <c r="I11" s="184"/>
      <c r="J11" s="187"/>
      <c r="K11" s="17">
        <v>0.63572499999999976</v>
      </c>
      <c r="L11" s="18">
        <v>0.46629999999999949</v>
      </c>
    </row>
    <row r="12" spans="1:12" ht="15" thickBot="1" x14ac:dyDescent="0.35">
      <c r="A12" s="14" t="s">
        <v>13</v>
      </c>
      <c r="B12" s="15">
        <v>12508</v>
      </c>
      <c r="C12" s="15">
        <v>914146.89962707378</v>
      </c>
      <c r="D12" s="15">
        <v>0</v>
      </c>
      <c r="E12" s="15">
        <v>0</v>
      </c>
      <c r="F12" s="27">
        <f t="shared" si="1"/>
        <v>12508</v>
      </c>
      <c r="G12" s="27">
        <f t="shared" si="1"/>
        <v>914146.89962707378</v>
      </c>
      <c r="H12" s="184"/>
      <c r="I12" s="184"/>
      <c r="J12" s="187"/>
      <c r="K12" s="17">
        <v>0.85340000000000005</v>
      </c>
      <c r="L12" s="18">
        <v>0.64470000000000005</v>
      </c>
    </row>
    <row r="13" spans="1:12" ht="15" thickBot="1" x14ac:dyDescent="0.35">
      <c r="A13" s="14" t="s">
        <v>14</v>
      </c>
      <c r="B13" s="15">
        <v>93444</v>
      </c>
      <c r="C13" s="15">
        <v>8287746</v>
      </c>
      <c r="D13" s="15">
        <v>2220</v>
      </c>
      <c r="E13" s="15">
        <v>195188</v>
      </c>
      <c r="F13" s="27">
        <f t="shared" si="1"/>
        <v>95664</v>
      </c>
      <c r="G13" s="27">
        <f t="shared" si="1"/>
        <v>8482934</v>
      </c>
      <c r="H13" s="184"/>
      <c r="I13" s="184"/>
      <c r="J13" s="187"/>
      <c r="K13" s="17">
        <v>0.68969999999999898</v>
      </c>
      <c r="L13" s="18">
        <v>0.41543333333333332</v>
      </c>
    </row>
    <row r="14" spans="1:12" ht="15" thickBot="1" x14ac:dyDescent="0.35">
      <c r="A14" s="19" t="s">
        <v>15</v>
      </c>
      <c r="B14" s="20">
        <v>3738</v>
      </c>
      <c r="C14" s="20">
        <v>285380.2</v>
      </c>
      <c r="D14" s="20">
        <v>0</v>
      </c>
      <c r="E14" s="20">
        <v>0</v>
      </c>
      <c r="F14" s="28">
        <f t="shared" si="1"/>
        <v>3738</v>
      </c>
      <c r="G14" s="28">
        <f t="shared" si="1"/>
        <v>285380.2</v>
      </c>
      <c r="H14" s="184"/>
      <c r="I14" s="184"/>
      <c r="J14" s="187"/>
      <c r="K14" s="22">
        <v>1.0027499999999949</v>
      </c>
      <c r="L14" s="23">
        <v>0.64710000000000001</v>
      </c>
    </row>
    <row r="15" spans="1:12" ht="15" thickBot="1" x14ac:dyDescent="0.35">
      <c r="A15" s="10" t="s">
        <v>17</v>
      </c>
      <c r="B15" s="11">
        <f>SUM(B16:B20)</f>
        <v>100599</v>
      </c>
      <c r="C15" s="11">
        <f t="shared" ref="C15:E15" si="8">SUM(C16:C20)</f>
        <v>17524524.135769483</v>
      </c>
      <c r="D15" s="11">
        <f t="shared" si="8"/>
        <v>11960</v>
      </c>
      <c r="E15" s="11">
        <f t="shared" si="8"/>
        <v>4536852.9285014607</v>
      </c>
      <c r="F15" s="24">
        <f t="shared" si="1"/>
        <v>112559</v>
      </c>
      <c r="G15" s="24">
        <f t="shared" si="1"/>
        <v>22061377.064270943</v>
      </c>
      <c r="H15" s="184">
        <f>G15/G2</f>
        <v>8.948789210749683E-2</v>
      </c>
      <c r="I15" s="184">
        <f>F15/F2</f>
        <v>6.6409741597966157E-2</v>
      </c>
      <c r="J15" s="187">
        <f>E15/G15</f>
        <v>0.20564686036072649</v>
      </c>
      <c r="K15" s="25"/>
      <c r="L15" s="26"/>
    </row>
    <row r="16" spans="1:12" ht="15" thickBot="1" x14ac:dyDescent="0.35">
      <c r="A16" s="14" t="s">
        <v>11</v>
      </c>
      <c r="B16" s="15">
        <v>3925</v>
      </c>
      <c r="C16" s="15">
        <v>863837</v>
      </c>
      <c r="D16" s="15">
        <v>692</v>
      </c>
      <c r="E16" s="15">
        <v>242647</v>
      </c>
      <c r="F16" s="27">
        <f t="shared" si="1"/>
        <v>4617</v>
      </c>
      <c r="G16" s="27">
        <f t="shared" si="1"/>
        <v>1106484</v>
      </c>
      <c r="H16" s="184"/>
      <c r="I16" s="184"/>
      <c r="J16" s="187"/>
      <c r="K16" s="17">
        <v>0.82720000000000005</v>
      </c>
      <c r="L16" s="18">
        <v>0.1356</v>
      </c>
    </row>
    <row r="17" spans="1:12" ht="15" thickBot="1" x14ac:dyDescent="0.35">
      <c r="A17" s="14" t="s">
        <v>12</v>
      </c>
      <c r="B17" s="15">
        <v>42717</v>
      </c>
      <c r="C17" s="15">
        <v>6891166</v>
      </c>
      <c r="D17" s="15">
        <v>5012</v>
      </c>
      <c r="E17" s="15">
        <v>1477285</v>
      </c>
      <c r="F17" s="27">
        <f t="shared" si="1"/>
        <v>47729</v>
      </c>
      <c r="G17" s="27">
        <f t="shared" si="1"/>
        <v>8368451</v>
      </c>
      <c r="H17" s="184"/>
      <c r="I17" s="184"/>
      <c r="J17" s="187"/>
      <c r="K17" s="17">
        <v>0.63572499999999976</v>
      </c>
      <c r="L17" s="18">
        <v>0.27464999999999951</v>
      </c>
    </row>
    <row r="18" spans="1:12" ht="15" thickBot="1" x14ac:dyDescent="0.35">
      <c r="A18" s="14" t="s">
        <v>13</v>
      </c>
      <c r="B18" s="15">
        <v>3803</v>
      </c>
      <c r="C18" s="15">
        <v>704140.18576948566</v>
      </c>
      <c r="D18" s="15">
        <v>222</v>
      </c>
      <c r="E18" s="15">
        <v>81626.988501460553</v>
      </c>
      <c r="F18" s="27">
        <f t="shared" si="1"/>
        <v>4025</v>
      </c>
      <c r="G18" s="27">
        <f t="shared" si="1"/>
        <v>785767.17427094618</v>
      </c>
      <c r="H18" s="184"/>
      <c r="I18" s="184"/>
      <c r="J18" s="187"/>
      <c r="K18" s="17">
        <v>0.85340000000000005</v>
      </c>
      <c r="L18" s="18">
        <v>0.29685</v>
      </c>
    </row>
    <row r="19" spans="1:12" ht="15" thickBot="1" x14ac:dyDescent="0.35">
      <c r="A19" s="14" t="s">
        <v>14</v>
      </c>
      <c r="B19" s="15">
        <v>48829</v>
      </c>
      <c r="C19" s="15">
        <v>8886338</v>
      </c>
      <c r="D19" s="15">
        <v>5905</v>
      </c>
      <c r="E19" s="15">
        <v>2692268</v>
      </c>
      <c r="F19" s="27">
        <f t="shared" si="1"/>
        <v>54734</v>
      </c>
      <c r="G19" s="27">
        <f t="shared" si="1"/>
        <v>11578606</v>
      </c>
      <c r="H19" s="184"/>
      <c r="I19" s="184"/>
      <c r="J19" s="187"/>
      <c r="K19" s="17">
        <v>0.68969999999999898</v>
      </c>
      <c r="L19" s="18">
        <v>0.21156666666666668</v>
      </c>
    </row>
    <row r="20" spans="1:12" ht="15" thickBot="1" x14ac:dyDescent="0.35">
      <c r="A20" s="19" t="s">
        <v>15</v>
      </c>
      <c r="B20" s="20">
        <v>1325</v>
      </c>
      <c r="C20" s="20">
        <v>179042.95</v>
      </c>
      <c r="D20" s="20">
        <v>129</v>
      </c>
      <c r="E20" s="20">
        <v>43025.939999999995</v>
      </c>
      <c r="F20" s="28">
        <f t="shared" si="1"/>
        <v>1454</v>
      </c>
      <c r="G20" s="28">
        <f t="shared" si="1"/>
        <v>222068.89</v>
      </c>
      <c r="H20" s="184"/>
      <c r="I20" s="184"/>
      <c r="J20" s="187"/>
      <c r="K20" s="22">
        <v>1.0027499999999949</v>
      </c>
      <c r="L20" s="23">
        <v>0.43530000000000002</v>
      </c>
    </row>
    <row r="21" spans="1:12" ht="15" thickBot="1" x14ac:dyDescent="0.35">
      <c r="A21" s="10" t="s">
        <v>18</v>
      </c>
      <c r="B21" s="11">
        <f>SUM(B22:B26)</f>
        <v>16950</v>
      </c>
      <c r="C21" s="11">
        <f t="shared" ref="C21:E21" si="9">SUM(C22:C26)</f>
        <v>17274555.329850048</v>
      </c>
      <c r="D21" s="11">
        <f t="shared" si="9"/>
        <v>7643</v>
      </c>
      <c r="E21" s="11">
        <f t="shared" si="9"/>
        <v>14020608.397575462</v>
      </c>
      <c r="F21" s="24">
        <f t="shared" si="1"/>
        <v>24593</v>
      </c>
      <c r="G21" s="24">
        <f t="shared" si="1"/>
        <v>31295163.727425508</v>
      </c>
      <c r="H21" s="184">
        <f>G21/G2</f>
        <v>0.12694303836825568</v>
      </c>
      <c r="I21" s="184">
        <f>F21/F2</f>
        <v>1.4509855054849294E-2</v>
      </c>
      <c r="J21" s="187">
        <f>E21/G21</f>
        <v>0.44801198420599747</v>
      </c>
      <c r="K21" s="25"/>
      <c r="L21" s="26"/>
    </row>
    <row r="22" spans="1:12" ht="15" thickBot="1" x14ac:dyDescent="0.35">
      <c r="A22" s="14" t="s">
        <v>11</v>
      </c>
      <c r="B22" s="15">
        <v>285</v>
      </c>
      <c r="C22" s="15">
        <v>506461</v>
      </c>
      <c r="D22" s="15">
        <v>302</v>
      </c>
      <c r="E22" s="15">
        <v>693946</v>
      </c>
      <c r="F22" s="27">
        <f t="shared" si="1"/>
        <v>587</v>
      </c>
      <c r="G22" s="27">
        <f t="shared" si="1"/>
        <v>1200407</v>
      </c>
      <c r="H22" s="184"/>
      <c r="I22" s="184"/>
      <c r="J22" s="187"/>
      <c r="K22" s="17">
        <v>0.82720000000000005</v>
      </c>
      <c r="L22" s="18">
        <v>0.1071</v>
      </c>
    </row>
    <row r="23" spans="1:12" ht="15" thickBot="1" x14ac:dyDescent="0.35">
      <c r="A23" s="14" t="s">
        <v>12</v>
      </c>
      <c r="B23" s="15">
        <v>6481</v>
      </c>
      <c r="C23" s="15">
        <v>9500449</v>
      </c>
      <c r="D23" s="15">
        <v>3641</v>
      </c>
      <c r="E23" s="15">
        <v>7594321</v>
      </c>
      <c r="F23" s="27">
        <f t="shared" si="1"/>
        <v>10122</v>
      </c>
      <c r="G23" s="27">
        <f t="shared" si="1"/>
        <v>17094770</v>
      </c>
      <c r="H23" s="184"/>
      <c r="I23" s="184"/>
      <c r="J23" s="187"/>
      <c r="K23" s="17">
        <v>0.63572499999999976</v>
      </c>
      <c r="L23" s="18">
        <v>0.22370000000000001</v>
      </c>
    </row>
    <row r="24" spans="1:12" ht="15" thickBot="1" x14ac:dyDescent="0.35">
      <c r="A24" s="14" t="s">
        <v>13</v>
      </c>
      <c r="B24" s="15">
        <v>332</v>
      </c>
      <c r="C24" s="15">
        <v>671337.39985004859</v>
      </c>
      <c r="D24" s="15">
        <v>220</v>
      </c>
      <c r="E24" s="15">
        <v>585445.35757546243</v>
      </c>
      <c r="F24" s="27">
        <f t="shared" si="1"/>
        <v>552</v>
      </c>
      <c r="G24" s="27">
        <f t="shared" si="1"/>
        <v>1256782.757425511</v>
      </c>
      <c r="H24" s="184"/>
      <c r="I24" s="184"/>
      <c r="J24" s="187"/>
      <c r="K24" s="17">
        <v>0.85340000000000005</v>
      </c>
      <c r="L24" s="18">
        <v>0.29685</v>
      </c>
    </row>
    <row r="25" spans="1:12" ht="15" thickBot="1" x14ac:dyDescent="0.35">
      <c r="A25" s="14" t="s">
        <v>14</v>
      </c>
      <c r="B25" s="15">
        <v>9691</v>
      </c>
      <c r="C25" s="15">
        <v>6333718</v>
      </c>
      <c r="D25" s="15">
        <v>3379</v>
      </c>
      <c r="E25" s="15">
        <v>4911980</v>
      </c>
      <c r="F25" s="27">
        <f t="shared" si="1"/>
        <v>13070</v>
      </c>
      <c r="G25" s="27">
        <f t="shared" si="1"/>
        <v>11245698</v>
      </c>
      <c r="H25" s="184"/>
      <c r="I25" s="184"/>
      <c r="J25" s="187"/>
      <c r="K25" s="17">
        <v>0.68969999999999898</v>
      </c>
      <c r="L25" s="18">
        <v>0.19816666666666669</v>
      </c>
    </row>
    <row r="26" spans="1:12" ht="15" thickBot="1" x14ac:dyDescent="0.35">
      <c r="A26" s="19" t="s">
        <v>15</v>
      </c>
      <c r="B26" s="20">
        <v>161</v>
      </c>
      <c r="C26" s="20">
        <v>262589.93</v>
      </c>
      <c r="D26" s="20">
        <v>101</v>
      </c>
      <c r="E26" s="20">
        <v>234916.04</v>
      </c>
      <c r="F26" s="28">
        <f t="shared" si="1"/>
        <v>262</v>
      </c>
      <c r="G26" s="28">
        <f t="shared" si="1"/>
        <v>497505.97</v>
      </c>
      <c r="H26" s="184"/>
      <c r="I26" s="184"/>
      <c r="J26" s="187"/>
      <c r="K26" s="22">
        <v>1.0027499999999949</v>
      </c>
      <c r="L26" s="23">
        <v>0.26300000000000001</v>
      </c>
    </row>
    <row r="27" spans="1:12" ht="15" thickBot="1" x14ac:dyDescent="0.35">
      <c r="A27" s="10" t="s">
        <v>19</v>
      </c>
      <c r="B27" s="11">
        <f>SUM(B28:B32)</f>
        <v>5708</v>
      </c>
      <c r="C27" s="11">
        <f t="shared" ref="C27:E27" si="10">SUM(C28:C32)</f>
        <v>22569422.208588123</v>
      </c>
      <c r="D27" s="11">
        <f t="shared" si="10"/>
        <v>4983</v>
      </c>
      <c r="E27" s="11">
        <f t="shared" si="10"/>
        <v>48187590.202538468</v>
      </c>
      <c r="F27" s="24">
        <f t="shared" si="1"/>
        <v>10691</v>
      </c>
      <c r="G27" s="24">
        <f t="shared" si="1"/>
        <v>70757012.411126584</v>
      </c>
      <c r="H27" s="184">
        <f>G27/G2</f>
        <v>0.28701272246284226</v>
      </c>
      <c r="I27" s="188">
        <f>F27/F2</f>
        <v>6.3076835030859918E-3</v>
      </c>
      <c r="J27" s="192">
        <f>E27/G27</f>
        <v>0.68102918086124475</v>
      </c>
      <c r="K27" s="25"/>
      <c r="L27" s="26"/>
    </row>
    <row r="28" spans="1:12" ht="15" thickBot="1" x14ac:dyDescent="0.35">
      <c r="A28" s="14" t="s">
        <v>11</v>
      </c>
      <c r="B28" s="15">
        <v>22</v>
      </c>
      <c r="C28" s="15">
        <v>362498</v>
      </c>
      <c r="D28" s="15">
        <v>86</v>
      </c>
      <c r="E28" s="15">
        <v>1834697</v>
      </c>
      <c r="F28" s="27">
        <f t="shared" si="1"/>
        <v>108</v>
      </c>
      <c r="G28" s="27">
        <f t="shared" si="1"/>
        <v>2197195</v>
      </c>
      <c r="H28" s="184"/>
      <c r="I28" s="188"/>
      <c r="J28" s="192"/>
      <c r="K28" s="17">
        <v>0.82720000000000005</v>
      </c>
      <c r="L28" s="18">
        <v>6.576666666666664E-2</v>
      </c>
    </row>
    <row r="29" spans="1:12" ht="15" thickBot="1" x14ac:dyDescent="0.35">
      <c r="A29" s="14" t="s">
        <v>12</v>
      </c>
      <c r="B29" s="15">
        <v>395</v>
      </c>
      <c r="C29" s="15">
        <v>7916979</v>
      </c>
      <c r="D29" s="15">
        <v>833</v>
      </c>
      <c r="E29" s="15">
        <v>18944991</v>
      </c>
      <c r="F29" s="27">
        <f t="shared" si="1"/>
        <v>1228</v>
      </c>
      <c r="G29" s="27">
        <f t="shared" si="1"/>
        <v>26861970</v>
      </c>
      <c r="H29" s="184"/>
      <c r="I29" s="188"/>
      <c r="J29" s="192"/>
      <c r="K29" s="17">
        <v>0.58833333333333293</v>
      </c>
      <c r="L29" s="18">
        <v>0.18739999999999968</v>
      </c>
    </row>
    <row r="30" spans="1:12" ht="15" thickBot="1" x14ac:dyDescent="0.35">
      <c r="A30" s="14" t="s">
        <v>13</v>
      </c>
      <c r="B30" s="15">
        <v>5</v>
      </c>
      <c r="C30" s="15">
        <v>64236.818588120732</v>
      </c>
      <c r="D30" s="15">
        <v>14</v>
      </c>
      <c r="E30" s="15">
        <v>439210.10253846151</v>
      </c>
      <c r="F30" s="27">
        <f t="shared" si="1"/>
        <v>19</v>
      </c>
      <c r="G30" s="27">
        <f t="shared" si="1"/>
        <v>503446.92112658225</v>
      </c>
      <c r="H30" s="184"/>
      <c r="I30" s="188"/>
      <c r="J30" s="192"/>
      <c r="K30" s="17">
        <v>0.85340000000000005</v>
      </c>
      <c r="L30" s="18">
        <v>0.29685</v>
      </c>
    </row>
    <row r="31" spans="1:12" ht="15" thickBot="1" x14ac:dyDescent="0.35">
      <c r="A31" s="14" t="s">
        <v>14</v>
      </c>
      <c r="B31" s="15">
        <v>5280</v>
      </c>
      <c r="C31" s="15">
        <v>14189806</v>
      </c>
      <c r="D31" s="15">
        <v>4030</v>
      </c>
      <c r="E31" s="15">
        <v>26545507</v>
      </c>
      <c r="F31" s="27">
        <f t="shared" si="1"/>
        <v>9310</v>
      </c>
      <c r="G31" s="27">
        <f t="shared" si="1"/>
        <v>40735313</v>
      </c>
      <c r="H31" s="184"/>
      <c r="I31" s="188"/>
      <c r="J31" s="192"/>
      <c r="K31" s="17">
        <v>0.608899999999999</v>
      </c>
      <c r="L31" s="18">
        <v>0.18462500000000001</v>
      </c>
    </row>
    <row r="32" spans="1:12" ht="15" thickBot="1" x14ac:dyDescent="0.35">
      <c r="A32" s="14" t="s">
        <v>15</v>
      </c>
      <c r="B32" s="15">
        <v>6</v>
      </c>
      <c r="C32" s="15">
        <v>35902.39</v>
      </c>
      <c r="D32" s="15">
        <v>20</v>
      </c>
      <c r="E32" s="15">
        <v>423185.1</v>
      </c>
      <c r="F32" s="29">
        <f t="shared" si="1"/>
        <v>26</v>
      </c>
      <c r="G32" s="29">
        <f t="shared" si="1"/>
        <v>459087.49</v>
      </c>
      <c r="H32" s="184"/>
      <c r="I32" s="188"/>
      <c r="J32" s="192"/>
      <c r="K32" s="22">
        <v>1.0027499999999949</v>
      </c>
      <c r="L32" s="23">
        <v>0.20580000000000001</v>
      </c>
    </row>
    <row r="33" spans="1:10" ht="15" thickBot="1" x14ac:dyDescent="0.35">
      <c r="A33" s="10" t="s">
        <v>20</v>
      </c>
      <c r="B33" s="11"/>
      <c r="C33" s="11">
        <v>0</v>
      </c>
      <c r="D33" s="11">
        <v>0</v>
      </c>
      <c r="E33" s="11">
        <v>0</v>
      </c>
      <c r="F33" s="24">
        <f t="shared" si="1"/>
        <v>0</v>
      </c>
      <c r="G33" s="24">
        <f t="shared" si="1"/>
        <v>0</v>
      </c>
      <c r="H33" s="189">
        <f>G33/G2</f>
        <v>0</v>
      </c>
      <c r="I33" s="190">
        <f>F33/F2</f>
        <v>0</v>
      </c>
      <c r="J33" s="191"/>
    </row>
    <row r="34" spans="1:10" ht="15" thickBot="1" x14ac:dyDescent="0.35">
      <c r="A34" s="19" t="s">
        <v>12</v>
      </c>
      <c r="B34" s="20">
        <v>3</v>
      </c>
      <c r="C34" s="20">
        <v>0</v>
      </c>
      <c r="D34" s="20">
        <v>0</v>
      </c>
      <c r="E34" s="20">
        <v>0</v>
      </c>
      <c r="F34" s="28">
        <f t="shared" si="1"/>
        <v>3</v>
      </c>
      <c r="G34" s="28">
        <f t="shared" si="1"/>
        <v>0</v>
      </c>
      <c r="H34" s="189"/>
      <c r="I34" s="190"/>
      <c r="J34" s="191"/>
    </row>
  </sheetData>
  <mergeCells count="19">
    <mergeCell ref="K2:L2"/>
    <mergeCell ref="H3:H8"/>
    <mergeCell ref="I3:I8"/>
    <mergeCell ref="J3:J8"/>
    <mergeCell ref="H9:H14"/>
    <mergeCell ref="I9:I14"/>
    <mergeCell ref="J9:J14"/>
    <mergeCell ref="H15:H20"/>
    <mergeCell ref="I15:I20"/>
    <mergeCell ref="J15:J20"/>
    <mergeCell ref="H21:H26"/>
    <mergeCell ref="I21:I26"/>
    <mergeCell ref="J21:J26"/>
    <mergeCell ref="H27:H32"/>
    <mergeCell ref="I27:I32"/>
    <mergeCell ref="J27:J32"/>
    <mergeCell ref="H33:H34"/>
    <mergeCell ref="I33:I34"/>
    <mergeCell ref="J33:J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4E09-1CBA-468E-AE2A-9307B9918CBD}">
  <sheetPr codeName="Sheet5">
    <tabColor rgb="FF00B050"/>
  </sheetPr>
  <dimension ref="A1:L34"/>
  <sheetViews>
    <sheetView workbookViewId="0">
      <selection activeCell="F31" sqref="F31"/>
    </sheetView>
  </sheetViews>
  <sheetFormatPr defaultRowHeight="14.4" x14ac:dyDescent="0.3"/>
  <cols>
    <col min="1" max="1" width="17.77734375" customWidth="1"/>
    <col min="2" max="2" width="13.44140625" style="15" customWidth="1"/>
    <col min="3" max="3" width="14.77734375" style="15" customWidth="1"/>
    <col min="4" max="4" width="13.44140625" style="15" customWidth="1"/>
    <col min="5" max="5" width="14.44140625" style="15" customWidth="1"/>
    <col min="6" max="6" width="11.77734375" customWidth="1"/>
    <col min="7" max="7" width="13" customWidth="1"/>
    <col min="8" max="8" width="13" bestFit="1" customWidth="1"/>
    <col min="9" max="9" width="12" customWidth="1"/>
    <col min="10" max="10" width="18.21875" customWidth="1"/>
    <col min="11" max="11" width="13" hidden="1" customWidth="1"/>
    <col min="12" max="12" width="12.21875" hidden="1" customWidth="1"/>
    <col min="13" max="13" width="10.21875" bestFit="1" customWidth="1"/>
    <col min="14" max="14" width="8.77734375" customWidth="1"/>
  </cols>
  <sheetData>
    <row r="1" spans="1:12" ht="43.8" thickBot="1" x14ac:dyDescent="0.35">
      <c r="A1" s="1">
        <v>2023</v>
      </c>
      <c r="B1" s="32" t="s">
        <v>0</v>
      </c>
      <c r="C1" s="33" t="s">
        <v>1</v>
      </c>
      <c r="D1" s="32" t="s">
        <v>24</v>
      </c>
      <c r="E1" s="33" t="s">
        <v>25</v>
      </c>
      <c r="F1" s="2" t="s">
        <v>2</v>
      </c>
      <c r="G1" s="2" t="s">
        <v>3</v>
      </c>
      <c r="H1" s="3" t="s">
        <v>4</v>
      </c>
      <c r="I1" s="3" t="s">
        <v>5</v>
      </c>
      <c r="J1" s="30" t="s">
        <v>26</v>
      </c>
      <c r="K1" s="34" t="s">
        <v>6</v>
      </c>
      <c r="L1" s="4" t="s">
        <v>7</v>
      </c>
    </row>
    <row r="2" spans="1:12" ht="15" thickBot="1" x14ac:dyDescent="0.35">
      <c r="A2" s="5" t="s">
        <v>27</v>
      </c>
      <c r="B2" s="6">
        <f>B3+B9+B15+B21+B27+B33</f>
        <v>1676699</v>
      </c>
      <c r="C2" s="6">
        <f t="shared" ref="C2:F2" si="0">C3+C9+C15+C21+C27+C33</f>
        <v>99572268.180175394</v>
      </c>
      <c r="D2" s="6">
        <f t="shared" si="0"/>
        <v>41999</v>
      </c>
      <c r="E2" s="6">
        <f t="shared" si="0"/>
        <v>48900280.495624155</v>
      </c>
      <c r="F2" s="6">
        <f t="shared" si="0"/>
        <v>1718698</v>
      </c>
      <c r="G2" s="31">
        <f t="shared" ref="F2:G34" si="1">C2+E2</f>
        <v>148472548.67579955</v>
      </c>
      <c r="H2" s="35">
        <f>SUM(H3:H34)</f>
        <v>1.0000000000000002</v>
      </c>
      <c r="I2" s="36">
        <f>SUM(I3:I34)</f>
        <v>1</v>
      </c>
      <c r="J2" s="36">
        <f>E2/G2</f>
        <v>0.32935570199176295</v>
      </c>
      <c r="K2" s="183" t="s">
        <v>9</v>
      </c>
      <c r="L2" s="183"/>
    </row>
    <row r="3" spans="1:12" ht="15" thickBot="1" x14ac:dyDescent="0.35">
      <c r="A3" s="10" t="s">
        <v>10</v>
      </c>
      <c r="B3" s="11">
        <f>SUM(B4:B8)</f>
        <v>1347936</v>
      </c>
      <c r="C3" s="11">
        <f t="shared" ref="C3:E3" si="2">SUM(C4:C8)</f>
        <v>56048843.64739012</v>
      </c>
      <c r="D3" s="11">
        <f t="shared" si="2"/>
        <v>14450</v>
      </c>
      <c r="E3" s="11">
        <f t="shared" si="2"/>
        <v>769535.95000000007</v>
      </c>
      <c r="F3" s="24">
        <f t="shared" si="1"/>
        <v>1362386</v>
      </c>
      <c r="G3" s="11">
        <f>C3+E3</f>
        <v>56818379.597390123</v>
      </c>
      <c r="H3" s="184">
        <f>G3/G$2</f>
        <v>0.38268609318115182</v>
      </c>
      <c r="I3" s="185">
        <f>F3/F2</f>
        <v>0.79268492777672406</v>
      </c>
      <c r="J3" s="186">
        <f>E3/G3</f>
        <v>1.3543785575246284E-2</v>
      </c>
      <c r="K3" s="12"/>
      <c r="L3" s="13"/>
    </row>
    <row r="4" spans="1:12" ht="15" thickBot="1" x14ac:dyDescent="0.35">
      <c r="A4" s="14" t="s">
        <v>11</v>
      </c>
      <c r="B4" s="15">
        <v>28520</v>
      </c>
      <c r="C4" s="15">
        <v>1310275</v>
      </c>
      <c r="D4" s="15">
        <v>148</v>
      </c>
      <c r="E4" s="15">
        <v>14155</v>
      </c>
      <c r="F4" s="16">
        <f t="shared" si="1"/>
        <v>28668</v>
      </c>
      <c r="G4" s="16">
        <f t="shared" si="1"/>
        <v>1324430</v>
      </c>
      <c r="H4" s="184"/>
      <c r="I4" s="185"/>
      <c r="J4" s="186"/>
      <c r="K4" s="17">
        <v>0.82720000000000005</v>
      </c>
      <c r="L4" s="18">
        <v>0.32579999999999898</v>
      </c>
    </row>
    <row r="5" spans="1:12" ht="15" thickBot="1" x14ac:dyDescent="0.35">
      <c r="A5" s="14" t="s">
        <v>12</v>
      </c>
      <c r="B5" s="77">
        <v>494952</v>
      </c>
      <c r="C5" s="77">
        <v>20584750</v>
      </c>
      <c r="D5" s="77">
        <v>2287</v>
      </c>
      <c r="E5">
        <v>127846</v>
      </c>
      <c r="F5" s="16">
        <f t="shared" si="1"/>
        <v>497239</v>
      </c>
      <c r="G5" s="16">
        <f t="shared" si="1"/>
        <v>20712596</v>
      </c>
      <c r="H5" s="184"/>
      <c r="I5" s="185"/>
      <c r="J5" s="186"/>
      <c r="K5" s="17">
        <v>0.63572499999999976</v>
      </c>
      <c r="L5" s="18">
        <v>0.46629999999999949</v>
      </c>
    </row>
    <row r="6" spans="1:12" ht="15" thickBot="1" x14ac:dyDescent="0.35">
      <c r="A6" s="14" t="s">
        <v>13</v>
      </c>
      <c r="B6" s="77">
        <v>43596</v>
      </c>
      <c r="C6" s="77">
        <v>1561019.8073901166</v>
      </c>
      <c r="D6" s="77">
        <v>240</v>
      </c>
      <c r="E6" s="15">
        <v>11873.65</v>
      </c>
      <c r="F6" s="16">
        <f t="shared" si="1"/>
        <v>43836</v>
      </c>
      <c r="G6" s="16">
        <f t="shared" si="1"/>
        <v>1572893.4573901165</v>
      </c>
      <c r="H6" s="184"/>
      <c r="I6" s="185"/>
      <c r="J6" s="186"/>
      <c r="K6" s="17">
        <v>0.85340000000000005</v>
      </c>
      <c r="L6" s="18">
        <v>0.64470000000000005</v>
      </c>
    </row>
    <row r="7" spans="1:12" ht="15" thickBot="1" x14ac:dyDescent="0.35">
      <c r="A7" s="14" t="s">
        <v>14</v>
      </c>
      <c r="B7" s="77">
        <v>769987</v>
      </c>
      <c r="C7" s="77">
        <v>32221178</v>
      </c>
      <c r="D7" s="77">
        <v>11767</v>
      </c>
      <c r="E7" s="15">
        <v>614798</v>
      </c>
      <c r="F7" s="16">
        <f t="shared" si="1"/>
        <v>781754</v>
      </c>
      <c r="G7" s="16">
        <f t="shared" si="1"/>
        <v>32835976</v>
      </c>
      <c r="H7" s="184"/>
      <c r="I7" s="185"/>
      <c r="J7" s="186"/>
      <c r="K7" s="17">
        <v>0.68969999999999898</v>
      </c>
      <c r="L7" s="18">
        <v>0.41543333333333332</v>
      </c>
    </row>
    <row r="8" spans="1:12" ht="15" thickBot="1" x14ac:dyDescent="0.35">
      <c r="A8" s="19" t="s">
        <v>15</v>
      </c>
      <c r="B8" s="78">
        <v>10881</v>
      </c>
      <c r="C8" s="78">
        <v>371620.84</v>
      </c>
      <c r="D8" s="78">
        <v>8</v>
      </c>
      <c r="E8" s="20">
        <v>863.3</v>
      </c>
      <c r="F8" s="21">
        <f t="shared" si="1"/>
        <v>10889</v>
      </c>
      <c r="G8" s="21">
        <f t="shared" si="1"/>
        <v>372484.14</v>
      </c>
      <c r="H8" s="184"/>
      <c r="I8" s="185"/>
      <c r="J8" s="186"/>
      <c r="K8" s="22">
        <v>1.0027499999999949</v>
      </c>
      <c r="L8" s="23">
        <v>0.64710000000000001</v>
      </c>
    </row>
    <row r="9" spans="1:12" ht="15" thickBot="1" x14ac:dyDescent="0.35">
      <c r="A9" s="10" t="s">
        <v>16</v>
      </c>
      <c r="B9" s="79">
        <f>SUM(B10:B14)</f>
        <v>204597</v>
      </c>
      <c r="C9" s="79">
        <f t="shared" ref="C9:E9" si="3">SUM(C10:C14)</f>
        <v>9487757.8103304077</v>
      </c>
      <c r="D9" s="79">
        <f t="shared" si="3"/>
        <v>2648</v>
      </c>
      <c r="E9" s="11">
        <f t="shared" si="3"/>
        <v>132448</v>
      </c>
      <c r="F9" s="24">
        <f t="shared" si="1"/>
        <v>207245</v>
      </c>
      <c r="G9" s="24">
        <f t="shared" si="1"/>
        <v>9620205.8103304077</v>
      </c>
      <c r="H9" s="184">
        <f>G9/G2</f>
        <v>6.4794508453793823E-2</v>
      </c>
      <c r="I9" s="184">
        <f>F9/F2</f>
        <v>0.12058255726136878</v>
      </c>
      <c r="J9" s="187">
        <f>E9/G9</f>
        <v>1.376768882197657E-2</v>
      </c>
      <c r="K9" s="25"/>
      <c r="L9" s="26"/>
    </row>
    <row r="10" spans="1:12" ht="15" thickBot="1" x14ac:dyDescent="0.35">
      <c r="A10" s="14" t="s">
        <v>11</v>
      </c>
      <c r="B10" s="77">
        <v>6868</v>
      </c>
      <c r="C10" s="77">
        <v>304893</v>
      </c>
      <c r="D10" s="77"/>
      <c r="F10" s="27">
        <f t="shared" si="1"/>
        <v>6868</v>
      </c>
      <c r="G10" s="27">
        <f t="shared" si="1"/>
        <v>304893</v>
      </c>
      <c r="H10" s="184"/>
      <c r="I10" s="184"/>
      <c r="J10" s="187"/>
      <c r="K10" s="17">
        <v>0.82720000000000005</v>
      </c>
      <c r="L10" s="18">
        <v>0.32579999999999898</v>
      </c>
    </row>
    <row r="11" spans="1:12" ht="15" thickBot="1" x14ac:dyDescent="0.35">
      <c r="A11" s="14" t="s">
        <v>12</v>
      </c>
      <c r="B11" s="77">
        <v>85638</v>
      </c>
      <c r="C11" s="77">
        <v>3716840</v>
      </c>
      <c r="D11" s="77">
        <v>537</v>
      </c>
      <c r="E11">
        <v>22495</v>
      </c>
      <c r="F11" s="27">
        <f t="shared" si="1"/>
        <v>86175</v>
      </c>
      <c r="G11" s="27">
        <f t="shared" si="1"/>
        <v>3739335</v>
      </c>
      <c r="H11" s="184"/>
      <c r="I11" s="184"/>
      <c r="J11" s="187"/>
      <c r="K11" s="17">
        <v>0.63572499999999976</v>
      </c>
      <c r="L11" s="18">
        <v>0.46629999999999949</v>
      </c>
    </row>
    <row r="12" spans="1:12" ht="15" thickBot="1" x14ac:dyDescent="0.35">
      <c r="A12" s="14" t="s">
        <v>13</v>
      </c>
      <c r="B12" s="77">
        <v>12639</v>
      </c>
      <c r="C12" s="77">
        <v>442981.1603304086</v>
      </c>
      <c r="D12" s="77"/>
      <c r="F12" s="27">
        <f t="shared" si="1"/>
        <v>12639</v>
      </c>
      <c r="G12" s="27">
        <f t="shared" si="1"/>
        <v>442981.1603304086</v>
      </c>
      <c r="H12" s="184"/>
      <c r="I12" s="184"/>
      <c r="J12" s="187"/>
      <c r="K12" s="17">
        <v>0.85340000000000005</v>
      </c>
      <c r="L12" s="18">
        <v>0.64470000000000005</v>
      </c>
    </row>
    <row r="13" spans="1:12" ht="15" thickBot="1" x14ac:dyDescent="0.35">
      <c r="A13" s="14" t="s">
        <v>14</v>
      </c>
      <c r="B13" s="77">
        <v>95729</v>
      </c>
      <c r="C13" s="77">
        <v>4849243</v>
      </c>
      <c r="D13" s="77">
        <v>2111</v>
      </c>
      <c r="E13" s="15">
        <v>109953</v>
      </c>
      <c r="F13" s="27">
        <f t="shared" si="1"/>
        <v>97840</v>
      </c>
      <c r="G13" s="27">
        <f t="shared" si="1"/>
        <v>4959196</v>
      </c>
      <c r="H13" s="184"/>
      <c r="I13" s="184"/>
      <c r="J13" s="187"/>
      <c r="K13" s="17">
        <v>0.68969999999999898</v>
      </c>
      <c r="L13" s="18">
        <v>0.41543333333333332</v>
      </c>
    </row>
    <row r="14" spans="1:12" ht="15" thickBot="1" x14ac:dyDescent="0.35">
      <c r="A14" s="19" t="s">
        <v>15</v>
      </c>
      <c r="B14" s="78">
        <v>3723</v>
      </c>
      <c r="C14" s="78">
        <v>173800.65</v>
      </c>
      <c r="D14" s="78">
        <v>0</v>
      </c>
      <c r="E14" s="20">
        <v>0</v>
      </c>
      <c r="F14" s="28">
        <f t="shared" si="1"/>
        <v>3723</v>
      </c>
      <c r="G14" s="28">
        <f t="shared" si="1"/>
        <v>173800.65</v>
      </c>
      <c r="H14" s="184"/>
      <c r="I14" s="184"/>
      <c r="J14" s="187"/>
      <c r="K14" s="22">
        <v>1.0027499999999949</v>
      </c>
      <c r="L14" s="23">
        <v>0.64710000000000001</v>
      </c>
    </row>
    <row r="15" spans="1:12" ht="15" thickBot="1" x14ac:dyDescent="0.35">
      <c r="A15" s="10" t="s">
        <v>17</v>
      </c>
      <c r="B15" s="79">
        <f>SUM(B16:B20)</f>
        <v>101107</v>
      </c>
      <c r="C15" s="79">
        <f t="shared" ref="C15:E15" si="4">SUM(C16:C20)</f>
        <v>9021899.2237238865</v>
      </c>
      <c r="D15" s="79">
        <f t="shared" si="4"/>
        <v>12101</v>
      </c>
      <c r="E15" s="11">
        <f t="shared" si="4"/>
        <v>2772832.3609999996</v>
      </c>
      <c r="F15" s="24">
        <f t="shared" si="1"/>
        <v>113208</v>
      </c>
      <c r="G15" s="24">
        <f t="shared" si="1"/>
        <v>11794731.584723886</v>
      </c>
      <c r="H15" s="184">
        <f>G15/G2</f>
        <v>7.9440487079389527E-2</v>
      </c>
      <c r="I15" s="184">
        <f>F15/F2</f>
        <v>6.586846554775766E-2</v>
      </c>
      <c r="J15" s="187">
        <f>E15/G15</f>
        <v>0.23509075565494622</v>
      </c>
      <c r="K15" s="25"/>
      <c r="L15" s="26"/>
    </row>
    <row r="16" spans="1:12" ht="15" thickBot="1" x14ac:dyDescent="0.35">
      <c r="A16" s="14" t="s">
        <v>11</v>
      </c>
      <c r="B16" s="77">
        <v>3913</v>
      </c>
      <c r="C16" s="77">
        <v>391875</v>
      </c>
      <c r="D16" s="77">
        <v>694</v>
      </c>
      <c r="E16" s="15">
        <v>125598</v>
      </c>
      <c r="F16" s="27">
        <f t="shared" si="1"/>
        <v>4607</v>
      </c>
      <c r="G16" s="27">
        <f t="shared" si="1"/>
        <v>517473</v>
      </c>
      <c r="H16" s="184"/>
      <c r="I16" s="184"/>
      <c r="J16" s="187"/>
      <c r="K16" s="17">
        <v>0.82720000000000005</v>
      </c>
      <c r="L16" s="18">
        <v>0.1356</v>
      </c>
    </row>
    <row r="17" spans="1:12" ht="15" thickBot="1" x14ac:dyDescent="0.35">
      <c r="A17" s="14" t="s">
        <v>12</v>
      </c>
      <c r="B17" s="77">
        <v>43090</v>
      </c>
      <c r="C17" s="77">
        <v>3545246</v>
      </c>
      <c r="D17" s="77">
        <v>5143</v>
      </c>
      <c r="E17">
        <v>917936</v>
      </c>
      <c r="F17" s="27">
        <f t="shared" si="1"/>
        <v>48233</v>
      </c>
      <c r="G17" s="27">
        <f t="shared" si="1"/>
        <v>4463182</v>
      </c>
      <c r="H17" s="184"/>
      <c r="I17" s="184"/>
      <c r="J17" s="187"/>
      <c r="K17" s="17">
        <v>0.63572499999999976</v>
      </c>
      <c r="L17" s="18">
        <v>0.27464999999999951</v>
      </c>
    </row>
    <row r="18" spans="1:12" ht="15" thickBot="1" x14ac:dyDescent="0.35">
      <c r="A18" s="14" t="s">
        <v>13</v>
      </c>
      <c r="B18" s="77">
        <v>3753</v>
      </c>
      <c r="C18" s="77">
        <v>299870.46372388763</v>
      </c>
      <c r="D18" s="77">
        <v>226</v>
      </c>
      <c r="E18" s="15">
        <v>44085.981</v>
      </c>
      <c r="F18" s="27">
        <f t="shared" si="1"/>
        <v>3979</v>
      </c>
      <c r="G18" s="27">
        <f t="shared" si="1"/>
        <v>343956.4447238876</v>
      </c>
      <c r="H18" s="184"/>
      <c r="I18" s="184"/>
      <c r="J18" s="187"/>
      <c r="K18" s="17">
        <v>0.85340000000000005</v>
      </c>
      <c r="L18" s="18">
        <v>0.29685</v>
      </c>
    </row>
    <row r="19" spans="1:12" ht="15" thickBot="1" x14ac:dyDescent="0.35">
      <c r="A19" s="14" t="s">
        <v>14</v>
      </c>
      <c r="B19" s="77">
        <v>49039</v>
      </c>
      <c r="C19" s="77">
        <v>4690641</v>
      </c>
      <c r="D19" s="77">
        <v>5907</v>
      </c>
      <c r="E19" s="15">
        <v>1657615</v>
      </c>
      <c r="F19" s="27">
        <f t="shared" si="1"/>
        <v>54946</v>
      </c>
      <c r="G19" s="27">
        <f t="shared" si="1"/>
        <v>6348256</v>
      </c>
      <c r="H19" s="184"/>
      <c r="I19" s="184"/>
      <c r="J19" s="187"/>
      <c r="K19" s="17">
        <v>0.68969999999999898</v>
      </c>
      <c r="L19" s="18">
        <v>0.21156666666666668</v>
      </c>
    </row>
    <row r="20" spans="1:12" ht="15" thickBot="1" x14ac:dyDescent="0.35">
      <c r="A20" s="19" t="s">
        <v>15</v>
      </c>
      <c r="B20" s="78">
        <v>1312</v>
      </c>
      <c r="C20" s="78">
        <v>94266.76</v>
      </c>
      <c r="D20" s="78">
        <v>131</v>
      </c>
      <c r="E20" s="20">
        <v>27597.38</v>
      </c>
      <c r="F20" s="28">
        <f t="shared" si="1"/>
        <v>1443</v>
      </c>
      <c r="G20" s="28">
        <f t="shared" si="1"/>
        <v>121864.14</v>
      </c>
      <c r="H20" s="184"/>
      <c r="I20" s="184"/>
      <c r="J20" s="187"/>
      <c r="K20" s="22">
        <v>1.0027499999999949</v>
      </c>
      <c r="L20" s="23">
        <v>0.43530000000000002</v>
      </c>
    </row>
    <row r="21" spans="1:12" ht="15" thickBot="1" x14ac:dyDescent="0.35">
      <c r="A21" s="10" t="s">
        <v>18</v>
      </c>
      <c r="B21" s="79">
        <f>SUM(B22:B26)</f>
        <v>17223</v>
      </c>
      <c r="C21" s="79">
        <f t="shared" ref="C21:E21" si="5">SUM(C22:C26)</f>
        <v>10015583.156327877</v>
      </c>
      <c r="D21" s="79">
        <f t="shared" si="5"/>
        <v>7772</v>
      </c>
      <c r="E21" s="11">
        <f t="shared" si="5"/>
        <v>9071666.5611635838</v>
      </c>
      <c r="F21" s="24">
        <f t="shared" si="1"/>
        <v>24995</v>
      </c>
      <c r="G21" s="24">
        <f t="shared" si="1"/>
        <v>19087249.717491463</v>
      </c>
      <c r="H21" s="184">
        <f>G21/G2</f>
        <v>0.12855743292431682</v>
      </c>
      <c r="I21" s="184">
        <f>F21/F2</f>
        <v>1.4542985445959673E-2</v>
      </c>
      <c r="J21" s="187">
        <f>E21/G21</f>
        <v>0.47527363530275146</v>
      </c>
      <c r="K21" s="25"/>
      <c r="L21" s="26"/>
    </row>
    <row r="22" spans="1:12" ht="15" thickBot="1" x14ac:dyDescent="0.35">
      <c r="A22" s="14" t="s">
        <v>11</v>
      </c>
      <c r="B22" s="77">
        <v>284</v>
      </c>
      <c r="C22" s="77">
        <v>280943</v>
      </c>
      <c r="D22" s="77">
        <v>303</v>
      </c>
      <c r="E22" s="15">
        <v>424096</v>
      </c>
      <c r="F22" s="27">
        <f t="shared" si="1"/>
        <v>587</v>
      </c>
      <c r="G22" s="27">
        <f t="shared" si="1"/>
        <v>705039</v>
      </c>
      <c r="H22" s="184"/>
      <c r="I22" s="184"/>
      <c r="J22" s="187"/>
      <c r="K22" s="17">
        <v>0.82720000000000005</v>
      </c>
      <c r="L22" s="18">
        <v>0.1071</v>
      </c>
    </row>
    <row r="23" spans="1:12" ht="15" thickBot="1" x14ac:dyDescent="0.35">
      <c r="A23" s="14" t="s">
        <v>12</v>
      </c>
      <c r="B23" s="77">
        <v>6571</v>
      </c>
      <c r="C23" s="77">
        <v>5485453</v>
      </c>
      <c r="D23" s="77">
        <v>3703</v>
      </c>
      <c r="E23">
        <v>5052156</v>
      </c>
      <c r="F23" s="27">
        <f t="shared" si="1"/>
        <v>10274</v>
      </c>
      <c r="G23" s="27">
        <f t="shared" si="1"/>
        <v>10537609</v>
      </c>
      <c r="H23" s="184"/>
      <c r="I23" s="184"/>
      <c r="J23" s="187"/>
      <c r="K23" s="17">
        <v>0.63572499999999976</v>
      </c>
      <c r="L23" s="18">
        <v>0.22370000000000001</v>
      </c>
    </row>
    <row r="24" spans="1:12" ht="15" thickBot="1" x14ac:dyDescent="0.35">
      <c r="A24" s="14" t="s">
        <v>13</v>
      </c>
      <c r="B24" s="77">
        <v>331</v>
      </c>
      <c r="C24" s="77">
        <v>340897.4213278786</v>
      </c>
      <c r="D24" s="77">
        <v>221</v>
      </c>
      <c r="E24" s="15">
        <v>324722.67116358329</v>
      </c>
      <c r="F24" s="27">
        <f t="shared" si="1"/>
        <v>552</v>
      </c>
      <c r="G24" s="27">
        <f t="shared" si="1"/>
        <v>665620.0924914619</v>
      </c>
      <c r="H24" s="184"/>
      <c r="I24" s="184"/>
      <c r="J24" s="187"/>
      <c r="K24" s="17">
        <v>0.85340000000000005</v>
      </c>
      <c r="L24" s="18">
        <v>0.29685</v>
      </c>
    </row>
    <row r="25" spans="1:12" ht="15" thickBot="1" x14ac:dyDescent="0.35">
      <c r="A25" s="14" t="s">
        <v>14</v>
      </c>
      <c r="B25" s="77">
        <v>9876</v>
      </c>
      <c r="C25" s="77">
        <v>3761479</v>
      </c>
      <c r="D25" s="77">
        <v>3443</v>
      </c>
      <c r="E25" s="15">
        <v>3114386</v>
      </c>
      <c r="F25" s="27">
        <f t="shared" si="1"/>
        <v>13319</v>
      </c>
      <c r="G25" s="27">
        <f t="shared" si="1"/>
        <v>6875865</v>
      </c>
      <c r="H25" s="184"/>
      <c r="I25" s="184"/>
      <c r="J25" s="187"/>
      <c r="K25" s="17">
        <v>0.68969999999999898</v>
      </c>
      <c r="L25" s="18">
        <v>0.19816666666666669</v>
      </c>
    </row>
    <row r="26" spans="1:12" ht="15" thickBot="1" x14ac:dyDescent="0.35">
      <c r="A26" s="19" t="s">
        <v>15</v>
      </c>
      <c r="B26" s="78">
        <v>161</v>
      </c>
      <c r="C26" s="78">
        <v>146810.73500000002</v>
      </c>
      <c r="D26" s="78">
        <v>102</v>
      </c>
      <c r="E26" s="20">
        <v>156305.89000000001</v>
      </c>
      <c r="F26" s="28">
        <f t="shared" si="1"/>
        <v>263</v>
      </c>
      <c r="G26" s="28">
        <f t="shared" si="1"/>
        <v>303116.625</v>
      </c>
      <c r="H26" s="184"/>
      <c r="I26" s="184"/>
      <c r="J26" s="187"/>
      <c r="K26" s="22">
        <v>1.0027499999999949</v>
      </c>
      <c r="L26" s="23">
        <v>0.26300000000000001</v>
      </c>
    </row>
    <row r="27" spans="1:12" ht="15" thickBot="1" x14ac:dyDescent="0.35">
      <c r="A27" s="10" t="s">
        <v>19</v>
      </c>
      <c r="B27" s="79">
        <f>SUM(B28:B32)</f>
        <v>5836</v>
      </c>
      <c r="C27" s="79">
        <f t="shared" ref="C27:E27" si="6">SUM(C28:C32)</f>
        <v>14998184.342403116</v>
      </c>
      <c r="D27" s="79">
        <f t="shared" si="6"/>
        <v>5028</v>
      </c>
      <c r="E27" s="11">
        <f t="shared" si="6"/>
        <v>36153797.623460568</v>
      </c>
      <c r="F27" s="24">
        <f t="shared" si="1"/>
        <v>10864</v>
      </c>
      <c r="G27" s="24">
        <f t="shared" si="1"/>
        <v>51151981.965863682</v>
      </c>
      <c r="H27" s="184">
        <f>G27/G2</f>
        <v>0.34452147836134817</v>
      </c>
      <c r="I27" s="188">
        <f>F27/F2</f>
        <v>6.3210639681898738E-3</v>
      </c>
      <c r="J27" s="192">
        <f>E27/G27</f>
        <v>0.70679172602906837</v>
      </c>
      <c r="K27" s="25"/>
      <c r="L27" s="26"/>
    </row>
    <row r="28" spans="1:12" ht="15" thickBot="1" x14ac:dyDescent="0.35">
      <c r="A28" s="14" t="s">
        <v>11</v>
      </c>
      <c r="B28" s="77">
        <v>22</v>
      </c>
      <c r="C28" s="77">
        <v>279582</v>
      </c>
      <c r="D28" s="77">
        <v>86</v>
      </c>
      <c r="E28" s="15">
        <v>1422884</v>
      </c>
      <c r="F28" s="27">
        <f t="shared" si="1"/>
        <v>108</v>
      </c>
      <c r="G28" s="27">
        <f t="shared" si="1"/>
        <v>1702466</v>
      </c>
      <c r="H28" s="184"/>
      <c r="I28" s="188"/>
      <c r="J28" s="192"/>
      <c r="K28" s="17">
        <v>0.82720000000000005</v>
      </c>
      <c r="L28" s="18">
        <v>6.576666666666664E-2</v>
      </c>
    </row>
    <row r="29" spans="1:12" ht="15" thickBot="1" x14ac:dyDescent="0.35">
      <c r="A29" s="14" t="s">
        <v>12</v>
      </c>
      <c r="B29" s="77">
        <v>400</v>
      </c>
      <c r="C29" s="77">
        <v>6022319</v>
      </c>
      <c r="D29" s="77">
        <v>843</v>
      </c>
      <c r="E29">
        <v>14425018</v>
      </c>
      <c r="F29" s="27">
        <f t="shared" si="1"/>
        <v>1243</v>
      </c>
      <c r="G29" s="27">
        <f t="shared" si="1"/>
        <v>20447337</v>
      </c>
      <c r="H29" s="184"/>
      <c r="I29" s="188"/>
      <c r="J29" s="192"/>
      <c r="K29" s="17">
        <v>0.58833333333333293</v>
      </c>
      <c r="L29" s="18">
        <v>0.18739999999999968</v>
      </c>
    </row>
    <row r="30" spans="1:12" ht="15" thickBot="1" x14ac:dyDescent="0.35">
      <c r="A30" s="14" t="s">
        <v>13</v>
      </c>
      <c r="B30" s="77">
        <v>5</v>
      </c>
      <c r="C30" s="77">
        <v>130894.12240311586</v>
      </c>
      <c r="D30" s="77">
        <v>14</v>
      </c>
      <c r="E30" s="15">
        <v>309353.84346056473</v>
      </c>
      <c r="F30" s="27">
        <f t="shared" si="1"/>
        <v>19</v>
      </c>
      <c r="G30" s="27">
        <f t="shared" si="1"/>
        <v>440247.96586368058</v>
      </c>
      <c r="H30" s="184"/>
      <c r="I30" s="188"/>
      <c r="J30" s="192"/>
      <c r="K30" s="17">
        <v>0.85340000000000005</v>
      </c>
      <c r="L30" s="18">
        <v>0.29685</v>
      </c>
    </row>
    <row r="31" spans="1:12" ht="15" thickBot="1" x14ac:dyDescent="0.35">
      <c r="A31" s="14" t="s">
        <v>14</v>
      </c>
      <c r="B31" s="77">
        <v>5403</v>
      </c>
      <c r="C31" s="77">
        <v>8539641</v>
      </c>
      <c r="D31" s="77">
        <v>4065</v>
      </c>
      <c r="E31" s="15">
        <v>19637168</v>
      </c>
      <c r="F31" s="27">
        <f t="shared" si="1"/>
        <v>9468</v>
      </c>
      <c r="G31" s="27">
        <f t="shared" si="1"/>
        <v>28176809</v>
      </c>
      <c r="H31" s="184"/>
      <c r="I31" s="188"/>
      <c r="J31" s="192"/>
      <c r="K31" s="17">
        <v>0.608899999999999</v>
      </c>
      <c r="L31" s="18">
        <v>0.18462500000000001</v>
      </c>
    </row>
    <row r="32" spans="1:12" ht="15" thickBot="1" x14ac:dyDescent="0.35">
      <c r="A32" s="14" t="s">
        <v>15</v>
      </c>
      <c r="B32" s="77">
        <v>6</v>
      </c>
      <c r="C32" s="77">
        <v>25748.219999999998</v>
      </c>
      <c r="D32" s="77">
        <v>20</v>
      </c>
      <c r="E32" s="15">
        <v>359373.78</v>
      </c>
      <c r="F32" s="29">
        <f t="shared" si="1"/>
        <v>26</v>
      </c>
      <c r="G32" s="29">
        <f t="shared" si="1"/>
        <v>385122</v>
      </c>
      <c r="H32" s="184"/>
      <c r="I32" s="188"/>
      <c r="J32" s="192"/>
      <c r="K32" s="22">
        <v>1.0027499999999949</v>
      </c>
      <c r="L32" s="23">
        <v>0.20580000000000001</v>
      </c>
    </row>
    <row r="33" spans="1:10" ht="15" thickBot="1" x14ac:dyDescent="0.35">
      <c r="A33" s="10" t="s">
        <v>20</v>
      </c>
      <c r="B33" s="79"/>
      <c r="C33" s="79">
        <v>0</v>
      </c>
      <c r="D33" s="79">
        <v>0</v>
      </c>
      <c r="E33" s="11">
        <v>0</v>
      </c>
      <c r="F33" s="24">
        <f t="shared" si="1"/>
        <v>0</v>
      </c>
      <c r="G33" s="24">
        <f t="shared" si="1"/>
        <v>0</v>
      </c>
      <c r="H33" s="189">
        <f>G33/G2</f>
        <v>0</v>
      </c>
      <c r="I33" s="190">
        <f>F33/F2</f>
        <v>0</v>
      </c>
      <c r="J33" s="191"/>
    </row>
    <row r="34" spans="1:10" ht="15" thickBot="1" x14ac:dyDescent="0.35">
      <c r="A34" s="19" t="s">
        <v>12</v>
      </c>
      <c r="B34" s="78">
        <v>3</v>
      </c>
      <c r="C34" s="78">
        <v>0</v>
      </c>
      <c r="D34" s="78">
        <v>0</v>
      </c>
      <c r="E34" s="20">
        <v>0</v>
      </c>
      <c r="F34" s="28">
        <f t="shared" si="1"/>
        <v>3</v>
      </c>
      <c r="G34" s="28">
        <f t="shared" si="1"/>
        <v>0</v>
      </c>
      <c r="H34" s="189"/>
      <c r="I34" s="190"/>
      <c r="J34" s="191"/>
    </row>
  </sheetData>
  <mergeCells count="19">
    <mergeCell ref="K2:L2"/>
    <mergeCell ref="H3:H8"/>
    <mergeCell ref="I3:I8"/>
    <mergeCell ref="J3:J8"/>
    <mergeCell ref="H9:H14"/>
    <mergeCell ref="I9:I14"/>
    <mergeCell ref="J9:J14"/>
    <mergeCell ref="H15:H20"/>
    <mergeCell ref="I15:I20"/>
    <mergeCell ref="J15:J20"/>
    <mergeCell ref="H21:H26"/>
    <mergeCell ref="I21:I26"/>
    <mergeCell ref="J21:J26"/>
    <mergeCell ref="H27:H32"/>
    <mergeCell ref="I27:I32"/>
    <mergeCell ref="J27:J32"/>
    <mergeCell ref="H33:H34"/>
    <mergeCell ref="I33:I34"/>
    <mergeCell ref="J33:J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02B71-492E-4C60-9AC0-E1A8D62BB712}">
  <sheetPr codeName="Sheet6">
    <tabColor rgb="FFFFC000"/>
  </sheetPr>
  <dimension ref="A1:L34"/>
  <sheetViews>
    <sheetView workbookViewId="0">
      <selection activeCell="B4" sqref="B4"/>
    </sheetView>
  </sheetViews>
  <sheetFormatPr defaultRowHeight="14.4" x14ac:dyDescent="0.3"/>
  <cols>
    <col min="1" max="1" width="17.77734375" customWidth="1"/>
    <col min="2" max="2" width="13.44140625" style="15" customWidth="1"/>
    <col min="3" max="3" width="14.77734375" style="15" customWidth="1"/>
    <col min="4" max="4" width="13.44140625" style="15" customWidth="1"/>
    <col min="5" max="5" width="14.44140625" style="15" customWidth="1"/>
    <col min="6" max="6" width="11.77734375" customWidth="1"/>
    <col min="7" max="7" width="13" customWidth="1"/>
    <col min="8" max="8" width="13" bestFit="1" customWidth="1"/>
    <col min="9" max="9" width="12" customWidth="1"/>
    <col min="10" max="10" width="18.21875" customWidth="1"/>
    <col min="11" max="11" width="13" hidden="1" customWidth="1"/>
    <col min="12" max="12" width="12.21875" hidden="1" customWidth="1"/>
    <col min="13" max="13" width="10.21875" bestFit="1" customWidth="1"/>
    <col min="14" max="14" width="8.77734375" customWidth="1"/>
  </cols>
  <sheetData>
    <row r="1" spans="1:12" ht="43.8" thickBot="1" x14ac:dyDescent="0.35">
      <c r="A1" s="91">
        <v>2023</v>
      </c>
      <c r="B1" s="92" t="s">
        <v>0</v>
      </c>
      <c r="C1" s="93" t="s">
        <v>1</v>
      </c>
      <c r="D1" s="92" t="s">
        <v>24</v>
      </c>
      <c r="E1" s="93" t="s">
        <v>25</v>
      </c>
      <c r="F1" s="94" t="s">
        <v>2</v>
      </c>
      <c r="G1" s="94" t="s">
        <v>3</v>
      </c>
      <c r="H1" s="95" t="s">
        <v>4</v>
      </c>
      <c r="I1" s="95" t="s">
        <v>5</v>
      </c>
      <c r="J1" s="96" t="s">
        <v>26</v>
      </c>
      <c r="K1" s="34" t="s">
        <v>6</v>
      </c>
      <c r="L1" s="4" t="s">
        <v>7</v>
      </c>
    </row>
    <row r="2" spans="1:12" ht="15" thickBot="1" x14ac:dyDescent="0.35">
      <c r="A2" s="5" t="s">
        <v>28</v>
      </c>
      <c r="B2" s="6">
        <f>B3+B9+B15+B21+B27+B33</f>
        <v>1683110.5</v>
      </c>
      <c r="C2" s="6">
        <f t="shared" ref="C2:F2" si="0">C3+C9+C15+C21+C27+C33</f>
        <v>63592463.778297439</v>
      </c>
      <c r="D2" s="6">
        <f t="shared" si="0"/>
        <v>41242</v>
      </c>
      <c r="E2" s="6">
        <f t="shared" si="0"/>
        <v>38575142.101666994</v>
      </c>
      <c r="F2" s="40">
        <f t="shared" si="0"/>
        <v>1724352.5</v>
      </c>
      <c r="G2" s="31">
        <f>C2+E2</f>
        <v>102167605.87996444</v>
      </c>
      <c r="H2" s="35">
        <f>SUM(H3:H34)</f>
        <v>0.99999999999999989</v>
      </c>
      <c r="I2" s="36">
        <f>SUM(I3:I34)</f>
        <v>1</v>
      </c>
      <c r="J2" s="36">
        <f>E2/G2</f>
        <v>0.37756725108140921</v>
      </c>
      <c r="K2" s="183" t="s">
        <v>9</v>
      </c>
      <c r="L2" s="183"/>
    </row>
    <row r="3" spans="1:12" ht="15" thickBot="1" x14ac:dyDescent="0.35">
      <c r="A3" s="97" t="s">
        <v>10</v>
      </c>
      <c r="B3" s="98">
        <f>SUM(B4:B8)</f>
        <v>1353315</v>
      </c>
      <c r="C3" s="98">
        <f>SUM(C4:C8)</f>
        <v>32566748.616372719</v>
      </c>
      <c r="D3" s="98">
        <f>SUM(D4:D8)</f>
        <v>14090</v>
      </c>
      <c r="E3" s="98">
        <f>SUM(E4:E8)</f>
        <v>425523.75395131455</v>
      </c>
      <c r="F3" s="99">
        <f>B3+D3</f>
        <v>1367405</v>
      </c>
      <c r="G3" s="98">
        <f>C3+E3</f>
        <v>32992272.370324034</v>
      </c>
      <c r="H3" s="184">
        <f>G3/G$2</f>
        <v>0.3229230252207953</v>
      </c>
      <c r="I3" s="185">
        <f>F3/F2</f>
        <v>0.79299621162146372</v>
      </c>
      <c r="J3" s="186">
        <f>E3/G3</f>
        <v>1.2897679467937032E-2</v>
      </c>
      <c r="K3" s="12"/>
      <c r="L3" s="13"/>
    </row>
    <row r="4" spans="1:12" ht="15" thickBot="1" x14ac:dyDescent="0.35">
      <c r="A4" s="14" t="s">
        <v>11</v>
      </c>
      <c r="B4" s="15">
        <v>28486</v>
      </c>
      <c r="C4" s="15">
        <v>810686</v>
      </c>
      <c r="D4" s="15">
        <v>141</v>
      </c>
      <c r="E4" s="15">
        <v>8792</v>
      </c>
      <c r="F4" s="16">
        <f>B4+D4</f>
        <v>28627</v>
      </c>
      <c r="G4" s="16">
        <f>C4+E4</f>
        <v>819478</v>
      </c>
      <c r="H4" s="184"/>
      <c r="I4" s="185"/>
      <c r="J4" s="186"/>
      <c r="K4" s="17">
        <v>0.82720000000000005</v>
      </c>
      <c r="L4" s="18">
        <v>0.32579999999999898</v>
      </c>
    </row>
    <row r="5" spans="1:12" ht="15" thickBot="1" x14ac:dyDescent="0.35">
      <c r="A5" s="14" t="s">
        <v>12</v>
      </c>
      <c r="B5" s="77">
        <v>494330</v>
      </c>
      <c r="C5" s="77">
        <v>11828740</v>
      </c>
      <c r="D5" s="77">
        <v>2064</v>
      </c>
      <c r="E5" s="77">
        <v>68530</v>
      </c>
      <c r="F5" s="16">
        <f t="shared" ref="F5:F6" si="1">B5+D5</f>
        <v>496394</v>
      </c>
      <c r="G5" s="16">
        <f t="shared" ref="G5:G6" si="2">C5+E5</f>
        <v>11897270</v>
      </c>
      <c r="H5" s="184"/>
      <c r="I5" s="185"/>
      <c r="J5" s="186"/>
      <c r="K5" s="17">
        <v>0.63572499999999976</v>
      </c>
      <c r="L5" s="18">
        <v>0.46629999999999949</v>
      </c>
    </row>
    <row r="6" spans="1:12" ht="15" thickBot="1" x14ac:dyDescent="0.35">
      <c r="A6" s="14" t="s">
        <v>13</v>
      </c>
      <c r="B6" s="77">
        <v>44761</v>
      </c>
      <c r="C6" s="77">
        <v>1124921.9663727223</v>
      </c>
      <c r="D6" s="77">
        <v>240</v>
      </c>
      <c r="E6" s="77">
        <v>10003.933951314508</v>
      </c>
      <c r="F6" s="16">
        <f t="shared" si="1"/>
        <v>45001</v>
      </c>
      <c r="G6" s="16">
        <f t="shared" si="2"/>
        <v>1134925.9003240368</v>
      </c>
      <c r="H6" s="184"/>
      <c r="I6" s="185"/>
      <c r="J6" s="186"/>
      <c r="K6" s="17">
        <v>0.85340000000000005</v>
      </c>
      <c r="L6" s="18">
        <v>0.64470000000000005</v>
      </c>
    </row>
    <row r="7" spans="1:12" ht="15" thickBot="1" x14ac:dyDescent="0.35">
      <c r="A7" s="14" t="s">
        <v>14</v>
      </c>
      <c r="B7" s="77">
        <v>774695</v>
      </c>
      <c r="C7" s="77">
        <v>18617577</v>
      </c>
      <c r="D7" s="77">
        <v>11637</v>
      </c>
      <c r="E7" s="77">
        <v>337714</v>
      </c>
      <c r="F7" s="16">
        <f t="shared" ref="F7:F34" si="3">B7+D7</f>
        <v>786332</v>
      </c>
      <c r="G7" s="16">
        <f t="shared" ref="G7:G34" si="4">C7+E7</f>
        <v>18955291</v>
      </c>
      <c r="H7" s="184"/>
      <c r="I7" s="185"/>
      <c r="J7" s="186"/>
      <c r="K7" s="17">
        <v>0.68969999999999898</v>
      </c>
      <c r="L7" s="18">
        <v>0.41543333333333332</v>
      </c>
    </row>
    <row r="8" spans="1:12" ht="15" thickBot="1" x14ac:dyDescent="0.35">
      <c r="A8" s="19" t="s">
        <v>15</v>
      </c>
      <c r="B8" s="78">
        <v>11043</v>
      </c>
      <c r="C8" s="78">
        <v>184823.65</v>
      </c>
      <c r="D8" s="78">
        <v>8</v>
      </c>
      <c r="E8" s="78">
        <v>483.82</v>
      </c>
      <c r="F8" s="21">
        <f t="shared" si="3"/>
        <v>11051</v>
      </c>
      <c r="G8" s="21">
        <f t="shared" si="4"/>
        <v>185307.47</v>
      </c>
      <c r="H8" s="184"/>
      <c r="I8" s="185"/>
      <c r="J8" s="186"/>
      <c r="K8" s="22">
        <v>1.0027499999999949</v>
      </c>
      <c r="L8" s="23">
        <v>0.64710000000000001</v>
      </c>
    </row>
    <row r="9" spans="1:12" ht="15" thickBot="1" x14ac:dyDescent="0.35">
      <c r="A9" s="97" t="s">
        <v>16</v>
      </c>
      <c r="B9" s="100">
        <f>SUM(B10:B14)</f>
        <v>205683</v>
      </c>
      <c r="C9" s="100">
        <f>SUM(C10:C14)</f>
        <v>5714980.3849086007</v>
      </c>
      <c r="D9" s="100">
        <f>SUM(D10:D14)</f>
        <v>2546</v>
      </c>
      <c r="E9" s="100">
        <f>SUM(E10:E14)</f>
        <v>75093</v>
      </c>
      <c r="F9" s="99">
        <f t="shared" si="3"/>
        <v>208229</v>
      </c>
      <c r="G9" s="99">
        <f t="shared" si="4"/>
        <v>5790073.3849086007</v>
      </c>
      <c r="H9" s="184">
        <f>G9/G2</f>
        <v>5.6672301705016873E-2</v>
      </c>
      <c r="I9" s="184">
        <f>F9/F2</f>
        <v>0.12075779169282383</v>
      </c>
      <c r="J9" s="187">
        <f>E9/G9</f>
        <v>1.2969265673855597E-2</v>
      </c>
      <c r="K9" s="25"/>
      <c r="L9" s="26"/>
    </row>
    <row r="10" spans="1:12" ht="15" thickBot="1" x14ac:dyDescent="0.35">
      <c r="A10" s="14" t="s">
        <v>11</v>
      </c>
      <c r="B10" s="77">
        <v>6784</v>
      </c>
      <c r="C10" s="77">
        <v>185046</v>
      </c>
      <c r="D10" s="77"/>
      <c r="E10" s="77"/>
      <c r="F10" s="27">
        <f t="shared" si="3"/>
        <v>6784</v>
      </c>
      <c r="G10" s="27">
        <f t="shared" si="4"/>
        <v>185046</v>
      </c>
      <c r="H10" s="184"/>
      <c r="I10" s="184"/>
      <c r="J10" s="187"/>
      <c r="K10" s="17">
        <v>0.82720000000000005</v>
      </c>
      <c r="L10" s="18">
        <v>0.32579999999999898</v>
      </c>
    </row>
    <row r="11" spans="1:12" ht="15" thickBot="1" x14ac:dyDescent="0.35">
      <c r="A11" s="14" t="s">
        <v>12</v>
      </c>
      <c r="B11" s="77">
        <v>86563</v>
      </c>
      <c r="C11" s="77">
        <v>2180970</v>
      </c>
      <c r="D11" s="77">
        <v>475</v>
      </c>
      <c r="E11" s="77">
        <v>11810</v>
      </c>
      <c r="F11" s="27">
        <f t="shared" si="3"/>
        <v>87038</v>
      </c>
      <c r="G11" s="27">
        <f t="shared" si="4"/>
        <v>2192780</v>
      </c>
      <c r="H11" s="184"/>
      <c r="I11" s="184"/>
      <c r="J11" s="187"/>
      <c r="K11" s="17">
        <v>0.63572499999999976</v>
      </c>
      <c r="L11" s="18">
        <v>0.46629999999999949</v>
      </c>
    </row>
    <row r="12" spans="1:12" ht="15" thickBot="1" x14ac:dyDescent="0.35">
      <c r="A12" s="14" t="s">
        <v>13</v>
      </c>
      <c r="B12" s="77">
        <v>11365</v>
      </c>
      <c r="C12" s="77">
        <v>283916.29490860068</v>
      </c>
      <c r="D12" s="77">
        <v>0</v>
      </c>
      <c r="E12" s="77">
        <v>0</v>
      </c>
      <c r="F12" s="27">
        <f t="shared" si="3"/>
        <v>11365</v>
      </c>
      <c r="G12" s="27">
        <f t="shared" si="4"/>
        <v>283916.29490860068</v>
      </c>
      <c r="H12" s="184"/>
      <c r="I12" s="184"/>
      <c r="J12" s="187"/>
      <c r="K12" s="17">
        <v>0.85340000000000005</v>
      </c>
      <c r="L12" s="18">
        <v>0.64470000000000005</v>
      </c>
    </row>
    <row r="13" spans="1:12" ht="15" thickBot="1" x14ac:dyDescent="0.35">
      <c r="A13" s="14" t="s">
        <v>14</v>
      </c>
      <c r="B13" s="77">
        <v>97407</v>
      </c>
      <c r="C13" s="77">
        <v>2957097</v>
      </c>
      <c r="D13" s="77">
        <v>2071</v>
      </c>
      <c r="E13" s="77">
        <v>63283</v>
      </c>
      <c r="F13" s="27">
        <f t="shared" si="3"/>
        <v>99478</v>
      </c>
      <c r="G13" s="27">
        <f t="shared" si="4"/>
        <v>3020380</v>
      </c>
      <c r="H13" s="184"/>
      <c r="I13" s="184"/>
      <c r="J13" s="187"/>
      <c r="K13" s="17">
        <v>0.68969999999999898</v>
      </c>
      <c r="L13" s="18">
        <v>0.41543333333333332</v>
      </c>
    </row>
    <row r="14" spans="1:12" ht="15" thickBot="1" x14ac:dyDescent="0.35">
      <c r="A14" s="19" t="s">
        <v>15</v>
      </c>
      <c r="B14" s="78">
        <v>3564</v>
      </c>
      <c r="C14" s="78">
        <v>107951.09</v>
      </c>
      <c r="D14" s="78">
        <v>0</v>
      </c>
      <c r="E14" s="78">
        <v>0</v>
      </c>
      <c r="F14" s="28">
        <f t="shared" si="3"/>
        <v>3564</v>
      </c>
      <c r="G14" s="28">
        <f t="shared" si="4"/>
        <v>107951.09</v>
      </c>
      <c r="H14" s="184"/>
      <c r="I14" s="184"/>
      <c r="J14" s="187"/>
      <c r="K14" s="22">
        <v>1.0027499999999949</v>
      </c>
      <c r="L14" s="23">
        <v>0.64710000000000001</v>
      </c>
    </row>
    <row r="15" spans="1:12" ht="15" thickBot="1" x14ac:dyDescent="0.35">
      <c r="A15" s="97" t="s">
        <v>17</v>
      </c>
      <c r="B15" s="100">
        <f>SUM(B16:B20)</f>
        <v>101132.5</v>
      </c>
      <c r="C15" s="100">
        <f t="shared" ref="C15:E15" si="5">SUM(C16:C20)</f>
        <v>5449314.3728077449</v>
      </c>
      <c r="D15" s="100">
        <f t="shared" si="5"/>
        <v>12023</v>
      </c>
      <c r="E15" s="100">
        <f t="shared" si="5"/>
        <v>1861952.2048432326</v>
      </c>
      <c r="F15" s="99">
        <f t="shared" si="3"/>
        <v>113155.5</v>
      </c>
      <c r="G15" s="99">
        <f t="shared" si="4"/>
        <v>7311266.5776509773</v>
      </c>
      <c r="H15" s="184">
        <f>G15/G2</f>
        <v>7.1561494611520032E-2</v>
      </c>
      <c r="I15" s="184">
        <f>F15/F2</f>
        <v>6.5622023339195437E-2</v>
      </c>
      <c r="J15" s="187">
        <f>E15/G15</f>
        <v>0.25466889834585343</v>
      </c>
      <c r="K15" s="25"/>
      <c r="L15" s="26"/>
    </row>
    <row r="16" spans="1:12" ht="15" thickBot="1" x14ac:dyDescent="0.35">
      <c r="A16" s="14" t="s">
        <v>11</v>
      </c>
      <c r="B16" s="77">
        <v>3915</v>
      </c>
      <c r="C16" s="77">
        <v>253089</v>
      </c>
      <c r="D16" s="77">
        <v>673</v>
      </c>
      <c r="E16" s="77">
        <v>79145</v>
      </c>
      <c r="F16" s="27">
        <f t="shared" si="3"/>
        <v>4588</v>
      </c>
      <c r="G16" s="27">
        <f t="shared" si="4"/>
        <v>332234</v>
      </c>
      <c r="H16" s="184"/>
      <c r="I16" s="184"/>
      <c r="J16" s="187"/>
      <c r="K16" s="17">
        <v>0.82720000000000005</v>
      </c>
      <c r="L16" s="18">
        <v>0.1356</v>
      </c>
    </row>
    <row r="17" spans="1:12" ht="15" thickBot="1" x14ac:dyDescent="0.35">
      <c r="A17" s="14" t="s">
        <v>12</v>
      </c>
      <c r="B17" s="77">
        <v>43064</v>
      </c>
      <c r="C17" s="77">
        <v>2035447</v>
      </c>
      <c r="D17" s="77">
        <v>5006</v>
      </c>
      <c r="E17" s="77">
        <v>608340</v>
      </c>
      <c r="F17" s="27">
        <f t="shared" si="3"/>
        <v>48070</v>
      </c>
      <c r="G17" s="27">
        <f t="shared" si="4"/>
        <v>2643787</v>
      </c>
      <c r="H17" s="184"/>
      <c r="I17" s="184"/>
      <c r="J17" s="187"/>
      <c r="K17" s="17">
        <v>0.63572499999999976</v>
      </c>
      <c r="L17" s="18">
        <v>0.27464999999999951</v>
      </c>
    </row>
    <row r="18" spans="1:12" ht="15" thickBot="1" x14ac:dyDescent="0.35">
      <c r="A18" s="14" t="s">
        <v>13</v>
      </c>
      <c r="B18" s="77">
        <v>3717.5</v>
      </c>
      <c r="C18" s="77">
        <v>209972.54280774467</v>
      </c>
      <c r="D18" s="77">
        <v>224</v>
      </c>
      <c r="E18" s="77">
        <v>35859.754843232717</v>
      </c>
      <c r="F18" s="27">
        <f t="shared" si="3"/>
        <v>3941.5</v>
      </c>
      <c r="G18" s="27">
        <f t="shared" si="4"/>
        <v>245832.29765097739</v>
      </c>
      <c r="H18" s="184"/>
      <c r="I18" s="184"/>
      <c r="J18" s="187"/>
      <c r="K18" s="17">
        <v>0.85340000000000005</v>
      </c>
      <c r="L18" s="18">
        <v>0.29685</v>
      </c>
    </row>
    <row r="19" spans="1:12" ht="15" thickBot="1" x14ac:dyDescent="0.35">
      <c r="A19" s="14" t="s">
        <v>14</v>
      </c>
      <c r="B19" s="77">
        <v>49120</v>
      </c>
      <c r="C19" s="77">
        <v>2903648</v>
      </c>
      <c r="D19" s="77">
        <v>5989</v>
      </c>
      <c r="E19" s="77">
        <v>1123091</v>
      </c>
      <c r="F19" s="27">
        <f t="shared" si="3"/>
        <v>55109</v>
      </c>
      <c r="G19" s="27">
        <f t="shared" si="4"/>
        <v>4026739</v>
      </c>
      <c r="H19" s="184"/>
      <c r="I19" s="184"/>
      <c r="J19" s="187"/>
      <c r="K19" s="17">
        <v>0.68969999999999898</v>
      </c>
      <c r="L19" s="18">
        <v>0.21156666666666668</v>
      </c>
    </row>
    <row r="20" spans="1:12" ht="15" thickBot="1" x14ac:dyDescent="0.35">
      <c r="A20" s="19" t="s">
        <v>15</v>
      </c>
      <c r="B20" s="78">
        <v>1316</v>
      </c>
      <c r="C20" s="78">
        <v>47157.83</v>
      </c>
      <c r="D20" s="78">
        <v>131</v>
      </c>
      <c r="E20" s="78">
        <v>15516.449999999999</v>
      </c>
      <c r="F20" s="28">
        <f t="shared" si="3"/>
        <v>1447</v>
      </c>
      <c r="G20" s="28">
        <f t="shared" si="4"/>
        <v>62674.28</v>
      </c>
      <c r="H20" s="184"/>
      <c r="I20" s="184"/>
      <c r="J20" s="187"/>
      <c r="K20" s="22">
        <v>1.0027499999999949</v>
      </c>
      <c r="L20" s="23">
        <v>0.43530000000000002</v>
      </c>
    </row>
    <row r="21" spans="1:12" ht="15" thickBot="1" x14ac:dyDescent="0.35">
      <c r="A21" s="97" t="s">
        <v>18</v>
      </c>
      <c r="B21" s="100">
        <f>SUM(B22:B26)</f>
        <v>17152</v>
      </c>
      <c r="C21" s="100">
        <f t="shared" ref="C21:E21" si="6">SUM(C22:C26)</f>
        <v>6738103.2646329114</v>
      </c>
      <c r="D21" s="100">
        <f t="shared" si="6"/>
        <v>7701</v>
      </c>
      <c r="E21" s="100">
        <f t="shared" si="6"/>
        <v>6512175.3008120749</v>
      </c>
      <c r="F21" s="99">
        <f t="shared" si="3"/>
        <v>24853</v>
      </c>
      <c r="G21" s="99">
        <f t="shared" si="4"/>
        <v>13250278.565444987</v>
      </c>
      <c r="H21" s="184">
        <f>G21/G2</f>
        <v>0.12969158326967736</v>
      </c>
      <c r="I21" s="184">
        <f>F21/F2</f>
        <v>1.4412946308831866E-2</v>
      </c>
      <c r="J21" s="187">
        <f>E21/G21</f>
        <v>0.49147459569604718</v>
      </c>
      <c r="K21" s="25"/>
      <c r="L21" s="26"/>
    </row>
    <row r="22" spans="1:12" ht="15" thickBot="1" x14ac:dyDescent="0.35">
      <c r="A22" s="14" t="s">
        <v>11</v>
      </c>
      <c r="B22" s="77">
        <v>283</v>
      </c>
      <c r="C22" s="77">
        <v>175812</v>
      </c>
      <c r="D22" s="77">
        <v>304</v>
      </c>
      <c r="E22" s="77">
        <v>301769</v>
      </c>
      <c r="F22" s="27">
        <f t="shared" si="3"/>
        <v>587</v>
      </c>
      <c r="G22" s="27">
        <f t="shared" si="4"/>
        <v>477581</v>
      </c>
      <c r="H22" s="184"/>
      <c r="I22" s="184"/>
      <c r="J22" s="187"/>
      <c r="K22" s="17">
        <v>0.82720000000000005</v>
      </c>
      <c r="L22" s="18">
        <v>0.1071</v>
      </c>
    </row>
    <row r="23" spans="1:12" ht="15" thickBot="1" x14ac:dyDescent="0.35">
      <c r="A23" s="14" t="s">
        <v>12</v>
      </c>
      <c r="B23" s="77">
        <v>6599</v>
      </c>
      <c r="C23" s="77">
        <v>3782174</v>
      </c>
      <c r="D23" s="77">
        <v>3646</v>
      </c>
      <c r="E23" s="77">
        <v>3707404</v>
      </c>
      <c r="F23" s="27">
        <f t="shared" si="3"/>
        <v>10245</v>
      </c>
      <c r="G23" s="27">
        <f t="shared" si="4"/>
        <v>7489578</v>
      </c>
      <c r="H23" s="184"/>
      <c r="I23" s="184"/>
      <c r="J23" s="187"/>
      <c r="K23" s="17">
        <v>0.63572499999999976</v>
      </c>
      <c r="L23" s="18">
        <v>0.22370000000000001</v>
      </c>
    </row>
    <row r="24" spans="1:12" ht="15" thickBot="1" x14ac:dyDescent="0.35">
      <c r="A24" s="14" t="s">
        <v>13</v>
      </c>
      <c r="B24" s="77">
        <v>327</v>
      </c>
      <c r="C24" s="77">
        <v>243750.02663291138</v>
      </c>
      <c r="D24" s="77">
        <v>223</v>
      </c>
      <c r="E24" s="77">
        <v>292964.820812074</v>
      </c>
      <c r="F24" s="27">
        <f t="shared" si="3"/>
        <v>550</v>
      </c>
      <c r="G24" s="27">
        <f t="shared" si="4"/>
        <v>536714.84744498541</v>
      </c>
      <c r="H24" s="184"/>
      <c r="I24" s="184"/>
      <c r="J24" s="187"/>
      <c r="K24" s="17">
        <v>0.85340000000000005</v>
      </c>
      <c r="L24" s="18">
        <v>0.29685</v>
      </c>
    </row>
    <row r="25" spans="1:12" ht="15" thickBot="1" x14ac:dyDescent="0.35">
      <c r="A25" s="14" t="s">
        <v>14</v>
      </c>
      <c r="B25" s="77">
        <v>9789</v>
      </c>
      <c r="C25" s="77">
        <v>2454739</v>
      </c>
      <c r="D25" s="77">
        <v>3427</v>
      </c>
      <c r="E25" s="77">
        <v>2117296</v>
      </c>
      <c r="F25" s="27">
        <f>B25+D25</f>
        <v>13216</v>
      </c>
      <c r="G25" s="27">
        <f t="shared" si="4"/>
        <v>4572035</v>
      </c>
      <c r="H25" s="184"/>
      <c r="I25" s="184"/>
      <c r="J25" s="187"/>
      <c r="K25" s="17">
        <v>0.68969999999999898</v>
      </c>
      <c r="L25" s="18">
        <v>0.19816666666666669</v>
      </c>
    </row>
    <row r="26" spans="1:12" ht="15" thickBot="1" x14ac:dyDescent="0.35">
      <c r="A26" s="19" t="s">
        <v>15</v>
      </c>
      <c r="B26" s="78">
        <v>154</v>
      </c>
      <c r="C26" s="78">
        <v>81628.238000000012</v>
      </c>
      <c r="D26" s="78">
        <v>101</v>
      </c>
      <c r="E26" s="78">
        <v>92741.48000000001</v>
      </c>
      <c r="F26" s="28">
        <f>B26+D26</f>
        <v>255</v>
      </c>
      <c r="G26" s="28">
        <f t="shared" si="4"/>
        <v>174369.71800000002</v>
      </c>
      <c r="H26" s="184"/>
      <c r="I26" s="184"/>
      <c r="J26" s="187"/>
      <c r="K26" s="22">
        <v>1.0027499999999949</v>
      </c>
      <c r="L26" s="23">
        <v>0.26300000000000001</v>
      </c>
    </row>
    <row r="27" spans="1:12" ht="15" thickBot="1" x14ac:dyDescent="0.35">
      <c r="A27" s="97" t="s">
        <v>19</v>
      </c>
      <c r="B27" s="100">
        <f>SUM(B28:B32)</f>
        <v>5828</v>
      </c>
      <c r="C27" s="100">
        <f t="shared" ref="C27:E27" si="7">SUM(C28:C32)</f>
        <v>13123317.139575463</v>
      </c>
      <c r="D27" s="100">
        <f t="shared" si="7"/>
        <v>4882</v>
      </c>
      <c r="E27" s="100">
        <f t="shared" si="7"/>
        <v>29700397.842060372</v>
      </c>
      <c r="F27" s="99">
        <f t="shared" si="3"/>
        <v>10710</v>
      </c>
      <c r="G27" s="99">
        <f t="shared" si="4"/>
        <v>42823714.981635839</v>
      </c>
      <c r="H27" s="184">
        <f>G27/G2</f>
        <v>0.41915159519299039</v>
      </c>
      <c r="I27" s="188">
        <f>F27/F2</f>
        <v>6.2110270376851597E-3</v>
      </c>
      <c r="J27" s="192">
        <f>E27/G27</f>
        <v>0.69355024090732997</v>
      </c>
      <c r="K27" s="25"/>
      <c r="L27" s="26"/>
    </row>
    <row r="28" spans="1:12" ht="15" thickBot="1" x14ac:dyDescent="0.35">
      <c r="A28" s="14" t="s">
        <v>11</v>
      </c>
      <c r="B28" s="77">
        <v>21</v>
      </c>
      <c r="C28" s="77">
        <v>123687</v>
      </c>
      <c r="D28" s="77">
        <v>85</v>
      </c>
      <c r="E28" s="77">
        <v>1265246</v>
      </c>
      <c r="F28" s="27">
        <f t="shared" si="3"/>
        <v>106</v>
      </c>
      <c r="G28" s="27">
        <f t="shared" si="4"/>
        <v>1388933</v>
      </c>
      <c r="H28" s="184"/>
      <c r="I28" s="188"/>
      <c r="J28" s="192"/>
      <c r="K28" s="17">
        <v>0.82720000000000005</v>
      </c>
      <c r="L28" s="18">
        <v>6.576666666666664E-2</v>
      </c>
    </row>
    <row r="29" spans="1:12" ht="15" thickBot="1" x14ac:dyDescent="0.35">
      <c r="A29" s="14" t="s">
        <v>12</v>
      </c>
      <c r="B29" s="77">
        <v>399</v>
      </c>
      <c r="C29" s="77">
        <v>6938221</v>
      </c>
      <c r="D29" s="77">
        <v>841</v>
      </c>
      <c r="E29" s="77">
        <v>11779969</v>
      </c>
      <c r="F29" s="27">
        <f t="shared" si="3"/>
        <v>1240</v>
      </c>
      <c r="G29" s="27">
        <f t="shared" si="4"/>
        <v>18718190</v>
      </c>
      <c r="H29" s="184"/>
      <c r="I29" s="188"/>
      <c r="J29" s="192"/>
      <c r="K29" s="17">
        <v>0.58833333333333293</v>
      </c>
      <c r="L29" s="18">
        <v>0.18739999999999968</v>
      </c>
    </row>
    <row r="30" spans="1:12" ht="15" thickBot="1" x14ac:dyDescent="0.35">
      <c r="A30" s="14" t="s">
        <v>13</v>
      </c>
      <c r="B30" s="77">
        <v>5</v>
      </c>
      <c r="C30" s="77">
        <v>177599.47957546252</v>
      </c>
      <c r="D30" s="77">
        <v>14</v>
      </c>
      <c r="E30" s="77">
        <v>470106.74206036999</v>
      </c>
      <c r="F30" s="27">
        <f t="shared" si="3"/>
        <v>19</v>
      </c>
      <c r="G30" s="27">
        <f t="shared" si="4"/>
        <v>647706.22163583245</v>
      </c>
      <c r="H30" s="184"/>
      <c r="I30" s="188"/>
      <c r="J30" s="192"/>
      <c r="K30" s="17">
        <v>0.85340000000000005</v>
      </c>
      <c r="L30" s="18">
        <v>0.29685</v>
      </c>
    </row>
    <row r="31" spans="1:12" ht="15" thickBot="1" x14ac:dyDescent="0.35">
      <c r="A31" s="14" t="s">
        <v>14</v>
      </c>
      <c r="B31" s="77">
        <v>5397</v>
      </c>
      <c r="C31" s="77">
        <v>5863436</v>
      </c>
      <c r="D31" s="77">
        <v>3922</v>
      </c>
      <c r="E31" s="77">
        <v>15895375</v>
      </c>
      <c r="F31" s="27">
        <f t="shared" si="3"/>
        <v>9319</v>
      </c>
      <c r="G31" s="27">
        <f t="shared" si="4"/>
        <v>21758811</v>
      </c>
      <c r="H31" s="184"/>
      <c r="I31" s="188"/>
      <c r="J31" s="192"/>
      <c r="K31" s="17">
        <v>0.608899999999999</v>
      </c>
      <c r="L31" s="18">
        <v>0.18462500000000001</v>
      </c>
    </row>
    <row r="32" spans="1:12" ht="15" thickBot="1" x14ac:dyDescent="0.35">
      <c r="A32" s="14" t="s">
        <v>15</v>
      </c>
      <c r="B32" s="77">
        <v>6</v>
      </c>
      <c r="C32" s="77">
        <v>20373.66</v>
      </c>
      <c r="D32" s="77">
        <v>20</v>
      </c>
      <c r="E32" s="77">
        <v>289701.09999999998</v>
      </c>
      <c r="F32" s="29">
        <f t="shared" si="3"/>
        <v>26</v>
      </c>
      <c r="G32" s="29">
        <f t="shared" si="4"/>
        <v>310074.75999999995</v>
      </c>
      <c r="H32" s="184"/>
      <c r="I32" s="188"/>
      <c r="J32" s="192"/>
      <c r="K32" s="22">
        <v>1.0027499999999949</v>
      </c>
      <c r="L32" s="23">
        <v>0.20580000000000001</v>
      </c>
    </row>
    <row r="33" spans="1:10" ht="15" thickBot="1" x14ac:dyDescent="0.35">
      <c r="A33" s="97" t="s">
        <v>20</v>
      </c>
      <c r="B33" s="100"/>
      <c r="C33" s="100">
        <v>0</v>
      </c>
      <c r="D33" s="100">
        <v>0</v>
      </c>
      <c r="E33" s="100">
        <v>0</v>
      </c>
      <c r="F33" s="99">
        <f t="shared" si="3"/>
        <v>0</v>
      </c>
      <c r="G33" s="99">
        <f t="shared" si="4"/>
        <v>0</v>
      </c>
      <c r="H33" s="189">
        <f>G33/G2</f>
        <v>0</v>
      </c>
      <c r="I33" s="190">
        <f>F33/F2</f>
        <v>0</v>
      </c>
      <c r="J33" s="191"/>
    </row>
    <row r="34" spans="1:10" ht="15" thickBot="1" x14ac:dyDescent="0.35">
      <c r="A34" s="38" t="s">
        <v>12</v>
      </c>
      <c r="B34" s="39">
        <v>3</v>
      </c>
      <c r="C34" s="39"/>
      <c r="D34" s="39"/>
      <c r="E34" s="39"/>
      <c r="F34" s="37">
        <f t="shared" si="3"/>
        <v>3</v>
      </c>
      <c r="G34" s="28">
        <f t="shared" si="4"/>
        <v>0</v>
      </c>
      <c r="H34" s="189"/>
      <c r="I34" s="190"/>
      <c r="J34" s="191"/>
    </row>
  </sheetData>
  <mergeCells count="19">
    <mergeCell ref="K2:L2"/>
    <mergeCell ref="H3:H8"/>
    <mergeCell ref="I3:I8"/>
    <mergeCell ref="J3:J8"/>
    <mergeCell ref="H9:H14"/>
    <mergeCell ref="I9:I14"/>
    <mergeCell ref="J9:J14"/>
    <mergeCell ref="H15:H20"/>
    <mergeCell ref="I15:I20"/>
    <mergeCell ref="J15:J20"/>
    <mergeCell ref="H21:H26"/>
    <mergeCell ref="I21:I26"/>
    <mergeCell ref="J21:J26"/>
    <mergeCell ref="H27:H32"/>
    <mergeCell ref="I27:I32"/>
    <mergeCell ref="J27:J32"/>
    <mergeCell ref="H33:H34"/>
    <mergeCell ref="I33:I34"/>
    <mergeCell ref="J33:J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33D90-F81E-4065-B3BB-DFF61BB1EFBC}">
  <sheetPr codeName="Sheet7">
    <tabColor rgb="FFFF0000"/>
  </sheetPr>
  <dimension ref="A1:L34"/>
  <sheetViews>
    <sheetView workbookViewId="0">
      <selection activeCell="B34" sqref="B34"/>
    </sheetView>
  </sheetViews>
  <sheetFormatPr defaultRowHeight="14.4" x14ac:dyDescent="0.3"/>
  <cols>
    <col min="1" max="1" width="17.77734375" customWidth="1"/>
    <col min="2" max="2" width="13.44140625" style="15" customWidth="1"/>
    <col min="3" max="3" width="14.77734375" style="15" customWidth="1"/>
    <col min="4" max="4" width="13.44140625" style="15" customWidth="1"/>
    <col min="5" max="5" width="14.44140625" style="15" customWidth="1"/>
    <col min="6" max="6" width="11.77734375" customWidth="1"/>
    <col min="7" max="7" width="13" customWidth="1"/>
    <col min="8" max="8" width="13" bestFit="1" customWidth="1"/>
    <col min="9" max="9" width="12" customWidth="1"/>
    <col min="10" max="10" width="18.21875" customWidth="1"/>
    <col min="11" max="11" width="13" hidden="1" customWidth="1"/>
    <col min="12" max="12" width="12.21875" hidden="1" customWidth="1"/>
    <col min="13" max="13" width="10.21875" bestFit="1" customWidth="1"/>
    <col min="14" max="14" width="8.77734375" customWidth="1"/>
  </cols>
  <sheetData>
    <row r="1" spans="1:12" ht="43.8" thickBot="1" x14ac:dyDescent="0.35">
      <c r="A1" s="81">
        <v>2023</v>
      </c>
      <c r="B1" s="82" t="s">
        <v>0</v>
      </c>
      <c r="C1" s="83" t="s">
        <v>1</v>
      </c>
      <c r="D1" s="82" t="s">
        <v>24</v>
      </c>
      <c r="E1" s="83" t="s">
        <v>25</v>
      </c>
      <c r="F1" s="84" t="s">
        <v>2</v>
      </c>
      <c r="G1" s="84" t="s">
        <v>3</v>
      </c>
      <c r="H1" s="85" t="s">
        <v>4</v>
      </c>
      <c r="I1" s="85" t="s">
        <v>5</v>
      </c>
      <c r="J1" s="86" t="s">
        <v>26</v>
      </c>
      <c r="K1" s="34" t="s">
        <v>6</v>
      </c>
      <c r="L1" s="4" t="s">
        <v>7</v>
      </c>
    </row>
    <row r="2" spans="1:12" ht="15" thickBot="1" x14ac:dyDescent="0.35">
      <c r="A2" s="5" t="s">
        <v>29</v>
      </c>
      <c r="B2" s="6">
        <f>B3+B9+B15+B21+B27+B33</f>
        <v>1657105</v>
      </c>
      <c r="C2" s="6">
        <f t="shared" ref="C2:F2" si="0">C3+C9+C15+C21+C27+C33</f>
        <v>36244422.568246961</v>
      </c>
      <c r="D2" s="6">
        <f t="shared" si="0"/>
        <v>40695</v>
      </c>
      <c r="E2" s="6">
        <f t="shared" si="0"/>
        <v>23984512.363180138</v>
      </c>
      <c r="F2" s="40">
        <f t="shared" si="0"/>
        <v>1697800</v>
      </c>
      <c r="G2" s="31">
        <f>C2+E2</f>
        <v>60228934.931427099</v>
      </c>
      <c r="H2" s="35">
        <f>SUM(H3:H34)</f>
        <v>1</v>
      </c>
      <c r="I2" s="36">
        <f>SUM(I3:I34)</f>
        <v>0.99999999999999989</v>
      </c>
      <c r="J2" s="36">
        <f>E2/G2</f>
        <v>0.39822242233716076</v>
      </c>
      <c r="K2" s="183" t="s">
        <v>9</v>
      </c>
      <c r="L2" s="183"/>
    </row>
    <row r="3" spans="1:12" ht="15" thickBot="1" x14ac:dyDescent="0.35">
      <c r="A3" s="87" t="s">
        <v>10</v>
      </c>
      <c r="B3" s="88">
        <f>SUM(B4:B8)</f>
        <v>1330060</v>
      </c>
      <c r="C3" s="88">
        <f>SUM(C4:C8)</f>
        <v>18654312.054910157</v>
      </c>
      <c r="D3" s="88">
        <f>SUM(D4:D8)</f>
        <v>13848</v>
      </c>
      <c r="E3" s="88">
        <f>SUM(E4:E8)</f>
        <v>272446.69039629993</v>
      </c>
      <c r="F3" s="89">
        <f>B3+D3</f>
        <v>1343908</v>
      </c>
      <c r="G3" s="88">
        <f>C3+E3</f>
        <v>18926758.745306458</v>
      </c>
      <c r="H3" s="184">
        <f>G3/G$2</f>
        <v>0.31424694404533771</v>
      </c>
      <c r="I3" s="185">
        <f>F3/F2</f>
        <v>0.79155848745435264</v>
      </c>
      <c r="J3" s="186">
        <f>E3/G3</f>
        <v>1.4394788566946915E-2</v>
      </c>
      <c r="K3" s="12"/>
      <c r="L3" s="13"/>
    </row>
    <row r="4" spans="1:12" ht="15" thickBot="1" x14ac:dyDescent="0.35">
      <c r="A4" s="14" t="s">
        <v>11</v>
      </c>
      <c r="B4" s="15">
        <v>28676</v>
      </c>
      <c r="C4" s="15">
        <v>486796</v>
      </c>
      <c r="D4" s="15">
        <v>142</v>
      </c>
      <c r="E4" s="15">
        <v>3851</v>
      </c>
      <c r="F4" s="16">
        <f>B4+D4</f>
        <v>28818</v>
      </c>
      <c r="G4" s="16">
        <f>C4+E4</f>
        <v>490647</v>
      </c>
      <c r="H4" s="184"/>
      <c r="I4" s="185"/>
      <c r="J4" s="186"/>
      <c r="K4" s="17">
        <v>0.82720000000000005</v>
      </c>
      <c r="L4" s="18">
        <v>0.32579999999999898</v>
      </c>
    </row>
    <row r="5" spans="1:12" ht="15" thickBot="1" x14ac:dyDescent="0.35">
      <c r="A5" s="14" t="s">
        <v>12</v>
      </c>
      <c r="B5" s="77">
        <v>479806</v>
      </c>
      <c r="C5" s="77">
        <v>4229636.2</v>
      </c>
      <c r="D5" s="77">
        <v>1984</v>
      </c>
      <c r="E5" s="77">
        <v>36922.5</v>
      </c>
      <c r="F5" s="16">
        <f t="shared" ref="F5:G20" si="1">B5+D5</f>
        <v>481790</v>
      </c>
      <c r="G5" s="16">
        <f t="shared" si="1"/>
        <v>4266558.7</v>
      </c>
      <c r="H5" s="184"/>
      <c r="I5" s="185"/>
      <c r="J5" s="186"/>
      <c r="K5" s="17">
        <v>0.63572499999999976</v>
      </c>
      <c r="L5" s="18">
        <v>0.46629999999999949</v>
      </c>
    </row>
    <row r="6" spans="1:12" ht="15" thickBot="1" x14ac:dyDescent="0.35">
      <c r="A6" s="14" t="s">
        <v>13</v>
      </c>
      <c r="B6" s="77">
        <v>44504</v>
      </c>
      <c r="C6" s="77">
        <v>829458.63491015905</v>
      </c>
      <c r="D6" s="77">
        <v>240</v>
      </c>
      <c r="E6" s="77">
        <v>8471.1903962999022</v>
      </c>
      <c r="F6" s="16">
        <f t="shared" si="1"/>
        <v>44744</v>
      </c>
      <c r="G6" s="16">
        <f t="shared" si="1"/>
        <v>837929.82530645898</v>
      </c>
      <c r="H6" s="184"/>
      <c r="I6" s="185"/>
      <c r="J6" s="186"/>
      <c r="K6" s="17">
        <v>0.85340000000000005</v>
      </c>
      <c r="L6" s="18">
        <v>0.64470000000000005</v>
      </c>
    </row>
    <row r="7" spans="1:12" ht="15" thickBot="1" x14ac:dyDescent="0.35">
      <c r="A7" s="14" t="s">
        <v>14</v>
      </c>
      <c r="B7" s="77">
        <v>765991</v>
      </c>
      <c r="C7" s="77">
        <v>12946525</v>
      </c>
      <c r="D7" s="77">
        <v>11475</v>
      </c>
      <c r="E7" s="77">
        <v>223066</v>
      </c>
      <c r="F7" s="16">
        <f t="shared" si="1"/>
        <v>777466</v>
      </c>
      <c r="G7" s="16">
        <f t="shared" si="1"/>
        <v>13169591</v>
      </c>
      <c r="H7" s="184"/>
      <c r="I7" s="185"/>
      <c r="J7" s="186"/>
      <c r="K7" s="17">
        <v>0.68969999999999898</v>
      </c>
      <c r="L7" s="18">
        <v>0.41543333333333332</v>
      </c>
    </row>
    <row r="8" spans="1:12" ht="15" thickBot="1" x14ac:dyDescent="0.35">
      <c r="A8" s="19" t="s">
        <v>15</v>
      </c>
      <c r="B8" s="78">
        <v>11083</v>
      </c>
      <c r="C8" s="78">
        <v>161896.22</v>
      </c>
      <c r="D8" s="78">
        <v>7</v>
      </c>
      <c r="E8" s="78">
        <v>136</v>
      </c>
      <c r="F8" s="21">
        <f t="shared" si="1"/>
        <v>11090</v>
      </c>
      <c r="G8" s="21">
        <f t="shared" si="1"/>
        <v>162032.22</v>
      </c>
      <c r="H8" s="184"/>
      <c r="I8" s="185"/>
      <c r="J8" s="186"/>
      <c r="K8" s="22">
        <v>1.0027499999999949</v>
      </c>
      <c r="L8" s="23">
        <v>0.64710000000000001</v>
      </c>
    </row>
    <row r="9" spans="1:12" ht="15" thickBot="1" x14ac:dyDescent="0.35">
      <c r="A9" s="87" t="s">
        <v>16</v>
      </c>
      <c r="B9" s="90">
        <f>SUM(B10:B14)</f>
        <v>204234</v>
      </c>
      <c r="C9" s="90">
        <f>SUM(C10:C14)</f>
        <v>3063772.7688822704</v>
      </c>
      <c r="D9" s="90">
        <f>SUM(D10:D14)</f>
        <v>2495</v>
      </c>
      <c r="E9" s="90">
        <f>SUM(E10:E14)</f>
        <v>49165</v>
      </c>
      <c r="F9" s="89">
        <f t="shared" si="1"/>
        <v>206729</v>
      </c>
      <c r="G9" s="89">
        <f t="shared" si="1"/>
        <v>3112937.7688822704</v>
      </c>
      <c r="H9" s="184">
        <f>G9/G2</f>
        <v>5.1685087448856047E-2</v>
      </c>
      <c r="I9" s="184">
        <f>F9/F2</f>
        <v>0.1217628695959477</v>
      </c>
      <c r="J9" s="187">
        <f>E9/G9</f>
        <v>1.5793762564567153E-2</v>
      </c>
      <c r="K9" s="25"/>
      <c r="L9" s="26"/>
    </row>
    <row r="10" spans="1:12" ht="15" thickBot="1" x14ac:dyDescent="0.35">
      <c r="A10" s="14" t="s">
        <v>11</v>
      </c>
      <c r="B10" s="77">
        <v>6489</v>
      </c>
      <c r="C10" s="77">
        <v>101239</v>
      </c>
      <c r="D10" s="77">
        <v>0</v>
      </c>
      <c r="E10" s="77">
        <v>0</v>
      </c>
      <c r="F10" s="27">
        <f t="shared" si="1"/>
        <v>6489</v>
      </c>
      <c r="G10" s="27">
        <f t="shared" si="1"/>
        <v>101239</v>
      </c>
      <c r="H10" s="184"/>
      <c r="I10" s="184"/>
      <c r="J10" s="187"/>
      <c r="K10" s="17">
        <v>0.82720000000000005</v>
      </c>
      <c r="L10" s="18">
        <v>0.32579999999999898</v>
      </c>
    </row>
    <row r="11" spans="1:12" ht="15" thickBot="1" x14ac:dyDescent="0.35">
      <c r="A11" s="14" t="s">
        <v>12</v>
      </c>
      <c r="B11" s="77">
        <v>85757</v>
      </c>
      <c r="C11" s="77">
        <v>693638.2</v>
      </c>
      <c r="D11" s="77">
        <v>450</v>
      </c>
      <c r="E11" s="77">
        <v>7582</v>
      </c>
      <c r="F11" s="27">
        <f t="shared" si="1"/>
        <v>86207</v>
      </c>
      <c r="G11" s="27">
        <f t="shared" si="1"/>
        <v>701220.2</v>
      </c>
      <c r="H11" s="184"/>
      <c r="I11" s="184"/>
      <c r="J11" s="187"/>
      <c r="K11" s="17">
        <v>0.63572499999999976</v>
      </c>
      <c r="L11" s="18">
        <v>0.46629999999999949</v>
      </c>
    </row>
    <row r="12" spans="1:12" ht="15" thickBot="1" x14ac:dyDescent="0.35">
      <c r="A12" s="14" t="s">
        <v>13</v>
      </c>
      <c r="B12" s="77">
        <v>11417</v>
      </c>
      <c r="C12" s="77">
        <v>206336.2488822708</v>
      </c>
      <c r="D12" s="77">
        <v>0</v>
      </c>
      <c r="E12" s="77">
        <v>0</v>
      </c>
      <c r="F12" s="27">
        <f t="shared" si="1"/>
        <v>11417</v>
      </c>
      <c r="G12" s="27">
        <f t="shared" si="1"/>
        <v>206336.2488822708</v>
      </c>
      <c r="H12" s="184"/>
      <c r="I12" s="184"/>
      <c r="J12" s="187"/>
      <c r="K12" s="17">
        <v>0.85340000000000005</v>
      </c>
      <c r="L12" s="18">
        <v>0.64470000000000005</v>
      </c>
    </row>
    <row r="13" spans="1:12" ht="15" thickBot="1" x14ac:dyDescent="0.35">
      <c r="A13" s="14" t="s">
        <v>14</v>
      </c>
      <c r="B13" s="77">
        <v>97060</v>
      </c>
      <c r="C13" s="77">
        <v>1997355</v>
      </c>
      <c r="D13" s="77">
        <v>2045</v>
      </c>
      <c r="E13" s="77">
        <v>41583</v>
      </c>
      <c r="F13" s="27">
        <f t="shared" si="1"/>
        <v>99105</v>
      </c>
      <c r="G13" s="27">
        <f t="shared" si="1"/>
        <v>2038938</v>
      </c>
      <c r="H13" s="184"/>
      <c r="I13" s="184"/>
      <c r="J13" s="187"/>
      <c r="K13" s="17">
        <v>0.68969999999999898</v>
      </c>
      <c r="L13" s="18">
        <v>0.41543333333333332</v>
      </c>
    </row>
    <row r="14" spans="1:12" ht="15" thickBot="1" x14ac:dyDescent="0.35">
      <c r="A14" s="19" t="s">
        <v>15</v>
      </c>
      <c r="B14" s="78">
        <v>3511</v>
      </c>
      <c r="C14" s="78">
        <v>65204.32</v>
      </c>
      <c r="D14" s="78">
        <v>0</v>
      </c>
      <c r="E14" s="78">
        <v>0</v>
      </c>
      <c r="F14" s="28">
        <f t="shared" si="1"/>
        <v>3511</v>
      </c>
      <c r="G14" s="28">
        <f t="shared" si="1"/>
        <v>65204.32</v>
      </c>
      <c r="H14" s="184"/>
      <c r="I14" s="184"/>
      <c r="J14" s="187"/>
      <c r="K14" s="22">
        <v>1.0027499999999949</v>
      </c>
      <c r="L14" s="23">
        <v>0.64710000000000001</v>
      </c>
    </row>
    <row r="15" spans="1:12" ht="15" thickBot="1" x14ac:dyDescent="0.35">
      <c r="A15" s="87" t="s">
        <v>17</v>
      </c>
      <c r="B15" s="90">
        <f>SUM(B16:B20)</f>
        <v>99799</v>
      </c>
      <c r="C15" s="90">
        <f t="shared" ref="C15:E15" si="2">SUM(C16:C20)</f>
        <v>3589089.3045250438</v>
      </c>
      <c r="D15" s="90">
        <f t="shared" si="2"/>
        <v>11821</v>
      </c>
      <c r="E15" s="90">
        <f t="shared" si="2"/>
        <v>1233257.9624566699</v>
      </c>
      <c r="F15" s="89">
        <f t="shared" si="1"/>
        <v>111620</v>
      </c>
      <c r="G15" s="89">
        <f t="shared" si="1"/>
        <v>4822347.2669817135</v>
      </c>
      <c r="H15" s="184">
        <f>G15/G2</f>
        <v>8.0066952412028145E-2</v>
      </c>
      <c r="I15" s="184">
        <f>F15/F2</f>
        <v>6.5743903875603721E-2</v>
      </c>
      <c r="J15" s="187">
        <f>E15/G15</f>
        <v>0.25573810722854906</v>
      </c>
      <c r="K15" s="25"/>
      <c r="L15" s="26"/>
    </row>
    <row r="16" spans="1:12" ht="15" thickBot="1" x14ac:dyDescent="0.35">
      <c r="A16" s="14" t="s">
        <v>11</v>
      </c>
      <c r="B16" s="77">
        <v>3896</v>
      </c>
      <c r="C16" s="77">
        <v>174041</v>
      </c>
      <c r="D16" s="77">
        <v>676</v>
      </c>
      <c r="E16" s="77">
        <v>50574</v>
      </c>
      <c r="F16" s="27">
        <f t="shared" si="1"/>
        <v>4572</v>
      </c>
      <c r="G16" s="27">
        <f t="shared" si="1"/>
        <v>224615</v>
      </c>
      <c r="H16" s="184"/>
      <c r="I16" s="184"/>
      <c r="J16" s="187"/>
      <c r="K16" s="17">
        <v>0.82720000000000005</v>
      </c>
      <c r="L16" s="18">
        <v>0.1356</v>
      </c>
    </row>
    <row r="17" spans="1:12" ht="15" thickBot="1" x14ac:dyDescent="0.35">
      <c r="A17" s="14" t="s">
        <v>12</v>
      </c>
      <c r="B17" s="77">
        <v>42303</v>
      </c>
      <c r="C17" s="77">
        <v>1030833.1</v>
      </c>
      <c r="D17" s="77">
        <v>4882</v>
      </c>
      <c r="E17" s="77">
        <v>301278.8</v>
      </c>
      <c r="F17" s="27">
        <f t="shared" si="1"/>
        <v>47185</v>
      </c>
      <c r="G17" s="27">
        <f t="shared" si="1"/>
        <v>1332111.8999999999</v>
      </c>
      <c r="H17" s="184"/>
      <c r="I17" s="184"/>
      <c r="J17" s="187"/>
      <c r="K17" s="17">
        <v>0.63572499999999976</v>
      </c>
      <c r="L17" s="18">
        <v>0.27464999999999951</v>
      </c>
    </row>
    <row r="18" spans="1:12" ht="15" thickBot="1" x14ac:dyDescent="0.35">
      <c r="A18" s="14" t="s">
        <v>13</v>
      </c>
      <c r="B18" s="77">
        <v>3699</v>
      </c>
      <c r="C18" s="77">
        <v>164127.92452504396</v>
      </c>
      <c r="D18" s="77">
        <v>224</v>
      </c>
      <c r="E18" s="77">
        <v>22878.652456669912</v>
      </c>
      <c r="F18" s="27">
        <f t="shared" si="1"/>
        <v>3923</v>
      </c>
      <c r="G18" s="27">
        <f t="shared" si="1"/>
        <v>187006.57698171388</v>
      </c>
      <c r="H18" s="184"/>
      <c r="I18" s="184"/>
      <c r="J18" s="187"/>
      <c r="K18" s="17">
        <v>0.85340000000000005</v>
      </c>
      <c r="L18" s="18">
        <v>0.29685</v>
      </c>
    </row>
    <row r="19" spans="1:12" ht="15" thickBot="1" x14ac:dyDescent="0.35">
      <c r="A19" s="14" t="s">
        <v>14</v>
      </c>
      <c r="B19" s="77">
        <v>48587</v>
      </c>
      <c r="C19" s="77">
        <v>2182627</v>
      </c>
      <c r="D19" s="77">
        <v>5908</v>
      </c>
      <c r="E19" s="77">
        <v>848729</v>
      </c>
      <c r="F19" s="27">
        <f t="shared" si="1"/>
        <v>54495</v>
      </c>
      <c r="G19" s="27">
        <f t="shared" si="1"/>
        <v>3031356</v>
      </c>
      <c r="H19" s="184"/>
      <c r="I19" s="184"/>
      <c r="J19" s="187"/>
      <c r="K19" s="17">
        <v>0.68969999999999898</v>
      </c>
      <c r="L19" s="18">
        <v>0.21156666666666668</v>
      </c>
    </row>
    <row r="20" spans="1:12" ht="15" thickBot="1" x14ac:dyDescent="0.35">
      <c r="A20" s="19" t="s">
        <v>15</v>
      </c>
      <c r="B20" s="78">
        <v>1314</v>
      </c>
      <c r="C20" s="78">
        <v>37460.28</v>
      </c>
      <c r="D20" s="78">
        <v>131</v>
      </c>
      <c r="E20" s="78">
        <v>9797.51</v>
      </c>
      <c r="F20" s="28">
        <f t="shared" si="1"/>
        <v>1445</v>
      </c>
      <c r="G20" s="28">
        <f t="shared" si="1"/>
        <v>47257.79</v>
      </c>
      <c r="H20" s="184"/>
      <c r="I20" s="184"/>
      <c r="J20" s="187"/>
      <c r="K20" s="22">
        <v>1.0027499999999949</v>
      </c>
      <c r="L20" s="23">
        <v>0.43530000000000002</v>
      </c>
    </row>
    <row r="21" spans="1:12" ht="15" thickBot="1" x14ac:dyDescent="0.35">
      <c r="A21" s="87" t="s">
        <v>18</v>
      </c>
      <c r="B21" s="90">
        <f>SUM(B22:B26)</f>
        <v>17036</v>
      </c>
      <c r="C21" s="90">
        <f t="shared" ref="C21:E21" si="3">SUM(C22:C26)</f>
        <v>3866396.4215117688</v>
      </c>
      <c r="D21" s="90">
        <f t="shared" si="3"/>
        <v>7627</v>
      </c>
      <c r="E21" s="90">
        <f t="shared" si="3"/>
        <v>3836254.3600214217</v>
      </c>
      <c r="F21" s="89">
        <f t="shared" ref="F21:G34" si="4">B21+D21</f>
        <v>24663</v>
      </c>
      <c r="G21" s="89">
        <f t="shared" si="4"/>
        <v>7702650.781533191</v>
      </c>
      <c r="H21" s="184">
        <f>G21/G2</f>
        <v>0.12788953997448149</v>
      </c>
      <c r="I21" s="184">
        <f>F21/F2</f>
        <v>1.4526445988926847E-2</v>
      </c>
      <c r="J21" s="187">
        <f>E21/G21</f>
        <v>0.49804339685484561</v>
      </c>
      <c r="K21" s="25"/>
      <c r="L21" s="26"/>
    </row>
    <row r="22" spans="1:12" ht="15" thickBot="1" x14ac:dyDescent="0.35">
      <c r="A22" s="14" t="s">
        <v>11</v>
      </c>
      <c r="B22" s="77">
        <v>277</v>
      </c>
      <c r="C22" s="77">
        <v>123756</v>
      </c>
      <c r="D22" s="77">
        <v>308</v>
      </c>
      <c r="E22" s="77">
        <v>190526</v>
      </c>
      <c r="F22" s="27">
        <f t="shared" si="4"/>
        <v>585</v>
      </c>
      <c r="G22" s="27">
        <f t="shared" si="4"/>
        <v>314282</v>
      </c>
      <c r="H22" s="184"/>
      <c r="I22" s="184"/>
      <c r="J22" s="187"/>
      <c r="K22" s="17">
        <v>0.82720000000000005</v>
      </c>
      <c r="L22" s="18">
        <v>0.1071</v>
      </c>
    </row>
    <row r="23" spans="1:12" ht="15" thickBot="1" x14ac:dyDescent="0.35">
      <c r="A23" s="14" t="s">
        <v>12</v>
      </c>
      <c r="B23" s="77">
        <v>6500</v>
      </c>
      <c r="C23" s="77">
        <v>1661116.4</v>
      </c>
      <c r="D23" s="77">
        <v>3579</v>
      </c>
      <c r="E23" s="77">
        <v>1966203.9</v>
      </c>
      <c r="F23" s="27">
        <f t="shared" si="4"/>
        <v>10079</v>
      </c>
      <c r="G23" s="27">
        <f t="shared" si="4"/>
        <v>3627320.3</v>
      </c>
      <c r="H23" s="184"/>
      <c r="I23" s="184"/>
      <c r="J23" s="187"/>
      <c r="K23" s="17">
        <v>0.63572499999999976</v>
      </c>
      <c r="L23" s="18">
        <v>0.22370000000000001</v>
      </c>
    </row>
    <row r="24" spans="1:12" ht="15" thickBot="1" x14ac:dyDescent="0.35">
      <c r="A24" s="14" t="s">
        <v>13</v>
      </c>
      <c r="B24" s="77">
        <v>329</v>
      </c>
      <c r="C24" s="77">
        <v>200474.87051176903</v>
      </c>
      <c r="D24" s="77">
        <v>222</v>
      </c>
      <c r="E24" s="77">
        <v>189822.23002142159</v>
      </c>
      <c r="F24" s="27">
        <f t="shared" si="4"/>
        <v>551</v>
      </c>
      <c r="G24" s="27">
        <f t="shared" si="4"/>
        <v>390297.10053319065</v>
      </c>
      <c r="H24" s="184"/>
      <c r="I24" s="184"/>
      <c r="J24" s="187"/>
      <c r="K24" s="17">
        <v>0.85340000000000005</v>
      </c>
      <c r="L24" s="18">
        <v>0.29685</v>
      </c>
    </row>
    <row r="25" spans="1:12" ht="15" thickBot="1" x14ac:dyDescent="0.35">
      <c r="A25" s="14" t="s">
        <v>14</v>
      </c>
      <c r="B25" s="77">
        <v>9783</v>
      </c>
      <c r="C25" s="77">
        <v>1813969</v>
      </c>
      <c r="D25" s="77">
        <v>3416</v>
      </c>
      <c r="E25" s="77">
        <v>1430390</v>
      </c>
      <c r="F25" s="27">
        <f>B25+D25</f>
        <v>13199</v>
      </c>
      <c r="G25" s="27">
        <f t="shared" si="4"/>
        <v>3244359</v>
      </c>
      <c r="H25" s="184"/>
      <c r="I25" s="184"/>
      <c r="J25" s="187"/>
      <c r="K25" s="17">
        <v>0.68969999999999898</v>
      </c>
      <c r="L25" s="18">
        <v>0.19816666666666669</v>
      </c>
    </row>
    <row r="26" spans="1:12" ht="15" thickBot="1" x14ac:dyDescent="0.35">
      <c r="A26" s="19" t="s">
        <v>15</v>
      </c>
      <c r="B26" s="78">
        <v>147</v>
      </c>
      <c r="C26" s="78">
        <v>67080.150999999998</v>
      </c>
      <c r="D26" s="78">
        <v>102</v>
      </c>
      <c r="E26" s="78">
        <v>59312.229999999996</v>
      </c>
      <c r="F26" s="28">
        <f>B26+D26</f>
        <v>249</v>
      </c>
      <c r="G26" s="28">
        <f t="shared" si="4"/>
        <v>126392.38099999999</v>
      </c>
      <c r="H26" s="184"/>
      <c r="I26" s="184"/>
      <c r="J26" s="187"/>
      <c r="K26" s="22">
        <v>1.0027499999999949</v>
      </c>
      <c r="L26" s="23">
        <v>0.26300000000000001</v>
      </c>
    </row>
    <row r="27" spans="1:12" ht="15" thickBot="1" x14ac:dyDescent="0.35">
      <c r="A27" s="87" t="s">
        <v>19</v>
      </c>
      <c r="B27" s="90">
        <f>SUM(B28:B32)</f>
        <v>5976</v>
      </c>
      <c r="C27" s="90">
        <f t="shared" ref="C27:E27" si="5">SUM(C28:C32)</f>
        <v>7070852.0184177207</v>
      </c>
      <c r="D27" s="90">
        <f t="shared" si="5"/>
        <v>4904</v>
      </c>
      <c r="E27" s="90">
        <f t="shared" si="5"/>
        <v>18593388.350305747</v>
      </c>
      <c r="F27" s="89">
        <f t="shared" si="4"/>
        <v>10880</v>
      </c>
      <c r="G27" s="89">
        <f t="shared" si="4"/>
        <v>25664240.368723467</v>
      </c>
      <c r="H27" s="184">
        <f>G27/G2</f>
        <v>0.42611147611929662</v>
      </c>
      <c r="I27" s="188">
        <f>F27/F2</f>
        <v>6.4082930851690426E-3</v>
      </c>
      <c r="J27" s="192">
        <f>E27/G27</f>
        <v>0.72448621440458316</v>
      </c>
      <c r="K27" s="25"/>
      <c r="L27" s="26"/>
    </row>
    <row r="28" spans="1:12" ht="15" thickBot="1" x14ac:dyDescent="0.35">
      <c r="A28" s="14" t="s">
        <v>11</v>
      </c>
      <c r="B28" s="77">
        <v>23</v>
      </c>
      <c r="C28" s="77">
        <v>102052</v>
      </c>
      <c r="D28" s="77">
        <v>85</v>
      </c>
      <c r="E28" s="77">
        <v>1112126</v>
      </c>
      <c r="F28" s="27">
        <f t="shared" si="4"/>
        <v>108</v>
      </c>
      <c r="G28" s="27">
        <f t="shared" si="4"/>
        <v>1214178</v>
      </c>
      <c r="H28" s="184"/>
      <c r="I28" s="188"/>
      <c r="J28" s="192"/>
      <c r="K28" s="17">
        <v>0.82720000000000005</v>
      </c>
      <c r="L28" s="18">
        <v>6.576666666666664E-2</v>
      </c>
    </row>
    <row r="29" spans="1:12" ht="15" thickBot="1" x14ac:dyDescent="0.35">
      <c r="A29" s="14" t="s">
        <v>12</v>
      </c>
      <c r="B29" s="77">
        <v>392</v>
      </c>
      <c r="C29" s="77">
        <v>2213968.9</v>
      </c>
      <c r="D29" s="77">
        <v>828</v>
      </c>
      <c r="E29" s="77">
        <v>5679510</v>
      </c>
      <c r="F29" s="27">
        <f t="shared" si="4"/>
        <v>1220</v>
      </c>
      <c r="G29" s="27">
        <f t="shared" si="4"/>
        <v>7893478.9000000004</v>
      </c>
      <c r="H29" s="184"/>
      <c r="I29" s="188"/>
      <c r="J29" s="192"/>
      <c r="K29" s="17">
        <v>0.58833333333333293</v>
      </c>
      <c r="L29" s="18">
        <v>0.18739999999999968</v>
      </c>
    </row>
    <row r="30" spans="1:12" ht="15" thickBot="1" x14ac:dyDescent="0.35">
      <c r="A30" s="14" t="s">
        <v>13</v>
      </c>
      <c r="B30" s="77">
        <v>5</v>
      </c>
      <c r="C30" s="77">
        <v>21914.238417721517</v>
      </c>
      <c r="D30" s="77">
        <v>14</v>
      </c>
      <c r="E30" s="77">
        <v>343877.32030574488</v>
      </c>
      <c r="F30" s="27">
        <f t="shared" si="4"/>
        <v>19</v>
      </c>
      <c r="G30" s="27">
        <f t="shared" si="4"/>
        <v>365791.55872346641</v>
      </c>
      <c r="H30" s="184"/>
      <c r="I30" s="188"/>
      <c r="J30" s="192"/>
      <c r="K30" s="17">
        <v>0.85340000000000005</v>
      </c>
      <c r="L30" s="18">
        <v>0.29685</v>
      </c>
    </row>
    <row r="31" spans="1:12" ht="15" thickBot="1" x14ac:dyDescent="0.35">
      <c r="A31" s="14" t="s">
        <v>14</v>
      </c>
      <c r="B31" s="77">
        <v>5550</v>
      </c>
      <c r="C31" s="77">
        <v>4715135</v>
      </c>
      <c r="D31" s="77">
        <v>3957</v>
      </c>
      <c r="E31" s="77">
        <v>11212244</v>
      </c>
      <c r="F31" s="27">
        <f t="shared" si="4"/>
        <v>9507</v>
      </c>
      <c r="G31" s="27">
        <f t="shared" si="4"/>
        <v>15927379</v>
      </c>
      <c r="H31" s="184"/>
      <c r="I31" s="188"/>
      <c r="J31" s="192"/>
      <c r="K31" s="17">
        <v>0.608899999999999</v>
      </c>
      <c r="L31" s="18">
        <v>0.18462500000000001</v>
      </c>
    </row>
    <row r="32" spans="1:12" ht="15" thickBot="1" x14ac:dyDescent="0.35">
      <c r="A32" s="14" t="s">
        <v>15</v>
      </c>
      <c r="B32" s="77">
        <v>6</v>
      </c>
      <c r="C32" s="77">
        <v>17781.879999999997</v>
      </c>
      <c r="D32" s="77">
        <v>20</v>
      </c>
      <c r="E32" s="77">
        <v>245631.03000000003</v>
      </c>
      <c r="F32" s="29">
        <f t="shared" si="4"/>
        <v>26</v>
      </c>
      <c r="G32" s="29">
        <f t="shared" si="4"/>
        <v>263412.91000000003</v>
      </c>
      <c r="H32" s="184"/>
      <c r="I32" s="188"/>
      <c r="J32" s="192"/>
      <c r="K32" s="22">
        <v>1.0027499999999949</v>
      </c>
      <c r="L32" s="23">
        <v>0.20580000000000001</v>
      </c>
    </row>
    <row r="33" spans="1:10" ht="15" thickBot="1" x14ac:dyDescent="0.35">
      <c r="A33" s="87" t="s">
        <v>20</v>
      </c>
      <c r="B33" s="90"/>
      <c r="C33" s="90">
        <v>0</v>
      </c>
      <c r="D33" s="90">
        <v>0</v>
      </c>
      <c r="E33" s="90">
        <v>0</v>
      </c>
      <c r="F33" s="89">
        <f t="shared" si="4"/>
        <v>0</v>
      </c>
      <c r="G33" s="89">
        <f t="shared" si="4"/>
        <v>0</v>
      </c>
      <c r="H33" s="189">
        <f>G33/G2</f>
        <v>0</v>
      </c>
      <c r="I33" s="190">
        <f>F33/F2</f>
        <v>0</v>
      </c>
      <c r="J33" s="191"/>
    </row>
    <row r="34" spans="1:10" ht="15" thickBot="1" x14ac:dyDescent="0.35">
      <c r="A34" s="38" t="s">
        <v>12</v>
      </c>
      <c r="B34" s="39">
        <v>3</v>
      </c>
      <c r="C34" s="39"/>
      <c r="D34" s="39"/>
      <c r="E34" s="39"/>
      <c r="F34" s="37">
        <f t="shared" si="4"/>
        <v>3</v>
      </c>
      <c r="G34" s="28">
        <f t="shared" si="4"/>
        <v>0</v>
      </c>
      <c r="H34" s="189"/>
      <c r="I34" s="190"/>
      <c r="J34" s="191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6AFD7-C75B-4AE2-B508-1FD68DDCBBDC}">
  <sheetPr codeName="Sheet8">
    <tabColor rgb="FFFF0000"/>
  </sheetPr>
  <dimension ref="A1:L34"/>
  <sheetViews>
    <sheetView workbookViewId="0">
      <selection activeCell="B10" sqref="B10"/>
    </sheetView>
  </sheetViews>
  <sheetFormatPr defaultRowHeight="14.4" x14ac:dyDescent="0.3"/>
  <cols>
    <col min="1" max="1" width="17.77734375" customWidth="1"/>
    <col min="2" max="2" width="13.44140625" style="15" customWidth="1"/>
    <col min="3" max="3" width="14.77734375" style="15" customWidth="1"/>
    <col min="4" max="4" width="13.44140625" style="15" customWidth="1"/>
    <col min="5" max="5" width="14.44140625" style="15" customWidth="1"/>
    <col min="6" max="6" width="11.77734375" customWidth="1"/>
    <col min="7" max="7" width="13" customWidth="1"/>
    <col min="8" max="8" width="13" bestFit="1" customWidth="1"/>
    <col min="9" max="9" width="12" customWidth="1"/>
    <col min="10" max="10" width="18.21875" customWidth="1"/>
    <col min="11" max="11" width="13" hidden="1" customWidth="1"/>
    <col min="12" max="12" width="12.21875" hidden="1" customWidth="1"/>
    <col min="13" max="13" width="10.21875" bestFit="1" customWidth="1"/>
    <col min="14" max="14" width="8.77734375" customWidth="1"/>
  </cols>
  <sheetData>
    <row r="1" spans="1:12" ht="43.8" thickBot="1" x14ac:dyDescent="0.35">
      <c r="A1" s="81">
        <v>2023</v>
      </c>
      <c r="B1" s="82" t="s">
        <v>0</v>
      </c>
      <c r="C1" s="83" t="s">
        <v>1</v>
      </c>
      <c r="D1" s="82" t="s">
        <v>24</v>
      </c>
      <c r="E1" s="83" t="s">
        <v>25</v>
      </c>
      <c r="F1" s="84" t="s">
        <v>2</v>
      </c>
      <c r="G1" s="84" t="s">
        <v>3</v>
      </c>
      <c r="H1" s="85" t="s">
        <v>4</v>
      </c>
      <c r="I1" s="85" t="s">
        <v>5</v>
      </c>
      <c r="J1" s="86" t="s">
        <v>26</v>
      </c>
      <c r="K1" s="34" t="s">
        <v>6</v>
      </c>
      <c r="L1" s="4" t="s">
        <v>7</v>
      </c>
    </row>
    <row r="2" spans="1:12" ht="15" thickBot="1" x14ac:dyDescent="0.35">
      <c r="A2" s="5" t="s">
        <v>30</v>
      </c>
      <c r="B2" s="6">
        <f>B3+B9+B15+B21+B27+B33</f>
        <v>1687148</v>
      </c>
      <c r="C2" s="6">
        <f t="shared" ref="C2:F2" si="0">C3+C9+C15+C21+C27+C33</f>
        <v>34083657.121073768</v>
      </c>
      <c r="D2" s="6">
        <f t="shared" si="0"/>
        <v>41250</v>
      </c>
      <c r="E2" s="6">
        <f t="shared" si="0"/>
        <v>22551664.083124638</v>
      </c>
      <c r="F2" s="40">
        <f t="shared" si="0"/>
        <v>1728398</v>
      </c>
      <c r="G2" s="31">
        <f>C2+E2</f>
        <v>56635321.204198405</v>
      </c>
      <c r="H2" s="35">
        <f>SUM(H3:H34)</f>
        <v>1</v>
      </c>
      <c r="I2" s="36">
        <f>SUM(I3:I34)</f>
        <v>1</v>
      </c>
      <c r="J2" s="36">
        <f>E2/G2</f>
        <v>0.39819080396515649</v>
      </c>
      <c r="K2" s="183" t="s">
        <v>9</v>
      </c>
      <c r="L2" s="183"/>
    </row>
    <row r="3" spans="1:12" ht="15" thickBot="1" x14ac:dyDescent="0.35">
      <c r="A3" s="87" t="s">
        <v>10</v>
      </c>
      <c r="B3" s="88">
        <f>SUM(B4:B8)</f>
        <v>1354995</v>
      </c>
      <c r="C3" s="88">
        <f>SUM(C4:C8)</f>
        <v>16144287.313832751</v>
      </c>
      <c r="D3" s="88">
        <f>SUM(D4:D8)</f>
        <v>14012</v>
      </c>
      <c r="E3" s="88">
        <f>SUM(E4:E8)</f>
        <v>231515.05898052579</v>
      </c>
      <c r="F3" s="89">
        <f>B3+D3</f>
        <v>1369007</v>
      </c>
      <c r="G3" s="88">
        <f>C3+E3</f>
        <v>16375802.372813277</v>
      </c>
      <c r="H3" s="184">
        <f>G3/G$2</f>
        <v>0.28914468964995171</v>
      </c>
      <c r="I3" s="185">
        <f>F3/F2</f>
        <v>0.79206698920040408</v>
      </c>
      <c r="J3" s="186">
        <f>E3/G3</f>
        <v>1.4137631470497083E-2</v>
      </c>
      <c r="K3" s="12"/>
      <c r="L3" s="13"/>
    </row>
    <row r="4" spans="1:12" ht="15" thickBot="1" x14ac:dyDescent="0.35">
      <c r="A4" s="14" t="s">
        <v>11</v>
      </c>
      <c r="B4" s="15">
        <v>28587</v>
      </c>
      <c r="C4" s="15">
        <v>381568</v>
      </c>
      <c r="D4" s="15">
        <v>142</v>
      </c>
      <c r="E4" s="15">
        <v>2743</v>
      </c>
      <c r="F4" s="16">
        <f>B4+D4</f>
        <v>28729</v>
      </c>
      <c r="G4" s="16">
        <f>C4+E4</f>
        <v>384311</v>
      </c>
      <c r="H4" s="184"/>
      <c r="I4" s="185"/>
      <c r="J4" s="186"/>
      <c r="K4" s="17">
        <v>0.82720000000000005</v>
      </c>
      <c r="L4" s="18">
        <v>0.32579999999999898</v>
      </c>
    </row>
    <row r="5" spans="1:12" ht="15" thickBot="1" x14ac:dyDescent="0.35">
      <c r="A5" s="14" t="s">
        <v>12</v>
      </c>
      <c r="B5" s="77">
        <v>492817</v>
      </c>
      <c r="C5" s="77">
        <v>3704088.6</v>
      </c>
      <c r="D5" s="77">
        <v>1980</v>
      </c>
      <c r="E5" s="77">
        <v>31202.2</v>
      </c>
      <c r="F5" s="16">
        <f t="shared" ref="F5:F8" si="1">B5+D5</f>
        <v>494797</v>
      </c>
      <c r="G5" s="16">
        <f t="shared" ref="G5:G8" si="2">C5+E5</f>
        <v>3735290.8000000003</v>
      </c>
      <c r="H5" s="184"/>
      <c r="I5" s="185"/>
      <c r="J5" s="186"/>
      <c r="K5" s="17">
        <v>0.63572499999999976</v>
      </c>
      <c r="L5" s="18">
        <v>0.46629999999999949</v>
      </c>
    </row>
    <row r="6" spans="1:12" ht="15" thickBot="1" x14ac:dyDescent="0.35">
      <c r="A6" s="14" t="s">
        <v>13</v>
      </c>
      <c r="B6" s="77">
        <v>43975</v>
      </c>
      <c r="C6" s="77">
        <v>618890.13383275142</v>
      </c>
      <c r="D6" s="77">
        <v>239</v>
      </c>
      <c r="E6" s="77">
        <v>5654.758980525804</v>
      </c>
      <c r="F6" s="16">
        <f t="shared" si="1"/>
        <v>44214</v>
      </c>
      <c r="G6" s="16">
        <f t="shared" si="2"/>
        <v>624544.8928132772</v>
      </c>
      <c r="H6" s="184"/>
      <c r="I6" s="185"/>
      <c r="J6" s="186"/>
      <c r="K6" s="17">
        <v>0.85340000000000005</v>
      </c>
      <c r="L6" s="18">
        <v>0.64470000000000005</v>
      </c>
    </row>
    <row r="7" spans="1:12" ht="15" thickBot="1" x14ac:dyDescent="0.35">
      <c r="A7" s="14" t="s">
        <v>14</v>
      </c>
      <c r="B7" s="77">
        <v>778555</v>
      </c>
      <c r="C7" s="77">
        <v>11295886</v>
      </c>
      <c r="D7" s="77">
        <v>11645</v>
      </c>
      <c r="E7" s="77">
        <v>191769</v>
      </c>
      <c r="F7" s="16">
        <f t="shared" si="1"/>
        <v>790200</v>
      </c>
      <c r="G7" s="16">
        <f t="shared" si="2"/>
        <v>11487655</v>
      </c>
      <c r="H7" s="184"/>
      <c r="I7" s="185"/>
      <c r="J7" s="186"/>
      <c r="K7" s="17">
        <v>0.68969999999999898</v>
      </c>
      <c r="L7" s="18">
        <v>0.41543333333333332</v>
      </c>
    </row>
    <row r="8" spans="1:12" ht="15" thickBot="1" x14ac:dyDescent="0.35">
      <c r="A8" s="19" t="s">
        <v>15</v>
      </c>
      <c r="B8" s="78">
        <v>11061</v>
      </c>
      <c r="C8" s="78">
        <v>143854.58000000002</v>
      </c>
      <c r="D8" s="78">
        <v>6</v>
      </c>
      <c r="E8" s="78">
        <v>146.1</v>
      </c>
      <c r="F8" s="16">
        <f t="shared" si="1"/>
        <v>11067</v>
      </c>
      <c r="G8" s="16">
        <f t="shared" si="2"/>
        <v>144000.68000000002</v>
      </c>
      <c r="H8" s="184"/>
      <c r="I8" s="185"/>
      <c r="J8" s="186"/>
      <c r="K8" s="22">
        <v>1.0027499999999949</v>
      </c>
      <c r="L8" s="23">
        <v>0.64710000000000001</v>
      </c>
    </row>
    <row r="9" spans="1:12" ht="15" thickBot="1" x14ac:dyDescent="0.35">
      <c r="A9" s="87" t="s">
        <v>16</v>
      </c>
      <c r="B9" s="90">
        <f>SUM(B10:B14)</f>
        <v>208373</v>
      </c>
      <c r="C9" s="90">
        <f>SUM(C10:C14)</f>
        <v>2537985.286103453</v>
      </c>
      <c r="D9" s="90">
        <f>SUM(D10:D14)</f>
        <v>2513</v>
      </c>
      <c r="E9" s="90">
        <f>SUM(E10:E14)</f>
        <v>41497</v>
      </c>
      <c r="F9" s="89">
        <f t="shared" ref="F9:G16" si="3">B9+D9</f>
        <v>210886</v>
      </c>
      <c r="G9" s="89">
        <f t="shared" si="3"/>
        <v>2579482.286103453</v>
      </c>
      <c r="H9" s="184">
        <f>G9/G2</f>
        <v>4.5545469351240028E-2</v>
      </c>
      <c r="I9" s="184">
        <f>F9/F2</f>
        <v>0.12201240686462261</v>
      </c>
      <c r="J9" s="187">
        <f>E9/G9</f>
        <v>1.6087336681301682E-2</v>
      </c>
      <c r="K9" s="25"/>
      <c r="L9" s="26"/>
    </row>
    <row r="10" spans="1:12" ht="15" thickBot="1" x14ac:dyDescent="0.35">
      <c r="A10" s="14" t="s">
        <v>11</v>
      </c>
      <c r="B10" s="77">
        <v>6504</v>
      </c>
      <c r="C10" s="77">
        <v>77870</v>
      </c>
      <c r="D10" s="77">
        <v>0</v>
      </c>
      <c r="E10" s="77">
        <v>0</v>
      </c>
      <c r="F10" s="27">
        <f t="shared" si="3"/>
        <v>6504</v>
      </c>
      <c r="G10" s="27">
        <f t="shared" si="3"/>
        <v>77870</v>
      </c>
      <c r="H10" s="184"/>
      <c r="I10" s="184"/>
      <c r="J10" s="187"/>
      <c r="K10" s="17">
        <v>0.82720000000000005</v>
      </c>
      <c r="L10" s="18">
        <v>0.32579999999999898</v>
      </c>
    </row>
    <row r="11" spans="1:12" ht="15" thickBot="1" x14ac:dyDescent="0.35">
      <c r="A11" s="14" t="s">
        <v>12</v>
      </c>
      <c r="B11" s="77">
        <v>87220</v>
      </c>
      <c r="C11" s="77">
        <v>596588</v>
      </c>
      <c r="D11" s="77">
        <v>438</v>
      </c>
      <c r="E11" s="77">
        <v>6217</v>
      </c>
      <c r="F11" s="27">
        <f t="shared" ref="F11:F14" si="4">B11+D11</f>
        <v>87658</v>
      </c>
      <c r="G11" s="27">
        <f t="shared" ref="G11:G14" si="5">C11+E11</f>
        <v>602805</v>
      </c>
      <c r="H11" s="184"/>
      <c r="I11" s="184"/>
      <c r="J11" s="187"/>
      <c r="K11" s="17">
        <v>0.63572499999999976</v>
      </c>
      <c r="L11" s="18">
        <v>0.46629999999999949</v>
      </c>
    </row>
    <row r="12" spans="1:12" ht="15" thickBot="1" x14ac:dyDescent="0.35">
      <c r="A12" s="14" t="s">
        <v>13</v>
      </c>
      <c r="B12" s="77">
        <v>11888</v>
      </c>
      <c r="C12" s="77">
        <v>165574.23610345312</v>
      </c>
      <c r="D12" s="77">
        <v>0</v>
      </c>
      <c r="E12" s="77">
        <v>0</v>
      </c>
      <c r="F12" s="27">
        <f t="shared" si="4"/>
        <v>11888</v>
      </c>
      <c r="G12" s="27">
        <f t="shared" si="5"/>
        <v>165574.23610345312</v>
      </c>
      <c r="H12" s="184"/>
      <c r="I12" s="184"/>
      <c r="J12" s="187"/>
      <c r="K12" s="17">
        <v>0.85340000000000005</v>
      </c>
      <c r="L12" s="18">
        <v>0.64470000000000005</v>
      </c>
    </row>
    <row r="13" spans="1:12" ht="15" thickBot="1" x14ac:dyDescent="0.35">
      <c r="A13" s="14" t="s">
        <v>14</v>
      </c>
      <c r="B13" s="77">
        <v>99186</v>
      </c>
      <c r="C13" s="77">
        <v>1640995</v>
      </c>
      <c r="D13" s="77">
        <v>2075</v>
      </c>
      <c r="E13" s="77">
        <v>35280</v>
      </c>
      <c r="F13" s="27">
        <f t="shared" si="4"/>
        <v>101261</v>
      </c>
      <c r="G13" s="27">
        <f t="shared" si="5"/>
        <v>1676275</v>
      </c>
      <c r="H13" s="184"/>
      <c r="I13" s="184"/>
      <c r="J13" s="187"/>
      <c r="K13" s="17">
        <v>0.68969999999999898</v>
      </c>
      <c r="L13" s="18">
        <v>0.41543333333333332</v>
      </c>
    </row>
    <row r="14" spans="1:12" ht="15" thickBot="1" x14ac:dyDescent="0.35">
      <c r="A14" s="19" t="s">
        <v>15</v>
      </c>
      <c r="B14" s="78">
        <v>3575</v>
      </c>
      <c r="C14" s="78">
        <v>56958.05</v>
      </c>
      <c r="D14" s="78">
        <v>0</v>
      </c>
      <c r="E14" s="78">
        <v>0</v>
      </c>
      <c r="F14" s="27">
        <f t="shared" si="4"/>
        <v>3575</v>
      </c>
      <c r="G14" s="27">
        <f t="shared" si="5"/>
        <v>56958.05</v>
      </c>
      <c r="H14" s="184"/>
      <c r="I14" s="184"/>
      <c r="J14" s="187"/>
      <c r="K14" s="22">
        <v>1.0027499999999949</v>
      </c>
      <c r="L14" s="23">
        <v>0.64710000000000001</v>
      </c>
    </row>
    <row r="15" spans="1:12" ht="15" thickBot="1" x14ac:dyDescent="0.35">
      <c r="A15" s="87" t="s">
        <v>17</v>
      </c>
      <c r="B15" s="90">
        <f>SUM(B16:B20)</f>
        <v>100506</v>
      </c>
      <c r="C15" s="90">
        <f t="shared" ref="C15:E15" si="6">SUM(C16:C20)</f>
        <v>3313823.1578659494</v>
      </c>
      <c r="D15" s="90">
        <f t="shared" si="6"/>
        <v>12037</v>
      </c>
      <c r="E15" s="90">
        <f t="shared" si="6"/>
        <v>1133668.7131168451</v>
      </c>
      <c r="F15" s="89">
        <f t="shared" si="3"/>
        <v>112543</v>
      </c>
      <c r="G15" s="89">
        <f t="shared" si="3"/>
        <v>4447491.8709827941</v>
      </c>
      <c r="H15" s="184">
        <f>G15/G2</f>
        <v>7.8528589163419441E-2</v>
      </c>
      <c r="I15" s="184">
        <f>F15/F2</f>
        <v>6.5114053591823179E-2</v>
      </c>
      <c r="J15" s="187">
        <f>E15/G15</f>
        <v>0.25490068245281139</v>
      </c>
      <c r="K15" s="25"/>
      <c r="L15" s="26"/>
    </row>
    <row r="16" spans="1:12" ht="15" thickBot="1" x14ac:dyDescent="0.35">
      <c r="A16" s="14" t="s">
        <v>11</v>
      </c>
      <c r="B16" s="77">
        <v>3880</v>
      </c>
      <c r="C16" s="77">
        <v>146822</v>
      </c>
      <c r="D16" s="77">
        <v>688</v>
      </c>
      <c r="E16" s="77">
        <v>44992</v>
      </c>
      <c r="F16" s="27">
        <f t="shared" si="3"/>
        <v>4568</v>
      </c>
      <c r="G16" s="27">
        <f t="shared" si="3"/>
        <v>191814</v>
      </c>
      <c r="H16" s="184"/>
      <c r="I16" s="184"/>
      <c r="J16" s="187"/>
      <c r="K16" s="17">
        <v>0.82720000000000005</v>
      </c>
      <c r="L16" s="18">
        <v>0.1356</v>
      </c>
    </row>
    <row r="17" spans="1:12" ht="15" thickBot="1" x14ac:dyDescent="0.35">
      <c r="A17" s="14" t="s">
        <v>12</v>
      </c>
      <c r="B17" s="77">
        <v>42766</v>
      </c>
      <c r="C17" s="77">
        <v>992836.4</v>
      </c>
      <c r="D17" s="77">
        <v>5009</v>
      </c>
      <c r="E17" s="77">
        <v>291198.2</v>
      </c>
      <c r="F17" s="27">
        <f t="shared" ref="F17:F20" si="7">B17+D17</f>
        <v>47775</v>
      </c>
      <c r="G17" s="27">
        <f t="shared" ref="G17:G20" si="8">C17+E17</f>
        <v>1284034.6000000001</v>
      </c>
      <c r="H17" s="184"/>
      <c r="I17" s="184"/>
      <c r="J17" s="187"/>
      <c r="K17" s="17">
        <v>0.63572499999999976</v>
      </c>
      <c r="L17" s="18">
        <v>0.27464999999999951</v>
      </c>
    </row>
    <row r="18" spans="1:12" ht="15" thickBot="1" x14ac:dyDescent="0.35">
      <c r="A18" s="14" t="s">
        <v>13</v>
      </c>
      <c r="B18" s="77">
        <v>3682</v>
      </c>
      <c r="C18" s="77">
        <v>126930.57786594916</v>
      </c>
      <c r="D18" s="77">
        <v>224</v>
      </c>
      <c r="E18" s="77">
        <v>15620.343116845181</v>
      </c>
      <c r="F18" s="27">
        <f t="shared" si="7"/>
        <v>3906</v>
      </c>
      <c r="G18" s="27">
        <f t="shared" si="8"/>
        <v>142550.92098279434</v>
      </c>
      <c r="H18" s="184"/>
      <c r="I18" s="184"/>
      <c r="J18" s="187"/>
      <c r="K18" s="17">
        <v>0.85340000000000005</v>
      </c>
      <c r="L18" s="18">
        <v>0.29685</v>
      </c>
    </row>
    <row r="19" spans="1:12" ht="15" thickBot="1" x14ac:dyDescent="0.35">
      <c r="A19" s="14" t="s">
        <v>14</v>
      </c>
      <c r="B19" s="77">
        <v>48860</v>
      </c>
      <c r="C19" s="77">
        <v>2011036</v>
      </c>
      <c r="D19" s="77">
        <v>5985</v>
      </c>
      <c r="E19" s="77">
        <v>772055</v>
      </c>
      <c r="F19" s="27">
        <f t="shared" si="7"/>
        <v>54845</v>
      </c>
      <c r="G19" s="27">
        <f t="shared" si="8"/>
        <v>2783091</v>
      </c>
      <c r="H19" s="184"/>
      <c r="I19" s="184"/>
      <c r="J19" s="187"/>
      <c r="K19" s="17">
        <v>0.68969999999999898</v>
      </c>
      <c r="L19" s="18">
        <v>0.21156666666666668</v>
      </c>
    </row>
    <row r="20" spans="1:12" ht="15" thickBot="1" x14ac:dyDescent="0.35">
      <c r="A20" s="19" t="s">
        <v>15</v>
      </c>
      <c r="B20" s="78">
        <v>1318</v>
      </c>
      <c r="C20" s="78">
        <v>36198.18</v>
      </c>
      <c r="D20" s="78">
        <v>131</v>
      </c>
      <c r="E20" s="78">
        <v>9803.17</v>
      </c>
      <c r="F20" s="27">
        <f t="shared" si="7"/>
        <v>1449</v>
      </c>
      <c r="G20" s="27">
        <f t="shared" si="8"/>
        <v>46001.35</v>
      </c>
      <c r="H20" s="184"/>
      <c r="I20" s="184"/>
      <c r="J20" s="187"/>
      <c r="K20" s="22">
        <v>1.0027499999999949</v>
      </c>
      <c r="L20" s="23">
        <v>0.43530000000000002</v>
      </c>
    </row>
    <row r="21" spans="1:12" ht="15" thickBot="1" x14ac:dyDescent="0.35">
      <c r="A21" s="87" t="s">
        <v>18</v>
      </c>
      <c r="B21" s="90">
        <f>SUM(B22:B26)</f>
        <v>17218</v>
      </c>
      <c r="C21" s="90">
        <f t="shared" ref="C21:E21" si="9">SUM(C22:C26)</f>
        <v>3486579.6445082314</v>
      </c>
      <c r="D21" s="90">
        <f t="shared" si="9"/>
        <v>7762</v>
      </c>
      <c r="E21" s="90">
        <f t="shared" si="9"/>
        <v>3489631.8412112952</v>
      </c>
      <c r="F21" s="89">
        <f t="shared" ref="F21:G34" si="10">B21+D21</f>
        <v>24980</v>
      </c>
      <c r="G21" s="89">
        <f t="shared" si="10"/>
        <v>6976211.4857195262</v>
      </c>
      <c r="H21" s="184">
        <f>G21/G2</f>
        <v>0.12317775086975892</v>
      </c>
      <c r="I21" s="184">
        <f>F21/F2</f>
        <v>1.4452689716141769E-2</v>
      </c>
      <c r="J21" s="187">
        <f>E21/G21</f>
        <v>0.50021875746666455</v>
      </c>
      <c r="K21" s="25"/>
      <c r="L21" s="26"/>
    </row>
    <row r="22" spans="1:12" ht="15" thickBot="1" x14ac:dyDescent="0.35">
      <c r="A22" s="14" t="s">
        <v>11</v>
      </c>
      <c r="B22" s="77">
        <v>274</v>
      </c>
      <c r="C22" s="77">
        <v>111219</v>
      </c>
      <c r="D22" s="77">
        <v>312</v>
      </c>
      <c r="E22" s="77">
        <v>197103</v>
      </c>
      <c r="F22" s="27">
        <f t="shared" si="10"/>
        <v>586</v>
      </c>
      <c r="G22" s="27">
        <f t="shared" si="10"/>
        <v>308322</v>
      </c>
      <c r="H22" s="184"/>
      <c r="I22" s="184"/>
      <c r="J22" s="187"/>
      <c r="K22" s="17">
        <v>0.82720000000000005</v>
      </c>
      <c r="L22" s="18">
        <v>0.1071</v>
      </c>
    </row>
    <row r="23" spans="1:12" ht="15" thickBot="1" x14ac:dyDescent="0.35">
      <c r="A23" s="14" t="s">
        <v>12</v>
      </c>
      <c r="B23" s="77">
        <v>6578</v>
      </c>
      <c r="C23" s="77">
        <v>1438817.7</v>
      </c>
      <c r="D23" s="77">
        <v>3661</v>
      </c>
      <c r="E23" s="77">
        <v>1821793.9</v>
      </c>
      <c r="F23" s="27">
        <f t="shared" si="10"/>
        <v>10239</v>
      </c>
      <c r="G23" s="27">
        <f t="shared" si="10"/>
        <v>3260611.5999999996</v>
      </c>
      <c r="H23" s="184"/>
      <c r="I23" s="184"/>
      <c r="J23" s="187"/>
      <c r="K23" s="17">
        <v>0.63572499999999976</v>
      </c>
      <c r="L23" s="18">
        <v>0.22370000000000001</v>
      </c>
    </row>
    <row r="24" spans="1:12" ht="15" thickBot="1" x14ac:dyDescent="0.35">
      <c r="A24" s="14" t="s">
        <v>13</v>
      </c>
      <c r="B24" s="77">
        <v>327</v>
      </c>
      <c r="C24" s="77">
        <v>158206.84750823121</v>
      </c>
      <c r="D24" s="77">
        <v>222</v>
      </c>
      <c r="E24" s="77">
        <v>102267.82121129503</v>
      </c>
      <c r="F24" s="27">
        <f t="shared" ref="F24:F26" si="11">B24+D24</f>
        <v>549</v>
      </c>
      <c r="G24" s="27">
        <f t="shared" ref="G24:G26" si="12">C24+E24</f>
        <v>260474.66871952623</v>
      </c>
      <c r="H24" s="184"/>
      <c r="I24" s="184"/>
      <c r="J24" s="187"/>
      <c r="K24" s="17">
        <v>0.85340000000000005</v>
      </c>
      <c r="L24" s="18">
        <v>0.29685</v>
      </c>
    </row>
    <row r="25" spans="1:12" ht="15" thickBot="1" x14ac:dyDescent="0.35">
      <c r="A25" s="14" t="s">
        <v>14</v>
      </c>
      <c r="B25" s="77">
        <v>9893</v>
      </c>
      <c r="C25" s="77">
        <v>1710266</v>
      </c>
      <c r="D25" s="77">
        <v>3464</v>
      </c>
      <c r="E25" s="77">
        <v>1308253</v>
      </c>
      <c r="F25" s="27">
        <f t="shared" si="11"/>
        <v>13357</v>
      </c>
      <c r="G25" s="27">
        <f t="shared" si="12"/>
        <v>3018519</v>
      </c>
      <c r="H25" s="184"/>
      <c r="I25" s="184"/>
      <c r="J25" s="187"/>
      <c r="K25" s="17">
        <v>0.68969999999999898</v>
      </c>
      <c r="L25" s="18">
        <v>0.19816666666666669</v>
      </c>
    </row>
    <row r="26" spans="1:12" ht="15" thickBot="1" x14ac:dyDescent="0.35">
      <c r="A26" s="19" t="s">
        <v>15</v>
      </c>
      <c r="B26" s="78">
        <v>146</v>
      </c>
      <c r="C26" s="78">
        <v>68070.097000000009</v>
      </c>
      <c r="D26" s="78">
        <v>103</v>
      </c>
      <c r="E26" s="78">
        <v>60214.119999999995</v>
      </c>
      <c r="F26" s="27">
        <f t="shared" si="11"/>
        <v>249</v>
      </c>
      <c r="G26" s="27">
        <f t="shared" si="12"/>
        <v>128284.217</v>
      </c>
      <c r="H26" s="184"/>
      <c r="I26" s="184"/>
      <c r="J26" s="187"/>
      <c r="K26" s="22">
        <v>1.0027499999999949</v>
      </c>
      <c r="L26" s="23">
        <v>0.26300000000000001</v>
      </c>
    </row>
    <row r="27" spans="1:12" ht="15" thickBot="1" x14ac:dyDescent="0.35">
      <c r="A27" s="87" t="s">
        <v>19</v>
      </c>
      <c r="B27" s="90">
        <f>SUM(B28:B32)</f>
        <v>6056</v>
      </c>
      <c r="C27" s="90">
        <f t="shared" ref="C27:E27" si="13">SUM(C28:C32)</f>
        <v>8600981.7187633887</v>
      </c>
      <c r="D27" s="90">
        <f t="shared" si="13"/>
        <v>4926</v>
      </c>
      <c r="E27" s="90">
        <f t="shared" si="13"/>
        <v>17655351.469815969</v>
      </c>
      <c r="F27" s="89">
        <f t="shared" si="10"/>
        <v>10982</v>
      </c>
      <c r="G27" s="89">
        <f t="shared" si="10"/>
        <v>26256333.188579358</v>
      </c>
      <c r="H27" s="184">
        <f>G27/G2</f>
        <v>0.46360350096562997</v>
      </c>
      <c r="I27" s="188">
        <f>F27/F2</f>
        <v>6.353860627008363E-3</v>
      </c>
      <c r="J27" s="192">
        <f>E27/G27</f>
        <v>0.67242258631511675</v>
      </c>
      <c r="K27" s="25"/>
      <c r="L27" s="26"/>
    </row>
    <row r="28" spans="1:12" ht="15" thickBot="1" x14ac:dyDescent="0.35">
      <c r="A28" s="14" t="s">
        <v>11</v>
      </c>
      <c r="B28" s="77">
        <v>23</v>
      </c>
      <c r="C28" s="77">
        <v>107506</v>
      </c>
      <c r="D28" s="77">
        <v>83</v>
      </c>
      <c r="E28" s="77">
        <v>994727</v>
      </c>
      <c r="F28" s="27">
        <f t="shared" si="10"/>
        <v>106</v>
      </c>
      <c r="G28" s="27">
        <f t="shared" si="10"/>
        <v>1102233</v>
      </c>
      <c r="H28" s="184"/>
      <c r="I28" s="188"/>
      <c r="J28" s="192"/>
      <c r="K28" s="17">
        <v>0.82720000000000005</v>
      </c>
      <c r="L28" s="18">
        <v>6.576666666666664E-2</v>
      </c>
    </row>
    <row r="29" spans="1:12" ht="15" thickBot="1" x14ac:dyDescent="0.35">
      <c r="A29" s="14" t="s">
        <v>12</v>
      </c>
      <c r="B29" s="77">
        <v>398</v>
      </c>
      <c r="C29" s="77">
        <v>4527697.7</v>
      </c>
      <c r="D29" s="77">
        <v>842</v>
      </c>
      <c r="E29" s="77">
        <v>5298561.0999999996</v>
      </c>
      <c r="F29" s="27">
        <f t="shared" si="10"/>
        <v>1240</v>
      </c>
      <c r="G29" s="27">
        <f t="shared" si="10"/>
        <v>9826258.8000000007</v>
      </c>
      <c r="H29" s="184"/>
      <c r="I29" s="188"/>
      <c r="J29" s="192"/>
      <c r="K29" s="17">
        <v>0.58833333333333293</v>
      </c>
      <c r="L29" s="18">
        <v>0.18739999999999968</v>
      </c>
    </row>
    <row r="30" spans="1:12" ht="15" thickBot="1" x14ac:dyDescent="0.35">
      <c r="A30" s="14" t="s">
        <v>13</v>
      </c>
      <c r="B30" s="77">
        <v>5</v>
      </c>
      <c r="C30" s="77">
        <v>12123.438763388511</v>
      </c>
      <c r="D30" s="77">
        <v>14</v>
      </c>
      <c r="E30" s="77">
        <v>303913.25981596886</v>
      </c>
      <c r="F30" s="27">
        <f t="shared" ref="F30:F32" si="14">B30+D30</f>
        <v>19</v>
      </c>
      <c r="G30" s="27">
        <f t="shared" ref="G30:G32" si="15">C30+E30</f>
        <v>316036.69857935735</v>
      </c>
      <c r="H30" s="184"/>
      <c r="I30" s="188"/>
      <c r="J30" s="192"/>
      <c r="K30" s="17">
        <v>0.85340000000000005</v>
      </c>
      <c r="L30" s="18">
        <v>0.29685</v>
      </c>
    </row>
    <row r="31" spans="1:12" ht="15" thickBot="1" x14ac:dyDescent="0.35">
      <c r="A31" s="14" t="s">
        <v>14</v>
      </c>
      <c r="B31" s="77">
        <v>5625</v>
      </c>
      <c r="C31" s="77">
        <v>3935854</v>
      </c>
      <c r="D31" s="77">
        <v>3967</v>
      </c>
      <c r="E31" s="77">
        <v>10806019</v>
      </c>
      <c r="F31" s="27">
        <f t="shared" si="14"/>
        <v>9592</v>
      </c>
      <c r="G31" s="27">
        <f t="shared" si="15"/>
        <v>14741873</v>
      </c>
      <c r="H31" s="184"/>
      <c r="I31" s="188"/>
      <c r="J31" s="192"/>
      <c r="K31" s="17">
        <v>0.608899999999999</v>
      </c>
      <c r="L31" s="18">
        <v>0.18462500000000001</v>
      </c>
    </row>
    <row r="32" spans="1:12" ht="15" thickBot="1" x14ac:dyDescent="0.35">
      <c r="A32" s="14" t="s">
        <v>15</v>
      </c>
      <c r="B32" s="77">
        <v>5</v>
      </c>
      <c r="C32" s="77">
        <v>17800.580000000002</v>
      </c>
      <c r="D32" s="77">
        <v>20</v>
      </c>
      <c r="E32" s="77">
        <v>252131.11</v>
      </c>
      <c r="F32" s="27">
        <f t="shared" si="14"/>
        <v>25</v>
      </c>
      <c r="G32" s="27">
        <f t="shared" si="15"/>
        <v>269931.69</v>
      </c>
      <c r="H32" s="184"/>
      <c r="I32" s="188"/>
      <c r="J32" s="192"/>
      <c r="K32" s="22">
        <v>1.0027499999999949</v>
      </c>
      <c r="L32" s="23">
        <v>0.20580000000000001</v>
      </c>
    </row>
    <row r="33" spans="1:10" ht="15" thickBot="1" x14ac:dyDescent="0.35">
      <c r="A33" s="87" t="s">
        <v>20</v>
      </c>
      <c r="B33" s="90"/>
      <c r="C33" s="90">
        <v>0</v>
      </c>
      <c r="D33" s="90">
        <v>0</v>
      </c>
      <c r="E33" s="90">
        <v>0</v>
      </c>
      <c r="F33" s="89">
        <f t="shared" si="10"/>
        <v>0</v>
      </c>
      <c r="G33" s="89">
        <f t="shared" si="10"/>
        <v>0</v>
      </c>
      <c r="H33" s="189">
        <f>G33/G2</f>
        <v>0</v>
      </c>
      <c r="I33" s="190">
        <f>F33/F2</f>
        <v>0</v>
      </c>
      <c r="J33" s="191"/>
    </row>
    <row r="34" spans="1:10" ht="15" thickBot="1" x14ac:dyDescent="0.35">
      <c r="A34" s="38" t="s">
        <v>12</v>
      </c>
      <c r="B34" s="39">
        <v>3</v>
      </c>
      <c r="C34" s="39"/>
      <c r="D34" s="39"/>
      <c r="E34" s="39"/>
      <c r="F34" s="37">
        <f t="shared" si="10"/>
        <v>3</v>
      </c>
      <c r="G34" s="28">
        <f t="shared" si="10"/>
        <v>0</v>
      </c>
      <c r="H34" s="189"/>
      <c r="I34" s="190"/>
      <c r="J34" s="191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CE7B-7E5D-43D5-8EDD-EE298874579A}">
  <sheetPr codeName="Sheet9">
    <tabColor theme="7"/>
  </sheetPr>
  <dimension ref="A1:L34"/>
  <sheetViews>
    <sheetView workbookViewId="0"/>
  </sheetViews>
  <sheetFormatPr defaultRowHeight="14.4" x14ac:dyDescent="0.3"/>
  <cols>
    <col min="1" max="1" width="17.77734375" customWidth="1"/>
    <col min="2" max="2" width="13.44140625" style="15" customWidth="1"/>
    <col min="3" max="3" width="14.77734375" style="15" customWidth="1"/>
    <col min="4" max="4" width="13.44140625" style="15" customWidth="1"/>
    <col min="5" max="5" width="14.44140625" style="15" customWidth="1"/>
    <col min="6" max="6" width="11.77734375" customWidth="1"/>
    <col min="7" max="7" width="13" customWidth="1"/>
    <col min="8" max="8" width="13" bestFit="1" customWidth="1"/>
    <col min="9" max="9" width="12" customWidth="1"/>
    <col min="10" max="10" width="18.21875" customWidth="1"/>
    <col min="11" max="11" width="13" hidden="1" customWidth="1"/>
    <col min="12" max="12" width="12.21875" hidden="1" customWidth="1"/>
    <col min="13" max="13" width="10.21875" bestFit="1" customWidth="1"/>
    <col min="14" max="14" width="8.77734375" customWidth="1"/>
  </cols>
  <sheetData>
    <row r="1" spans="1:12" ht="43.8" thickBot="1" x14ac:dyDescent="0.35">
      <c r="A1" s="68">
        <v>2023</v>
      </c>
      <c r="B1" s="69" t="s">
        <v>0</v>
      </c>
      <c r="C1" s="70" t="s">
        <v>1</v>
      </c>
      <c r="D1" s="69" t="s">
        <v>24</v>
      </c>
      <c r="E1" s="70" t="s">
        <v>25</v>
      </c>
      <c r="F1" s="71" t="s">
        <v>2</v>
      </c>
      <c r="G1" s="71" t="s">
        <v>3</v>
      </c>
      <c r="H1" s="72" t="s">
        <v>4</v>
      </c>
      <c r="I1" s="72" t="s">
        <v>5</v>
      </c>
      <c r="J1" s="73" t="s">
        <v>26</v>
      </c>
      <c r="K1" s="34" t="s">
        <v>6</v>
      </c>
      <c r="L1" s="4" t="s">
        <v>7</v>
      </c>
    </row>
    <row r="2" spans="1:12" ht="15" thickBot="1" x14ac:dyDescent="0.35">
      <c r="A2" s="5" t="s">
        <v>31</v>
      </c>
      <c r="B2" s="6">
        <f>B3+B9+B15+B21+B27+B33</f>
        <v>1656250</v>
      </c>
      <c r="C2" s="6">
        <f t="shared" ref="C2:F2" si="0">C3+C9+C15+C21+C27+C33</f>
        <v>34845373.611040205</v>
      </c>
      <c r="D2" s="6">
        <f t="shared" si="0"/>
        <v>39827</v>
      </c>
      <c r="E2" s="6">
        <f t="shared" si="0"/>
        <v>24137886.082063291</v>
      </c>
      <c r="F2" s="40">
        <f t="shared" si="0"/>
        <v>1696077</v>
      </c>
      <c r="G2" s="31">
        <f>C2+E2</f>
        <v>58983259.693103492</v>
      </c>
      <c r="H2" s="35">
        <f>SUM(H3:H34)</f>
        <v>1</v>
      </c>
      <c r="I2" s="36">
        <f>SUM(I3:I34)</f>
        <v>1.0000000000000002</v>
      </c>
      <c r="J2" s="36">
        <f>E2/G2</f>
        <v>0.40923282652833054</v>
      </c>
      <c r="K2" s="183" t="s">
        <v>9</v>
      </c>
      <c r="L2" s="183"/>
    </row>
    <row r="3" spans="1:12" ht="15" thickBot="1" x14ac:dyDescent="0.35">
      <c r="A3" s="74" t="s">
        <v>10</v>
      </c>
      <c r="B3" s="75">
        <f>SUM(B4:B8)</f>
        <v>1328781</v>
      </c>
      <c r="C3" s="75">
        <f>SUM(C4:C8)</f>
        <v>16982461.920195293</v>
      </c>
      <c r="D3" s="75">
        <f>SUM(D4:D8)</f>
        <v>13067</v>
      </c>
      <c r="E3" s="75">
        <f>SUM(E4:E8)</f>
        <v>239897.26300000001</v>
      </c>
      <c r="F3" s="76">
        <f>B3+D3</f>
        <v>1341848</v>
      </c>
      <c r="G3" s="75">
        <f>C3+E3</f>
        <v>17222359.183195293</v>
      </c>
      <c r="H3" s="184">
        <f>G3/G$2</f>
        <v>0.29198723964740431</v>
      </c>
      <c r="I3" s="185">
        <f>F3/F2</f>
        <v>0.79114804339661471</v>
      </c>
      <c r="J3" s="186">
        <f>E3/G3</f>
        <v>1.3929407722147591E-2</v>
      </c>
      <c r="K3" s="12"/>
      <c r="L3" s="13"/>
    </row>
    <row r="4" spans="1:12" ht="15" thickBot="1" x14ac:dyDescent="0.35">
      <c r="A4" s="14" t="s">
        <v>11</v>
      </c>
      <c r="B4" s="15">
        <v>28705</v>
      </c>
      <c r="C4" s="15">
        <v>475426</v>
      </c>
      <c r="D4" s="15">
        <v>142</v>
      </c>
      <c r="E4" s="15">
        <v>3629</v>
      </c>
      <c r="F4" s="16">
        <f>B4+D4</f>
        <v>28847</v>
      </c>
      <c r="G4" s="16">
        <f>C4+E4</f>
        <v>479055</v>
      </c>
      <c r="H4" s="184"/>
      <c r="I4" s="185"/>
      <c r="J4" s="186"/>
      <c r="K4" s="17">
        <v>0.82720000000000005</v>
      </c>
      <c r="L4" s="18">
        <v>0.32579999999999898</v>
      </c>
    </row>
    <row r="5" spans="1:12" ht="15" thickBot="1" x14ac:dyDescent="0.35">
      <c r="A5" s="14" t="s">
        <v>12</v>
      </c>
      <c r="B5" s="77">
        <v>492096</v>
      </c>
      <c r="C5" s="77">
        <v>3914141.3</v>
      </c>
      <c r="D5" s="77">
        <v>1952</v>
      </c>
      <c r="E5" s="77">
        <v>32543.9</v>
      </c>
      <c r="F5" s="16">
        <f t="shared" ref="F5:F8" si="1">B5+D5</f>
        <v>494048</v>
      </c>
      <c r="G5" s="16">
        <f t="shared" ref="G5:G8" si="2">C5+E5</f>
        <v>3946685.1999999997</v>
      </c>
      <c r="H5" s="184"/>
      <c r="I5" s="185"/>
      <c r="J5" s="186"/>
      <c r="K5" s="17">
        <v>0.63572499999999976</v>
      </c>
      <c r="L5" s="18">
        <v>0.46629999999999949</v>
      </c>
    </row>
    <row r="6" spans="1:12" ht="15" thickBot="1" x14ac:dyDescent="0.35">
      <c r="A6" s="14" t="s">
        <v>13</v>
      </c>
      <c r="B6" s="77">
        <v>43927</v>
      </c>
      <c r="C6" s="77">
        <v>744414.47019529331</v>
      </c>
      <c r="D6" s="77">
        <v>238</v>
      </c>
      <c r="E6" s="77">
        <v>7092.0430000000006</v>
      </c>
      <c r="F6" s="16">
        <f t="shared" si="1"/>
        <v>44165</v>
      </c>
      <c r="G6" s="16">
        <f t="shared" si="2"/>
        <v>751506.51319529326</v>
      </c>
      <c r="H6" s="184"/>
      <c r="I6" s="185"/>
      <c r="J6" s="186"/>
      <c r="K6" s="17">
        <v>0.85340000000000005</v>
      </c>
      <c r="L6" s="18">
        <v>0.64470000000000005</v>
      </c>
    </row>
    <row r="7" spans="1:12" ht="15" thickBot="1" x14ac:dyDescent="0.35">
      <c r="A7" s="14" t="s">
        <v>14</v>
      </c>
      <c r="B7" s="77">
        <v>752921</v>
      </c>
      <c r="C7" s="77">
        <v>11701396</v>
      </c>
      <c r="D7" s="77">
        <v>10729</v>
      </c>
      <c r="E7" s="77">
        <v>196513</v>
      </c>
      <c r="F7" s="16">
        <f t="shared" si="1"/>
        <v>763650</v>
      </c>
      <c r="G7" s="16">
        <f t="shared" si="2"/>
        <v>11897909</v>
      </c>
      <c r="H7" s="184"/>
      <c r="I7" s="185"/>
      <c r="J7" s="186"/>
      <c r="K7" s="17">
        <v>0.68969999999999898</v>
      </c>
      <c r="L7" s="18">
        <v>0.41543333333333332</v>
      </c>
    </row>
    <row r="8" spans="1:12" ht="15" thickBot="1" x14ac:dyDescent="0.35">
      <c r="A8" s="19" t="s">
        <v>15</v>
      </c>
      <c r="B8" s="78">
        <v>11132</v>
      </c>
      <c r="C8" s="78">
        <v>147084.15</v>
      </c>
      <c r="D8" s="78">
        <v>6</v>
      </c>
      <c r="E8" s="78">
        <v>119.32</v>
      </c>
      <c r="F8" s="16">
        <f t="shared" si="1"/>
        <v>11138</v>
      </c>
      <c r="G8" s="16">
        <f t="shared" si="2"/>
        <v>147203.47</v>
      </c>
      <c r="H8" s="184"/>
      <c r="I8" s="185"/>
      <c r="J8" s="186"/>
      <c r="K8" s="22">
        <v>1.0027499999999949</v>
      </c>
      <c r="L8" s="23">
        <v>0.64710000000000001</v>
      </c>
    </row>
    <row r="9" spans="1:12" ht="15" thickBot="1" x14ac:dyDescent="0.35">
      <c r="A9" s="74" t="s">
        <v>16</v>
      </c>
      <c r="B9" s="80">
        <f>SUM(B10:B14)</f>
        <v>205608</v>
      </c>
      <c r="C9" s="80">
        <f>SUM(C10:C14)</f>
        <v>2534149.6507392959</v>
      </c>
      <c r="D9" s="80">
        <f>SUM(D10:D14)</f>
        <v>2434</v>
      </c>
      <c r="E9" s="80">
        <f>SUM(E10:E14)</f>
        <v>38204</v>
      </c>
      <c r="F9" s="76">
        <f t="shared" ref="F9:G20" si="3">B9+D9</f>
        <v>208042</v>
      </c>
      <c r="G9" s="76">
        <f t="shared" si="3"/>
        <v>2572353.6507392959</v>
      </c>
      <c r="H9" s="184">
        <f>G9/G2</f>
        <v>4.36115885104272E-2</v>
      </c>
      <c r="I9" s="184">
        <f>F9/F2</f>
        <v>0.12266070467319586</v>
      </c>
      <c r="J9" s="187">
        <f>E9/G9</f>
        <v>1.4851768141997174E-2</v>
      </c>
      <c r="K9" s="25"/>
      <c r="L9" s="26"/>
    </row>
    <row r="10" spans="1:12" ht="15" thickBot="1" x14ac:dyDescent="0.35">
      <c r="A10" s="14" t="s">
        <v>11</v>
      </c>
      <c r="B10" s="77">
        <v>6361</v>
      </c>
      <c r="C10" s="77">
        <v>93557</v>
      </c>
      <c r="D10" s="77">
        <v>0</v>
      </c>
      <c r="E10" s="77">
        <v>0</v>
      </c>
      <c r="F10" s="27">
        <f t="shared" si="3"/>
        <v>6361</v>
      </c>
      <c r="G10" s="27">
        <f t="shared" si="3"/>
        <v>93557</v>
      </c>
      <c r="H10" s="184"/>
      <c r="I10" s="184"/>
      <c r="J10" s="187"/>
      <c r="K10" s="17">
        <v>0.82720000000000005</v>
      </c>
      <c r="L10" s="18">
        <v>0.32579999999999898</v>
      </c>
    </row>
    <row r="11" spans="1:12" ht="15" thickBot="1" x14ac:dyDescent="0.35">
      <c r="A11" s="14" t="s">
        <v>12</v>
      </c>
      <c r="B11" s="77">
        <v>87161</v>
      </c>
      <c r="C11" s="77">
        <v>621562.19999999995</v>
      </c>
      <c r="D11" s="77">
        <v>437</v>
      </c>
      <c r="E11" s="77">
        <v>6325</v>
      </c>
      <c r="F11" s="27">
        <f t="shared" si="3"/>
        <v>87598</v>
      </c>
      <c r="G11" s="27">
        <f t="shared" si="3"/>
        <v>627887.19999999995</v>
      </c>
      <c r="H11" s="184"/>
      <c r="I11" s="184"/>
      <c r="J11" s="187"/>
      <c r="K11" s="17">
        <v>0.63572499999999976</v>
      </c>
      <c r="L11" s="18">
        <v>0.46629999999999949</v>
      </c>
    </row>
    <row r="12" spans="1:12" ht="15" thickBot="1" x14ac:dyDescent="0.35">
      <c r="A12" s="14" t="s">
        <v>13</v>
      </c>
      <c r="B12" s="77">
        <v>11846</v>
      </c>
      <c r="C12" s="77">
        <v>205651.05073929601</v>
      </c>
      <c r="D12" s="77">
        <v>0</v>
      </c>
      <c r="E12" s="77">
        <v>0</v>
      </c>
      <c r="F12" s="27">
        <f t="shared" si="3"/>
        <v>11846</v>
      </c>
      <c r="G12" s="27">
        <f t="shared" si="3"/>
        <v>205651.05073929601</v>
      </c>
      <c r="H12" s="184"/>
      <c r="I12" s="184"/>
      <c r="J12" s="187"/>
      <c r="K12" s="17">
        <v>0.85340000000000005</v>
      </c>
      <c r="L12" s="18">
        <v>0.64470000000000005</v>
      </c>
    </row>
    <row r="13" spans="1:12" ht="15" thickBot="1" x14ac:dyDescent="0.35">
      <c r="A13" s="14" t="s">
        <v>14</v>
      </c>
      <c r="B13" s="77">
        <v>96730</v>
      </c>
      <c r="C13" s="77">
        <v>1563339</v>
      </c>
      <c r="D13" s="77">
        <v>1997</v>
      </c>
      <c r="E13" s="77">
        <v>31879</v>
      </c>
      <c r="F13" s="27">
        <f t="shared" si="3"/>
        <v>98727</v>
      </c>
      <c r="G13" s="27">
        <f t="shared" si="3"/>
        <v>1595218</v>
      </c>
      <c r="H13" s="184"/>
      <c r="I13" s="184"/>
      <c r="J13" s="187"/>
      <c r="K13" s="17">
        <v>0.68969999999999898</v>
      </c>
      <c r="L13" s="18">
        <v>0.41543333333333332</v>
      </c>
    </row>
    <row r="14" spans="1:12" ht="15" thickBot="1" x14ac:dyDescent="0.35">
      <c r="A14" s="19" t="s">
        <v>15</v>
      </c>
      <c r="B14" s="78">
        <v>3510</v>
      </c>
      <c r="C14" s="78">
        <v>50040.4</v>
      </c>
      <c r="D14" s="78">
        <v>0</v>
      </c>
      <c r="E14" s="78">
        <v>0</v>
      </c>
      <c r="F14" s="28">
        <f t="shared" si="3"/>
        <v>3510</v>
      </c>
      <c r="G14" s="28">
        <f t="shared" si="3"/>
        <v>50040.4</v>
      </c>
      <c r="H14" s="184"/>
      <c r="I14" s="184"/>
      <c r="J14" s="187"/>
      <c r="K14" s="22">
        <v>1.0027499999999949</v>
      </c>
      <c r="L14" s="23">
        <v>0.64710000000000001</v>
      </c>
    </row>
    <row r="15" spans="1:12" ht="15" thickBot="1" x14ac:dyDescent="0.35">
      <c r="A15" s="74" t="s">
        <v>17</v>
      </c>
      <c r="B15" s="80">
        <f>SUM(B16:B20)</f>
        <v>99307</v>
      </c>
      <c r="C15" s="80">
        <f t="shared" ref="C15:E15" si="4">SUM(C16:C20)</f>
        <v>3374845.8166542165</v>
      </c>
      <c r="D15" s="80">
        <f t="shared" si="4"/>
        <v>11910</v>
      </c>
      <c r="E15" s="80">
        <f t="shared" si="4"/>
        <v>1197672.7878588119</v>
      </c>
      <c r="F15" s="76">
        <f t="shared" si="3"/>
        <v>111217</v>
      </c>
      <c r="G15" s="76">
        <f t="shared" si="3"/>
        <v>4572518.6045130286</v>
      </c>
      <c r="H15" s="184">
        <f>G15/G2</f>
        <v>7.7522311047309958E-2</v>
      </c>
      <c r="I15" s="184">
        <f>F15/F2</f>
        <v>6.5573084240868787E-2</v>
      </c>
      <c r="J15" s="187">
        <f>E15/G15</f>
        <v>0.26192846687965821</v>
      </c>
      <c r="K15" s="25"/>
      <c r="L15" s="26"/>
    </row>
    <row r="16" spans="1:12" ht="15" thickBot="1" x14ac:dyDescent="0.35">
      <c r="A16" s="14" t="s">
        <v>11</v>
      </c>
      <c r="B16" s="77">
        <v>3866</v>
      </c>
      <c r="C16" s="77">
        <v>169919</v>
      </c>
      <c r="D16" s="77">
        <v>689</v>
      </c>
      <c r="E16" s="77">
        <v>53566</v>
      </c>
      <c r="F16" s="27">
        <f t="shared" si="3"/>
        <v>4555</v>
      </c>
      <c r="G16" s="27">
        <f t="shared" si="3"/>
        <v>223485</v>
      </c>
      <c r="H16" s="184"/>
      <c r="I16" s="184"/>
      <c r="J16" s="187"/>
      <c r="K16" s="17">
        <v>0.82720000000000005</v>
      </c>
      <c r="L16" s="18">
        <v>0.1356</v>
      </c>
    </row>
    <row r="17" spans="1:12" ht="15" thickBot="1" x14ac:dyDescent="0.35">
      <c r="A17" s="14" t="s">
        <v>12</v>
      </c>
      <c r="B17" s="77">
        <v>42724</v>
      </c>
      <c r="C17" s="77">
        <v>1028554.3</v>
      </c>
      <c r="D17" s="77">
        <v>4962</v>
      </c>
      <c r="E17" s="77">
        <v>303629.2</v>
      </c>
      <c r="F17" s="27">
        <f t="shared" si="3"/>
        <v>47686</v>
      </c>
      <c r="G17" s="27">
        <f t="shared" si="3"/>
        <v>1332183.5</v>
      </c>
      <c r="H17" s="184"/>
      <c r="I17" s="184"/>
      <c r="J17" s="187"/>
      <c r="K17" s="17">
        <v>0.63572499999999976</v>
      </c>
      <c r="L17" s="18">
        <v>0.27464999999999951</v>
      </c>
    </row>
    <row r="18" spans="1:12" ht="15" thickBot="1" x14ac:dyDescent="0.35">
      <c r="A18" s="14" t="s">
        <v>13</v>
      </c>
      <c r="B18" s="77">
        <v>3670</v>
      </c>
      <c r="C18" s="77">
        <v>137358.75665421682</v>
      </c>
      <c r="D18" s="77">
        <v>226</v>
      </c>
      <c r="E18" s="77">
        <v>22173.637858812075</v>
      </c>
      <c r="F18" s="27">
        <f t="shared" si="3"/>
        <v>3896</v>
      </c>
      <c r="G18" s="27">
        <f t="shared" si="3"/>
        <v>159532.39451302891</v>
      </c>
      <c r="H18" s="184"/>
      <c r="I18" s="184"/>
      <c r="J18" s="187"/>
      <c r="K18" s="17">
        <v>0.85340000000000005</v>
      </c>
      <c r="L18" s="18">
        <v>0.29685</v>
      </c>
    </row>
    <row r="19" spans="1:12" ht="15" thickBot="1" x14ac:dyDescent="0.35">
      <c r="A19" s="14" t="s">
        <v>14</v>
      </c>
      <c r="B19" s="77">
        <v>47728</v>
      </c>
      <c r="C19" s="77">
        <v>2003148</v>
      </c>
      <c r="D19" s="77">
        <v>5903</v>
      </c>
      <c r="E19" s="77">
        <v>808635</v>
      </c>
      <c r="F19" s="27">
        <f t="shared" si="3"/>
        <v>53631</v>
      </c>
      <c r="G19" s="27">
        <f t="shared" si="3"/>
        <v>2811783</v>
      </c>
      <c r="H19" s="184"/>
      <c r="I19" s="184"/>
      <c r="J19" s="187"/>
      <c r="K19" s="17">
        <v>0.68969999999999898</v>
      </c>
      <c r="L19" s="18">
        <v>0.21156666666666668</v>
      </c>
    </row>
    <row r="20" spans="1:12" ht="15" thickBot="1" x14ac:dyDescent="0.35">
      <c r="A20" s="19" t="s">
        <v>15</v>
      </c>
      <c r="B20" s="78">
        <v>1319</v>
      </c>
      <c r="C20" s="78">
        <v>35865.760000000002</v>
      </c>
      <c r="D20" s="78">
        <v>130</v>
      </c>
      <c r="E20" s="78">
        <v>9668.9500000000007</v>
      </c>
      <c r="F20" s="28">
        <f t="shared" si="3"/>
        <v>1449</v>
      </c>
      <c r="G20" s="28">
        <f t="shared" si="3"/>
        <v>45534.710000000006</v>
      </c>
      <c r="H20" s="184"/>
      <c r="I20" s="184"/>
      <c r="J20" s="187"/>
      <c r="K20" s="22">
        <v>1.0027499999999949</v>
      </c>
      <c r="L20" s="23">
        <v>0.43530000000000002</v>
      </c>
    </row>
    <row r="21" spans="1:12" ht="15" thickBot="1" x14ac:dyDescent="0.35">
      <c r="A21" s="74" t="s">
        <v>18</v>
      </c>
      <c r="B21" s="80">
        <f>SUM(B22:B26)</f>
        <v>16765</v>
      </c>
      <c r="C21" s="80">
        <f t="shared" ref="C21:E21" si="5">SUM(C22:C26)</f>
        <v>4270902.0235497449</v>
      </c>
      <c r="D21" s="80">
        <f t="shared" si="5"/>
        <v>7604</v>
      </c>
      <c r="E21" s="80">
        <f t="shared" si="5"/>
        <v>3582238.46</v>
      </c>
      <c r="F21" s="76">
        <f t="shared" ref="F21:G34" si="6">B21+D21</f>
        <v>24369</v>
      </c>
      <c r="G21" s="76">
        <f t="shared" si="6"/>
        <v>7853140.4835497448</v>
      </c>
      <c r="H21" s="184">
        <f>G21/G2</f>
        <v>0.1331418528648724</v>
      </c>
      <c r="I21" s="184">
        <f>F21/F2</f>
        <v>1.4367861836461434E-2</v>
      </c>
      <c r="J21" s="187">
        <f>E21/G21</f>
        <v>0.45615362000766996</v>
      </c>
      <c r="K21" s="25"/>
      <c r="L21" s="26"/>
    </row>
    <row r="22" spans="1:12" ht="15" thickBot="1" x14ac:dyDescent="0.35">
      <c r="A22" s="14" t="s">
        <v>11</v>
      </c>
      <c r="B22" s="77">
        <v>273</v>
      </c>
      <c r="C22" s="77">
        <v>126047</v>
      </c>
      <c r="D22" s="77">
        <v>313</v>
      </c>
      <c r="E22" s="77">
        <v>229783</v>
      </c>
      <c r="F22" s="27">
        <f t="shared" si="6"/>
        <v>586</v>
      </c>
      <c r="G22" s="27">
        <f t="shared" si="6"/>
        <v>355830</v>
      </c>
      <c r="H22" s="184"/>
      <c r="I22" s="184"/>
      <c r="J22" s="187"/>
      <c r="K22" s="17">
        <v>0.82720000000000005</v>
      </c>
      <c r="L22" s="18">
        <v>0.1071</v>
      </c>
    </row>
    <row r="23" spans="1:12" ht="15" thickBot="1" x14ac:dyDescent="0.35">
      <c r="A23" s="14" t="s">
        <v>12</v>
      </c>
      <c r="B23" s="77">
        <v>6571</v>
      </c>
      <c r="C23" s="77">
        <v>2223171.7000000002</v>
      </c>
      <c r="D23" s="77">
        <v>3645</v>
      </c>
      <c r="E23" s="77">
        <v>1950962</v>
      </c>
      <c r="F23" s="27">
        <f t="shared" si="6"/>
        <v>10216</v>
      </c>
      <c r="G23" s="27">
        <f t="shared" si="6"/>
        <v>4174133.7</v>
      </c>
      <c r="H23" s="184"/>
      <c r="I23" s="184"/>
      <c r="J23" s="187"/>
      <c r="K23" s="17">
        <v>0.63572499999999976</v>
      </c>
      <c r="L23" s="18">
        <v>0.22370000000000001</v>
      </c>
    </row>
    <row r="24" spans="1:12" ht="15" thickBot="1" x14ac:dyDescent="0.35">
      <c r="A24" s="14" t="s">
        <v>13</v>
      </c>
      <c r="B24" s="77">
        <v>325</v>
      </c>
      <c r="C24" s="77">
        <v>179409.44654974464</v>
      </c>
      <c r="D24" s="77">
        <v>227</v>
      </c>
      <c r="E24" s="77"/>
      <c r="F24" s="27">
        <f t="shared" si="6"/>
        <v>552</v>
      </c>
      <c r="G24" s="27">
        <f t="shared" si="6"/>
        <v>179409.44654974464</v>
      </c>
      <c r="H24" s="184"/>
      <c r="I24" s="184"/>
      <c r="J24" s="187"/>
      <c r="K24" s="17">
        <v>0.85340000000000005</v>
      </c>
      <c r="L24" s="18">
        <v>0.29685</v>
      </c>
    </row>
    <row r="25" spans="1:12" ht="15" thickBot="1" x14ac:dyDescent="0.35">
      <c r="A25" s="14" t="s">
        <v>14</v>
      </c>
      <c r="B25" s="77">
        <v>9450</v>
      </c>
      <c r="C25" s="77">
        <v>1677649</v>
      </c>
      <c r="D25" s="77">
        <v>3316</v>
      </c>
      <c r="E25" s="77">
        <v>1339651</v>
      </c>
      <c r="F25" s="27">
        <f>B25+D25</f>
        <v>12766</v>
      </c>
      <c r="G25" s="27">
        <f t="shared" si="6"/>
        <v>3017300</v>
      </c>
      <c r="H25" s="184"/>
      <c r="I25" s="184"/>
      <c r="J25" s="187"/>
      <c r="K25" s="17">
        <v>0.68969999999999898</v>
      </c>
      <c r="L25" s="18">
        <v>0.19816666666666669</v>
      </c>
    </row>
    <row r="26" spans="1:12" ht="15" thickBot="1" x14ac:dyDescent="0.35">
      <c r="A26" s="19" t="s">
        <v>15</v>
      </c>
      <c r="B26" s="78">
        <v>146</v>
      </c>
      <c r="C26" s="78">
        <v>64624.877</v>
      </c>
      <c r="D26" s="78">
        <v>103</v>
      </c>
      <c r="E26" s="78">
        <v>61842.46</v>
      </c>
      <c r="F26" s="28">
        <f>B26+D26</f>
        <v>249</v>
      </c>
      <c r="G26" s="28">
        <f t="shared" si="6"/>
        <v>126467.337</v>
      </c>
      <c r="H26" s="184"/>
      <c r="I26" s="184"/>
      <c r="J26" s="187"/>
      <c r="K26" s="22">
        <v>1.0027499999999949</v>
      </c>
      <c r="L26" s="23">
        <v>0.26300000000000001</v>
      </c>
    </row>
    <row r="27" spans="1:12" ht="15" thickBot="1" x14ac:dyDescent="0.35">
      <c r="A27" s="74" t="s">
        <v>19</v>
      </c>
      <c r="B27" s="80">
        <f>SUM(B28:B32)</f>
        <v>5789</v>
      </c>
      <c r="C27" s="80">
        <f t="shared" ref="C27:E27" si="7">SUM(C28:C32)</f>
        <v>7683014.1999016553</v>
      </c>
      <c r="D27" s="80">
        <f t="shared" si="7"/>
        <v>4812</v>
      </c>
      <c r="E27" s="80">
        <f t="shared" si="7"/>
        <v>19079873.57120448</v>
      </c>
      <c r="F27" s="76">
        <f t="shared" si="6"/>
        <v>10601</v>
      </c>
      <c r="G27" s="76">
        <f t="shared" si="6"/>
        <v>26762887.771106135</v>
      </c>
      <c r="H27" s="184">
        <f>G27/G2</f>
        <v>0.45373700792998622</v>
      </c>
      <c r="I27" s="188">
        <f>F27/F2</f>
        <v>6.2503058528592748E-3</v>
      </c>
      <c r="J27" s="192">
        <f>E27/G27</f>
        <v>0.7129228256079142</v>
      </c>
      <c r="K27" s="25"/>
      <c r="L27" s="26"/>
    </row>
    <row r="28" spans="1:12" ht="15" thickBot="1" x14ac:dyDescent="0.35">
      <c r="A28" s="14" t="s">
        <v>11</v>
      </c>
      <c r="B28" s="77">
        <v>22</v>
      </c>
      <c r="C28" s="77">
        <v>108758</v>
      </c>
      <c r="D28" s="77">
        <v>85</v>
      </c>
      <c r="E28" s="77">
        <v>1115663</v>
      </c>
      <c r="F28" s="27">
        <f t="shared" si="6"/>
        <v>107</v>
      </c>
      <c r="G28" s="27">
        <f t="shared" si="6"/>
        <v>1224421</v>
      </c>
      <c r="H28" s="184"/>
      <c r="I28" s="188"/>
      <c r="J28" s="192"/>
      <c r="K28" s="17">
        <v>0.82720000000000005</v>
      </c>
      <c r="L28" s="18">
        <v>6.576666666666664E-2</v>
      </c>
    </row>
    <row r="29" spans="1:12" ht="15" thickBot="1" x14ac:dyDescent="0.35">
      <c r="A29" s="14" t="s">
        <v>12</v>
      </c>
      <c r="B29" s="77">
        <v>399</v>
      </c>
      <c r="C29" s="77">
        <v>3805582.6</v>
      </c>
      <c r="D29" s="77">
        <v>845</v>
      </c>
      <c r="E29" s="77">
        <v>5794239.9000000004</v>
      </c>
      <c r="F29" s="27">
        <f t="shared" si="6"/>
        <v>1244</v>
      </c>
      <c r="G29" s="27">
        <f t="shared" si="6"/>
        <v>9599822.5</v>
      </c>
      <c r="H29" s="184"/>
      <c r="I29" s="188"/>
      <c r="J29" s="192"/>
      <c r="K29" s="17">
        <v>0.58833333333333293</v>
      </c>
      <c r="L29" s="18">
        <v>0.18739999999999968</v>
      </c>
    </row>
    <row r="30" spans="1:12" ht="15" thickBot="1" x14ac:dyDescent="0.35">
      <c r="A30" s="14" t="s">
        <v>13</v>
      </c>
      <c r="B30" s="77">
        <v>5</v>
      </c>
      <c r="C30" s="77">
        <v>157745.62990165528</v>
      </c>
      <c r="D30" s="77">
        <v>14</v>
      </c>
      <c r="E30" s="77">
        <v>212896.12120447907</v>
      </c>
      <c r="F30" s="27">
        <f t="shared" si="6"/>
        <v>19</v>
      </c>
      <c r="G30" s="27">
        <f t="shared" si="6"/>
        <v>370641.75110613438</v>
      </c>
      <c r="H30" s="184"/>
      <c r="I30" s="188"/>
      <c r="J30" s="192"/>
      <c r="K30" s="17">
        <v>0.85340000000000005</v>
      </c>
      <c r="L30" s="18">
        <v>0.29685</v>
      </c>
    </row>
    <row r="31" spans="1:12" ht="15" thickBot="1" x14ac:dyDescent="0.35">
      <c r="A31" s="14" t="s">
        <v>14</v>
      </c>
      <c r="B31" s="77">
        <v>5358</v>
      </c>
      <c r="C31" s="77">
        <v>3595026</v>
      </c>
      <c r="D31" s="77">
        <v>3848</v>
      </c>
      <c r="E31" s="77">
        <v>11705528</v>
      </c>
      <c r="F31" s="27">
        <f t="shared" si="6"/>
        <v>9206</v>
      </c>
      <c r="G31" s="27">
        <f t="shared" si="6"/>
        <v>15300554</v>
      </c>
      <c r="H31" s="184"/>
      <c r="I31" s="188"/>
      <c r="J31" s="192"/>
      <c r="K31" s="17">
        <v>0.608899999999999</v>
      </c>
      <c r="L31" s="18">
        <v>0.18462500000000001</v>
      </c>
    </row>
    <row r="32" spans="1:12" ht="15" thickBot="1" x14ac:dyDescent="0.35">
      <c r="A32" s="14" t="s">
        <v>15</v>
      </c>
      <c r="B32" s="77">
        <v>5</v>
      </c>
      <c r="C32" s="77">
        <v>15901.97</v>
      </c>
      <c r="D32" s="77">
        <v>20</v>
      </c>
      <c r="E32" s="77">
        <v>251546.55</v>
      </c>
      <c r="F32" s="29">
        <f t="shared" si="6"/>
        <v>25</v>
      </c>
      <c r="G32" s="29">
        <f t="shared" si="6"/>
        <v>267448.51999999996</v>
      </c>
      <c r="H32" s="184"/>
      <c r="I32" s="188"/>
      <c r="J32" s="192"/>
      <c r="K32" s="22">
        <v>1.0027499999999949</v>
      </c>
      <c r="L32" s="23">
        <v>0.20580000000000001</v>
      </c>
    </row>
    <row r="33" spans="1:10" ht="15" thickBot="1" x14ac:dyDescent="0.35">
      <c r="A33" s="74" t="s">
        <v>20</v>
      </c>
      <c r="B33" s="80"/>
      <c r="C33" s="80">
        <v>0</v>
      </c>
      <c r="D33" s="80">
        <v>0</v>
      </c>
      <c r="E33" s="80">
        <v>0</v>
      </c>
      <c r="F33" s="76">
        <f t="shared" si="6"/>
        <v>0</v>
      </c>
      <c r="G33" s="76">
        <f t="shared" si="6"/>
        <v>0</v>
      </c>
      <c r="H33" s="189">
        <f>G33/G2</f>
        <v>0</v>
      </c>
      <c r="I33" s="190">
        <f>F33/F2</f>
        <v>0</v>
      </c>
      <c r="J33" s="191"/>
    </row>
    <row r="34" spans="1:10" ht="15" thickBot="1" x14ac:dyDescent="0.35">
      <c r="A34" s="38" t="s">
        <v>12</v>
      </c>
      <c r="B34" s="39">
        <v>3</v>
      </c>
      <c r="C34" s="39"/>
      <c r="D34" s="39"/>
      <c r="E34" s="39"/>
      <c r="F34" s="37">
        <f t="shared" si="6"/>
        <v>3</v>
      </c>
      <c r="G34" s="28">
        <f t="shared" si="6"/>
        <v>0</v>
      </c>
      <c r="H34" s="189"/>
      <c r="I34" s="190"/>
      <c r="J34" s="191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2619c7-9a19-4dc6-ad29-a355e3b803fe">
      <Terms xmlns="http://schemas.microsoft.com/office/infopath/2007/PartnerControls"/>
    </lcf76f155ced4ddcb4097134ff3c332f>
    <TaxCatchAll xmlns="338e5083-a46f-4766-8e64-ee827b9e16b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7" ma:contentTypeDescription="Create a new document." ma:contentTypeScope="" ma:versionID="32600d4d1f7d82a458dcf2b94f793122">
  <xsd:schema xmlns:xsd="http://www.w3.org/2001/XMLSchema" xmlns:xs="http://www.w3.org/2001/XMLSchema" xmlns:p="http://schemas.microsoft.com/office/2006/metadata/properties" xmlns:ns1="http://schemas.microsoft.com/sharepoint/v3" xmlns:ns2="e12619c7-9a19-4dc6-ad29-a355e3b803fe" xmlns:ns3="338e5083-a46f-4766-8e64-ee827b9e16b3" targetNamespace="http://schemas.microsoft.com/office/2006/metadata/properties" ma:root="true" ma:fieldsID="034fc852382382f4c49008dda4b9e1e2" ns1:_="" ns2:_="" ns3:_="">
    <xsd:import namespace="http://schemas.microsoft.com/sharepoint/v3"/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385ec02-ec27-46be-89cb-1f95a47163a7}" ma:internalName="TaxCatchAll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02931-5608-4E5D-912D-8C7090DDC9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E02EBA-DF0E-46B4-A8D5-97101029DEA3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d7af4645-1844-4c31-acd5-c35a218e8163"/>
    <ds:schemaRef ds:uri="e7d08dc0-29f0-46cb-b996-5156f7384857"/>
    <ds:schemaRef ds:uri="http://www.w3.org/XML/1998/namespace"/>
    <ds:schemaRef ds:uri="e12619c7-9a19-4dc6-ad29-a355e3b803fe"/>
    <ds:schemaRef ds:uri="338e5083-a46f-4766-8e64-ee827b9e16b3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FA4BC1A-D2C6-4BDB-890B-29674C2B9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2619c7-9a19-4dc6-ad29-a355e3b803fe"/>
    <ds:schemaRef ds:uri="338e5083-a46f-4766-8e64-ee827b9e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YTD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Atala, Zazy (ENE)</dc:creator>
  <cp:keywords/>
  <dc:description/>
  <cp:lastModifiedBy>Dawson, Austin (ENE)</cp:lastModifiedBy>
  <cp:revision/>
  <dcterms:created xsi:type="dcterms:W3CDTF">2023-05-04T21:55:01Z</dcterms:created>
  <dcterms:modified xsi:type="dcterms:W3CDTF">2024-04-01T19:05:31Z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0x010100BC1AE3F8EE39AF4DB5638668CA33CBE1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SharedWithUsers">
    <vt:lpwstr>14;#Atala, Zazy (ENE);#15;#Lopes, Paul (ENE);#89;#Dawson, Austin (ENE)</vt:lpwstr>
  </property>
</Properties>
</file>