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ENE-TEAMS-PolicyandPlanning/Shared Documents/Rates and Competitive Supply/V. Customer Choice/Webposting/"/>
    </mc:Choice>
  </mc:AlternateContent>
  <xr:revisionPtr revIDLastSave="111" documentId="8_{E498FCA8-A463-4BCD-9018-25860DC5637E}" xr6:coauthVersionLast="47" xr6:coauthVersionMax="47" xr10:uidLastSave="{09450E73-DC19-4C73-A3F1-7C29FDE8A863}"/>
  <bookViews>
    <workbookView xWindow="28680" yWindow="-120" windowWidth="29040" windowHeight="15720" xr2:uid="{CBD5C63F-6DFB-44DF-9049-74642C65790F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20" r:id="rId7"/>
    <sheet name="AUG" sheetId="22" r:id="rId8"/>
    <sheet name="SEPT" sheetId="21" r:id="rId9"/>
    <sheet name="OCT" sheetId="24" r:id="rId10"/>
    <sheet name="NOV" sheetId="25" r:id="rId11"/>
    <sheet name="DEC" sheetId="26" r:id="rId12"/>
    <sheet name="YTD" sheetId="18" r:id="rId13"/>
  </sheets>
  <definedNames>
    <definedName name="_xlnm._FilterDatabase" localSheetId="3" hidden="1">APR!$A$1:$O$60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26" l="1"/>
  <c r="G25" i="25"/>
  <c r="G25" i="24"/>
  <c r="G5" i="18" l="1"/>
  <c r="F5" i="18"/>
  <c r="E5" i="18"/>
  <c r="D5" i="18"/>
  <c r="F4" i="18"/>
  <c r="G68" i="18"/>
  <c r="G67" i="18"/>
  <c r="G66" i="18"/>
  <c r="G65" i="18"/>
  <c r="G64" i="18"/>
  <c r="G63" i="18"/>
  <c r="G62" i="18"/>
  <c r="G61" i="18"/>
  <c r="G60" i="18"/>
  <c r="G59" i="18"/>
  <c r="G56" i="18"/>
  <c r="G55" i="18"/>
  <c r="G54" i="18"/>
  <c r="G53" i="18"/>
  <c r="G52" i="18"/>
  <c r="G51" i="18"/>
  <c r="G50" i="18"/>
  <c r="G47" i="18"/>
  <c r="G46" i="18"/>
  <c r="G45" i="18"/>
  <c r="G44" i="18"/>
  <c r="G43" i="18"/>
  <c r="G42" i="18"/>
  <c r="G41" i="18"/>
  <c r="G38" i="18"/>
  <c r="G37" i="18"/>
  <c r="G36" i="18"/>
  <c r="G35" i="18"/>
  <c r="G34" i="18"/>
  <c r="G33" i="18"/>
  <c r="G32" i="18"/>
  <c r="G29" i="18"/>
  <c r="G28" i="18"/>
  <c r="G27" i="18"/>
  <c r="G26" i="18"/>
  <c r="G25" i="18"/>
  <c r="G24" i="18"/>
  <c r="G23" i="18"/>
  <c r="G20" i="18"/>
  <c r="G19" i="18"/>
  <c r="G18" i="18"/>
  <c r="G17" i="18"/>
  <c r="G16" i="18"/>
  <c r="G15" i="18"/>
  <c r="G14" i="18"/>
  <c r="G13" i="18"/>
  <c r="E68" i="18"/>
  <c r="E67" i="18"/>
  <c r="E66" i="18"/>
  <c r="E65" i="18"/>
  <c r="E64" i="18"/>
  <c r="E63" i="18"/>
  <c r="E62" i="18"/>
  <c r="E61" i="18"/>
  <c r="E60" i="18"/>
  <c r="E59" i="18"/>
  <c r="E56" i="18"/>
  <c r="E55" i="18"/>
  <c r="E54" i="18"/>
  <c r="E53" i="18"/>
  <c r="E52" i="18"/>
  <c r="E51" i="18"/>
  <c r="E50" i="18"/>
  <c r="E47" i="18"/>
  <c r="E46" i="18"/>
  <c r="E45" i="18"/>
  <c r="E44" i="18"/>
  <c r="E43" i="18"/>
  <c r="E42" i="18"/>
  <c r="E41" i="18"/>
  <c r="E38" i="18"/>
  <c r="E37" i="18"/>
  <c r="E36" i="18"/>
  <c r="E35" i="18"/>
  <c r="E34" i="18"/>
  <c r="E33" i="18"/>
  <c r="E32" i="18"/>
  <c r="E29" i="18"/>
  <c r="E28" i="18"/>
  <c r="E27" i="18"/>
  <c r="E26" i="18"/>
  <c r="E25" i="18"/>
  <c r="E24" i="18"/>
  <c r="E23" i="18"/>
  <c r="E20" i="18"/>
  <c r="E19" i="18"/>
  <c r="E18" i="18"/>
  <c r="E17" i="18"/>
  <c r="E16" i="18"/>
  <c r="E15" i="18"/>
  <c r="E14" i="18"/>
  <c r="E13" i="18"/>
  <c r="C68" i="18"/>
  <c r="C67" i="18"/>
  <c r="C66" i="18"/>
  <c r="C65" i="18"/>
  <c r="C64" i="18"/>
  <c r="C63" i="18"/>
  <c r="C62" i="18"/>
  <c r="C61" i="18"/>
  <c r="C60" i="18"/>
  <c r="C59" i="18"/>
  <c r="C56" i="18"/>
  <c r="C55" i="18"/>
  <c r="C54" i="18"/>
  <c r="C53" i="18"/>
  <c r="C52" i="18"/>
  <c r="C51" i="18"/>
  <c r="C50" i="18"/>
  <c r="C47" i="18"/>
  <c r="C46" i="18"/>
  <c r="C45" i="18"/>
  <c r="C44" i="18"/>
  <c r="C43" i="18"/>
  <c r="C42" i="18"/>
  <c r="C41" i="18"/>
  <c r="C38" i="18"/>
  <c r="C37" i="18"/>
  <c r="G4" i="18" s="1"/>
  <c r="C36" i="18"/>
  <c r="C35" i="18"/>
  <c r="C34" i="18"/>
  <c r="E4" i="18" s="1"/>
  <c r="C33" i="18"/>
  <c r="C32" i="18"/>
  <c r="C29" i="18"/>
  <c r="C28" i="18"/>
  <c r="C27" i="18"/>
  <c r="C26" i="18"/>
  <c r="C25" i="18"/>
  <c r="C24" i="18"/>
  <c r="C23" i="18"/>
  <c r="C20" i="18"/>
  <c r="C19" i="18"/>
  <c r="C18" i="18"/>
  <c r="C17" i="18"/>
  <c r="C16" i="18"/>
  <c r="C15" i="18"/>
  <c r="C14" i="18"/>
  <c r="F66" i="18"/>
  <c r="D66" i="18"/>
  <c r="B68" i="18"/>
  <c r="B67" i="18"/>
  <c r="B66" i="18"/>
  <c r="B65" i="18"/>
  <c r="B64" i="18"/>
  <c r="B63" i="18"/>
  <c r="B62" i="18"/>
  <c r="B61" i="18"/>
  <c r="B60" i="18"/>
  <c r="B59" i="18"/>
  <c r="B56" i="18"/>
  <c r="B55" i="18"/>
  <c r="B54" i="18"/>
  <c r="B53" i="18"/>
  <c r="B52" i="18"/>
  <c r="B51" i="18"/>
  <c r="B50" i="18"/>
  <c r="B47" i="18"/>
  <c r="B46" i="18"/>
  <c r="B45" i="18"/>
  <c r="B44" i="18"/>
  <c r="B43" i="18"/>
  <c r="B42" i="18"/>
  <c r="B41" i="18"/>
  <c r="B38" i="18"/>
  <c r="B37" i="18"/>
  <c r="B36" i="18"/>
  <c r="B35" i="18"/>
  <c r="B34" i="18"/>
  <c r="D4" i="18" s="1"/>
  <c r="B33" i="18"/>
  <c r="B32" i="18"/>
  <c r="B29" i="18"/>
  <c r="B28" i="18"/>
  <c r="B27" i="18"/>
  <c r="B26" i="18"/>
  <c r="B25" i="18"/>
  <c r="B24" i="18"/>
  <c r="B23" i="18"/>
  <c r="B20" i="18"/>
  <c r="B19" i="18"/>
  <c r="B18" i="18"/>
  <c r="B17" i="18"/>
  <c r="B16" i="18"/>
  <c r="B15" i="18"/>
  <c r="B14" i="18"/>
  <c r="I60" i="26" l="1"/>
  <c r="H60" i="26"/>
  <c r="I60" i="25"/>
  <c r="H60" i="25"/>
  <c r="I60" i="24"/>
  <c r="H60" i="24"/>
  <c r="H43" i="24"/>
  <c r="I43" i="24"/>
  <c r="K60" i="26" l="1"/>
  <c r="J60" i="26"/>
  <c r="G59" i="26"/>
  <c r="G58" i="26" s="1"/>
  <c r="F59" i="26"/>
  <c r="F58" i="26" s="1"/>
  <c r="E59" i="26"/>
  <c r="I59" i="26" s="1"/>
  <c r="D59" i="26"/>
  <c r="H59" i="26" s="1"/>
  <c r="C59" i="26"/>
  <c r="B59" i="26"/>
  <c r="K57" i="26"/>
  <c r="J57" i="26"/>
  <c r="I57" i="26"/>
  <c r="H57" i="26"/>
  <c r="G56" i="26"/>
  <c r="F56" i="26"/>
  <c r="E56" i="26"/>
  <c r="I56" i="26" s="1"/>
  <c r="D56" i="26"/>
  <c r="C56" i="26"/>
  <c r="B56" i="26"/>
  <c r="K55" i="26"/>
  <c r="J55" i="26"/>
  <c r="I55" i="26"/>
  <c r="H55" i="26"/>
  <c r="K54" i="26"/>
  <c r="J54" i="26"/>
  <c r="I54" i="26"/>
  <c r="H54" i="26"/>
  <c r="G53" i="26"/>
  <c r="F53" i="26"/>
  <c r="E53" i="26"/>
  <c r="I53" i="26" s="1"/>
  <c r="D53" i="26"/>
  <c r="H53" i="26" s="1"/>
  <c r="C53" i="26"/>
  <c r="B53" i="26"/>
  <c r="J53" i="26" s="1"/>
  <c r="K52" i="26"/>
  <c r="J52" i="26"/>
  <c r="I52" i="26"/>
  <c r="H52" i="26"/>
  <c r="K51" i="26"/>
  <c r="J51" i="26"/>
  <c r="I51" i="26"/>
  <c r="H51" i="26"/>
  <c r="G50" i="26"/>
  <c r="F50" i="26"/>
  <c r="E50" i="26"/>
  <c r="D50" i="26"/>
  <c r="C50" i="26"/>
  <c r="B50" i="26"/>
  <c r="G49" i="26"/>
  <c r="C49" i="26"/>
  <c r="K48" i="26"/>
  <c r="J48" i="26"/>
  <c r="I48" i="26"/>
  <c r="H48" i="26"/>
  <c r="G47" i="26"/>
  <c r="F47" i="26"/>
  <c r="E47" i="26"/>
  <c r="D47" i="26"/>
  <c r="C47" i="26"/>
  <c r="B47" i="26"/>
  <c r="K46" i="26"/>
  <c r="J46" i="26"/>
  <c r="I46" i="26"/>
  <c r="H46" i="26"/>
  <c r="K45" i="26"/>
  <c r="J45" i="26"/>
  <c r="I45" i="26"/>
  <c r="H45" i="26"/>
  <c r="G44" i="26"/>
  <c r="F44" i="26"/>
  <c r="E44" i="26"/>
  <c r="I44" i="26" s="1"/>
  <c r="D44" i="26"/>
  <c r="H44" i="26" s="1"/>
  <c r="C44" i="26"/>
  <c r="K44" i="26" s="1"/>
  <c r="B44" i="26"/>
  <c r="J44" i="26" s="1"/>
  <c r="K43" i="26"/>
  <c r="J43" i="26"/>
  <c r="I43" i="26"/>
  <c r="H43" i="26"/>
  <c r="K42" i="26"/>
  <c r="J42" i="26"/>
  <c r="I42" i="26"/>
  <c r="H42" i="26"/>
  <c r="G41" i="26"/>
  <c r="F41" i="26"/>
  <c r="E41" i="26"/>
  <c r="D41" i="26"/>
  <c r="C41" i="26"/>
  <c r="B41" i="26"/>
  <c r="K39" i="26"/>
  <c r="J39" i="26"/>
  <c r="I39" i="26"/>
  <c r="H39" i="26"/>
  <c r="G38" i="26"/>
  <c r="F38" i="26"/>
  <c r="E38" i="26"/>
  <c r="D38" i="26"/>
  <c r="H38" i="26" s="1"/>
  <c r="C38" i="26"/>
  <c r="K38" i="26" s="1"/>
  <c r="B38" i="26"/>
  <c r="K37" i="26"/>
  <c r="J37" i="26"/>
  <c r="I37" i="26"/>
  <c r="H37" i="26"/>
  <c r="K36" i="26"/>
  <c r="J36" i="26"/>
  <c r="I36" i="26"/>
  <c r="H36" i="26"/>
  <c r="G35" i="26"/>
  <c r="F35" i="26"/>
  <c r="E35" i="26"/>
  <c r="I35" i="26" s="1"/>
  <c r="D35" i="26"/>
  <c r="H35" i="26" s="1"/>
  <c r="C35" i="26"/>
  <c r="K35" i="26" s="1"/>
  <c r="B35" i="26"/>
  <c r="K34" i="26"/>
  <c r="J34" i="26"/>
  <c r="I34" i="26"/>
  <c r="H34" i="26"/>
  <c r="K33" i="26"/>
  <c r="J33" i="26"/>
  <c r="I33" i="26"/>
  <c r="H33" i="26"/>
  <c r="G32" i="26"/>
  <c r="F32" i="26"/>
  <c r="E32" i="26"/>
  <c r="D32" i="26"/>
  <c r="C32" i="26"/>
  <c r="B32" i="26"/>
  <c r="K30" i="26"/>
  <c r="J30" i="26"/>
  <c r="I30" i="26"/>
  <c r="H30" i="26"/>
  <c r="G29" i="26"/>
  <c r="F29" i="26"/>
  <c r="E29" i="26"/>
  <c r="I29" i="26" s="1"/>
  <c r="D29" i="26"/>
  <c r="C29" i="26"/>
  <c r="K29" i="26" s="1"/>
  <c r="B29" i="26"/>
  <c r="K28" i="26"/>
  <c r="J28" i="26"/>
  <c r="I28" i="26"/>
  <c r="H28" i="26"/>
  <c r="K27" i="26"/>
  <c r="J27" i="26"/>
  <c r="I27" i="26"/>
  <c r="H27" i="26"/>
  <c r="G26" i="26"/>
  <c r="F26" i="26"/>
  <c r="E26" i="26"/>
  <c r="I26" i="26" s="1"/>
  <c r="D26" i="26"/>
  <c r="H26" i="26" s="1"/>
  <c r="C26" i="26"/>
  <c r="K26" i="26" s="1"/>
  <c r="B26" i="26"/>
  <c r="J26" i="26" s="1"/>
  <c r="K25" i="26"/>
  <c r="J25" i="26"/>
  <c r="I25" i="26"/>
  <c r="H25" i="26"/>
  <c r="K24" i="26"/>
  <c r="J24" i="26"/>
  <c r="I24" i="26"/>
  <c r="H24" i="26"/>
  <c r="G23" i="26"/>
  <c r="G22" i="26" s="1"/>
  <c r="F23" i="26"/>
  <c r="E23" i="26"/>
  <c r="D23" i="26"/>
  <c r="C23" i="26"/>
  <c r="B23" i="26"/>
  <c r="K21" i="26"/>
  <c r="J21" i="26"/>
  <c r="I21" i="26"/>
  <c r="H21" i="26"/>
  <c r="G20" i="26"/>
  <c r="F20" i="26"/>
  <c r="E20" i="26"/>
  <c r="D20" i="26"/>
  <c r="C20" i="26"/>
  <c r="B20" i="26"/>
  <c r="J20" i="26" s="1"/>
  <c r="K19" i="26"/>
  <c r="J19" i="26"/>
  <c r="I19" i="26"/>
  <c r="H19" i="26"/>
  <c r="K18" i="26"/>
  <c r="J18" i="26"/>
  <c r="I18" i="26"/>
  <c r="H18" i="26"/>
  <c r="G17" i="26"/>
  <c r="F17" i="26"/>
  <c r="E17" i="26"/>
  <c r="D17" i="26"/>
  <c r="H17" i="26" s="1"/>
  <c r="C17" i="26"/>
  <c r="B17" i="26"/>
  <c r="K16" i="26"/>
  <c r="J16" i="26"/>
  <c r="I16" i="26"/>
  <c r="H16" i="26"/>
  <c r="A16" i="26"/>
  <c r="A25" i="26" s="1"/>
  <c r="A34" i="26" s="1"/>
  <c r="A43" i="26" s="1"/>
  <c r="K15" i="26"/>
  <c r="J15" i="26"/>
  <c r="I15" i="26"/>
  <c r="H15" i="26"/>
  <c r="A15" i="26"/>
  <c r="A24" i="26" s="1"/>
  <c r="A33" i="26" s="1"/>
  <c r="A42" i="26" s="1"/>
  <c r="A51" i="26" s="1"/>
  <c r="G14" i="26"/>
  <c r="F14" i="26"/>
  <c r="F13" i="26" s="1"/>
  <c r="E14" i="26"/>
  <c r="D14" i="26"/>
  <c r="C14" i="26"/>
  <c r="B14" i="26"/>
  <c r="K12" i="26"/>
  <c r="J12" i="26"/>
  <c r="I12" i="26"/>
  <c r="H12" i="26"/>
  <c r="G11" i="26"/>
  <c r="F11" i="26"/>
  <c r="E11" i="26"/>
  <c r="D11" i="26"/>
  <c r="C11" i="26"/>
  <c r="B11" i="26"/>
  <c r="J11" i="26" s="1"/>
  <c r="K10" i="26"/>
  <c r="J10" i="26"/>
  <c r="I10" i="26"/>
  <c r="H10" i="26"/>
  <c r="K9" i="26"/>
  <c r="J9" i="26"/>
  <c r="I9" i="26"/>
  <c r="H9" i="26"/>
  <c r="G8" i="26"/>
  <c r="G4" i="26" s="1"/>
  <c r="F8" i="26"/>
  <c r="E8" i="26"/>
  <c r="D8" i="26"/>
  <c r="H8" i="26" s="1"/>
  <c r="C8" i="26"/>
  <c r="B8" i="26"/>
  <c r="K7" i="26"/>
  <c r="J7" i="26"/>
  <c r="I7" i="26"/>
  <c r="H7" i="26"/>
  <c r="K6" i="26"/>
  <c r="J6" i="26"/>
  <c r="I6" i="26"/>
  <c r="H6" i="26"/>
  <c r="G5" i="26"/>
  <c r="F5" i="26"/>
  <c r="F4" i="26" s="1"/>
  <c r="E5" i="26"/>
  <c r="E4" i="26" s="1"/>
  <c r="D5" i="26"/>
  <c r="C5" i="26"/>
  <c r="K5" i="26" s="1"/>
  <c r="B5" i="26"/>
  <c r="C4" i="26"/>
  <c r="A2" i="26"/>
  <c r="K60" i="25"/>
  <c r="J60" i="25"/>
  <c r="H59" i="25"/>
  <c r="G59" i="25"/>
  <c r="G58" i="25" s="1"/>
  <c r="F59" i="25"/>
  <c r="F58" i="25" s="1"/>
  <c r="E59" i="25"/>
  <c r="D59" i="25"/>
  <c r="D58" i="25" s="1"/>
  <c r="C59" i="25"/>
  <c r="B59" i="25"/>
  <c r="J59" i="25" s="1"/>
  <c r="E58" i="25"/>
  <c r="K57" i="25"/>
  <c r="J57" i="25"/>
  <c r="G56" i="25"/>
  <c r="F56" i="25"/>
  <c r="H56" i="25" s="1"/>
  <c r="E56" i="25"/>
  <c r="D56" i="25"/>
  <c r="C56" i="25"/>
  <c r="B56" i="25"/>
  <c r="K55" i="25"/>
  <c r="J55" i="25"/>
  <c r="I55" i="25"/>
  <c r="H55" i="25"/>
  <c r="K54" i="25"/>
  <c r="J54" i="25"/>
  <c r="I54" i="25"/>
  <c r="H54" i="25"/>
  <c r="G53" i="25"/>
  <c r="F53" i="25"/>
  <c r="E53" i="25"/>
  <c r="I53" i="25" s="1"/>
  <c r="D53" i="25"/>
  <c r="H53" i="25" s="1"/>
  <c r="C53" i="25"/>
  <c r="B53" i="25"/>
  <c r="K52" i="25"/>
  <c r="J52" i="25"/>
  <c r="I52" i="25"/>
  <c r="H52" i="25"/>
  <c r="K51" i="25"/>
  <c r="J51" i="25"/>
  <c r="I51" i="25"/>
  <c r="H51" i="25"/>
  <c r="G50" i="25"/>
  <c r="F50" i="25"/>
  <c r="E50" i="25"/>
  <c r="D50" i="25"/>
  <c r="H50" i="25" s="1"/>
  <c r="C50" i="25"/>
  <c r="B50" i="25"/>
  <c r="K48" i="25"/>
  <c r="J48" i="25"/>
  <c r="I48" i="25"/>
  <c r="H48" i="25"/>
  <c r="G47" i="25"/>
  <c r="F47" i="25"/>
  <c r="H47" i="25" s="1"/>
  <c r="E47" i="25"/>
  <c r="D47" i="25"/>
  <c r="C47" i="25"/>
  <c r="B47" i="25"/>
  <c r="K46" i="25"/>
  <c r="J46" i="25"/>
  <c r="I46" i="25"/>
  <c r="H46" i="25"/>
  <c r="K45" i="25"/>
  <c r="J45" i="25"/>
  <c r="I45" i="25"/>
  <c r="H45" i="25"/>
  <c r="G44" i="25"/>
  <c r="F44" i="25"/>
  <c r="E44" i="25"/>
  <c r="I44" i="25" s="1"/>
  <c r="D44" i="25"/>
  <c r="C44" i="25"/>
  <c r="B44" i="25"/>
  <c r="K43" i="25"/>
  <c r="J43" i="25"/>
  <c r="I43" i="25"/>
  <c r="H43" i="25"/>
  <c r="K42" i="25"/>
  <c r="J42" i="25"/>
  <c r="I42" i="25"/>
  <c r="H42" i="25"/>
  <c r="G41" i="25"/>
  <c r="F41" i="25"/>
  <c r="E41" i="25"/>
  <c r="D41" i="25"/>
  <c r="C41" i="25"/>
  <c r="B41" i="25"/>
  <c r="D40" i="25"/>
  <c r="K39" i="25"/>
  <c r="J39" i="25"/>
  <c r="I39" i="25"/>
  <c r="H39" i="25"/>
  <c r="J38" i="25"/>
  <c r="G38" i="25"/>
  <c r="F38" i="25"/>
  <c r="E38" i="25"/>
  <c r="I38" i="25" s="1"/>
  <c r="D38" i="25"/>
  <c r="C38" i="25"/>
  <c r="K38" i="25" s="1"/>
  <c r="B38" i="25"/>
  <c r="K37" i="25"/>
  <c r="J37" i="25"/>
  <c r="I37" i="25"/>
  <c r="H37" i="25"/>
  <c r="K36" i="25"/>
  <c r="J36" i="25"/>
  <c r="I36" i="25"/>
  <c r="H36" i="25"/>
  <c r="G35" i="25"/>
  <c r="F35" i="25"/>
  <c r="E35" i="25"/>
  <c r="I35" i="25" s="1"/>
  <c r="D35" i="25"/>
  <c r="H35" i="25" s="1"/>
  <c r="C35" i="25"/>
  <c r="B35" i="25"/>
  <c r="K34" i="25"/>
  <c r="J34" i="25"/>
  <c r="I34" i="25"/>
  <c r="H34" i="25"/>
  <c r="K33" i="25"/>
  <c r="J33" i="25"/>
  <c r="I33" i="25"/>
  <c r="H33" i="25"/>
  <c r="G32" i="25"/>
  <c r="G31" i="25" s="1"/>
  <c r="F32" i="25"/>
  <c r="E32" i="25"/>
  <c r="D32" i="25"/>
  <c r="H32" i="25" s="1"/>
  <c r="C32" i="25"/>
  <c r="B32" i="25"/>
  <c r="F31" i="25"/>
  <c r="K30" i="25"/>
  <c r="J30" i="25"/>
  <c r="I30" i="25"/>
  <c r="H30" i="25"/>
  <c r="G29" i="25"/>
  <c r="F29" i="25"/>
  <c r="E29" i="25"/>
  <c r="D29" i="25"/>
  <c r="C29" i="25"/>
  <c r="B29" i="25"/>
  <c r="K28" i="25"/>
  <c r="J28" i="25"/>
  <c r="I28" i="25"/>
  <c r="H28" i="25"/>
  <c r="K27" i="25"/>
  <c r="J27" i="25"/>
  <c r="I27" i="25"/>
  <c r="H27" i="25"/>
  <c r="G26" i="25"/>
  <c r="F26" i="25"/>
  <c r="E26" i="25"/>
  <c r="I26" i="25" s="1"/>
  <c r="D26" i="25"/>
  <c r="C26" i="25"/>
  <c r="B26" i="25"/>
  <c r="K25" i="25"/>
  <c r="J25" i="25"/>
  <c r="I25" i="25"/>
  <c r="H25" i="25"/>
  <c r="K24" i="25"/>
  <c r="J24" i="25"/>
  <c r="I24" i="25"/>
  <c r="H24" i="25"/>
  <c r="G23" i="25"/>
  <c r="F23" i="25"/>
  <c r="E23" i="25"/>
  <c r="D23" i="25"/>
  <c r="C23" i="25"/>
  <c r="B23" i="25"/>
  <c r="K21" i="25"/>
  <c r="J21" i="25"/>
  <c r="I21" i="25"/>
  <c r="H21" i="25"/>
  <c r="G20" i="25"/>
  <c r="F20" i="25"/>
  <c r="E20" i="25"/>
  <c r="D20" i="25"/>
  <c r="C20" i="25"/>
  <c r="B20" i="25"/>
  <c r="J20" i="25" s="1"/>
  <c r="K19" i="25"/>
  <c r="J19" i="25"/>
  <c r="I19" i="25"/>
  <c r="H19" i="25"/>
  <c r="K18" i="25"/>
  <c r="J18" i="25"/>
  <c r="I18" i="25"/>
  <c r="H18" i="25"/>
  <c r="G17" i="25"/>
  <c r="F17" i="25"/>
  <c r="E17" i="25"/>
  <c r="I17" i="25" s="1"/>
  <c r="D17" i="25"/>
  <c r="C17" i="25"/>
  <c r="B17" i="25"/>
  <c r="K16" i="25"/>
  <c r="J16" i="25"/>
  <c r="I16" i="25"/>
  <c r="H16" i="25"/>
  <c r="A16" i="25"/>
  <c r="A25" i="25" s="1"/>
  <c r="A34" i="25" s="1"/>
  <c r="A43" i="25" s="1"/>
  <c r="K15" i="25"/>
  <c r="J15" i="25"/>
  <c r="I15" i="25"/>
  <c r="H15" i="25"/>
  <c r="A15" i="25"/>
  <c r="A24" i="25" s="1"/>
  <c r="A33" i="25" s="1"/>
  <c r="A42" i="25" s="1"/>
  <c r="A51" i="25" s="1"/>
  <c r="G14" i="25"/>
  <c r="F14" i="25"/>
  <c r="E14" i="25"/>
  <c r="D14" i="25"/>
  <c r="C14" i="25"/>
  <c r="C13" i="25" s="1"/>
  <c r="B14" i="25"/>
  <c r="K12" i="25"/>
  <c r="J12" i="25"/>
  <c r="G11" i="25"/>
  <c r="F11" i="25"/>
  <c r="E11" i="25"/>
  <c r="I11" i="25" s="1"/>
  <c r="D11" i="25"/>
  <c r="H11" i="25" s="1"/>
  <c r="C11" i="25"/>
  <c r="B11" i="25"/>
  <c r="K10" i="25"/>
  <c r="J10" i="25"/>
  <c r="I10" i="25"/>
  <c r="H10" i="25"/>
  <c r="K9" i="25"/>
  <c r="J9" i="25"/>
  <c r="I9" i="25"/>
  <c r="H9" i="25"/>
  <c r="G8" i="25"/>
  <c r="F8" i="25"/>
  <c r="E8" i="25"/>
  <c r="I8" i="25" s="1"/>
  <c r="D8" i="25"/>
  <c r="H8" i="25" s="1"/>
  <c r="C8" i="25"/>
  <c r="B8" i="25"/>
  <c r="J8" i="25" s="1"/>
  <c r="K7" i="25"/>
  <c r="J7" i="25"/>
  <c r="I7" i="25"/>
  <c r="H7" i="25"/>
  <c r="K6" i="25"/>
  <c r="J6" i="25"/>
  <c r="I6" i="25"/>
  <c r="H6" i="25"/>
  <c r="G5" i="25"/>
  <c r="I5" i="25" s="1"/>
  <c r="F5" i="25"/>
  <c r="E5" i="25"/>
  <c r="E4" i="25" s="1"/>
  <c r="D5" i="25"/>
  <c r="C5" i="25"/>
  <c r="B5" i="25"/>
  <c r="A2" i="25"/>
  <c r="G50" i="24"/>
  <c r="F50" i="24"/>
  <c r="E50" i="24"/>
  <c r="D50" i="24"/>
  <c r="C50" i="24"/>
  <c r="B50" i="24"/>
  <c r="K60" i="24"/>
  <c r="J60" i="24"/>
  <c r="G59" i="24"/>
  <c r="G58" i="24" s="1"/>
  <c r="F59" i="24"/>
  <c r="F58" i="24" s="1"/>
  <c r="E59" i="24"/>
  <c r="E58" i="24" s="1"/>
  <c r="D59" i="24"/>
  <c r="H59" i="24" s="1"/>
  <c r="C59" i="24"/>
  <c r="C58" i="24" s="1"/>
  <c r="B59" i="24"/>
  <c r="B58" i="24" s="1"/>
  <c r="K57" i="24"/>
  <c r="J57" i="24"/>
  <c r="G56" i="24"/>
  <c r="F56" i="24"/>
  <c r="E56" i="24"/>
  <c r="D56" i="24"/>
  <c r="H56" i="24" s="1"/>
  <c r="C56" i="24"/>
  <c r="B56" i="24"/>
  <c r="J56" i="24" s="1"/>
  <c r="K55" i="24"/>
  <c r="J55" i="24"/>
  <c r="I55" i="24"/>
  <c r="H55" i="24"/>
  <c r="K54" i="24"/>
  <c r="J54" i="24"/>
  <c r="I54" i="24"/>
  <c r="H54" i="24"/>
  <c r="G53" i="24"/>
  <c r="F53" i="24"/>
  <c r="E53" i="24"/>
  <c r="D53" i="24"/>
  <c r="C53" i="24"/>
  <c r="B53" i="24"/>
  <c r="K52" i="24"/>
  <c r="J52" i="24"/>
  <c r="I52" i="24"/>
  <c r="H52" i="24"/>
  <c r="K51" i="24"/>
  <c r="J51" i="24"/>
  <c r="I51" i="24"/>
  <c r="H51" i="24"/>
  <c r="K48" i="24"/>
  <c r="J48" i="24"/>
  <c r="I48" i="24"/>
  <c r="H48" i="24"/>
  <c r="G47" i="24"/>
  <c r="I47" i="24" s="1"/>
  <c r="F47" i="24"/>
  <c r="E47" i="24"/>
  <c r="D47" i="24"/>
  <c r="C47" i="24"/>
  <c r="K47" i="24" s="1"/>
  <c r="B47" i="24"/>
  <c r="K46" i="24"/>
  <c r="J46" i="24"/>
  <c r="I46" i="24"/>
  <c r="H46" i="24"/>
  <c r="K45" i="24"/>
  <c r="J45" i="24"/>
  <c r="I45" i="24"/>
  <c r="H45" i="24"/>
  <c r="G44" i="24"/>
  <c r="F44" i="24"/>
  <c r="E44" i="24"/>
  <c r="D44" i="24"/>
  <c r="H44" i="24" s="1"/>
  <c r="C44" i="24"/>
  <c r="B44" i="24"/>
  <c r="K43" i="24"/>
  <c r="J43" i="24"/>
  <c r="K42" i="24"/>
  <c r="J42" i="24"/>
  <c r="I42" i="24"/>
  <c r="H42" i="24"/>
  <c r="G41" i="24"/>
  <c r="F41" i="24"/>
  <c r="F40" i="24" s="1"/>
  <c r="E41" i="24"/>
  <c r="D41" i="24"/>
  <c r="C41" i="24"/>
  <c r="B41" i="24"/>
  <c r="K39" i="24"/>
  <c r="J39" i="24"/>
  <c r="I39" i="24"/>
  <c r="H39" i="24"/>
  <c r="G38" i="24"/>
  <c r="F38" i="24"/>
  <c r="H38" i="24" s="1"/>
  <c r="E38" i="24"/>
  <c r="D38" i="24"/>
  <c r="C38" i="24"/>
  <c r="B38" i="24"/>
  <c r="K37" i="24"/>
  <c r="J37" i="24"/>
  <c r="I37" i="24"/>
  <c r="H37" i="24"/>
  <c r="K36" i="24"/>
  <c r="J36" i="24"/>
  <c r="I36" i="24"/>
  <c r="H36" i="24"/>
  <c r="G35" i="24"/>
  <c r="F35" i="24"/>
  <c r="E35" i="24"/>
  <c r="D35" i="24"/>
  <c r="C35" i="24"/>
  <c r="B35" i="24"/>
  <c r="J35" i="24" s="1"/>
  <c r="K34" i="24"/>
  <c r="J34" i="24"/>
  <c r="I34" i="24"/>
  <c r="H34" i="24"/>
  <c r="K33" i="24"/>
  <c r="J33" i="24"/>
  <c r="I33" i="24"/>
  <c r="H33" i="24"/>
  <c r="G32" i="24"/>
  <c r="F32" i="24"/>
  <c r="E32" i="24"/>
  <c r="E31" i="24" s="1"/>
  <c r="D32" i="24"/>
  <c r="C32" i="24"/>
  <c r="B32" i="24"/>
  <c r="K30" i="24"/>
  <c r="J30" i="24"/>
  <c r="G29" i="24"/>
  <c r="F29" i="24"/>
  <c r="E29" i="24"/>
  <c r="D29" i="24"/>
  <c r="C29" i="24"/>
  <c r="B29" i="24"/>
  <c r="K28" i="24"/>
  <c r="J28" i="24"/>
  <c r="I28" i="24"/>
  <c r="H28" i="24"/>
  <c r="K27" i="24"/>
  <c r="J27" i="24"/>
  <c r="I27" i="24"/>
  <c r="H27" i="24"/>
  <c r="G26" i="24"/>
  <c r="F26" i="24"/>
  <c r="E26" i="24"/>
  <c r="D26" i="24"/>
  <c r="C26" i="24"/>
  <c r="B26" i="24"/>
  <c r="K25" i="24"/>
  <c r="J25" i="24"/>
  <c r="I25" i="24"/>
  <c r="H25" i="24"/>
  <c r="A25" i="24"/>
  <c r="A34" i="24" s="1"/>
  <c r="A43" i="24" s="1"/>
  <c r="K24" i="24"/>
  <c r="J24" i="24"/>
  <c r="I24" i="24"/>
  <c r="H24" i="24"/>
  <c r="G23" i="24"/>
  <c r="F23" i="24"/>
  <c r="E23" i="24"/>
  <c r="D23" i="24"/>
  <c r="C23" i="24"/>
  <c r="C22" i="24" s="1"/>
  <c r="B23" i="24"/>
  <c r="K21" i="24"/>
  <c r="J21" i="24"/>
  <c r="G20" i="24"/>
  <c r="F20" i="24"/>
  <c r="E20" i="24"/>
  <c r="I20" i="24" s="1"/>
  <c r="D20" i="24"/>
  <c r="C20" i="24"/>
  <c r="B20" i="24"/>
  <c r="K19" i="24"/>
  <c r="J19" i="24"/>
  <c r="I19" i="24"/>
  <c r="H19" i="24"/>
  <c r="K18" i="24"/>
  <c r="J18" i="24"/>
  <c r="I18" i="24"/>
  <c r="H18" i="24"/>
  <c r="G17" i="24"/>
  <c r="F17" i="24"/>
  <c r="H17" i="24" s="1"/>
  <c r="E17" i="24"/>
  <c r="D17" i="24"/>
  <c r="C17" i="24"/>
  <c r="B17" i="24"/>
  <c r="K16" i="24"/>
  <c r="J16" i="24"/>
  <c r="I16" i="24"/>
  <c r="H16" i="24"/>
  <c r="A16" i="24"/>
  <c r="K15" i="24"/>
  <c r="J15" i="24"/>
  <c r="I15" i="24"/>
  <c r="H15" i="24"/>
  <c r="A15" i="24"/>
  <c r="A24" i="24" s="1"/>
  <c r="A33" i="24" s="1"/>
  <c r="A42" i="24" s="1"/>
  <c r="A51" i="24" s="1"/>
  <c r="G14" i="24"/>
  <c r="F14" i="24"/>
  <c r="E14" i="24"/>
  <c r="D14" i="24"/>
  <c r="C14" i="24"/>
  <c r="B14" i="24"/>
  <c r="K12" i="24"/>
  <c r="J12" i="24"/>
  <c r="G11" i="24"/>
  <c r="F11" i="24"/>
  <c r="H11" i="24" s="1"/>
  <c r="E11" i="24"/>
  <c r="D11" i="24"/>
  <c r="C11" i="24"/>
  <c r="B11" i="24"/>
  <c r="K10" i="24"/>
  <c r="J10" i="24"/>
  <c r="I10" i="24"/>
  <c r="H10" i="24"/>
  <c r="K9" i="24"/>
  <c r="J9" i="24"/>
  <c r="I9" i="24"/>
  <c r="H9" i="24"/>
  <c r="G8" i="24"/>
  <c r="F8" i="24"/>
  <c r="E8" i="24"/>
  <c r="I8" i="24" s="1"/>
  <c r="D8" i="24"/>
  <c r="C8" i="24"/>
  <c r="B8" i="24"/>
  <c r="K7" i="24"/>
  <c r="J7" i="24"/>
  <c r="I7" i="24"/>
  <c r="H7" i="24"/>
  <c r="K6" i="24"/>
  <c r="J6" i="24"/>
  <c r="I6" i="24"/>
  <c r="H6" i="24"/>
  <c r="G5" i="24"/>
  <c r="F5" i="24"/>
  <c r="E5" i="24"/>
  <c r="D5" i="24"/>
  <c r="C5" i="24"/>
  <c r="C4" i="24" s="1"/>
  <c r="B5" i="24"/>
  <c r="A2" i="24"/>
  <c r="G5" i="21"/>
  <c r="F5" i="21"/>
  <c r="E5" i="21"/>
  <c r="D5" i="21"/>
  <c r="G5" i="22"/>
  <c r="F5" i="22"/>
  <c r="E5" i="22"/>
  <c r="D5" i="22"/>
  <c r="G5" i="20"/>
  <c r="F5" i="20"/>
  <c r="E5" i="20"/>
  <c r="D5" i="20"/>
  <c r="F68" i="18"/>
  <c r="D68" i="18"/>
  <c r="F65" i="18"/>
  <c r="D65" i="18"/>
  <c r="F64" i="18"/>
  <c r="D64" i="18"/>
  <c r="F63" i="18"/>
  <c r="D63" i="18"/>
  <c r="F62" i="18"/>
  <c r="D62" i="18"/>
  <c r="F61" i="18"/>
  <c r="D61" i="18"/>
  <c r="F60" i="18"/>
  <c r="D60" i="18"/>
  <c r="F59" i="18"/>
  <c r="D59" i="18"/>
  <c r="F56" i="18"/>
  <c r="D56" i="18"/>
  <c r="F55" i="18"/>
  <c r="D55" i="18"/>
  <c r="F54" i="18"/>
  <c r="D54" i="18"/>
  <c r="F53" i="18"/>
  <c r="D53" i="18"/>
  <c r="F52" i="18"/>
  <c r="D52" i="18"/>
  <c r="F51" i="18"/>
  <c r="D51" i="18"/>
  <c r="F50" i="18"/>
  <c r="D50" i="18"/>
  <c r="F47" i="18"/>
  <c r="D47" i="18"/>
  <c r="F46" i="18"/>
  <c r="D46" i="18"/>
  <c r="F45" i="18"/>
  <c r="D45" i="18"/>
  <c r="F44" i="18"/>
  <c r="D44" i="18"/>
  <c r="F43" i="18"/>
  <c r="D43" i="18"/>
  <c r="F42" i="18"/>
  <c r="D42" i="18"/>
  <c r="F41" i="18"/>
  <c r="D41" i="18"/>
  <c r="F38" i="18"/>
  <c r="D38" i="18"/>
  <c r="F37" i="18"/>
  <c r="D37" i="18"/>
  <c r="F36" i="18"/>
  <c r="D36" i="18"/>
  <c r="F35" i="18"/>
  <c r="D35" i="18"/>
  <c r="F34" i="18"/>
  <c r="D34" i="18"/>
  <c r="F33" i="18"/>
  <c r="D33" i="18"/>
  <c r="F32" i="18"/>
  <c r="D32" i="18"/>
  <c r="F29" i="18"/>
  <c r="F28" i="18"/>
  <c r="F27" i="18"/>
  <c r="F26" i="18"/>
  <c r="F25" i="18"/>
  <c r="F24" i="18"/>
  <c r="F23" i="18"/>
  <c r="D29" i="18"/>
  <c r="D28" i="18"/>
  <c r="D27" i="18"/>
  <c r="D26" i="18"/>
  <c r="D25" i="18"/>
  <c r="D24" i="18"/>
  <c r="D23" i="18"/>
  <c r="F20" i="18"/>
  <c r="F19" i="18"/>
  <c r="F18" i="18"/>
  <c r="F17" i="18"/>
  <c r="F16" i="18"/>
  <c r="F15" i="18"/>
  <c r="F14" i="18"/>
  <c r="F13" i="18"/>
  <c r="D20" i="18"/>
  <c r="D19" i="18"/>
  <c r="D18" i="18"/>
  <c r="D17" i="18"/>
  <c r="D16" i="18"/>
  <c r="D15" i="18"/>
  <c r="D14" i="18"/>
  <c r="D13" i="18"/>
  <c r="H48" i="20"/>
  <c r="I48" i="20"/>
  <c r="H39" i="20"/>
  <c r="I39" i="20"/>
  <c r="H10" i="21"/>
  <c r="I10" i="21"/>
  <c r="J10" i="21"/>
  <c r="H50" i="26" l="1"/>
  <c r="H56" i="26"/>
  <c r="J56" i="26"/>
  <c r="K56" i="26"/>
  <c r="H47" i="26"/>
  <c r="I47" i="26"/>
  <c r="J47" i="26"/>
  <c r="K47" i="26"/>
  <c r="I38" i="26"/>
  <c r="J38" i="26"/>
  <c r="B31" i="26"/>
  <c r="F22" i="26"/>
  <c r="H29" i="26"/>
  <c r="K20" i="26"/>
  <c r="H20" i="26"/>
  <c r="I20" i="26"/>
  <c r="C13" i="26"/>
  <c r="K11" i="26"/>
  <c r="I11" i="26"/>
  <c r="H11" i="26"/>
  <c r="J56" i="25"/>
  <c r="I56" i="25"/>
  <c r="K56" i="25"/>
  <c r="B49" i="25"/>
  <c r="C49" i="25"/>
  <c r="K47" i="25"/>
  <c r="J47" i="25"/>
  <c r="I47" i="25"/>
  <c r="H38" i="25"/>
  <c r="C31" i="25"/>
  <c r="J29" i="25"/>
  <c r="H29" i="25"/>
  <c r="I29" i="25"/>
  <c r="K29" i="25"/>
  <c r="I20" i="25"/>
  <c r="G13" i="25"/>
  <c r="E13" i="25"/>
  <c r="K20" i="25"/>
  <c r="J11" i="25"/>
  <c r="K11" i="25"/>
  <c r="H5" i="24"/>
  <c r="I5" i="24"/>
  <c r="J47" i="24"/>
  <c r="I38" i="24"/>
  <c r="C31" i="24"/>
  <c r="E22" i="24"/>
  <c r="H29" i="24"/>
  <c r="J29" i="24"/>
  <c r="F22" i="24"/>
  <c r="B13" i="24"/>
  <c r="I11" i="24"/>
  <c r="B40" i="26"/>
  <c r="G40" i="26"/>
  <c r="G31" i="26"/>
  <c r="C22" i="26"/>
  <c r="D22" i="26"/>
  <c r="H22" i="26" s="1"/>
  <c r="E13" i="26"/>
  <c r="J8" i="26"/>
  <c r="K8" i="26"/>
  <c r="I8" i="26"/>
  <c r="K53" i="26"/>
  <c r="B49" i="26"/>
  <c r="E40" i="26"/>
  <c r="D31" i="26"/>
  <c r="E31" i="26"/>
  <c r="J35" i="26"/>
  <c r="J17" i="26"/>
  <c r="K17" i="26"/>
  <c r="I17" i="26"/>
  <c r="G13" i="26"/>
  <c r="B4" i="26"/>
  <c r="K44" i="25"/>
  <c r="H44" i="25"/>
  <c r="E40" i="25"/>
  <c r="G40" i="25"/>
  <c r="B31" i="25"/>
  <c r="J26" i="25"/>
  <c r="K26" i="25"/>
  <c r="D22" i="25"/>
  <c r="H26" i="25"/>
  <c r="G22" i="25"/>
  <c r="H17" i="25"/>
  <c r="C4" i="25"/>
  <c r="F4" i="25"/>
  <c r="F49" i="25"/>
  <c r="G49" i="25"/>
  <c r="J53" i="25"/>
  <c r="K53" i="25"/>
  <c r="J44" i="25"/>
  <c r="E31" i="25"/>
  <c r="K31" i="25" s="1"/>
  <c r="J35" i="25"/>
  <c r="K35" i="25"/>
  <c r="C22" i="25"/>
  <c r="J17" i="25"/>
  <c r="K17" i="25"/>
  <c r="B13" i="25"/>
  <c r="K8" i="25"/>
  <c r="H53" i="24"/>
  <c r="I35" i="24"/>
  <c r="G40" i="24"/>
  <c r="I44" i="24"/>
  <c r="J44" i="24"/>
  <c r="K35" i="24"/>
  <c r="H35" i="24"/>
  <c r="J17" i="24"/>
  <c r="C49" i="24"/>
  <c r="K44" i="24"/>
  <c r="K17" i="24"/>
  <c r="K8" i="24"/>
  <c r="H8" i="24"/>
  <c r="K59" i="26"/>
  <c r="E58" i="26"/>
  <c r="I58" i="26" s="1"/>
  <c r="J59" i="26"/>
  <c r="B58" i="26"/>
  <c r="C58" i="26"/>
  <c r="K58" i="26" s="1"/>
  <c r="N58" i="26" s="1"/>
  <c r="I50" i="26"/>
  <c r="K32" i="26"/>
  <c r="I23" i="26"/>
  <c r="I14" i="26"/>
  <c r="H5" i="26"/>
  <c r="D4" i="26"/>
  <c r="H4" i="26" s="1"/>
  <c r="I5" i="26"/>
  <c r="I58" i="25"/>
  <c r="I59" i="25"/>
  <c r="K59" i="25"/>
  <c r="B58" i="25"/>
  <c r="J58" i="25" s="1"/>
  <c r="I50" i="25"/>
  <c r="H41" i="25"/>
  <c r="K14" i="24"/>
  <c r="F40" i="26"/>
  <c r="H41" i="26"/>
  <c r="J41" i="26"/>
  <c r="H41" i="24"/>
  <c r="K50" i="26"/>
  <c r="K41" i="26"/>
  <c r="I41" i="26"/>
  <c r="H32" i="26"/>
  <c r="C31" i="26"/>
  <c r="I32" i="26"/>
  <c r="B22" i="26"/>
  <c r="J22" i="26" s="1"/>
  <c r="E22" i="26"/>
  <c r="I22" i="26" s="1"/>
  <c r="H23" i="26"/>
  <c r="J23" i="26"/>
  <c r="J14" i="26"/>
  <c r="K14" i="26"/>
  <c r="H14" i="26"/>
  <c r="J5" i="25"/>
  <c r="I4" i="26"/>
  <c r="K4" i="26" s="1"/>
  <c r="A52" i="26"/>
  <c r="A60" i="26"/>
  <c r="J5" i="26"/>
  <c r="C40" i="26"/>
  <c r="J29" i="26"/>
  <c r="J50" i="26"/>
  <c r="B13" i="26"/>
  <c r="F31" i="26"/>
  <c r="D40" i="26"/>
  <c r="K23" i="26"/>
  <c r="D13" i="26"/>
  <c r="H13" i="26" s="1"/>
  <c r="J32" i="26"/>
  <c r="D49" i="26"/>
  <c r="E49" i="26"/>
  <c r="F49" i="26"/>
  <c r="D58" i="26"/>
  <c r="H58" i="26" s="1"/>
  <c r="J41" i="25"/>
  <c r="K41" i="25"/>
  <c r="I41" i="25"/>
  <c r="J50" i="25"/>
  <c r="K50" i="25"/>
  <c r="K32" i="25"/>
  <c r="I32" i="25"/>
  <c r="I23" i="25"/>
  <c r="E22" i="25"/>
  <c r="J23" i="25"/>
  <c r="I14" i="25"/>
  <c r="J14" i="25"/>
  <c r="K14" i="25"/>
  <c r="H14" i="25"/>
  <c r="F13" i="25"/>
  <c r="K5" i="25"/>
  <c r="H5" i="25"/>
  <c r="G4" i="25"/>
  <c r="I4" i="25" s="1"/>
  <c r="B4" i="25"/>
  <c r="A52" i="25"/>
  <c r="A60" i="25"/>
  <c r="H58" i="25"/>
  <c r="I31" i="25"/>
  <c r="K13" i="25"/>
  <c r="I13" i="25"/>
  <c r="F22" i="25"/>
  <c r="H23" i="25"/>
  <c r="D31" i="25"/>
  <c r="H31" i="25" s="1"/>
  <c r="B40" i="25"/>
  <c r="C40" i="25"/>
  <c r="K23" i="25"/>
  <c r="D4" i="25"/>
  <c r="D13" i="25"/>
  <c r="H20" i="25"/>
  <c r="B22" i="25"/>
  <c r="J32" i="25"/>
  <c r="F40" i="25"/>
  <c r="H40" i="25" s="1"/>
  <c r="D49" i="25"/>
  <c r="E49" i="25"/>
  <c r="C58" i="25"/>
  <c r="K58" i="25" s="1"/>
  <c r="N58" i="25" s="1"/>
  <c r="J41" i="24"/>
  <c r="K41" i="24"/>
  <c r="I41" i="24"/>
  <c r="H32" i="24"/>
  <c r="I23" i="24"/>
  <c r="G22" i="24"/>
  <c r="I14" i="24"/>
  <c r="G13" i="24"/>
  <c r="J50" i="24"/>
  <c r="H47" i="24"/>
  <c r="K58" i="24"/>
  <c r="N58" i="24" s="1"/>
  <c r="I59" i="24"/>
  <c r="G49" i="24"/>
  <c r="K56" i="24"/>
  <c r="I56" i="24"/>
  <c r="I53" i="24"/>
  <c r="F49" i="24"/>
  <c r="J53" i="24"/>
  <c r="K53" i="24"/>
  <c r="H50" i="24"/>
  <c r="I50" i="24"/>
  <c r="J38" i="24"/>
  <c r="K38" i="24"/>
  <c r="B40" i="24"/>
  <c r="C40" i="24"/>
  <c r="B31" i="24"/>
  <c r="D31" i="24"/>
  <c r="I32" i="24"/>
  <c r="K29" i="24"/>
  <c r="B22" i="24"/>
  <c r="I29" i="24"/>
  <c r="D22" i="24"/>
  <c r="H22" i="24" s="1"/>
  <c r="J26" i="24"/>
  <c r="K26" i="24"/>
  <c r="H26" i="24"/>
  <c r="I26" i="24"/>
  <c r="H23" i="24"/>
  <c r="F13" i="24"/>
  <c r="J20" i="24"/>
  <c r="K20" i="24"/>
  <c r="H20" i="24"/>
  <c r="H14" i="24"/>
  <c r="J14" i="24"/>
  <c r="J11" i="24"/>
  <c r="G4" i="24"/>
  <c r="K11" i="24"/>
  <c r="F4" i="24"/>
  <c r="J8" i="24"/>
  <c r="J5" i="24"/>
  <c r="I58" i="24"/>
  <c r="A52" i="24"/>
  <c r="A60" i="24"/>
  <c r="B4" i="24"/>
  <c r="J23" i="24"/>
  <c r="F31" i="24"/>
  <c r="D40" i="24"/>
  <c r="H40" i="24" s="1"/>
  <c r="B49" i="24"/>
  <c r="K59" i="24"/>
  <c r="K5" i="24"/>
  <c r="K50" i="24"/>
  <c r="C13" i="24"/>
  <c r="I17" i="24"/>
  <c r="K23" i="24"/>
  <c r="G31" i="24"/>
  <c r="E40" i="24"/>
  <c r="J59" i="24"/>
  <c r="D4" i="24"/>
  <c r="D13" i="24"/>
  <c r="J32" i="24"/>
  <c r="D49" i="24"/>
  <c r="E4" i="24"/>
  <c r="E13" i="24"/>
  <c r="K32" i="24"/>
  <c r="E49" i="24"/>
  <c r="D58" i="24"/>
  <c r="H58" i="24" s="1"/>
  <c r="D14" i="1"/>
  <c r="E14" i="1"/>
  <c r="F14" i="1"/>
  <c r="G14" i="1"/>
  <c r="K49" i="26" l="1"/>
  <c r="O49" i="26" s="1"/>
  <c r="K40" i="26"/>
  <c r="O40" i="26" s="1"/>
  <c r="I40" i="26"/>
  <c r="I31" i="26"/>
  <c r="H31" i="26"/>
  <c r="K31" i="26"/>
  <c r="O31" i="26" s="1"/>
  <c r="J13" i="26"/>
  <c r="I13" i="26"/>
  <c r="J4" i="26"/>
  <c r="I40" i="25"/>
  <c r="K40" i="25"/>
  <c r="N40" i="25" s="1"/>
  <c r="K4" i="25"/>
  <c r="O4" i="25" s="1"/>
  <c r="K22" i="24"/>
  <c r="H40" i="26"/>
  <c r="K13" i="26"/>
  <c r="N13" i="26" s="1"/>
  <c r="G3" i="26"/>
  <c r="H49" i="25"/>
  <c r="K22" i="25"/>
  <c r="O22" i="25" s="1"/>
  <c r="K49" i="25"/>
  <c r="O49" i="25" s="1"/>
  <c r="H13" i="25"/>
  <c r="G3" i="25"/>
  <c r="C3" i="24"/>
  <c r="J58" i="26"/>
  <c r="H49" i="26"/>
  <c r="J4" i="25"/>
  <c r="I22" i="24"/>
  <c r="C3" i="26"/>
  <c r="J40" i="26"/>
  <c r="N40" i="26"/>
  <c r="K22" i="26"/>
  <c r="J49" i="25"/>
  <c r="I22" i="25"/>
  <c r="O4" i="26"/>
  <c r="N4" i="26"/>
  <c r="J31" i="26"/>
  <c r="J49" i="26"/>
  <c r="I49" i="26"/>
  <c r="N31" i="26"/>
  <c r="D3" i="26"/>
  <c r="F3" i="26"/>
  <c r="E3" i="26"/>
  <c r="B3" i="26"/>
  <c r="J13" i="25"/>
  <c r="F3" i="25"/>
  <c r="H22" i="25"/>
  <c r="J22" i="25"/>
  <c r="J31" i="25"/>
  <c r="J40" i="25"/>
  <c r="O13" i="25"/>
  <c r="N31" i="25"/>
  <c r="O40" i="25"/>
  <c r="C3" i="25"/>
  <c r="I49" i="25"/>
  <c r="D3" i="25"/>
  <c r="H4" i="25"/>
  <c r="N13" i="25"/>
  <c r="B3" i="25"/>
  <c r="E3" i="25"/>
  <c r="O31" i="25"/>
  <c r="J31" i="24"/>
  <c r="O22" i="24"/>
  <c r="N22" i="24"/>
  <c r="J22" i="24"/>
  <c r="H49" i="24"/>
  <c r="K49" i="24"/>
  <c r="O49" i="24" s="1"/>
  <c r="J49" i="24"/>
  <c r="K40" i="24"/>
  <c r="O40" i="24" s="1"/>
  <c r="H13" i="24"/>
  <c r="J13" i="24"/>
  <c r="F3" i="24"/>
  <c r="E3" i="24"/>
  <c r="I4" i="24"/>
  <c r="K4" i="24" s="1"/>
  <c r="N4" i="24" s="1"/>
  <c r="H31" i="24"/>
  <c r="I40" i="24"/>
  <c r="I13" i="24"/>
  <c r="K31" i="24"/>
  <c r="O31" i="24" s="1"/>
  <c r="D3" i="24"/>
  <c r="H4" i="24"/>
  <c r="J58" i="24"/>
  <c r="I31" i="24"/>
  <c r="K13" i="24"/>
  <c r="N13" i="24" s="1"/>
  <c r="J40" i="24"/>
  <c r="B3" i="24"/>
  <c r="J4" i="24"/>
  <c r="I49" i="24"/>
  <c r="G3" i="24"/>
  <c r="K60" i="22"/>
  <c r="J60" i="22"/>
  <c r="G59" i="22"/>
  <c r="G58" i="22" s="1"/>
  <c r="F59" i="22"/>
  <c r="E59" i="22"/>
  <c r="D59" i="22"/>
  <c r="D58" i="22" s="1"/>
  <c r="C59" i="22"/>
  <c r="K59" i="22" s="1"/>
  <c r="B59" i="22"/>
  <c r="J59" i="22" s="1"/>
  <c r="E58" i="22"/>
  <c r="I58" i="22" s="1"/>
  <c r="K57" i="22"/>
  <c r="J57" i="22"/>
  <c r="I57" i="22"/>
  <c r="H57" i="22"/>
  <c r="G56" i="22"/>
  <c r="F56" i="22"/>
  <c r="E56" i="22"/>
  <c r="I56" i="22" s="1"/>
  <c r="D56" i="22"/>
  <c r="C56" i="22"/>
  <c r="B56" i="22"/>
  <c r="K55" i="22"/>
  <c r="J55" i="22"/>
  <c r="I55" i="22"/>
  <c r="H55" i="22"/>
  <c r="K54" i="22"/>
  <c r="J54" i="22"/>
  <c r="I54" i="22"/>
  <c r="H54" i="22"/>
  <c r="G53" i="22"/>
  <c r="F53" i="22"/>
  <c r="E53" i="22"/>
  <c r="D53" i="22"/>
  <c r="C53" i="22"/>
  <c r="B53" i="22"/>
  <c r="K52" i="22"/>
  <c r="J52" i="22"/>
  <c r="I52" i="22"/>
  <c r="H52" i="22"/>
  <c r="K51" i="22"/>
  <c r="J51" i="22"/>
  <c r="I51" i="22"/>
  <c r="H51" i="22"/>
  <c r="G50" i="22"/>
  <c r="F50" i="22"/>
  <c r="E50" i="22"/>
  <c r="D50" i="22"/>
  <c r="C50" i="22"/>
  <c r="B50" i="22"/>
  <c r="K48" i="22"/>
  <c r="J48" i="22"/>
  <c r="I48" i="22"/>
  <c r="H48" i="22"/>
  <c r="G47" i="22"/>
  <c r="F47" i="22"/>
  <c r="E47" i="22"/>
  <c r="D47" i="22"/>
  <c r="C47" i="22"/>
  <c r="B47" i="22"/>
  <c r="K46" i="22"/>
  <c r="J46" i="22"/>
  <c r="I46" i="22"/>
  <c r="H46" i="22"/>
  <c r="K45" i="22"/>
  <c r="J45" i="22"/>
  <c r="I45" i="22"/>
  <c r="H45" i="22"/>
  <c r="G44" i="22"/>
  <c r="F44" i="22"/>
  <c r="E44" i="22"/>
  <c r="D44" i="22"/>
  <c r="C44" i="22"/>
  <c r="B44" i="22"/>
  <c r="K43" i="22"/>
  <c r="J43" i="22"/>
  <c r="I43" i="22"/>
  <c r="H43" i="22"/>
  <c r="K42" i="22"/>
  <c r="J42" i="22"/>
  <c r="I42" i="22"/>
  <c r="H42" i="22"/>
  <c r="G41" i="22"/>
  <c r="G40" i="22" s="1"/>
  <c r="F41" i="22"/>
  <c r="E41" i="22"/>
  <c r="D41" i="22"/>
  <c r="H41" i="22" s="1"/>
  <c r="C41" i="22"/>
  <c r="B41" i="22"/>
  <c r="K39" i="22"/>
  <c r="J39" i="22"/>
  <c r="I39" i="22"/>
  <c r="H39" i="22"/>
  <c r="G38" i="22"/>
  <c r="F38" i="22"/>
  <c r="E38" i="22"/>
  <c r="D38" i="22"/>
  <c r="C38" i="22"/>
  <c r="B38" i="22"/>
  <c r="K37" i="22"/>
  <c r="J37" i="22"/>
  <c r="I37" i="22"/>
  <c r="H37" i="22"/>
  <c r="K36" i="22"/>
  <c r="J36" i="22"/>
  <c r="I36" i="22"/>
  <c r="H36" i="22"/>
  <c r="G35" i="22"/>
  <c r="F35" i="22"/>
  <c r="E35" i="22"/>
  <c r="D35" i="22"/>
  <c r="H35" i="22" s="1"/>
  <c r="C35" i="22"/>
  <c r="B35" i="22"/>
  <c r="K34" i="22"/>
  <c r="J34" i="22"/>
  <c r="I34" i="22"/>
  <c r="H34" i="22"/>
  <c r="K33" i="22"/>
  <c r="J33" i="22"/>
  <c r="I33" i="22"/>
  <c r="H33" i="22"/>
  <c r="G32" i="22"/>
  <c r="F32" i="22"/>
  <c r="E32" i="22"/>
  <c r="D32" i="22"/>
  <c r="C32" i="22"/>
  <c r="B32" i="22"/>
  <c r="K30" i="22"/>
  <c r="J30" i="22"/>
  <c r="I30" i="22"/>
  <c r="H30" i="22"/>
  <c r="G29" i="22"/>
  <c r="I29" i="22" s="1"/>
  <c r="F29" i="22"/>
  <c r="H29" i="22" s="1"/>
  <c r="E29" i="22"/>
  <c r="D29" i="22"/>
  <c r="C29" i="22"/>
  <c r="B29" i="22"/>
  <c r="K28" i="22"/>
  <c r="J28" i="22"/>
  <c r="I28" i="22"/>
  <c r="H28" i="22"/>
  <c r="K27" i="22"/>
  <c r="J27" i="22"/>
  <c r="I27" i="22"/>
  <c r="H27" i="22"/>
  <c r="G26" i="22"/>
  <c r="F26" i="22"/>
  <c r="E26" i="22"/>
  <c r="I26" i="22" s="1"/>
  <c r="D26" i="22"/>
  <c r="C26" i="22"/>
  <c r="B26" i="22"/>
  <c r="K25" i="22"/>
  <c r="J25" i="22"/>
  <c r="I25" i="22"/>
  <c r="H25" i="22"/>
  <c r="K24" i="22"/>
  <c r="J24" i="22"/>
  <c r="I24" i="22"/>
  <c r="H24" i="22"/>
  <c r="G23" i="22"/>
  <c r="F23" i="22"/>
  <c r="E23" i="22"/>
  <c r="D23" i="22"/>
  <c r="C23" i="22"/>
  <c r="K23" i="22" s="1"/>
  <c r="B23" i="22"/>
  <c r="K21" i="22"/>
  <c r="J21" i="22"/>
  <c r="I21" i="22"/>
  <c r="H21" i="22"/>
  <c r="G20" i="22"/>
  <c r="F20" i="22"/>
  <c r="E20" i="22"/>
  <c r="I20" i="22" s="1"/>
  <c r="D20" i="22"/>
  <c r="C20" i="22"/>
  <c r="B20" i="22"/>
  <c r="K19" i="22"/>
  <c r="J19" i="22"/>
  <c r="I19" i="22"/>
  <c r="H19" i="22"/>
  <c r="K18" i="22"/>
  <c r="J18" i="22"/>
  <c r="I18" i="22"/>
  <c r="H18" i="22"/>
  <c r="G17" i="22"/>
  <c r="F17" i="22"/>
  <c r="E17" i="22"/>
  <c r="D17" i="22"/>
  <c r="H17" i="22" s="1"/>
  <c r="C17" i="22"/>
  <c r="K17" i="22" s="1"/>
  <c r="B17" i="22"/>
  <c r="K16" i="22"/>
  <c r="J16" i="22"/>
  <c r="I16" i="22"/>
  <c r="H16" i="22"/>
  <c r="A16" i="22"/>
  <c r="A25" i="22" s="1"/>
  <c r="A34" i="22" s="1"/>
  <c r="A43" i="22" s="1"/>
  <c r="K15" i="22"/>
  <c r="J15" i="22"/>
  <c r="I15" i="22"/>
  <c r="H15" i="22"/>
  <c r="A15" i="22"/>
  <c r="A24" i="22" s="1"/>
  <c r="A33" i="22" s="1"/>
  <c r="A42" i="22" s="1"/>
  <c r="A51" i="22" s="1"/>
  <c r="G14" i="22"/>
  <c r="F14" i="22"/>
  <c r="E14" i="22"/>
  <c r="E13" i="22" s="1"/>
  <c r="D14" i="22"/>
  <c r="C14" i="22"/>
  <c r="B14" i="22"/>
  <c r="K12" i="22"/>
  <c r="J12" i="22"/>
  <c r="I12" i="22"/>
  <c r="H12" i="22"/>
  <c r="G11" i="22"/>
  <c r="F11" i="22"/>
  <c r="E11" i="22"/>
  <c r="D11" i="22"/>
  <c r="C11" i="22"/>
  <c r="B11" i="22"/>
  <c r="K10" i="22"/>
  <c r="J10" i="22"/>
  <c r="I10" i="22"/>
  <c r="H10" i="22"/>
  <c r="K9" i="22"/>
  <c r="J9" i="22"/>
  <c r="I9" i="22"/>
  <c r="H9" i="22"/>
  <c r="G8" i="22"/>
  <c r="F8" i="22"/>
  <c r="E8" i="22"/>
  <c r="D8" i="22"/>
  <c r="C8" i="22"/>
  <c r="B8" i="22"/>
  <c r="K7" i="22"/>
  <c r="J7" i="22"/>
  <c r="I7" i="22"/>
  <c r="H7" i="22"/>
  <c r="K6" i="22"/>
  <c r="J6" i="22"/>
  <c r="I6" i="22"/>
  <c r="H6" i="22"/>
  <c r="I5" i="22"/>
  <c r="H5" i="22"/>
  <c r="C5" i="22"/>
  <c r="B5" i="22"/>
  <c r="J5" i="22" s="1"/>
  <c r="A2" i="22"/>
  <c r="K60" i="21"/>
  <c r="J60" i="21"/>
  <c r="G59" i="21"/>
  <c r="G58" i="21" s="1"/>
  <c r="F59" i="21"/>
  <c r="E59" i="21"/>
  <c r="I59" i="21" s="1"/>
  <c r="I60" i="21" s="1"/>
  <c r="D59" i="21"/>
  <c r="H59" i="21" s="1"/>
  <c r="H60" i="21" s="1"/>
  <c r="C59" i="21"/>
  <c r="B59" i="21"/>
  <c r="B58" i="21" s="1"/>
  <c r="F58" i="21"/>
  <c r="E58" i="21"/>
  <c r="K57" i="21"/>
  <c r="J57" i="21"/>
  <c r="I57" i="21"/>
  <c r="H57" i="21"/>
  <c r="G56" i="21"/>
  <c r="F56" i="21"/>
  <c r="E56" i="21"/>
  <c r="D56" i="21"/>
  <c r="C56" i="21"/>
  <c r="K56" i="21" s="1"/>
  <c r="B56" i="21"/>
  <c r="K55" i="21"/>
  <c r="J55" i="21"/>
  <c r="I55" i="21"/>
  <c r="H55" i="21"/>
  <c r="K54" i="21"/>
  <c r="J54" i="21"/>
  <c r="I54" i="21"/>
  <c r="H54" i="21"/>
  <c r="G53" i="21"/>
  <c r="F53" i="21"/>
  <c r="E53" i="21"/>
  <c r="D53" i="21"/>
  <c r="C53" i="21"/>
  <c r="B53" i="21"/>
  <c r="K52" i="21"/>
  <c r="J52" i="21"/>
  <c r="I52" i="21"/>
  <c r="H52" i="21"/>
  <c r="K51" i="21"/>
  <c r="J51" i="21"/>
  <c r="I51" i="21"/>
  <c r="H51" i="21"/>
  <c r="G50" i="21"/>
  <c r="F50" i="21"/>
  <c r="E50" i="21"/>
  <c r="D50" i="21"/>
  <c r="C50" i="21"/>
  <c r="B50" i="21"/>
  <c r="K48" i="21"/>
  <c r="J48" i="21"/>
  <c r="I48" i="21"/>
  <c r="H48" i="21"/>
  <c r="G47" i="21"/>
  <c r="F47" i="21"/>
  <c r="E47" i="21"/>
  <c r="D47" i="21"/>
  <c r="H47" i="21" s="1"/>
  <c r="C47" i="21"/>
  <c r="K47" i="21" s="1"/>
  <c r="B47" i="21"/>
  <c r="J47" i="21" s="1"/>
  <c r="K46" i="21"/>
  <c r="J46" i="21"/>
  <c r="I46" i="21"/>
  <c r="H46" i="21"/>
  <c r="K45" i="21"/>
  <c r="J45" i="21"/>
  <c r="I45" i="21"/>
  <c r="H45" i="21"/>
  <c r="G44" i="21"/>
  <c r="F44" i="21"/>
  <c r="E44" i="21"/>
  <c r="I44" i="21" s="1"/>
  <c r="D44" i="21"/>
  <c r="C44" i="21"/>
  <c r="B44" i="21"/>
  <c r="K43" i="21"/>
  <c r="J43" i="21"/>
  <c r="I43" i="21"/>
  <c r="H43" i="21"/>
  <c r="K42" i="21"/>
  <c r="J42" i="21"/>
  <c r="I42" i="21"/>
  <c r="H42" i="21"/>
  <c r="G41" i="21"/>
  <c r="F41" i="21"/>
  <c r="E41" i="21"/>
  <c r="I41" i="21" s="1"/>
  <c r="D41" i="21"/>
  <c r="H41" i="21" s="1"/>
  <c r="C41" i="21"/>
  <c r="B41" i="21"/>
  <c r="K39" i="21"/>
  <c r="J39" i="21"/>
  <c r="I39" i="21"/>
  <c r="H39" i="21"/>
  <c r="G38" i="21"/>
  <c r="F38" i="21"/>
  <c r="H38" i="21" s="1"/>
  <c r="E38" i="21"/>
  <c r="D38" i="21"/>
  <c r="C38" i="21"/>
  <c r="B38" i="21"/>
  <c r="K37" i="21"/>
  <c r="J37" i="21"/>
  <c r="I37" i="21"/>
  <c r="H37" i="21"/>
  <c r="K36" i="21"/>
  <c r="J36" i="21"/>
  <c r="I36" i="21"/>
  <c r="H36" i="21"/>
  <c r="G35" i="21"/>
  <c r="F35" i="21"/>
  <c r="E35" i="21"/>
  <c r="I35" i="21" s="1"/>
  <c r="D35" i="21"/>
  <c r="H35" i="21" s="1"/>
  <c r="C35" i="21"/>
  <c r="B35" i="21"/>
  <c r="K34" i="21"/>
  <c r="J34" i="21"/>
  <c r="I34" i="21"/>
  <c r="H34" i="21"/>
  <c r="K33" i="21"/>
  <c r="J33" i="21"/>
  <c r="I33" i="21"/>
  <c r="H33" i="21"/>
  <c r="G32" i="21"/>
  <c r="F32" i="21"/>
  <c r="E32" i="21"/>
  <c r="D32" i="21"/>
  <c r="C32" i="21"/>
  <c r="B32" i="21"/>
  <c r="K30" i="21"/>
  <c r="J30" i="21"/>
  <c r="I30" i="21"/>
  <c r="H30" i="21"/>
  <c r="K29" i="21"/>
  <c r="I29" i="21"/>
  <c r="H29" i="21"/>
  <c r="G29" i="21"/>
  <c r="F29" i="21"/>
  <c r="E29" i="21"/>
  <c r="D29" i="21"/>
  <c r="C29" i="21"/>
  <c r="B29" i="21"/>
  <c r="J29" i="21" s="1"/>
  <c r="K28" i="21"/>
  <c r="J28" i="21"/>
  <c r="I28" i="21"/>
  <c r="H28" i="21"/>
  <c r="K27" i="21"/>
  <c r="J27" i="21"/>
  <c r="I27" i="21"/>
  <c r="H27" i="21"/>
  <c r="G26" i="21"/>
  <c r="F26" i="21"/>
  <c r="E26" i="21"/>
  <c r="D26" i="21"/>
  <c r="C26" i="21"/>
  <c r="K26" i="21" s="1"/>
  <c r="B26" i="21"/>
  <c r="K25" i="21"/>
  <c r="J25" i="21"/>
  <c r="I25" i="21"/>
  <c r="H25" i="21"/>
  <c r="A25" i="21"/>
  <c r="A34" i="21" s="1"/>
  <c r="A43" i="21" s="1"/>
  <c r="K24" i="21"/>
  <c r="J24" i="21"/>
  <c r="I24" i="21"/>
  <c r="H24" i="21"/>
  <c r="G23" i="21"/>
  <c r="F23" i="21"/>
  <c r="E23" i="21"/>
  <c r="I23" i="21" s="1"/>
  <c r="D23" i="21"/>
  <c r="H23" i="21" s="1"/>
  <c r="C23" i="21"/>
  <c r="K23" i="21" s="1"/>
  <c r="B23" i="21"/>
  <c r="K21" i="21"/>
  <c r="J21" i="21"/>
  <c r="I21" i="21"/>
  <c r="H21" i="21"/>
  <c r="G20" i="21"/>
  <c r="F20" i="21"/>
  <c r="E20" i="21"/>
  <c r="D20" i="21"/>
  <c r="C20" i="21"/>
  <c r="B20" i="21"/>
  <c r="J20" i="21" s="1"/>
  <c r="K19" i="21"/>
  <c r="J19" i="21"/>
  <c r="I19" i="21"/>
  <c r="H19" i="21"/>
  <c r="K18" i="21"/>
  <c r="J18" i="21"/>
  <c r="I18" i="21"/>
  <c r="H18" i="21"/>
  <c r="G17" i="21"/>
  <c r="F17" i="21"/>
  <c r="E17" i="21"/>
  <c r="D17" i="21"/>
  <c r="C17" i="21"/>
  <c r="B17" i="21"/>
  <c r="K16" i="21"/>
  <c r="J16" i="21"/>
  <c r="I16" i="21"/>
  <c r="H16" i="21"/>
  <c r="A16" i="21"/>
  <c r="K15" i="21"/>
  <c r="J15" i="21"/>
  <c r="I15" i="21"/>
  <c r="H15" i="21"/>
  <c r="A15" i="21"/>
  <c r="A24" i="21" s="1"/>
  <c r="A33" i="21" s="1"/>
  <c r="A42" i="21" s="1"/>
  <c r="A51" i="21" s="1"/>
  <c r="G14" i="21"/>
  <c r="F14" i="21"/>
  <c r="E14" i="21"/>
  <c r="I14" i="21" s="1"/>
  <c r="D14" i="21"/>
  <c r="C14" i="21"/>
  <c r="B14" i="21"/>
  <c r="K12" i="21"/>
  <c r="J12" i="21"/>
  <c r="I12" i="21"/>
  <c r="H12" i="21"/>
  <c r="G11" i="21"/>
  <c r="F11" i="21"/>
  <c r="E11" i="21"/>
  <c r="D11" i="21"/>
  <c r="C11" i="21"/>
  <c r="B11" i="21"/>
  <c r="K10" i="21"/>
  <c r="K9" i="21"/>
  <c r="J9" i="21"/>
  <c r="I9" i="21"/>
  <c r="H9" i="21"/>
  <c r="G8" i="21"/>
  <c r="G4" i="21" s="1"/>
  <c r="F8" i="21"/>
  <c r="E8" i="21"/>
  <c r="D8" i="21"/>
  <c r="H8" i="21" s="1"/>
  <c r="C8" i="21"/>
  <c r="B8" i="21"/>
  <c r="K7" i="21"/>
  <c r="J7" i="21"/>
  <c r="I7" i="21"/>
  <c r="H7" i="21"/>
  <c r="K6" i="21"/>
  <c r="J6" i="21"/>
  <c r="I6" i="21"/>
  <c r="H6" i="21"/>
  <c r="K5" i="21"/>
  <c r="I5" i="21"/>
  <c r="H5" i="21"/>
  <c r="C5" i="21"/>
  <c r="B5" i="21"/>
  <c r="J5" i="21" s="1"/>
  <c r="D4" i="21"/>
  <c r="A2" i="21"/>
  <c r="G47" i="20"/>
  <c r="F47" i="20"/>
  <c r="E47" i="20"/>
  <c r="D47" i="20"/>
  <c r="H47" i="20" s="1"/>
  <c r="C47" i="20"/>
  <c r="B47" i="20"/>
  <c r="G53" i="20"/>
  <c r="I53" i="20" s="1"/>
  <c r="F53" i="20"/>
  <c r="E53" i="20"/>
  <c r="D53" i="20"/>
  <c r="C53" i="20"/>
  <c r="G59" i="20"/>
  <c r="F59" i="20"/>
  <c r="F67" i="18" s="1"/>
  <c r="E59" i="20"/>
  <c r="D59" i="20"/>
  <c r="D67" i="18" s="1"/>
  <c r="C59" i="20"/>
  <c r="B59" i="20"/>
  <c r="B58" i="20"/>
  <c r="F58" i="20"/>
  <c r="E58" i="20"/>
  <c r="G56" i="20"/>
  <c r="F56" i="20"/>
  <c r="E56" i="20"/>
  <c r="D56" i="20"/>
  <c r="C56" i="20"/>
  <c r="B56" i="20"/>
  <c r="B53" i="20"/>
  <c r="G44" i="20"/>
  <c r="F44" i="20"/>
  <c r="E44" i="20"/>
  <c r="D44" i="20"/>
  <c r="C44" i="20"/>
  <c r="B44" i="20"/>
  <c r="G38" i="20"/>
  <c r="F38" i="20"/>
  <c r="E38" i="20"/>
  <c r="D38" i="20"/>
  <c r="C38" i="20"/>
  <c r="B38" i="20"/>
  <c r="G35" i="20"/>
  <c r="I35" i="20" s="1"/>
  <c r="F35" i="20"/>
  <c r="H35" i="20" s="1"/>
  <c r="E35" i="20"/>
  <c r="D35" i="20"/>
  <c r="C35" i="20"/>
  <c r="B35" i="20"/>
  <c r="G29" i="20"/>
  <c r="F29" i="20"/>
  <c r="E29" i="20"/>
  <c r="D29" i="20"/>
  <c r="C29" i="20"/>
  <c r="B29" i="20"/>
  <c r="J29" i="20" s="1"/>
  <c r="G26" i="20"/>
  <c r="F26" i="20"/>
  <c r="E26" i="20"/>
  <c r="D26" i="20"/>
  <c r="H26" i="20" s="1"/>
  <c r="C26" i="20"/>
  <c r="B26" i="20"/>
  <c r="G20" i="20"/>
  <c r="F20" i="20"/>
  <c r="E20" i="20"/>
  <c r="I20" i="20" s="1"/>
  <c r="D20" i="20"/>
  <c r="C20" i="20"/>
  <c r="B20" i="20"/>
  <c r="G17" i="20"/>
  <c r="F17" i="20"/>
  <c r="E17" i="20"/>
  <c r="I17" i="20" s="1"/>
  <c r="D17" i="20"/>
  <c r="C17" i="20"/>
  <c r="B17" i="20"/>
  <c r="G11" i="20"/>
  <c r="F11" i="20"/>
  <c r="E11" i="20"/>
  <c r="D11" i="20"/>
  <c r="C11" i="20"/>
  <c r="K11" i="20" s="1"/>
  <c r="B11" i="20"/>
  <c r="G8" i="20"/>
  <c r="I8" i="20" s="1"/>
  <c r="F8" i="20"/>
  <c r="E8" i="20"/>
  <c r="D8" i="20"/>
  <c r="C8" i="20"/>
  <c r="B8" i="20"/>
  <c r="K60" i="20"/>
  <c r="J60" i="20"/>
  <c r="I59" i="20"/>
  <c r="I60" i="20" s="1"/>
  <c r="H59" i="20"/>
  <c r="H60" i="20" s="1"/>
  <c r="K57" i="20"/>
  <c r="J57" i="20"/>
  <c r="I57" i="20"/>
  <c r="H57" i="20"/>
  <c r="H56" i="20"/>
  <c r="K55" i="20"/>
  <c r="J55" i="20"/>
  <c r="I55" i="20"/>
  <c r="H55" i="20"/>
  <c r="K54" i="20"/>
  <c r="J54" i="20"/>
  <c r="I54" i="20"/>
  <c r="H54" i="20"/>
  <c r="K52" i="20"/>
  <c r="J52" i="20"/>
  <c r="I52" i="20"/>
  <c r="H52" i="20"/>
  <c r="K51" i="20"/>
  <c r="J51" i="20"/>
  <c r="I51" i="20"/>
  <c r="H51" i="20"/>
  <c r="G50" i="20"/>
  <c r="F50" i="20"/>
  <c r="E50" i="20"/>
  <c r="D50" i="20"/>
  <c r="C50" i="20"/>
  <c r="B50" i="20"/>
  <c r="K48" i="20"/>
  <c r="J48" i="20"/>
  <c r="J47" i="20"/>
  <c r="K46" i="20"/>
  <c r="J46" i="20"/>
  <c r="I46" i="20"/>
  <c r="H46" i="20"/>
  <c r="K45" i="20"/>
  <c r="J45" i="20"/>
  <c r="I45" i="20"/>
  <c r="H45" i="20"/>
  <c r="K43" i="20"/>
  <c r="J43" i="20"/>
  <c r="I43" i="20"/>
  <c r="H43" i="20"/>
  <c r="K42" i="20"/>
  <c r="J42" i="20"/>
  <c r="I42" i="20"/>
  <c r="H42" i="20"/>
  <c r="G41" i="20"/>
  <c r="F41" i="20"/>
  <c r="E41" i="20"/>
  <c r="D41" i="20"/>
  <c r="C41" i="20"/>
  <c r="B41" i="20"/>
  <c r="K39" i="20"/>
  <c r="J39" i="20"/>
  <c r="K37" i="20"/>
  <c r="J37" i="20"/>
  <c r="I37" i="20"/>
  <c r="H37" i="20"/>
  <c r="K36" i="20"/>
  <c r="J36" i="20"/>
  <c r="I36" i="20"/>
  <c r="H36" i="20"/>
  <c r="K34" i="20"/>
  <c r="J34" i="20"/>
  <c r="I34" i="20"/>
  <c r="H34" i="20"/>
  <c r="K33" i="20"/>
  <c r="J33" i="20"/>
  <c r="I33" i="20"/>
  <c r="H33" i="20"/>
  <c r="G32" i="20"/>
  <c r="F32" i="20"/>
  <c r="E32" i="20"/>
  <c r="D32" i="20"/>
  <c r="C32" i="20"/>
  <c r="B32" i="20"/>
  <c r="K30" i="20"/>
  <c r="J30" i="20"/>
  <c r="H29" i="20"/>
  <c r="K28" i="20"/>
  <c r="J28" i="20"/>
  <c r="I28" i="20"/>
  <c r="H28" i="20"/>
  <c r="K27" i="20"/>
  <c r="J27" i="20"/>
  <c r="I27" i="20"/>
  <c r="H27" i="20"/>
  <c r="K25" i="20"/>
  <c r="J25" i="20"/>
  <c r="I25" i="20"/>
  <c r="H25" i="20"/>
  <c r="K24" i="20"/>
  <c r="J24" i="20"/>
  <c r="I24" i="20"/>
  <c r="H24" i="20"/>
  <c r="A24" i="20"/>
  <c r="A33" i="20" s="1"/>
  <c r="A42" i="20" s="1"/>
  <c r="A51" i="20" s="1"/>
  <c r="G23" i="20"/>
  <c r="F23" i="20"/>
  <c r="E23" i="20"/>
  <c r="D23" i="20"/>
  <c r="C23" i="20"/>
  <c r="B23" i="20"/>
  <c r="K21" i="20"/>
  <c r="J21" i="20"/>
  <c r="J20" i="20"/>
  <c r="H20" i="20"/>
  <c r="K19" i="20"/>
  <c r="J19" i="20"/>
  <c r="I19" i="20"/>
  <c r="H19" i="20"/>
  <c r="K18" i="20"/>
  <c r="J18" i="20"/>
  <c r="I18" i="20"/>
  <c r="H18" i="20"/>
  <c r="K16" i="20"/>
  <c r="J16" i="20"/>
  <c r="I16" i="20"/>
  <c r="H16" i="20"/>
  <c r="A16" i="20"/>
  <c r="A25" i="20" s="1"/>
  <c r="A34" i="20" s="1"/>
  <c r="A43" i="20" s="1"/>
  <c r="K15" i="20"/>
  <c r="J15" i="20"/>
  <c r="I15" i="20"/>
  <c r="H15" i="20"/>
  <c r="A15" i="20"/>
  <c r="G14" i="20"/>
  <c r="F14" i="20"/>
  <c r="E14" i="20"/>
  <c r="D14" i="20"/>
  <c r="C14" i="20"/>
  <c r="B14" i="20"/>
  <c r="K12" i="20"/>
  <c r="J12" i="20"/>
  <c r="H11" i="20"/>
  <c r="K10" i="20"/>
  <c r="J10" i="20"/>
  <c r="I10" i="20"/>
  <c r="H10" i="20"/>
  <c r="K9" i="20"/>
  <c r="J9" i="20"/>
  <c r="I9" i="20"/>
  <c r="H9" i="20"/>
  <c r="H8" i="20"/>
  <c r="K7" i="20"/>
  <c r="J7" i="20"/>
  <c r="I7" i="20"/>
  <c r="H7" i="20"/>
  <c r="K6" i="20"/>
  <c r="J6" i="20"/>
  <c r="I6" i="20"/>
  <c r="H6" i="20"/>
  <c r="I5" i="20"/>
  <c r="H5" i="20"/>
  <c r="C5" i="20"/>
  <c r="B5" i="20"/>
  <c r="F4" i="20"/>
  <c r="E4" i="20"/>
  <c r="D4" i="20"/>
  <c r="A2" i="20"/>
  <c r="N49" i="26" l="1"/>
  <c r="O13" i="26"/>
  <c r="N22" i="25"/>
  <c r="N4" i="25"/>
  <c r="N49" i="25"/>
  <c r="O22" i="26"/>
  <c r="N22" i="26"/>
  <c r="J3" i="26"/>
  <c r="H3" i="26"/>
  <c r="I3" i="26"/>
  <c r="K3" i="26"/>
  <c r="N3" i="26" s="1"/>
  <c r="H3" i="25"/>
  <c r="K3" i="25"/>
  <c r="L22" i="25" s="1"/>
  <c r="I3" i="25"/>
  <c r="J3" i="25"/>
  <c r="M22" i="25" s="1"/>
  <c r="N40" i="24"/>
  <c r="N49" i="24"/>
  <c r="J3" i="24"/>
  <c r="M22" i="24" s="1"/>
  <c r="H3" i="24"/>
  <c r="I3" i="24"/>
  <c r="O13" i="24"/>
  <c r="K3" i="24"/>
  <c r="L13" i="24" s="1"/>
  <c r="N31" i="24"/>
  <c r="O4" i="24"/>
  <c r="K59" i="21"/>
  <c r="C58" i="21"/>
  <c r="K58" i="21" s="1"/>
  <c r="I58" i="21"/>
  <c r="D58" i="21"/>
  <c r="H58" i="21" s="1"/>
  <c r="J41" i="21"/>
  <c r="F22" i="21"/>
  <c r="J23" i="21"/>
  <c r="D58" i="20"/>
  <c r="C58" i="20"/>
  <c r="H58" i="20"/>
  <c r="G58" i="20"/>
  <c r="H32" i="20"/>
  <c r="J5" i="20"/>
  <c r="K5" i="20"/>
  <c r="H56" i="21"/>
  <c r="I56" i="21"/>
  <c r="J56" i="21"/>
  <c r="G40" i="21"/>
  <c r="I47" i="21"/>
  <c r="F31" i="21"/>
  <c r="G31" i="21"/>
  <c r="I38" i="21"/>
  <c r="J38" i="21"/>
  <c r="K38" i="21"/>
  <c r="H20" i="21"/>
  <c r="I20" i="21"/>
  <c r="K20" i="21"/>
  <c r="I11" i="21"/>
  <c r="E4" i="21"/>
  <c r="I4" i="21" s="1"/>
  <c r="J11" i="21"/>
  <c r="H11" i="21"/>
  <c r="K11" i="21"/>
  <c r="B4" i="21"/>
  <c r="H47" i="22"/>
  <c r="H50" i="22"/>
  <c r="K41" i="22"/>
  <c r="I41" i="22"/>
  <c r="J17" i="22"/>
  <c r="H32" i="22"/>
  <c r="F49" i="22"/>
  <c r="H56" i="22"/>
  <c r="I17" i="22"/>
  <c r="F31" i="22"/>
  <c r="F40" i="22"/>
  <c r="J47" i="22"/>
  <c r="K56" i="22"/>
  <c r="J38" i="22"/>
  <c r="K47" i="22"/>
  <c r="B58" i="22"/>
  <c r="H59" i="22"/>
  <c r="H60" i="22" s="1"/>
  <c r="I35" i="22"/>
  <c r="J11" i="22"/>
  <c r="I14" i="22"/>
  <c r="G22" i="22"/>
  <c r="J35" i="22"/>
  <c r="J44" i="22"/>
  <c r="C58" i="22"/>
  <c r="K58" i="22" s="1"/>
  <c r="N58" i="22" s="1"/>
  <c r="K44" i="22"/>
  <c r="I47" i="22"/>
  <c r="H53" i="22"/>
  <c r="D13" i="22"/>
  <c r="B4" i="22"/>
  <c r="J32" i="22"/>
  <c r="J56" i="22"/>
  <c r="D49" i="22"/>
  <c r="E49" i="22"/>
  <c r="E40" i="22"/>
  <c r="K38" i="22"/>
  <c r="I38" i="22"/>
  <c r="H38" i="22"/>
  <c r="K29" i="22"/>
  <c r="J29" i="22"/>
  <c r="F13" i="22"/>
  <c r="H13" i="22" s="1"/>
  <c r="J20" i="22"/>
  <c r="K20" i="22"/>
  <c r="H20" i="22"/>
  <c r="K11" i="22"/>
  <c r="G4" i="22"/>
  <c r="H11" i="22"/>
  <c r="I11" i="22"/>
  <c r="J56" i="20"/>
  <c r="D40" i="20"/>
  <c r="I47" i="20"/>
  <c r="K38" i="20"/>
  <c r="K20" i="20"/>
  <c r="H44" i="21"/>
  <c r="C40" i="21"/>
  <c r="E31" i="21"/>
  <c r="G22" i="21"/>
  <c r="J26" i="21"/>
  <c r="H17" i="21"/>
  <c r="I17" i="21"/>
  <c r="K17" i="21"/>
  <c r="E22" i="22"/>
  <c r="F22" i="22"/>
  <c r="J26" i="22"/>
  <c r="K26" i="22"/>
  <c r="H26" i="22"/>
  <c r="K8" i="22"/>
  <c r="J53" i="20"/>
  <c r="F49" i="20"/>
  <c r="H53" i="20"/>
  <c r="D49" i="20"/>
  <c r="H17" i="20"/>
  <c r="J53" i="21"/>
  <c r="K53" i="21"/>
  <c r="C49" i="21"/>
  <c r="J44" i="21"/>
  <c r="K44" i="21"/>
  <c r="J17" i="21"/>
  <c r="I8" i="21"/>
  <c r="J8" i="21"/>
  <c r="K8" i="21"/>
  <c r="C4" i="21"/>
  <c r="J53" i="22"/>
  <c r="K53" i="22"/>
  <c r="I53" i="22"/>
  <c r="B49" i="22"/>
  <c r="H44" i="22"/>
  <c r="K35" i="22"/>
  <c r="C31" i="22"/>
  <c r="B31" i="22"/>
  <c r="D22" i="22"/>
  <c r="B22" i="22"/>
  <c r="B13" i="22"/>
  <c r="I8" i="22"/>
  <c r="H8" i="22"/>
  <c r="J8" i="22"/>
  <c r="C4" i="22"/>
  <c r="K53" i="20"/>
  <c r="K44" i="20"/>
  <c r="H44" i="20"/>
  <c r="I44" i="20"/>
  <c r="E31" i="20"/>
  <c r="K35" i="20"/>
  <c r="K26" i="20"/>
  <c r="F13" i="20"/>
  <c r="J17" i="20"/>
  <c r="D13" i="20"/>
  <c r="K17" i="20"/>
  <c r="C13" i="20"/>
  <c r="K8" i="20"/>
  <c r="G4" i="20"/>
  <c r="J8" i="20"/>
  <c r="K50" i="22"/>
  <c r="I50" i="22"/>
  <c r="J41" i="22"/>
  <c r="I32" i="22"/>
  <c r="C22" i="22"/>
  <c r="H14" i="22"/>
  <c r="K14" i="22"/>
  <c r="I50" i="20"/>
  <c r="B40" i="20"/>
  <c r="K32" i="20"/>
  <c r="I50" i="21"/>
  <c r="H50" i="21"/>
  <c r="D49" i="21"/>
  <c r="F49" i="21"/>
  <c r="G49" i="21"/>
  <c r="J50" i="21"/>
  <c r="K50" i="21"/>
  <c r="E49" i="21"/>
  <c r="B40" i="21"/>
  <c r="K41" i="21"/>
  <c r="F40" i="21"/>
  <c r="H32" i="21"/>
  <c r="I32" i="21"/>
  <c r="D31" i="21"/>
  <c r="B31" i="21"/>
  <c r="C31" i="21"/>
  <c r="K31" i="21" s="1"/>
  <c r="O31" i="21" s="1"/>
  <c r="J32" i="21"/>
  <c r="K32" i="21"/>
  <c r="D22" i="21"/>
  <c r="H22" i="21" s="1"/>
  <c r="E22" i="21"/>
  <c r="F13" i="21"/>
  <c r="G13" i="21"/>
  <c r="J14" i="21"/>
  <c r="K14" i="21"/>
  <c r="H14" i="21"/>
  <c r="A52" i="22"/>
  <c r="A60" i="22"/>
  <c r="J49" i="22"/>
  <c r="I40" i="22"/>
  <c r="J14" i="22"/>
  <c r="B40" i="22"/>
  <c r="J50" i="22"/>
  <c r="F58" i="22"/>
  <c r="H58" i="22" s="1"/>
  <c r="I59" i="22"/>
  <c r="I60" i="22" s="1"/>
  <c r="E4" i="22"/>
  <c r="K5" i="22"/>
  <c r="I23" i="22"/>
  <c r="E31" i="22"/>
  <c r="C40" i="22"/>
  <c r="K40" i="22" s="1"/>
  <c r="O40" i="22" s="1"/>
  <c r="I44" i="22"/>
  <c r="D31" i="22"/>
  <c r="H31" i="22" s="1"/>
  <c r="J23" i="22"/>
  <c r="D40" i="22"/>
  <c r="H40" i="22" s="1"/>
  <c r="H23" i="22"/>
  <c r="F4" i="22"/>
  <c r="C13" i="22"/>
  <c r="G31" i="22"/>
  <c r="C49" i="22"/>
  <c r="D4" i="22"/>
  <c r="K32" i="22"/>
  <c r="G13" i="22"/>
  <c r="G49" i="22"/>
  <c r="N58" i="21"/>
  <c r="A52" i="21"/>
  <c r="A60" i="21"/>
  <c r="I31" i="21"/>
  <c r="J59" i="21"/>
  <c r="F4" i="21"/>
  <c r="B13" i="21"/>
  <c r="D40" i="21"/>
  <c r="H40" i="21" s="1"/>
  <c r="B49" i="21"/>
  <c r="H53" i="21"/>
  <c r="C13" i="21"/>
  <c r="E40" i="21"/>
  <c r="I53" i="21"/>
  <c r="K35" i="21"/>
  <c r="D13" i="21"/>
  <c r="B22" i="21"/>
  <c r="H26" i="21"/>
  <c r="J35" i="21"/>
  <c r="E13" i="21"/>
  <c r="C22" i="21"/>
  <c r="I26" i="21"/>
  <c r="E40" i="20"/>
  <c r="F40" i="20"/>
  <c r="K47" i="20"/>
  <c r="C49" i="20"/>
  <c r="K59" i="20"/>
  <c r="J59" i="20"/>
  <c r="J58" i="20"/>
  <c r="K56" i="20"/>
  <c r="I56" i="20"/>
  <c r="E49" i="20"/>
  <c r="J44" i="20"/>
  <c r="C40" i="20"/>
  <c r="I38" i="20"/>
  <c r="J38" i="20"/>
  <c r="H38" i="20"/>
  <c r="F31" i="20"/>
  <c r="G31" i="20"/>
  <c r="J35" i="20"/>
  <c r="B31" i="20"/>
  <c r="D31" i="20"/>
  <c r="K29" i="20"/>
  <c r="I29" i="20"/>
  <c r="I26" i="20"/>
  <c r="F22" i="20"/>
  <c r="G22" i="20"/>
  <c r="J26" i="20"/>
  <c r="B22" i="20"/>
  <c r="G13" i="20"/>
  <c r="E13" i="20"/>
  <c r="J11" i="20"/>
  <c r="I11" i="20"/>
  <c r="H4" i="20"/>
  <c r="G49" i="20"/>
  <c r="I14" i="20"/>
  <c r="I41" i="20"/>
  <c r="J50" i="20"/>
  <c r="J23" i="20"/>
  <c r="H41" i="20"/>
  <c r="J14" i="20"/>
  <c r="K23" i="20"/>
  <c r="H50" i="20"/>
  <c r="H23" i="20"/>
  <c r="J41" i="20"/>
  <c r="H14" i="20"/>
  <c r="I23" i="20"/>
  <c r="C31" i="20"/>
  <c r="A52" i="20"/>
  <c r="A60" i="20"/>
  <c r="K50" i="20"/>
  <c r="B4" i="20"/>
  <c r="B13" i="20"/>
  <c r="D22" i="20"/>
  <c r="B49" i="20"/>
  <c r="K14" i="20"/>
  <c r="C22" i="20"/>
  <c r="G40" i="20"/>
  <c r="C4" i="20"/>
  <c r="E22" i="20"/>
  <c r="I32" i="20"/>
  <c r="K41" i="20"/>
  <c r="J32" i="20"/>
  <c r="L58" i="25" l="1"/>
  <c r="L58" i="26"/>
  <c r="L22" i="26"/>
  <c r="L49" i="26"/>
  <c r="O3" i="26"/>
  <c r="L31" i="26"/>
  <c r="L13" i="26"/>
  <c r="L4" i="26"/>
  <c r="L40" i="26"/>
  <c r="M58" i="26"/>
  <c r="M40" i="26"/>
  <c r="M4" i="26"/>
  <c r="M13" i="26"/>
  <c r="M22" i="26"/>
  <c r="M49" i="26"/>
  <c r="M31" i="26"/>
  <c r="L31" i="25"/>
  <c r="L49" i="25"/>
  <c r="L4" i="25"/>
  <c r="L13" i="25"/>
  <c r="L40" i="25"/>
  <c r="O3" i="25"/>
  <c r="N3" i="25"/>
  <c r="M49" i="25"/>
  <c r="M58" i="25"/>
  <c r="M4" i="25"/>
  <c r="M13" i="25"/>
  <c r="M40" i="25"/>
  <c r="M31" i="25"/>
  <c r="M58" i="24"/>
  <c r="M31" i="24"/>
  <c r="M49" i="24"/>
  <c r="N3" i="24"/>
  <c r="M4" i="24"/>
  <c r="M40" i="24"/>
  <c r="M13" i="24"/>
  <c r="L4" i="24"/>
  <c r="O3" i="24"/>
  <c r="L31" i="24"/>
  <c r="L58" i="24"/>
  <c r="L22" i="24"/>
  <c r="L40" i="24"/>
  <c r="L49" i="24"/>
  <c r="J58" i="21"/>
  <c r="H31" i="21"/>
  <c r="I22" i="21"/>
  <c r="J58" i="22"/>
  <c r="H49" i="22"/>
  <c r="I22" i="22"/>
  <c r="I58" i="20"/>
  <c r="K58" i="20"/>
  <c r="N58" i="20" s="1"/>
  <c r="H49" i="20"/>
  <c r="H13" i="20"/>
  <c r="I4" i="20"/>
  <c r="J31" i="21"/>
  <c r="J13" i="22"/>
  <c r="F3" i="22"/>
  <c r="H22" i="22"/>
  <c r="K22" i="22"/>
  <c r="J13" i="20"/>
  <c r="H49" i="21"/>
  <c r="J22" i="21"/>
  <c r="K4" i="21"/>
  <c r="N4" i="21" s="1"/>
  <c r="J22" i="22"/>
  <c r="J49" i="20"/>
  <c r="J40" i="20"/>
  <c r="K31" i="20"/>
  <c r="O31" i="20" s="1"/>
  <c r="D3" i="21"/>
  <c r="G3" i="21"/>
  <c r="H13" i="21"/>
  <c r="J31" i="22"/>
  <c r="K31" i="22"/>
  <c r="N31" i="22" s="1"/>
  <c r="J40" i="22"/>
  <c r="G3" i="22"/>
  <c r="H31" i="20"/>
  <c r="J31" i="20"/>
  <c r="J49" i="21"/>
  <c r="K49" i="21"/>
  <c r="N49" i="21" s="1"/>
  <c r="I49" i="21"/>
  <c r="F3" i="21"/>
  <c r="K22" i="21"/>
  <c r="N22" i="21" s="1"/>
  <c r="K49" i="22"/>
  <c r="O49" i="22" s="1"/>
  <c r="B3" i="22"/>
  <c r="N40" i="22"/>
  <c r="N22" i="22"/>
  <c r="O22" i="22"/>
  <c r="E3" i="22"/>
  <c r="I4" i="22"/>
  <c r="K4" i="22" s="1"/>
  <c r="I49" i="22"/>
  <c r="I13" i="22"/>
  <c r="J4" i="22"/>
  <c r="I31" i="22"/>
  <c r="C3" i="22"/>
  <c r="H4" i="22"/>
  <c r="D3" i="22"/>
  <c r="K13" i="22"/>
  <c r="O13" i="22" s="1"/>
  <c r="I40" i="21"/>
  <c r="I13" i="21"/>
  <c r="J13" i="21"/>
  <c r="B3" i="21"/>
  <c r="E3" i="21"/>
  <c r="H4" i="21"/>
  <c r="K13" i="21"/>
  <c r="N13" i="21" s="1"/>
  <c r="C3" i="21"/>
  <c r="K40" i="21"/>
  <c r="N40" i="21" s="1"/>
  <c r="N31" i="21"/>
  <c r="J4" i="21"/>
  <c r="J40" i="21"/>
  <c r="H40" i="20"/>
  <c r="F3" i="20"/>
  <c r="I40" i="20"/>
  <c r="K49" i="20"/>
  <c r="N49" i="20" s="1"/>
  <c r="I49" i="20"/>
  <c r="I31" i="20"/>
  <c r="H22" i="20"/>
  <c r="K22" i="20"/>
  <c r="N22" i="20" s="1"/>
  <c r="K13" i="20"/>
  <c r="O13" i="20" s="1"/>
  <c r="I13" i="20"/>
  <c r="K40" i="20"/>
  <c r="O40" i="20" s="1"/>
  <c r="D3" i="20"/>
  <c r="I22" i="20"/>
  <c r="J22" i="20"/>
  <c r="G3" i="20"/>
  <c r="C3" i="20"/>
  <c r="K4" i="20"/>
  <c r="B3" i="20"/>
  <c r="J4" i="20"/>
  <c r="E3" i="20"/>
  <c r="L3" i="26" l="1"/>
  <c r="M3" i="26"/>
  <c r="L3" i="25"/>
  <c r="M3" i="25"/>
  <c r="M3" i="24"/>
  <c r="L3" i="24"/>
  <c r="O31" i="22"/>
  <c r="O49" i="21"/>
  <c r="O4" i="21"/>
  <c r="H3" i="22"/>
  <c r="N31" i="20"/>
  <c r="H3" i="21"/>
  <c r="O22" i="21"/>
  <c r="O49" i="20"/>
  <c r="K3" i="22"/>
  <c r="L58" i="22" s="1"/>
  <c r="O22" i="20"/>
  <c r="J3" i="21"/>
  <c r="M58" i="21" s="1"/>
  <c r="K3" i="21"/>
  <c r="L58" i="21" s="1"/>
  <c r="I3" i="22"/>
  <c r="J3" i="22"/>
  <c r="O4" i="22"/>
  <c r="N4" i="22"/>
  <c r="N49" i="22"/>
  <c r="N13" i="22"/>
  <c r="I3" i="21"/>
  <c r="O40" i="21"/>
  <c r="O13" i="21"/>
  <c r="H3" i="20"/>
  <c r="N13" i="20"/>
  <c r="K3" i="20"/>
  <c r="L31" i="20" s="1"/>
  <c r="I3" i="20"/>
  <c r="N40" i="20"/>
  <c r="N4" i="20"/>
  <c r="O4" i="20"/>
  <c r="J3" i="20"/>
  <c r="M4" i="20" s="1"/>
  <c r="M22" i="21" l="1"/>
  <c r="M49" i="21"/>
  <c r="M4" i="21"/>
  <c r="M13" i="21"/>
  <c r="M31" i="21"/>
  <c r="L49" i="22"/>
  <c r="L4" i="22"/>
  <c r="L22" i="22"/>
  <c r="N3" i="22"/>
  <c r="L31" i="22"/>
  <c r="L13" i="22"/>
  <c r="L40" i="22"/>
  <c r="O3" i="22"/>
  <c r="M40" i="21"/>
  <c r="O3" i="21"/>
  <c r="L22" i="21"/>
  <c r="L40" i="21"/>
  <c r="L13" i="21"/>
  <c r="L4" i="21"/>
  <c r="N3" i="21"/>
  <c r="L31" i="21"/>
  <c r="L49" i="21"/>
  <c r="M22" i="22"/>
  <c r="M13" i="22"/>
  <c r="M49" i="22"/>
  <c r="M31" i="22"/>
  <c r="M40" i="22"/>
  <c r="M58" i="22"/>
  <c r="M4" i="22"/>
  <c r="L40" i="20"/>
  <c r="N3" i="20"/>
  <c r="L58" i="20"/>
  <c r="L22" i="20"/>
  <c r="O3" i="20"/>
  <c r="L49" i="20"/>
  <c r="L4" i="20"/>
  <c r="L13" i="20"/>
  <c r="M31" i="20"/>
  <c r="M58" i="20"/>
  <c r="M13" i="20"/>
  <c r="M49" i="20"/>
  <c r="M40" i="20"/>
  <c r="M22" i="20"/>
  <c r="M3" i="21" l="1"/>
  <c r="L3" i="22"/>
  <c r="M3" i="22"/>
  <c r="L3" i="21"/>
  <c r="L3" i="20"/>
  <c r="M3" i="20"/>
  <c r="A2" i="6" l="1"/>
  <c r="A2" i="5"/>
  <c r="A2" i="4"/>
  <c r="A2" i="3"/>
  <c r="A2" i="1"/>
  <c r="H47" i="1" l="1"/>
  <c r="H44" i="1"/>
  <c r="H29" i="6" l="1"/>
  <c r="I29" i="6"/>
  <c r="I20" i="6"/>
  <c r="H20" i="6"/>
  <c r="H29" i="3"/>
  <c r="I29" i="3"/>
  <c r="G6" i="18" l="1"/>
  <c r="E6" i="18"/>
  <c r="F6" i="18"/>
  <c r="D6" i="18"/>
  <c r="E3" i="18" l="1"/>
  <c r="D3" i="18"/>
  <c r="F3" i="18"/>
  <c r="G3" i="18"/>
  <c r="G50" i="6"/>
  <c r="G49" i="6" s="1"/>
  <c r="F50" i="6"/>
  <c r="E50" i="6"/>
  <c r="D50" i="6"/>
  <c r="D49" i="6" s="1"/>
  <c r="C50" i="6"/>
  <c r="B50" i="6"/>
  <c r="B49" i="6" s="1"/>
  <c r="F49" i="6"/>
  <c r="E49" i="6"/>
  <c r="C49" i="6"/>
  <c r="G41" i="6"/>
  <c r="F41" i="6"/>
  <c r="F40" i="6" s="1"/>
  <c r="E41" i="6"/>
  <c r="E40" i="6" s="1"/>
  <c r="D41" i="6"/>
  <c r="D40" i="6" s="1"/>
  <c r="C41" i="6"/>
  <c r="C40" i="6" s="1"/>
  <c r="B41" i="6"/>
  <c r="B40" i="6" s="1"/>
  <c r="G40" i="6"/>
  <c r="G32" i="6"/>
  <c r="G31" i="6" s="1"/>
  <c r="F32" i="6"/>
  <c r="F31" i="6" s="1"/>
  <c r="E32" i="6"/>
  <c r="E31" i="6" s="1"/>
  <c r="D32" i="6"/>
  <c r="D31" i="6" s="1"/>
  <c r="C32" i="6"/>
  <c r="C31" i="6" s="1"/>
  <c r="B32" i="6"/>
  <c r="B31" i="6" s="1"/>
  <c r="G23" i="6"/>
  <c r="G22" i="6" s="1"/>
  <c r="F23" i="6"/>
  <c r="F22" i="6" s="1"/>
  <c r="E23" i="6"/>
  <c r="E22" i="6" s="1"/>
  <c r="D23" i="6"/>
  <c r="D22" i="6" s="1"/>
  <c r="C23" i="6"/>
  <c r="C22" i="6" s="1"/>
  <c r="B23" i="6"/>
  <c r="B22" i="6"/>
  <c r="G14" i="6"/>
  <c r="G13" i="6" s="1"/>
  <c r="F14" i="6"/>
  <c r="F13" i="6" s="1"/>
  <c r="E14" i="6"/>
  <c r="E13" i="6" s="1"/>
  <c r="D14" i="6"/>
  <c r="C14" i="6"/>
  <c r="B14" i="6"/>
  <c r="B13" i="6" s="1"/>
  <c r="D13" i="6"/>
  <c r="C13" i="6"/>
  <c r="C5" i="6"/>
  <c r="B5" i="6"/>
  <c r="G4" i="6"/>
  <c r="F4" i="6"/>
  <c r="E4" i="6"/>
  <c r="D4" i="6"/>
  <c r="C4" i="6"/>
  <c r="B4" i="6"/>
  <c r="G50" i="5"/>
  <c r="G58" i="18" s="1"/>
  <c r="F50" i="5"/>
  <c r="F58" i="18" s="1"/>
  <c r="E50" i="5"/>
  <c r="D50" i="5"/>
  <c r="C50" i="5"/>
  <c r="B50" i="5"/>
  <c r="G49" i="5"/>
  <c r="G57" i="18" s="1"/>
  <c r="F49" i="5"/>
  <c r="F57" i="18" s="1"/>
  <c r="G32" i="5"/>
  <c r="F32" i="5"/>
  <c r="E32" i="5"/>
  <c r="E40" i="18" s="1"/>
  <c r="D32" i="5"/>
  <c r="D40" i="18" s="1"/>
  <c r="C32" i="5"/>
  <c r="B32" i="5"/>
  <c r="D31" i="5"/>
  <c r="D39" i="18" s="1"/>
  <c r="G23" i="5"/>
  <c r="F23" i="5"/>
  <c r="E23" i="5"/>
  <c r="D23" i="5"/>
  <c r="C23" i="5"/>
  <c r="B23" i="5"/>
  <c r="G14" i="5"/>
  <c r="F14" i="5"/>
  <c r="F22" i="18" s="1"/>
  <c r="E14" i="5"/>
  <c r="E22" i="18" s="1"/>
  <c r="D14" i="5"/>
  <c r="D22" i="18" s="1"/>
  <c r="C14" i="5"/>
  <c r="C22" i="18" s="1"/>
  <c r="B14" i="5"/>
  <c r="F13" i="5"/>
  <c r="F21" i="18" s="1"/>
  <c r="E13" i="5"/>
  <c r="E21" i="18" s="1"/>
  <c r="D13" i="5"/>
  <c r="D21" i="18" s="1"/>
  <c r="C13" i="5"/>
  <c r="C21" i="18" s="1"/>
  <c r="C5" i="5"/>
  <c r="B5" i="5"/>
  <c r="G4" i="5"/>
  <c r="G12" i="18" s="1"/>
  <c r="F4" i="5"/>
  <c r="F12" i="18" s="1"/>
  <c r="E4" i="5"/>
  <c r="E12" i="18" s="1"/>
  <c r="D4" i="5"/>
  <c r="D12" i="18" s="1"/>
  <c r="G50" i="4"/>
  <c r="F50" i="4"/>
  <c r="E50" i="4"/>
  <c r="D50" i="4"/>
  <c r="C50" i="4"/>
  <c r="B50" i="4"/>
  <c r="D49" i="4"/>
  <c r="G32" i="4"/>
  <c r="F32" i="4"/>
  <c r="E32" i="4"/>
  <c r="D32" i="4"/>
  <c r="C32" i="4"/>
  <c r="B32" i="4"/>
  <c r="G23" i="4"/>
  <c r="F23" i="4"/>
  <c r="E23" i="4"/>
  <c r="D23" i="4"/>
  <c r="C23" i="4"/>
  <c r="B23" i="4"/>
  <c r="G14" i="4"/>
  <c r="F14" i="4"/>
  <c r="E14" i="4"/>
  <c r="D14" i="4"/>
  <c r="C14" i="4"/>
  <c r="B14" i="4"/>
  <c r="C5" i="4"/>
  <c r="B5" i="4"/>
  <c r="G4" i="4"/>
  <c r="F4" i="4"/>
  <c r="E4" i="4"/>
  <c r="D4" i="4"/>
  <c r="G50" i="3"/>
  <c r="G49" i="3" s="1"/>
  <c r="F50" i="3"/>
  <c r="F49" i="3" s="1"/>
  <c r="E50" i="3"/>
  <c r="E49" i="3" s="1"/>
  <c r="D50" i="3"/>
  <c r="D49" i="3" s="1"/>
  <c r="C50" i="3"/>
  <c r="C49" i="3" s="1"/>
  <c r="B50" i="3"/>
  <c r="B49" i="3" s="1"/>
  <c r="G41" i="3"/>
  <c r="G40" i="3" s="1"/>
  <c r="F41" i="3"/>
  <c r="F40" i="3" s="1"/>
  <c r="E41" i="3"/>
  <c r="E40" i="3" s="1"/>
  <c r="D41" i="3"/>
  <c r="D40" i="3" s="1"/>
  <c r="C41" i="3"/>
  <c r="C40" i="3" s="1"/>
  <c r="B41" i="3"/>
  <c r="B40" i="3" s="1"/>
  <c r="G32" i="3"/>
  <c r="G31" i="3" s="1"/>
  <c r="F32" i="3"/>
  <c r="F31" i="3" s="1"/>
  <c r="E32" i="3"/>
  <c r="E31" i="3" s="1"/>
  <c r="D32" i="3"/>
  <c r="D31" i="3" s="1"/>
  <c r="C32" i="3"/>
  <c r="B32" i="3"/>
  <c r="B31" i="3" s="1"/>
  <c r="C31" i="3"/>
  <c r="G23" i="3"/>
  <c r="G22" i="3" s="1"/>
  <c r="F23" i="3"/>
  <c r="E23" i="3"/>
  <c r="D23" i="3"/>
  <c r="D22" i="3" s="1"/>
  <c r="C23" i="3"/>
  <c r="C22" i="3" s="1"/>
  <c r="B23" i="3"/>
  <c r="B22" i="3" s="1"/>
  <c r="F22" i="3"/>
  <c r="E22" i="3"/>
  <c r="G14" i="3"/>
  <c r="F14" i="3"/>
  <c r="E14" i="3"/>
  <c r="D14" i="3"/>
  <c r="C14" i="3"/>
  <c r="B14" i="3"/>
  <c r="B13" i="3" s="1"/>
  <c r="G13" i="3"/>
  <c r="F13" i="3"/>
  <c r="E13" i="3"/>
  <c r="D13" i="3"/>
  <c r="C13" i="3"/>
  <c r="C5" i="3"/>
  <c r="B5" i="3"/>
  <c r="G4" i="3"/>
  <c r="F4" i="3"/>
  <c r="E4" i="3"/>
  <c r="D4" i="3"/>
  <c r="C4" i="3"/>
  <c r="B4" i="3"/>
  <c r="C5" i="2"/>
  <c r="B5" i="2"/>
  <c r="G50" i="2"/>
  <c r="F50" i="2"/>
  <c r="F49" i="2" s="1"/>
  <c r="E50" i="2"/>
  <c r="E49" i="2" s="1"/>
  <c r="D50" i="2"/>
  <c r="D49" i="2" s="1"/>
  <c r="C50" i="2"/>
  <c r="C49" i="2" s="1"/>
  <c r="B50" i="2"/>
  <c r="B49" i="2" s="1"/>
  <c r="G49" i="2"/>
  <c r="G41" i="2"/>
  <c r="I42" i="2" s="1"/>
  <c r="F41" i="2"/>
  <c r="F40" i="2" s="1"/>
  <c r="E41" i="2"/>
  <c r="E40" i="2" s="1"/>
  <c r="D41" i="2"/>
  <c r="D40" i="2" s="1"/>
  <c r="C41" i="2"/>
  <c r="C40" i="2" s="1"/>
  <c r="B41" i="2"/>
  <c r="B40" i="2" s="1"/>
  <c r="G32" i="2"/>
  <c r="G31" i="2" s="1"/>
  <c r="F32" i="2"/>
  <c r="F31" i="2" s="1"/>
  <c r="E32" i="2"/>
  <c r="E31" i="2" s="1"/>
  <c r="D32" i="2"/>
  <c r="C32" i="2"/>
  <c r="C31" i="2" s="1"/>
  <c r="B32" i="2"/>
  <c r="B31" i="2" s="1"/>
  <c r="D31" i="2"/>
  <c r="G23" i="2"/>
  <c r="G22" i="2" s="1"/>
  <c r="F23" i="2"/>
  <c r="F22" i="2" s="1"/>
  <c r="E23" i="2"/>
  <c r="E22" i="2" s="1"/>
  <c r="D23" i="2"/>
  <c r="D22" i="2" s="1"/>
  <c r="C23" i="2"/>
  <c r="C22" i="2" s="1"/>
  <c r="B23" i="2"/>
  <c r="B22" i="2" s="1"/>
  <c r="G14" i="2"/>
  <c r="G13" i="2" s="1"/>
  <c r="F14" i="2"/>
  <c r="F13" i="2" s="1"/>
  <c r="E14" i="2"/>
  <c r="E13" i="2" s="1"/>
  <c r="D14" i="2"/>
  <c r="C14" i="2"/>
  <c r="B14" i="2"/>
  <c r="B13" i="2" s="1"/>
  <c r="D13" i="2"/>
  <c r="C13" i="2"/>
  <c r="G13" i="1"/>
  <c r="F13" i="1"/>
  <c r="E13" i="1"/>
  <c r="D13" i="1"/>
  <c r="C14" i="1"/>
  <c r="B14" i="1"/>
  <c r="B13" i="1" s="1"/>
  <c r="C13" i="1"/>
  <c r="G4" i="2"/>
  <c r="F4" i="2"/>
  <c r="E4" i="2"/>
  <c r="D4" i="2"/>
  <c r="C4" i="2"/>
  <c r="B4" i="2"/>
  <c r="G50" i="1"/>
  <c r="G49" i="1" s="1"/>
  <c r="F50" i="1"/>
  <c r="F49" i="1" s="1"/>
  <c r="E50" i="1"/>
  <c r="D50" i="1"/>
  <c r="B50" i="1"/>
  <c r="E49" i="1"/>
  <c r="C50" i="1"/>
  <c r="B49" i="1"/>
  <c r="D49" i="1"/>
  <c r="C49" i="1"/>
  <c r="G32" i="1"/>
  <c r="G31" i="1" s="1"/>
  <c r="F32" i="1"/>
  <c r="F31" i="1" s="1"/>
  <c r="E32" i="1"/>
  <c r="D32" i="1"/>
  <c r="E31" i="1"/>
  <c r="D31" i="1"/>
  <c r="C32" i="1"/>
  <c r="C31" i="1" s="1"/>
  <c r="B32" i="1"/>
  <c r="B31" i="1" s="1"/>
  <c r="G23" i="1"/>
  <c r="G22" i="1" s="1"/>
  <c r="F23" i="1"/>
  <c r="F22" i="1" s="1"/>
  <c r="E23" i="1"/>
  <c r="E22" i="1" s="1"/>
  <c r="D23" i="1"/>
  <c r="D22" i="1" s="1"/>
  <c r="C23" i="1"/>
  <c r="C22" i="1" s="1"/>
  <c r="B23" i="1"/>
  <c r="B22" i="1" s="1"/>
  <c r="G4" i="1"/>
  <c r="B4" i="1"/>
  <c r="F4" i="1"/>
  <c r="D4" i="1"/>
  <c r="E4" i="1"/>
  <c r="C4" i="1"/>
  <c r="G41" i="1"/>
  <c r="G40" i="1" s="1"/>
  <c r="E41" i="1"/>
  <c r="E40" i="1" s="1"/>
  <c r="G41" i="5"/>
  <c r="F41" i="5"/>
  <c r="F49" i="18" s="1"/>
  <c r="E41" i="5"/>
  <c r="D41" i="5"/>
  <c r="C41" i="5"/>
  <c r="B41" i="5"/>
  <c r="G41" i="4"/>
  <c r="F41" i="4"/>
  <c r="E41" i="4"/>
  <c r="D41" i="4"/>
  <c r="C41" i="4"/>
  <c r="B41" i="4"/>
  <c r="I41" i="3"/>
  <c r="H41" i="3"/>
  <c r="H42" i="3"/>
  <c r="I42" i="3"/>
  <c r="H42" i="2"/>
  <c r="F41" i="1"/>
  <c r="F40" i="1" s="1"/>
  <c r="D41" i="1"/>
  <c r="D40" i="1" s="1"/>
  <c r="C41" i="1"/>
  <c r="C40" i="1" s="1"/>
  <c r="B41" i="1"/>
  <c r="B40" i="1" s="1"/>
  <c r="B31" i="5" l="1"/>
  <c r="B39" i="18" s="1"/>
  <c r="B40" i="18"/>
  <c r="B40" i="5"/>
  <c r="B48" i="18" s="1"/>
  <c r="B49" i="18"/>
  <c r="G13" i="5"/>
  <c r="G21" i="18" s="1"/>
  <c r="G11" i="18" s="1"/>
  <c r="G22" i="18"/>
  <c r="C40" i="5"/>
  <c r="C48" i="18" s="1"/>
  <c r="C49" i="18"/>
  <c r="B4" i="5"/>
  <c r="B12" i="18" s="1"/>
  <c r="B11" i="18" s="1"/>
  <c r="B13" i="18"/>
  <c r="B22" i="5"/>
  <c r="B30" i="18" s="1"/>
  <c r="B31" i="18"/>
  <c r="B4" i="18" s="1"/>
  <c r="F31" i="5"/>
  <c r="F39" i="18" s="1"/>
  <c r="F40" i="18"/>
  <c r="D40" i="5"/>
  <c r="D48" i="18" s="1"/>
  <c r="H5" i="18" s="1"/>
  <c r="D49" i="18"/>
  <c r="H6" i="18"/>
  <c r="C4" i="5"/>
  <c r="C12" i="18" s="1"/>
  <c r="C13" i="18"/>
  <c r="C22" i="5"/>
  <c r="C30" i="18" s="1"/>
  <c r="C31" i="18"/>
  <c r="C4" i="18" s="1"/>
  <c r="G31" i="5"/>
  <c r="G39" i="18" s="1"/>
  <c r="G40" i="18"/>
  <c r="D22" i="5"/>
  <c r="D30" i="18" s="1"/>
  <c r="H4" i="18" s="1"/>
  <c r="D31" i="18"/>
  <c r="G40" i="5"/>
  <c r="G48" i="18" s="1"/>
  <c r="G49" i="18"/>
  <c r="F22" i="5"/>
  <c r="F30" i="18" s="1"/>
  <c r="J4" i="18" s="1"/>
  <c r="F31" i="18"/>
  <c r="F40" i="5"/>
  <c r="F48" i="18" s="1"/>
  <c r="F11" i="18" s="1"/>
  <c r="G22" i="5"/>
  <c r="G30" i="18" s="1"/>
  <c r="K4" i="18" s="1"/>
  <c r="G31" i="18"/>
  <c r="C49" i="5"/>
  <c r="C57" i="18" s="1"/>
  <c r="C58" i="18"/>
  <c r="B13" i="5"/>
  <c r="B21" i="18" s="1"/>
  <c r="B22" i="18"/>
  <c r="D49" i="5"/>
  <c r="D57" i="18" s="1"/>
  <c r="D58" i="18"/>
  <c r="E31" i="5"/>
  <c r="E39" i="18" s="1"/>
  <c r="E49" i="5"/>
  <c r="E57" i="18" s="1"/>
  <c r="E58" i="18"/>
  <c r="E40" i="5"/>
  <c r="E48" i="18" s="1"/>
  <c r="E49" i="18"/>
  <c r="E22" i="5"/>
  <c r="E30" i="18" s="1"/>
  <c r="I4" i="18" s="1"/>
  <c r="E31" i="18"/>
  <c r="B49" i="5"/>
  <c r="B57" i="18" s="1"/>
  <c r="B58" i="18"/>
  <c r="B6" i="18" s="1"/>
  <c r="L6" i="18" s="1"/>
  <c r="C31" i="5"/>
  <c r="C39" i="18" s="1"/>
  <c r="C40" i="18"/>
  <c r="B3" i="18"/>
  <c r="B13" i="4"/>
  <c r="C3" i="18"/>
  <c r="G31" i="4"/>
  <c r="G22" i="4"/>
  <c r="C13" i="4"/>
  <c r="G40" i="4"/>
  <c r="E40" i="4"/>
  <c r="F49" i="4"/>
  <c r="J6" i="18" s="1"/>
  <c r="E13" i="4"/>
  <c r="F31" i="4"/>
  <c r="E31" i="4"/>
  <c r="F40" i="4"/>
  <c r="D13" i="4"/>
  <c r="H3" i="18" s="1"/>
  <c r="B49" i="4"/>
  <c r="C4" i="4"/>
  <c r="B40" i="4"/>
  <c r="F13" i="4"/>
  <c r="B22" i="4"/>
  <c r="B31" i="4"/>
  <c r="C49" i="4"/>
  <c r="C6" i="18"/>
  <c r="E22" i="4"/>
  <c r="F22" i="4"/>
  <c r="C22" i="4"/>
  <c r="C31" i="4"/>
  <c r="G49" i="4"/>
  <c r="K6" i="18" s="1"/>
  <c r="B4" i="4"/>
  <c r="G13" i="4"/>
  <c r="C40" i="4"/>
  <c r="H41" i="4"/>
  <c r="D22" i="4"/>
  <c r="D31" i="4"/>
  <c r="E49" i="4"/>
  <c r="G3" i="6"/>
  <c r="F3" i="6"/>
  <c r="D3" i="6"/>
  <c r="E3" i="6"/>
  <c r="C3" i="6"/>
  <c r="B3" i="6"/>
  <c r="D40" i="4"/>
  <c r="H40" i="3"/>
  <c r="I40" i="3"/>
  <c r="E3" i="3"/>
  <c r="C3" i="3"/>
  <c r="D3" i="3"/>
  <c r="G3" i="3"/>
  <c r="F3" i="3"/>
  <c r="B3" i="3"/>
  <c r="G40" i="2"/>
  <c r="K40" i="2" s="1"/>
  <c r="C3" i="2"/>
  <c r="D3" i="2"/>
  <c r="E3" i="2"/>
  <c r="B3" i="2"/>
  <c r="F3" i="2"/>
  <c r="F3" i="1"/>
  <c r="G3" i="1"/>
  <c r="E3" i="1"/>
  <c r="D3" i="1"/>
  <c r="C3" i="1"/>
  <c r="B3" i="1"/>
  <c r="H40" i="1"/>
  <c r="I40" i="1"/>
  <c r="I41" i="4"/>
  <c r="H40" i="2"/>
  <c r="I6" i="18" l="1"/>
  <c r="E3" i="5"/>
  <c r="E11" i="18"/>
  <c r="C3" i="5"/>
  <c r="D11" i="18"/>
  <c r="H11" i="18" s="1"/>
  <c r="J5" i="18"/>
  <c r="B5" i="18"/>
  <c r="L5" i="18" s="1"/>
  <c r="C11" i="18"/>
  <c r="C5" i="18"/>
  <c r="F3" i="5"/>
  <c r="B3" i="5"/>
  <c r="I5" i="18"/>
  <c r="G3" i="5"/>
  <c r="D3" i="5"/>
  <c r="K5" i="18"/>
  <c r="M6" i="18"/>
  <c r="I3" i="18"/>
  <c r="I40" i="4"/>
  <c r="F3" i="4"/>
  <c r="E3" i="4"/>
  <c r="C3" i="4"/>
  <c r="H40" i="4"/>
  <c r="G3" i="4"/>
  <c r="B3" i="4"/>
  <c r="D3" i="4"/>
  <c r="I40" i="2"/>
  <c r="G3" i="2"/>
  <c r="A2" i="2"/>
  <c r="M5" i="18" l="1"/>
  <c r="I11" i="18"/>
  <c r="I31" i="18"/>
  <c r="I27" i="18"/>
  <c r="I23" i="18"/>
  <c r="I35" i="18"/>
  <c r="I39" i="18"/>
  <c r="I30" i="18"/>
  <c r="J3" i="18"/>
  <c r="L3" i="18" s="1"/>
  <c r="M4" i="18"/>
  <c r="H65" i="18"/>
  <c r="H57" i="18"/>
  <c r="H49" i="18"/>
  <c r="H37" i="18"/>
  <c r="H33" i="18"/>
  <c r="H29" i="18"/>
  <c r="H25" i="18"/>
  <c r="H17" i="18"/>
  <c r="H61" i="18"/>
  <c r="H53" i="18"/>
  <c r="H45" i="18"/>
  <c r="H41" i="18"/>
  <c r="K3" i="18"/>
  <c r="M3" i="18" s="1"/>
  <c r="I12" i="18"/>
  <c r="H20" i="18"/>
  <c r="H12" i="18"/>
  <c r="K12" i="18" s="1"/>
  <c r="I57" i="18"/>
  <c r="I41" i="18"/>
  <c r="I25" i="18"/>
  <c r="H21" i="18"/>
  <c r="K21" i="18" s="1"/>
  <c r="H13" i="18"/>
  <c r="I66" i="18"/>
  <c r="I62" i="18"/>
  <c r="I58" i="18"/>
  <c r="I54" i="18"/>
  <c r="I50" i="18"/>
  <c r="I46" i="18"/>
  <c r="I42" i="18"/>
  <c r="I38" i="18"/>
  <c r="I34" i="18"/>
  <c r="I26" i="18"/>
  <c r="I22" i="18"/>
  <c r="I18" i="18"/>
  <c r="I14" i="18"/>
  <c r="I67" i="18"/>
  <c r="I63" i="18"/>
  <c r="I59" i="18"/>
  <c r="I55" i="18"/>
  <c r="I51" i="18"/>
  <c r="I47" i="18"/>
  <c r="I43" i="18"/>
  <c r="I19" i="18"/>
  <c r="I15" i="18"/>
  <c r="H67" i="18"/>
  <c r="H63" i="18"/>
  <c r="H59" i="18"/>
  <c r="H55" i="18"/>
  <c r="H51" i="18"/>
  <c r="H47" i="18"/>
  <c r="H43" i="18"/>
  <c r="H39" i="18"/>
  <c r="K39" i="18" s="1"/>
  <c r="H35" i="18"/>
  <c r="H31" i="18"/>
  <c r="H27" i="18"/>
  <c r="H23" i="18"/>
  <c r="H19" i="18"/>
  <c r="H15" i="18"/>
  <c r="I68" i="18"/>
  <c r="I64" i="18"/>
  <c r="I60" i="18"/>
  <c r="I56" i="18"/>
  <c r="I52" i="18"/>
  <c r="I48" i="18"/>
  <c r="I44" i="18"/>
  <c r="I40" i="18"/>
  <c r="I36" i="18"/>
  <c r="I32" i="18"/>
  <c r="I28" i="18"/>
  <c r="I24" i="18"/>
  <c r="I20" i="18"/>
  <c r="I16" i="18"/>
  <c r="H68" i="18"/>
  <c r="H66" i="18"/>
  <c r="K66" i="18" s="1"/>
  <c r="H64" i="18"/>
  <c r="H62" i="18"/>
  <c r="H60" i="18"/>
  <c r="H58" i="18"/>
  <c r="H56" i="18"/>
  <c r="H54" i="18"/>
  <c r="H50" i="18"/>
  <c r="H48" i="18"/>
  <c r="K48" i="18" s="1"/>
  <c r="H46" i="18"/>
  <c r="H44" i="18"/>
  <c r="H42" i="18"/>
  <c r="H40" i="18"/>
  <c r="H38" i="18"/>
  <c r="H36" i="18"/>
  <c r="H34" i="18"/>
  <c r="H32" i="18"/>
  <c r="H30" i="18"/>
  <c r="H28" i="18"/>
  <c r="H26" i="18"/>
  <c r="H24" i="18"/>
  <c r="H22" i="18"/>
  <c r="H18" i="18"/>
  <c r="H14" i="18"/>
  <c r="I65" i="18"/>
  <c r="I61" i="18"/>
  <c r="I53" i="18"/>
  <c r="I49" i="18"/>
  <c r="I45" i="18"/>
  <c r="I37" i="18"/>
  <c r="I33" i="18"/>
  <c r="I29" i="18"/>
  <c r="I21" i="18"/>
  <c r="I17" i="18"/>
  <c r="I13" i="18"/>
  <c r="H52" i="18"/>
  <c r="H16" i="18"/>
  <c r="L48" i="18" l="1"/>
  <c r="M48" i="18"/>
  <c r="M66" i="18"/>
  <c r="L66" i="18"/>
  <c r="L12" i="18"/>
  <c r="M12" i="18"/>
  <c r="L21" i="18"/>
  <c r="M21" i="18"/>
  <c r="L39" i="18"/>
  <c r="M39" i="18"/>
  <c r="L30" i="18"/>
  <c r="M30" i="18"/>
  <c r="K30" i="18"/>
  <c r="J57" i="18"/>
  <c r="M57" i="18"/>
  <c r="L57" i="18"/>
  <c r="J66" i="18"/>
  <c r="J48" i="18"/>
  <c r="J39" i="18"/>
  <c r="J12" i="18"/>
  <c r="J30" i="18"/>
  <c r="M11" i="18"/>
  <c r="J21" i="18"/>
  <c r="L11" i="18"/>
  <c r="K57" i="18"/>
  <c r="L4" i="18"/>
  <c r="H7" i="18"/>
  <c r="J7" i="18"/>
  <c r="I7" i="18"/>
  <c r="K7" i="18"/>
  <c r="K11" i="18" l="1"/>
  <c r="J11" i="18"/>
  <c r="D7" i="18"/>
  <c r="F7" i="18"/>
  <c r="G7" i="18"/>
  <c r="B7" i="18"/>
  <c r="E7" i="18"/>
  <c r="C7" i="18"/>
  <c r="L7" i="18" l="1"/>
  <c r="M7" i="18"/>
  <c r="I4" i="1"/>
  <c r="K3" i="1"/>
  <c r="K13" i="1"/>
  <c r="K4" i="1" l="1"/>
  <c r="K60" i="6"/>
  <c r="J60" i="6"/>
  <c r="K59" i="6"/>
  <c r="J59" i="6"/>
  <c r="I59" i="6"/>
  <c r="I60" i="6" s="1"/>
  <c r="H59" i="6"/>
  <c r="H60" i="6" s="1"/>
  <c r="K58" i="6"/>
  <c r="N58" i="6" s="1"/>
  <c r="J58" i="6"/>
  <c r="I58" i="6"/>
  <c r="H58" i="6"/>
  <c r="K57" i="6"/>
  <c r="J57" i="6"/>
  <c r="I57" i="6"/>
  <c r="H57" i="6"/>
  <c r="K56" i="6"/>
  <c r="J56" i="6"/>
  <c r="I56" i="6"/>
  <c r="H56" i="6"/>
  <c r="K55" i="6"/>
  <c r="J55" i="6"/>
  <c r="I55" i="6"/>
  <c r="H55" i="6"/>
  <c r="K54" i="6"/>
  <c r="J54" i="6"/>
  <c r="I54" i="6"/>
  <c r="H54" i="6"/>
  <c r="K53" i="6"/>
  <c r="J53" i="6"/>
  <c r="I53" i="6"/>
  <c r="H53" i="6"/>
  <c r="K52" i="6"/>
  <c r="J52" i="6"/>
  <c r="I52" i="6"/>
  <c r="H52" i="6"/>
  <c r="K51" i="6"/>
  <c r="J51" i="6"/>
  <c r="I51" i="6"/>
  <c r="H51" i="6"/>
  <c r="K50" i="6"/>
  <c r="J50" i="6"/>
  <c r="I50" i="6"/>
  <c r="H50" i="6"/>
  <c r="K49" i="6"/>
  <c r="J49" i="6"/>
  <c r="I49" i="6"/>
  <c r="H49" i="6"/>
  <c r="K48" i="6"/>
  <c r="J48" i="6"/>
  <c r="I48" i="6"/>
  <c r="H48" i="6"/>
  <c r="K47" i="6"/>
  <c r="J47" i="6"/>
  <c r="I47" i="6"/>
  <c r="H47" i="6"/>
  <c r="K46" i="6"/>
  <c r="J46" i="6"/>
  <c r="I46" i="6"/>
  <c r="H46" i="6"/>
  <c r="K45" i="6"/>
  <c r="J45" i="6"/>
  <c r="I45" i="6"/>
  <c r="H45" i="6"/>
  <c r="K44" i="6"/>
  <c r="J44" i="6"/>
  <c r="I44" i="6"/>
  <c r="H44" i="6"/>
  <c r="K43" i="6"/>
  <c r="J43" i="6"/>
  <c r="I43" i="6"/>
  <c r="H43" i="6"/>
  <c r="K42" i="6"/>
  <c r="J42" i="6"/>
  <c r="I42" i="6"/>
  <c r="H42" i="6"/>
  <c r="K41" i="6"/>
  <c r="J41" i="6"/>
  <c r="I41" i="6"/>
  <c r="H41" i="6"/>
  <c r="K40" i="6"/>
  <c r="J40" i="6"/>
  <c r="I40" i="6"/>
  <c r="H40" i="6"/>
  <c r="K39" i="6"/>
  <c r="J39" i="6"/>
  <c r="I39" i="6"/>
  <c r="H39" i="6"/>
  <c r="K38" i="6"/>
  <c r="J38" i="6"/>
  <c r="I38" i="6"/>
  <c r="H38" i="6"/>
  <c r="K37" i="6"/>
  <c r="J37" i="6"/>
  <c r="I37" i="6"/>
  <c r="H37" i="6"/>
  <c r="K36" i="6"/>
  <c r="J36" i="6"/>
  <c r="I36" i="6"/>
  <c r="H36" i="6"/>
  <c r="K35" i="6"/>
  <c r="J35" i="6"/>
  <c r="I35" i="6"/>
  <c r="H35" i="6"/>
  <c r="K34" i="6"/>
  <c r="J34" i="6"/>
  <c r="I34" i="6"/>
  <c r="H34" i="6"/>
  <c r="K33" i="6"/>
  <c r="J33" i="6"/>
  <c r="I33" i="6"/>
  <c r="H33" i="6"/>
  <c r="K32" i="6"/>
  <c r="J32" i="6"/>
  <c r="I32" i="6"/>
  <c r="H32" i="6"/>
  <c r="K31" i="6"/>
  <c r="J31" i="6"/>
  <c r="I31" i="6"/>
  <c r="H31" i="6"/>
  <c r="K30" i="6"/>
  <c r="J30" i="6"/>
  <c r="I30" i="6"/>
  <c r="H30" i="6"/>
  <c r="K29" i="6"/>
  <c r="J29" i="6"/>
  <c r="K28" i="6"/>
  <c r="J28" i="6"/>
  <c r="I28" i="6"/>
  <c r="H28" i="6"/>
  <c r="K27" i="6"/>
  <c r="J27" i="6"/>
  <c r="I27" i="6"/>
  <c r="H27" i="6"/>
  <c r="K26" i="6"/>
  <c r="J26" i="6"/>
  <c r="I26" i="6"/>
  <c r="H26" i="6"/>
  <c r="K25" i="6"/>
  <c r="J25" i="6"/>
  <c r="I25" i="6"/>
  <c r="H25" i="6"/>
  <c r="K24" i="6"/>
  <c r="J24" i="6"/>
  <c r="I24" i="6"/>
  <c r="H24" i="6"/>
  <c r="K23" i="6"/>
  <c r="J23" i="6"/>
  <c r="I23" i="6"/>
  <c r="H23" i="6"/>
  <c r="K22" i="6"/>
  <c r="J22" i="6"/>
  <c r="I22" i="6"/>
  <c r="H22" i="6"/>
  <c r="K21" i="6"/>
  <c r="J21" i="6"/>
  <c r="I21" i="6"/>
  <c r="H21" i="6"/>
  <c r="K20" i="6"/>
  <c r="J20" i="6"/>
  <c r="K19" i="6"/>
  <c r="J19" i="6"/>
  <c r="I19" i="6"/>
  <c r="H19" i="6"/>
  <c r="K18" i="6"/>
  <c r="J18" i="6"/>
  <c r="I18" i="6"/>
  <c r="H18" i="6"/>
  <c r="K17" i="6"/>
  <c r="J17" i="6"/>
  <c r="I17" i="6"/>
  <c r="H17" i="6"/>
  <c r="K16" i="6"/>
  <c r="J16" i="6"/>
  <c r="I16" i="6"/>
  <c r="H16" i="6"/>
  <c r="A16" i="6"/>
  <c r="A25" i="6" s="1"/>
  <c r="A34" i="6" s="1"/>
  <c r="A43" i="6" s="1"/>
  <c r="K15" i="6"/>
  <c r="J15" i="6"/>
  <c r="I15" i="6"/>
  <c r="H15" i="6"/>
  <c r="A15" i="6"/>
  <c r="A24" i="6" s="1"/>
  <c r="A33" i="6" s="1"/>
  <c r="A42" i="6" s="1"/>
  <c r="A51" i="6" s="1"/>
  <c r="K14" i="6"/>
  <c r="J14" i="6"/>
  <c r="I14" i="6"/>
  <c r="H14" i="6"/>
  <c r="K13" i="6"/>
  <c r="O13" i="6" s="1"/>
  <c r="J13" i="6"/>
  <c r="I13" i="6"/>
  <c r="H13" i="6"/>
  <c r="K12" i="6"/>
  <c r="J12" i="6"/>
  <c r="I12" i="6"/>
  <c r="H12" i="6"/>
  <c r="K11" i="6"/>
  <c r="J11" i="6"/>
  <c r="I11" i="6"/>
  <c r="H11" i="6"/>
  <c r="K10" i="6"/>
  <c r="J10" i="6"/>
  <c r="I10" i="6"/>
  <c r="H10" i="6"/>
  <c r="K9" i="6"/>
  <c r="J9" i="6"/>
  <c r="I9" i="6"/>
  <c r="H9" i="6"/>
  <c r="K8" i="6"/>
  <c r="J8" i="6"/>
  <c r="I8" i="6"/>
  <c r="H8" i="6"/>
  <c r="K7" i="6"/>
  <c r="J7" i="6"/>
  <c r="I7" i="6"/>
  <c r="H7" i="6"/>
  <c r="K6" i="6"/>
  <c r="J6" i="6"/>
  <c r="I6" i="6"/>
  <c r="H6" i="6"/>
  <c r="K5" i="6"/>
  <c r="J5" i="6"/>
  <c r="I5" i="6"/>
  <c r="H5" i="6"/>
  <c r="J4" i="6"/>
  <c r="I4" i="6"/>
  <c r="H4" i="6"/>
  <c r="K3" i="6"/>
  <c r="N3" i="6" s="1"/>
  <c r="J3" i="6"/>
  <c r="I3" i="6"/>
  <c r="H3" i="6"/>
  <c r="K60" i="5"/>
  <c r="J60" i="5"/>
  <c r="K59" i="5"/>
  <c r="J59" i="5"/>
  <c r="I59" i="5"/>
  <c r="I60" i="5" s="1"/>
  <c r="H59" i="5"/>
  <c r="H60" i="5" s="1"/>
  <c r="K58" i="5"/>
  <c r="N58" i="5" s="1"/>
  <c r="J58" i="5"/>
  <c r="I58" i="5"/>
  <c r="H58" i="5"/>
  <c r="K57" i="5"/>
  <c r="J57" i="5"/>
  <c r="I57" i="5"/>
  <c r="H57" i="5"/>
  <c r="K56" i="5"/>
  <c r="J56" i="5"/>
  <c r="I56" i="5"/>
  <c r="H56" i="5"/>
  <c r="K55" i="5"/>
  <c r="J55" i="5"/>
  <c r="I55" i="5"/>
  <c r="H55" i="5"/>
  <c r="K54" i="5"/>
  <c r="J54" i="5"/>
  <c r="I54" i="5"/>
  <c r="H54" i="5"/>
  <c r="K53" i="5"/>
  <c r="J53" i="5"/>
  <c r="I53" i="5"/>
  <c r="H53" i="5"/>
  <c r="K52" i="5"/>
  <c r="J52" i="5"/>
  <c r="I52" i="5"/>
  <c r="H52" i="5"/>
  <c r="K51" i="5"/>
  <c r="J51" i="5"/>
  <c r="I51" i="5"/>
  <c r="H51" i="5"/>
  <c r="K50" i="5"/>
  <c r="J50" i="5"/>
  <c r="I50" i="5"/>
  <c r="H50" i="5"/>
  <c r="K49" i="5"/>
  <c r="J49" i="5"/>
  <c r="I49" i="5"/>
  <c r="H49" i="5"/>
  <c r="K48" i="5"/>
  <c r="J48" i="5"/>
  <c r="I48" i="5"/>
  <c r="H48" i="5"/>
  <c r="K47" i="5"/>
  <c r="J47" i="5"/>
  <c r="I47" i="5"/>
  <c r="H47" i="5"/>
  <c r="K46" i="5"/>
  <c r="J46" i="5"/>
  <c r="I46" i="5"/>
  <c r="H46" i="5"/>
  <c r="K45" i="5"/>
  <c r="J45" i="5"/>
  <c r="I45" i="5"/>
  <c r="H45" i="5"/>
  <c r="K44" i="5"/>
  <c r="J44" i="5"/>
  <c r="I44" i="5"/>
  <c r="H44" i="5"/>
  <c r="K43" i="5"/>
  <c r="J43" i="5"/>
  <c r="I43" i="5"/>
  <c r="H43" i="5"/>
  <c r="K42" i="5"/>
  <c r="J42" i="5"/>
  <c r="I42" i="5"/>
  <c r="H42" i="5"/>
  <c r="K41" i="5"/>
  <c r="J41" i="5"/>
  <c r="I41" i="5"/>
  <c r="H41" i="5"/>
  <c r="K40" i="5"/>
  <c r="J40" i="5"/>
  <c r="I40" i="5"/>
  <c r="H40" i="5"/>
  <c r="K39" i="5"/>
  <c r="J39" i="5"/>
  <c r="I39" i="5"/>
  <c r="H39" i="5"/>
  <c r="K38" i="5"/>
  <c r="J38" i="5"/>
  <c r="I38" i="5"/>
  <c r="H38" i="5"/>
  <c r="K37" i="5"/>
  <c r="J37" i="5"/>
  <c r="I37" i="5"/>
  <c r="H37" i="5"/>
  <c r="K36" i="5"/>
  <c r="J36" i="5"/>
  <c r="I36" i="5"/>
  <c r="H36" i="5"/>
  <c r="K35" i="5"/>
  <c r="J35" i="5"/>
  <c r="I35" i="5"/>
  <c r="H35" i="5"/>
  <c r="K34" i="5"/>
  <c r="J34" i="5"/>
  <c r="I34" i="5"/>
  <c r="H34" i="5"/>
  <c r="K33" i="5"/>
  <c r="J33" i="5"/>
  <c r="I33" i="5"/>
  <c r="H33" i="5"/>
  <c r="K32" i="5"/>
  <c r="J32" i="5"/>
  <c r="I32" i="5"/>
  <c r="H32" i="5"/>
  <c r="K31" i="5"/>
  <c r="J31" i="5"/>
  <c r="I31" i="5"/>
  <c r="H31" i="5"/>
  <c r="K30" i="5"/>
  <c r="J30" i="5"/>
  <c r="I30" i="5"/>
  <c r="H30" i="5"/>
  <c r="K29" i="5"/>
  <c r="J29" i="5"/>
  <c r="I29" i="5"/>
  <c r="H29" i="5"/>
  <c r="K28" i="5"/>
  <c r="J28" i="5"/>
  <c r="I28" i="5"/>
  <c r="H28" i="5"/>
  <c r="K27" i="5"/>
  <c r="J27" i="5"/>
  <c r="I27" i="5"/>
  <c r="H27" i="5"/>
  <c r="K26" i="5"/>
  <c r="J26" i="5"/>
  <c r="I26" i="5"/>
  <c r="H26" i="5"/>
  <c r="K25" i="5"/>
  <c r="J25" i="5"/>
  <c r="I25" i="5"/>
  <c r="H25" i="5"/>
  <c r="K24" i="5"/>
  <c r="J24" i="5"/>
  <c r="I24" i="5"/>
  <c r="H24" i="5"/>
  <c r="K23" i="5"/>
  <c r="J23" i="5"/>
  <c r="I23" i="5"/>
  <c r="H23" i="5"/>
  <c r="K22" i="5"/>
  <c r="J22" i="5"/>
  <c r="I22" i="5"/>
  <c r="H22" i="5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A16" i="5"/>
  <c r="A25" i="5" s="1"/>
  <c r="A34" i="5" s="1"/>
  <c r="A43" i="5" s="1"/>
  <c r="K15" i="5"/>
  <c r="J15" i="5"/>
  <c r="I15" i="5"/>
  <c r="H15" i="5"/>
  <c r="A15" i="5"/>
  <c r="A24" i="5" s="1"/>
  <c r="A33" i="5" s="1"/>
  <c r="A42" i="5" s="1"/>
  <c r="A51" i="5" s="1"/>
  <c r="K14" i="5"/>
  <c r="J14" i="5"/>
  <c r="I14" i="5"/>
  <c r="H14" i="5"/>
  <c r="K13" i="5"/>
  <c r="O13" i="5" s="1"/>
  <c r="J13" i="5"/>
  <c r="I13" i="5"/>
  <c r="H13" i="5"/>
  <c r="K12" i="5"/>
  <c r="J12" i="5"/>
  <c r="I12" i="5"/>
  <c r="H12" i="5"/>
  <c r="K11" i="5"/>
  <c r="J11" i="5"/>
  <c r="I11" i="5"/>
  <c r="H11" i="5"/>
  <c r="K10" i="5"/>
  <c r="J10" i="5"/>
  <c r="I10" i="5"/>
  <c r="H10" i="5"/>
  <c r="K9" i="5"/>
  <c r="J9" i="5"/>
  <c r="I9" i="5"/>
  <c r="H9" i="5"/>
  <c r="K8" i="5"/>
  <c r="J8" i="5"/>
  <c r="I8" i="5"/>
  <c r="H8" i="5"/>
  <c r="K7" i="5"/>
  <c r="J7" i="5"/>
  <c r="I7" i="5"/>
  <c r="H7" i="5"/>
  <c r="K6" i="5"/>
  <c r="J6" i="5"/>
  <c r="I6" i="5"/>
  <c r="H6" i="5"/>
  <c r="K5" i="5"/>
  <c r="J5" i="5"/>
  <c r="I5" i="5"/>
  <c r="H5" i="5"/>
  <c r="J4" i="5"/>
  <c r="I4" i="5"/>
  <c r="H4" i="5"/>
  <c r="K3" i="5"/>
  <c r="N3" i="5" s="1"/>
  <c r="J3" i="5"/>
  <c r="I3" i="5"/>
  <c r="H3" i="5"/>
  <c r="K60" i="4"/>
  <c r="J60" i="4"/>
  <c r="K59" i="4"/>
  <c r="J59" i="4"/>
  <c r="I59" i="4"/>
  <c r="I60" i="4" s="1"/>
  <c r="H59" i="4"/>
  <c r="H60" i="4" s="1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K40" i="4"/>
  <c r="J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A16" i="4"/>
  <c r="A25" i="4" s="1"/>
  <c r="A34" i="4" s="1"/>
  <c r="A43" i="4" s="1"/>
  <c r="K15" i="4"/>
  <c r="J15" i="4"/>
  <c r="I15" i="4"/>
  <c r="H15" i="4"/>
  <c r="A15" i="4"/>
  <c r="A24" i="4" s="1"/>
  <c r="A33" i="4" s="1"/>
  <c r="A42" i="4" s="1"/>
  <c r="A51" i="4" s="1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K10" i="4"/>
  <c r="J10" i="4"/>
  <c r="I10" i="4"/>
  <c r="H10" i="4"/>
  <c r="K9" i="4"/>
  <c r="J9" i="4"/>
  <c r="I9" i="4"/>
  <c r="H9" i="4"/>
  <c r="K8" i="4"/>
  <c r="J8" i="4"/>
  <c r="I8" i="4"/>
  <c r="H8" i="4"/>
  <c r="K7" i="4"/>
  <c r="J7" i="4"/>
  <c r="I7" i="4"/>
  <c r="H7" i="4"/>
  <c r="K6" i="4"/>
  <c r="J6" i="4"/>
  <c r="I6" i="4"/>
  <c r="H6" i="4"/>
  <c r="K5" i="4"/>
  <c r="J5" i="4"/>
  <c r="I5" i="4"/>
  <c r="H5" i="4"/>
  <c r="J4" i="4"/>
  <c r="I4" i="4"/>
  <c r="H4" i="4"/>
  <c r="K3" i="4"/>
  <c r="J3" i="4"/>
  <c r="I3" i="4"/>
  <c r="H3" i="4"/>
  <c r="K60" i="3"/>
  <c r="J60" i="3"/>
  <c r="K59" i="3"/>
  <c r="J59" i="3"/>
  <c r="I59" i="3"/>
  <c r="I60" i="3" s="1"/>
  <c r="H59" i="3"/>
  <c r="H60" i="3" s="1"/>
  <c r="K58" i="3"/>
  <c r="N58" i="3" s="1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K49" i="3"/>
  <c r="J49" i="3"/>
  <c r="I49" i="3"/>
  <c r="H49" i="3"/>
  <c r="K48" i="3"/>
  <c r="J48" i="3"/>
  <c r="I48" i="3"/>
  <c r="H48" i="3"/>
  <c r="K47" i="3"/>
  <c r="J47" i="3"/>
  <c r="I47" i="3"/>
  <c r="H47" i="3"/>
  <c r="K46" i="3"/>
  <c r="J46" i="3"/>
  <c r="I46" i="3"/>
  <c r="H46" i="3"/>
  <c r="K45" i="3"/>
  <c r="J45" i="3"/>
  <c r="I45" i="3"/>
  <c r="H45" i="3"/>
  <c r="K44" i="3"/>
  <c r="J44" i="3"/>
  <c r="I44" i="3"/>
  <c r="H44" i="3"/>
  <c r="K43" i="3"/>
  <c r="J43" i="3"/>
  <c r="I43" i="3"/>
  <c r="H43" i="3"/>
  <c r="K42" i="3"/>
  <c r="J42" i="3"/>
  <c r="K41" i="3"/>
  <c r="J41" i="3"/>
  <c r="K40" i="3"/>
  <c r="J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H30" i="3"/>
  <c r="K29" i="3"/>
  <c r="J29" i="3"/>
  <c r="K28" i="3"/>
  <c r="J28" i="3"/>
  <c r="I28" i="3"/>
  <c r="H28" i="3"/>
  <c r="K27" i="3"/>
  <c r="J27" i="3"/>
  <c r="I27" i="3"/>
  <c r="H27" i="3"/>
  <c r="K26" i="3"/>
  <c r="J26" i="3"/>
  <c r="I26" i="3"/>
  <c r="H26" i="3"/>
  <c r="K25" i="3"/>
  <c r="J25" i="3"/>
  <c r="I25" i="3"/>
  <c r="H25" i="3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A16" i="3"/>
  <c r="A25" i="3" s="1"/>
  <c r="A34" i="3" s="1"/>
  <c r="A43" i="3" s="1"/>
  <c r="K15" i="3"/>
  <c r="J15" i="3"/>
  <c r="I15" i="3"/>
  <c r="H15" i="3"/>
  <c r="A15" i="3"/>
  <c r="A24" i="3" s="1"/>
  <c r="A33" i="3" s="1"/>
  <c r="A42" i="3" s="1"/>
  <c r="A51" i="3" s="1"/>
  <c r="K14" i="3"/>
  <c r="J14" i="3"/>
  <c r="I14" i="3"/>
  <c r="H14" i="3"/>
  <c r="K13" i="3"/>
  <c r="O13" i="3" s="1"/>
  <c r="J13" i="3"/>
  <c r="I13" i="3"/>
  <c r="H13" i="3"/>
  <c r="K12" i="3"/>
  <c r="J12" i="3"/>
  <c r="I12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K6" i="3"/>
  <c r="J6" i="3"/>
  <c r="I6" i="3"/>
  <c r="H6" i="3"/>
  <c r="K5" i="3"/>
  <c r="J5" i="3"/>
  <c r="I5" i="3"/>
  <c r="H5" i="3"/>
  <c r="J4" i="3"/>
  <c r="I4" i="3"/>
  <c r="H4" i="3"/>
  <c r="K3" i="3"/>
  <c r="J3" i="3"/>
  <c r="I3" i="3"/>
  <c r="H3" i="3"/>
  <c r="K60" i="2"/>
  <c r="J60" i="2"/>
  <c r="I60" i="2"/>
  <c r="H60" i="2"/>
  <c r="K59" i="2"/>
  <c r="J59" i="2"/>
  <c r="I59" i="2"/>
  <c r="H59" i="2"/>
  <c r="K58" i="2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K41" i="2"/>
  <c r="J41" i="2"/>
  <c r="I41" i="2"/>
  <c r="H41" i="2"/>
  <c r="J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A16" i="2"/>
  <c r="A25" i="2" s="1"/>
  <c r="A34" i="2" s="1"/>
  <c r="A43" i="2" s="1"/>
  <c r="K15" i="2"/>
  <c r="J15" i="2"/>
  <c r="I15" i="2"/>
  <c r="H15" i="2"/>
  <c r="A15" i="2"/>
  <c r="A24" i="2" s="1"/>
  <c r="A33" i="2" s="1"/>
  <c r="A42" i="2" s="1"/>
  <c r="A51" i="2" s="1"/>
  <c r="K14" i="2"/>
  <c r="J14" i="2"/>
  <c r="I14" i="2"/>
  <c r="H14" i="2"/>
  <c r="K13" i="2"/>
  <c r="O13" i="2" s="1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K5" i="2"/>
  <c r="J5" i="2"/>
  <c r="I5" i="2"/>
  <c r="H5" i="2"/>
  <c r="J4" i="2"/>
  <c r="I4" i="2"/>
  <c r="H4" i="2"/>
  <c r="K3" i="2"/>
  <c r="O3" i="2" s="1"/>
  <c r="J3" i="2"/>
  <c r="I3" i="2"/>
  <c r="H3" i="2"/>
  <c r="K60" i="1"/>
  <c r="J60" i="1"/>
  <c r="K59" i="1"/>
  <c r="J59" i="1"/>
  <c r="I59" i="1"/>
  <c r="I60" i="1" s="1"/>
  <c r="H59" i="1"/>
  <c r="H60" i="1" s="1"/>
  <c r="K58" i="1"/>
  <c r="L58" i="1" s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K46" i="1"/>
  <c r="J46" i="1"/>
  <c r="I46" i="1"/>
  <c r="H46" i="1"/>
  <c r="K45" i="1"/>
  <c r="J45" i="1"/>
  <c r="I45" i="1"/>
  <c r="H45" i="1"/>
  <c r="K44" i="1"/>
  <c r="J44" i="1"/>
  <c r="I44" i="1"/>
  <c r="K43" i="1"/>
  <c r="J43" i="1"/>
  <c r="I43" i="1"/>
  <c r="H43" i="1"/>
  <c r="K42" i="1"/>
  <c r="J42" i="1"/>
  <c r="I42" i="1"/>
  <c r="I41" i="1" s="1"/>
  <c r="H42" i="1"/>
  <c r="H41" i="1" s="1"/>
  <c r="K41" i="1"/>
  <c r="J41" i="1"/>
  <c r="K40" i="1"/>
  <c r="J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A16" i="1"/>
  <c r="A25" i="1" s="1"/>
  <c r="A34" i="1" s="1"/>
  <c r="A43" i="1" s="1"/>
  <c r="K15" i="1"/>
  <c r="J15" i="1"/>
  <c r="I15" i="1"/>
  <c r="H15" i="1"/>
  <c r="A15" i="1"/>
  <c r="A24" i="1" s="1"/>
  <c r="A33" i="1" s="1"/>
  <c r="A42" i="1" s="1"/>
  <c r="A51" i="1" s="1"/>
  <c r="K14" i="1"/>
  <c r="J14" i="1"/>
  <c r="I14" i="1"/>
  <c r="H14" i="1"/>
  <c r="O13" i="1"/>
  <c r="N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K5" i="1"/>
  <c r="J5" i="1"/>
  <c r="I5" i="1"/>
  <c r="H5" i="1"/>
  <c r="J4" i="1"/>
  <c r="H4" i="1"/>
  <c r="L13" i="1"/>
  <c r="J3" i="1"/>
  <c r="I3" i="1"/>
  <c r="H3" i="1"/>
  <c r="N49" i="6" l="1"/>
  <c r="N22" i="1"/>
  <c r="O40" i="5"/>
  <c r="O40" i="4"/>
  <c r="O40" i="3"/>
  <c r="O40" i="2"/>
  <c r="L40" i="4"/>
  <c r="M58" i="3"/>
  <c r="L40" i="3"/>
  <c r="M4" i="6"/>
  <c r="O3" i="6"/>
  <c r="N13" i="6"/>
  <c r="M22" i="5"/>
  <c r="K4" i="5"/>
  <c r="M13" i="5"/>
  <c r="O3" i="5"/>
  <c r="M4" i="5"/>
  <c r="K4" i="4"/>
  <c r="M49" i="4"/>
  <c r="M4" i="4"/>
  <c r="L58" i="4"/>
  <c r="M31" i="3"/>
  <c r="M49" i="3"/>
  <c r="M4" i="3"/>
  <c r="M13" i="3"/>
  <c r="M58" i="1"/>
  <c r="M22" i="1"/>
  <c r="L40" i="6"/>
  <c r="M58" i="6"/>
  <c r="M22" i="6"/>
  <c r="M31" i="6"/>
  <c r="M40" i="6"/>
  <c r="M13" i="6"/>
  <c r="N31" i="6"/>
  <c r="L58" i="6"/>
  <c r="L22" i="6"/>
  <c r="L31" i="6"/>
  <c r="M49" i="6"/>
  <c r="N22" i="6"/>
  <c r="O31" i="6"/>
  <c r="O49" i="6"/>
  <c r="O22" i="6"/>
  <c r="K4" i="6"/>
  <c r="N40" i="5"/>
  <c r="M31" i="5"/>
  <c r="M40" i="5"/>
  <c r="M58" i="5"/>
  <c r="O22" i="5"/>
  <c r="N31" i="5"/>
  <c r="N49" i="5"/>
  <c r="L22" i="5"/>
  <c r="L31" i="5"/>
  <c r="L58" i="5"/>
  <c r="N22" i="5"/>
  <c r="O31" i="5"/>
  <c r="N3" i="4"/>
  <c r="O22" i="4"/>
  <c r="N31" i="4"/>
  <c r="L31" i="4"/>
  <c r="L13" i="4"/>
  <c r="N22" i="4"/>
  <c r="O31" i="4"/>
  <c r="M13" i="4"/>
  <c r="L49" i="4"/>
  <c r="M40" i="4"/>
  <c r="N40" i="4"/>
  <c r="M58" i="4"/>
  <c r="N58" i="4"/>
  <c r="O31" i="3"/>
  <c r="L31" i="3"/>
  <c r="N31" i="3"/>
  <c r="N3" i="3"/>
  <c r="N22" i="3"/>
  <c r="K4" i="3"/>
  <c r="N13" i="3"/>
  <c r="M40" i="3"/>
  <c r="N49" i="3"/>
  <c r="N40" i="3"/>
  <c r="O49" i="3"/>
  <c r="L31" i="2"/>
  <c r="M4" i="2"/>
  <c r="N31" i="2"/>
  <c r="K4" i="2"/>
  <c r="O4" i="2" s="1"/>
  <c r="O31" i="2"/>
  <c r="M49" i="2"/>
  <c r="M22" i="2"/>
  <c r="O49" i="2"/>
  <c r="L22" i="2"/>
  <c r="N40" i="2"/>
  <c r="M58" i="2"/>
  <c r="M13" i="2"/>
  <c r="L58" i="2"/>
  <c r="M4" i="1"/>
  <c r="M31" i="1"/>
  <c r="M49" i="1"/>
  <c r="N58" i="1"/>
  <c r="O31" i="1"/>
  <c r="L49" i="1"/>
  <c r="O49" i="1"/>
  <c r="M13" i="1"/>
  <c r="O22" i="1"/>
  <c r="M40" i="1"/>
  <c r="N40" i="1"/>
  <c r="A52" i="3"/>
  <c r="A60" i="3"/>
  <c r="A52" i="6"/>
  <c r="A60" i="6"/>
  <c r="A60" i="2"/>
  <c r="A52" i="2"/>
  <c r="A52" i="1"/>
  <c r="A60" i="1"/>
  <c r="A60" i="4"/>
  <c r="A52" i="4"/>
  <c r="A60" i="5"/>
  <c r="A52" i="5"/>
  <c r="L4" i="1"/>
  <c r="O4" i="1"/>
  <c r="N4" i="1"/>
  <c r="N31" i="1"/>
  <c r="N13" i="5"/>
  <c r="N3" i="1"/>
  <c r="O40" i="1"/>
  <c r="N22" i="2"/>
  <c r="N58" i="2"/>
  <c r="O3" i="4"/>
  <c r="N13" i="4"/>
  <c r="L22" i="4"/>
  <c r="N49" i="4"/>
  <c r="L13" i="6"/>
  <c r="N40" i="6"/>
  <c r="L49" i="6"/>
  <c r="O3" i="1"/>
  <c r="L22" i="1"/>
  <c r="N49" i="1"/>
  <c r="O22" i="2"/>
  <c r="M31" i="2"/>
  <c r="L13" i="3"/>
  <c r="L49" i="3"/>
  <c r="O13" i="4"/>
  <c r="M22" i="4"/>
  <c r="O49" i="4"/>
  <c r="L40" i="5"/>
  <c r="O40" i="6"/>
  <c r="L31" i="1"/>
  <c r="O3" i="3"/>
  <c r="L22" i="3"/>
  <c r="L58" i="3"/>
  <c r="M31" i="4"/>
  <c r="L13" i="5"/>
  <c r="L49" i="5"/>
  <c r="L40" i="2"/>
  <c r="L13" i="2"/>
  <c r="L49" i="2"/>
  <c r="M22" i="3"/>
  <c r="M49" i="5"/>
  <c r="N3" i="2"/>
  <c r="N13" i="2"/>
  <c r="N49" i="2"/>
  <c r="O22" i="3"/>
  <c r="O49" i="5"/>
  <c r="L40" i="1"/>
  <c r="O4" i="5" l="1"/>
  <c r="L4" i="4"/>
  <c r="L3" i="4" s="1"/>
  <c r="N4" i="4"/>
  <c r="M3" i="1"/>
  <c r="L3" i="1"/>
  <c r="O4" i="6"/>
  <c r="N4" i="6"/>
  <c r="M3" i="6"/>
  <c r="O4" i="4"/>
  <c r="L4" i="2"/>
  <c r="L3" i="2" s="1"/>
  <c r="N4" i="2"/>
  <c r="M3" i="5"/>
  <c r="N4" i="5"/>
  <c r="L4" i="5"/>
  <c r="L3" i="5" s="1"/>
  <c r="L4" i="3"/>
  <c r="L3" i="3" s="1"/>
  <c r="N4" i="3"/>
  <c r="M3" i="3"/>
  <c r="O4" i="3"/>
  <c r="M3" i="4"/>
  <c r="M3" i="2"/>
  <c r="L4" i="6"/>
  <c r="L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tc={D24FE929-83F7-4F0D-8BB4-C45D847358CA}</author>
    <author>tc={EAB39771-7E60-4AAB-9CE6-533811BBE96E}</author>
  </authors>
  <commentList>
    <comment ref="N2" authorId="0" shapeId="0" xr:uid="{D24FE929-83F7-4F0D-8BB4-C45D847358C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EAB39771-7E60-4AAB-9CE6-533811BBE96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tc={64F2795D-5E27-4E89-BA20-AD97FAB5185E}</author>
    <author>tc={F86126FD-C308-4EF7-ADF4-50A4D2B871F0}</author>
  </authors>
  <commentList>
    <comment ref="N2" authorId="0" shapeId="0" xr:uid="{64F2795D-5E27-4E89-BA20-AD97FAB5185E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F86126FD-C308-4EF7-ADF4-50A4D2B871F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tc={FFEC57BF-A763-45BC-A784-973D5857B8D9}</author>
    <author>tc={4850DA94-B1B7-4DC5-AA37-1BBDAC1857FD}</author>
  </authors>
  <commentList>
    <comment ref="N2" authorId="0" shapeId="0" xr:uid="{FFEC57BF-A763-45BC-A784-973D5857B8D9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4850DA94-B1B7-4DC5-AA37-1BBDAC1857FD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tc={374E8022-0B51-4033-A1AA-A9DD3FBAE475}</author>
  </authors>
  <commentList>
    <comment ref="N2" authorId="0" shapeId="0" xr:uid="{374E8022-0B51-4033-A1AA-A9DD3FBAE475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tc={1CE08420-5176-45CC-8E6B-EB0D12765E53}</author>
  </authors>
  <commentList>
    <comment ref="G25" authorId="0" shapeId="0" xr:uid="{1CE08420-5176-45CC-8E6B-EB0D12765E5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usage was above average due mostly to one specific account therefore DOER adjusted the consumption form 14,208,215 and  used October 2022 average kWh
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tc={5F8366D3-9F83-4712-B991-B9822766C66B}</author>
  </authors>
  <commentList>
    <comment ref="G25" authorId="0" shapeId="0" xr:uid="{5F8366D3-9F83-4712-B991-B9822766C66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Negative source data due to October rebill therefore used November 2022 avg kWh
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tc={FC5F582A-43C3-4819-A300-0A8E99AF6D94}</author>
  </authors>
  <commentList>
    <comment ref="E52" authorId="0" shapeId="0" xr:uid="{FC5F582A-43C3-4819-A300-0A8E99AF6D9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Adjusted due to overbilling error
therefore used December 2022 avg kWh </t>
      </text>
    </comment>
  </commentList>
</comments>
</file>

<file path=xl/sharedStrings.xml><?xml version="1.0" encoding="utf-8"?>
<sst xmlns="http://schemas.openxmlformats.org/spreadsheetml/2006/main" count="887" uniqueCount="62">
  <si>
    <t>Electric Distribution 
Company</t>
  </si>
  <si>
    <t>Competitive Supplier</t>
  </si>
  <si>
    <t xml:space="preserve">Community Choice 
Electricity Aggregation </t>
  </si>
  <si>
    <t>Sum Competitive Supply + CCEA</t>
  </si>
  <si>
    <t xml:space="preserve">Month Summary </t>
  </si>
  <si>
    <t>EDC # of Customer</t>
  </si>
  <si>
    <t>EDC  kWh used</t>
  </si>
  <si>
    <t xml:space="preserve"> CS # of Customer</t>
  </si>
  <si>
    <t xml:space="preserve"> CS  kWh Used</t>
  </si>
  <si>
    <t>CCEA # of Customer</t>
  </si>
  <si>
    <t>CCEA kWh Used</t>
  </si>
  <si>
    <t>Total # Customers  CS+CCEA</t>
  </si>
  <si>
    <t>Total CS + CCEA kWh</t>
  </si>
  <si>
    <t>Total Customers</t>
  </si>
  <si>
    <t>Total kWh</t>
  </si>
  <si>
    <t>% of classs kWh</t>
  </si>
  <si>
    <t>% of Customers</t>
  </si>
  <si>
    <t>Rate Class Load ( in %) CS kWh</t>
  </si>
  <si>
    <t>Rate Class Load ( in %) CCEA kWh</t>
  </si>
  <si>
    <t>January</t>
  </si>
  <si>
    <t>R</t>
  </si>
  <si>
    <t>EverSource</t>
  </si>
  <si>
    <t>EverSource East</t>
  </si>
  <si>
    <t>EverSource West</t>
  </si>
  <si>
    <t>NGrid</t>
  </si>
  <si>
    <t>MECO</t>
  </si>
  <si>
    <t>Nantucket</t>
  </si>
  <si>
    <t>Unitil</t>
  </si>
  <si>
    <t>FG&amp;E</t>
  </si>
  <si>
    <t>R-LI</t>
  </si>
  <si>
    <t xml:space="preserve">Small C &amp; I </t>
  </si>
  <si>
    <t xml:space="preserve">Medium C &amp; I </t>
  </si>
  <si>
    <t>Large C &amp; I</t>
  </si>
  <si>
    <t>St. Lights</t>
  </si>
  <si>
    <t>Farms</t>
  </si>
  <si>
    <t>February</t>
  </si>
  <si>
    <t>`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</si>
  <si>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</si>
  <si>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</si>
  <si>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</si>
  <si>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</si>
  <si>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</si>
  <si>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</si>
  <si>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</si>
  <si>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</si>
  <si>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</si>
  <si>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</si>
  <si>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EVERSOURCE</t>
  </si>
  <si>
    <t>NGRID</t>
  </si>
  <si>
    <t>UNITIL</t>
  </si>
  <si>
    <t>Competitive Suppliers</t>
  </si>
  <si>
    <t>CCEA(Municipal Aggregation)</t>
  </si>
  <si>
    <t>Total</t>
  </si>
  <si>
    <t>Customer Count</t>
  </si>
  <si>
    <t>kWh Used</t>
  </si>
  <si>
    <t>Residential</t>
  </si>
  <si>
    <t>Small Commercial</t>
  </si>
  <si>
    <t>Large Commerical + Industrial</t>
  </si>
  <si>
    <t>St Lights+Farms</t>
  </si>
  <si>
    <t>2023</t>
  </si>
  <si>
    <t xml:space="preserve">Community Choice Electricity Aggregation </t>
  </si>
  <si>
    <t>Year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</si>
</sst>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0.0%"/>
    <numFmt numFmtId="166" formatCode="#,##0.0000000000"/>
    <numFmt numFmtId="167" formatCode="[$-409]mmmmm;@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1"/>
      <color rgb="FFFF3300"/>
      <name val="Calibri"/>
      <family val="2"/>
      <scheme val="minor"/>
    </font>
    <font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66FF33"/>
        <bgColor theme="4" tint="0.79998168889431442"/>
      </patternFill>
    </fill>
    <fill>
      <patternFill patternType="solid">
        <fgColor rgb="FFFCAAEA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CAAE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FF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8E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1604B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indexed="64"/>
      </left>
      <right/>
      <top style="medium">
        <color theme="4"/>
      </top>
      <bottom/>
      <diagonal/>
    </border>
    <border>
      <left/>
      <right style="medium">
        <color indexed="64"/>
      </right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/>
      <top style="medium">
        <color theme="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double">
        <color indexed="64"/>
      </bottom>
      <diagonal/>
    </border>
    <border>
      <left/>
      <right style="thin">
        <color rgb="FFFF0000"/>
      </right>
      <top style="thin">
        <color rgb="FFFF0000"/>
      </top>
      <bottom style="double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FF0000"/>
      </top>
      <bottom style="double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66">
    <xf numFmtId="0" fontId="0" fillId="0" borderId="0" xfId="0"/>
    <xf numFmtId="0" fontId="1" fillId="3" borderId="8" xfId="0" applyFont="1" applyFill="1" applyBorder="1" applyAlignment="1">
      <alignment horizontal="left" wrapText="1"/>
    </xf>
    <xf numFmtId="3" fontId="1" fillId="4" borderId="9" xfId="0" applyNumberFormat="1" applyFont="1" applyFill="1" applyBorder="1" applyAlignment="1">
      <alignment wrapText="1"/>
    </xf>
    <xf numFmtId="3" fontId="1" fillId="4" borderId="10" xfId="0" applyNumberFormat="1" applyFont="1" applyFill="1" applyBorder="1" applyAlignment="1">
      <alignment wrapText="1"/>
    </xf>
    <xf numFmtId="3" fontId="1" fillId="5" borderId="11" xfId="0" applyNumberFormat="1" applyFont="1" applyFill="1" applyBorder="1" applyAlignment="1">
      <alignment wrapText="1"/>
    </xf>
    <xf numFmtId="3" fontId="1" fillId="5" borderId="12" xfId="0" applyNumberFormat="1" applyFont="1" applyFill="1" applyBorder="1" applyAlignment="1">
      <alignment wrapText="1"/>
    </xf>
    <xf numFmtId="3" fontId="1" fillId="6" borderId="12" xfId="0" applyNumberFormat="1" applyFont="1" applyFill="1" applyBorder="1" applyAlignment="1">
      <alignment wrapText="1"/>
    </xf>
    <xf numFmtId="3" fontId="1" fillId="6" borderId="10" xfId="0" applyNumberFormat="1" applyFont="1" applyFill="1" applyBorder="1" applyAlignment="1">
      <alignment wrapText="1"/>
    </xf>
    <xf numFmtId="3" fontId="1" fillId="7" borderId="13" xfId="0" applyNumberFormat="1" applyFont="1" applyFill="1" applyBorder="1" applyAlignment="1">
      <alignment wrapText="1"/>
    </xf>
    <xf numFmtId="3" fontId="1" fillId="7" borderId="14" xfId="0" applyNumberFormat="1" applyFont="1" applyFill="1" applyBorder="1" applyAlignment="1">
      <alignment wrapText="1"/>
    </xf>
    <xf numFmtId="3" fontId="1" fillId="8" borderId="15" xfId="0" applyNumberFormat="1" applyFont="1" applyFill="1" applyBorder="1" applyAlignment="1">
      <alignment wrapText="1"/>
    </xf>
    <xf numFmtId="3" fontId="1" fillId="8" borderId="16" xfId="0" applyNumberFormat="1" applyFont="1" applyFill="1" applyBorder="1" applyAlignment="1">
      <alignment wrapText="1"/>
    </xf>
    <xf numFmtId="0" fontId="1" fillId="5" borderId="17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wrapText="1"/>
    </xf>
    <xf numFmtId="0" fontId="1" fillId="6" borderId="20" xfId="0" applyFont="1" applyFill="1" applyBorder="1" applyAlignment="1">
      <alignment wrapText="1"/>
    </xf>
    <xf numFmtId="0" fontId="1" fillId="0" borderId="8" xfId="0" applyFont="1" applyBorder="1" applyAlignment="1">
      <alignment horizontal="left"/>
    </xf>
    <xf numFmtId="38" fontId="1" fillId="0" borderId="22" xfId="0" applyNumberFormat="1" applyFont="1" applyBorder="1"/>
    <xf numFmtId="38" fontId="1" fillId="0" borderId="23" xfId="0" applyNumberFormat="1" applyFont="1" applyBorder="1"/>
    <xf numFmtId="38" fontId="1" fillId="0" borderId="24" xfId="0" applyNumberFormat="1" applyFont="1" applyBorder="1"/>
    <xf numFmtId="38" fontId="1" fillId="0" borderId="25" xfId="0" applyNumberFormat="1" applyFont="1" applyBorder="1"/>
    <xf numFmtId="38" fontId="1" fillId="0" borderId="15" xfId="0" applyNumberFormat="1" applyFont="1" applyBorder="1"/>
    <xf numFmtId="38" fontId="1" fillId="0" borderId="26" xfId="0" applyNumberFormat="1" applyFont="1" applyBorder="1"/>
    <xf numFmtId="3" fontId="0" fillId="0" borderId="26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9" fontId="0" fillId="0" borderId="27" xfId="0" applyNumberFormat="1" applyBorder="1" applyAlignment="1">
      <alignment horizontal="center"/>
    </xf>
    <xf numFmtId="9" fontId="0" fillId="0" borderId="28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0" fontId="1" fillId="9" borderId="1" xfId="0" applyFont="1" applyFill="1" applyBorder="1" applyAlignment="1">
      <alignment horizontal="left" indent="1"/>
    </xf>
    <xf numFmtId="38" fontId="1" fillId="10" borderId="1" xfId="0" applyNumberFormat="1" applyFont="1" applyFill="1" applyBorder="1"/>
    <xf numFmtId="38" fontId="1" fillId="10" borderId="2" xfId="0" applyNumberFormat="1" applyFont="1" applyFill="1" applyBorder="1"/>
    <xf numFmtId="38" fontId="1" fillId="11" borderId="3" xfId="0" applyNumberFormat="1" applyFont="1" applyFill="1" applyBorder="1"/>
    <xf numFmtId="38" fontId="1" fillId="12" borderId="30" xfId="0" applyNumberFormat="1" applyFont="1" applyFill="1" applyBorder="1"/>
    <xf numFmtId="38" fontId="1" fillId="12" borderId="31" xfId="0" applyNumberFormat="1" applyFont="1" applyFill="1" applyBorder="1"/>
    <xf numFmtId="3" fontId="0" fillId="13" borderId="9" xfId="0" applyNumberFormat="1" applyFill="1" applyBorder="1"/>
    <xf numFmtId="3" fontId="0" fillId="13" borderId="10" xfId="0" applyNumberFormat="1" applyFill="1" applyBorder="1"/>
    <xf numFmtId="3" fontId="1" fillId="14" borderId="15" xfId="0" applyNumberFormat="1" applyFont="1" applyFill="1" applyBorder="1" applyAlignment="1">
      <alignment horizontal="center"/>
    </xf>
    <xf numFmtId="3" fontId="1" fillId="14" borderId="1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38" fontId="0" fillId="0" borderId="1" xfId="0" applyNumberFormat="1" applyBorder="1"/>
    <xf numFmtId="38" fontId="0" fillId="0" borderId="2" xfId="0" applyNumberFormat="1" applyBorder="1"/>
    <xf numFmtId="38" fontId="0" fillId="0" borderId="3" xfId="0" applyNumberFormat="1" applyBorder="1"/>
    <xf numFmtId="38" fontId="0" fillId="0" borderId="1" xfId="0" quotePrefix="1" applyNumberFormat="1" applyBorder="1"/>
    <xf numFmtId="3" fontId="0" fillId="15" borderId="9" xfId="0" applyNumberFormat="1" applyFill="1" applyBorder="1"/>
    <xf numFmtId="3" fontId="0" fillId="15" borderId="10" xfId="0" applyNumberFormat="1" applyFill="1" applyBorder="1"/>
    <xf numFmtId="3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left" indent="1"/>
    </xf>
    <xf numFmtId="38" fontId="0" fillId="0" borderId="35" xfId="0" applyNumberFormat="1" applyBorder="1"/>
    <xf numFmtId="38" fontId="0" fillId="0" borderId="29" xfId="0" applyNumberFormat="1" applyBorder="1"/>
    <xf numFmtId="38" fontId="0" fillId="0" borderId="0" xfId="0" applyNumberFormat="1"/>
    <xf numFmtId="38" fontId="0" fillId="0" borderId="36" xfId="0" applyNumberFormat="1" applyBorder="1"/>
    <xf numFmtId="38" fontId="0" fillId="0" borderId="37" xfId="0" applyNumberFormat="1" applyBorder="1"/>
    <xf numFmtId="0" fontId="1" fillId="0" borderId="1" xfId="0" applyFont="1" applyBorder="1" applyAlignment="1">
      <alignment horizontal="left" indent="2"/>
    </xf>
    <xf numFmtId="38" fontId="0" fillId="17" borderId="1" xfId="0" applyNumberFormat="1" applyFill="1" applyBorder="1"/>
    <xf numFmtId="38" fontId="0" fillId="17" borderId="38" xfId="0" applyNumberFormat="1" applyFill="1" applyBorder="1"/>
    <xf numFmtId="0" fontId="0" fillId="0" borderId="35" xfId="0" applyBorder="1" applyAlignment="1">
      <alignment horizontal="left" indent="2"/>
    </xf>
    <xf numFmtId="38" fontId="0" fillId="17" borderId="35" xfId="0" applyNumberFormat="1" applyFill="1" applyBorder="1"/>
    <xf numFmtId="38" fontId="0" fillId="17" borderId="25" xfId="0" applyNumberFormat="1" applyFill="1" applyBorder="1"/>
    <xf numFmtId="38" fontId="1" fillId="12" borderId="40" xfId="0" applyNumberFormat="1" applyFont="1" applyFill="1" applyBorder="1"/>
    <xf numFmtId="3" fontId="0" fillId="14" borderId="15" xfId="0" applyNumberFormat="1" applyFill="1" applyBorder="1" applyAlignment="1">
      <alignment horizontal="center"/>
    </xf>
    <xf numFmtId="3" fontId="0" fillId="14" borderId="16" xfId="0" applyNumberFormat="1" applyFill="1" applyBorder="1" applyAlignment="1">
      <alignment horizontal="center"/>
    </xf>
    <xf numFmtId="38" fontId="1" fillId="0" borderId="1" xfId="0" applyNumberFormat="1" applyFont="1" applyBorder="1"/>
    <xf numFmtId="38" fontId="1" fillId="0" borderId="2" xfId="0" applyNumberFormat="1" applyFont="1" applyBorder="1"/>
    <xf numFmtId="38" fontId="1" fillId="0" borderId="3" xfId="0" applyNumberFormat="1" applyFont="1" applyBorder="1"/>
    <xf numFmtId="38" fontId="0" fillId="0" borderId="39" xfId="0" applyNumberFormat="1" applyBorder="1"/>
    <xf numFmtId="38" fontId="1" fillId="17" borderId="36" xfId="0" applyNumberFormat="1" applyFont="1" applyFill="1" applyBorder="1"/>
    <xf numFmtId="38" fontId="1" fillId="17" borderId="41" xfId="0" applyNumberFormat="1" applyFont="1" applyFill="1" applyBorder="1"/>
    <xf numFmtId="38" fontId="0" fillId="17" borderId="26" xfId="0" applyNumberFormat="1" applyFill="1" applyBorder="1"/>
    <xf numFmtId="38" fontId="1" fillId="17" borderId="1" xfId="0" applyNumberFormat="1" applyFont="1" applyFill="1" applyBorder="1"/>
    <xf numFmtId="38" fontId="1" fillId="17" borderId="38" xfId="0" applyNumberFormat="1" applyFont="1" applyFill="1" applyBorder="1"/>
    <xf numFmtId="38" fontId="0" fillId="17" borderId="42" xfId="0" applyNumberFormat="1" applyFill="1" applyBorder="1"/>
    <xf numFmtId="0" fontId="0" fillId="9" borderId="43" xfId="0" applyFill="1" applyBorder="1" applyAlignment="1">
      <alignment horizontal="left" indent="1"/>
    </xf>
    <xf numFmtId="38" fontId="0" fillId="10" borderId="44" xfId="0" applyNumberFormat="1" applyFill="1" applyBorder="1"/>
    <xf numFmtId="38" fontId="0" fillId="10" borderId="45" xfId="0" applyNumberFormat="1" applyFill="1" applyBorder="1"/>
    <xf numFmtId="38" fontId="0" fillId="11" borderId="46" xfId="0" applyNumberFormat="1" applyFill="1" applyBorder="1"/>
    <xf numFmtId="38" fontId="0" fillId="18" borderId="44" xfId="0" applyNumberFormat="1" applyFill="1" applyBorder="1"/>
    <xf numFmtId="38" fontId="0" fillId="18" borderId="47" xfId="0" applyNumberFormat="1" applyFill="1" applyBorder="1"/>
    <xf numFmtId="3" fontId="1" fillId="14" borderId="34" xfId="0" applyNumberFormat="1" applyFont="1" applyFill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0" fontId="0" fillId="0" borderId="36" xfId="0" applyBorder="1" applyAlignment="1">
      <alignment horizontal="left" indent="1"/>
    </xf>
    <xf numFmtId="3" fontId="0" fillId="0" borderId="50" xfId="0" applyNumberFormat="1" applyBorder="1"/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/>
    <xf numFmtId="38" fontId="0" fillId="17" borderId="36" xfId="0" applyNumberFormat="1" applyFill="1" applyBorder="1"/>
    <xf numFmtId="38" fontId="0" fillId="17" borderId="55" xfId="0" applyNumberFormat="1" applyFill="1" applyBorder="1"/>
    <xf numFmtId="38" fontId="0" fillId="17" borderId="12" xfId="0" applyNumberFormat="1" applyFill="1" applyBorder="1"/>
    <xf numFmtId="38" fontId="1" fillId="12" borderId="19" xfId="0" applyNumberFormat="1" applyFont="1" applyFill="1" applyBorder="1"/>
    <xf numFmtId="38" fontId="1" fillId="17" borderId="55" xfId="0" applyNumberFormat="1" applyFont="1" applyFill="1" applyBorder="1"/>
    <xf numFmtId="38" fontId="1" fillId="17" borderId="12" xfId="0" applyNumberFormat="1" applyFont="1" applyFill="1" applyBorder="1"/>
    <xf numFmtId="38" fontId="1" fillId="0" borderId="30" xfId="0" applyNumberFormat="1" applyFont="1" applyBorder="1"/>
    <xf numFmtId="38" fontId="1" fillId="0" borderId="31" xfId="0" applyNumberFormat="1" applyFont="1" applyBorder="1"/>
    <xf numFmtId="38" fontId="0" fillId="18" borderId="56" xfId="0" applyNumberFormat="1" applyFill="1" applyBorder="1"/>
    <xf numFmtId="0" fontId="1" fillId="0" borderId="57" xfId="0" applyFont="1" applyBorder="1" applyAlignment="1">
      <alignment horizontal="left" indent="1"/>
    </xf>
    <xf numFmtId="38" fontId="1" fillId="0" borderId="58" xfId="0" applyNumberFormat="1" applyFont="1" applyBorder="1"/>
    <xf numFmtId="38" fontId="1" fillId="0" borderId="59" xfId="0" applyNumberFormat="1" applyFont="1" applyBorder="1"/>
    <xf numFmtId="38" fontId="1" fillId="0" borderId="60" xfId="0" applyNumberFormat="1" applyFont="1" applyBorder="1"/>
    <xf numFmtId="0" fontId="0" fillId="0" borderId="61" xfId="0" applyBorder="1" applyAlignment="1">
      <alignment horizontal="left" indent="1"/>
    </xf>
    <xf numFmtId="38" fontId="0" fillId="0" borderId="62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1" fillId="5" borderId="64" xfId="0" applyFont="1" applyFill="1" applyBorder="1" applyAlignment="1">
      <alignment horizontal="center" wrapText="1"/>
    </xf>
    <xf numFmtId="0" fontId="1" fillId="5" borderId="65" xfId="0" applyFont="1" applyFill="1" applyBorder="1" applyAlignment="1">
      <alignment horizontal="center" wrapText="1"/>
    </xf>
    <xf numFmtId="0" fontId="1" fillId="5" borderId="26" xfId="0" applyFont="1" applyFill="1" applyBorder="1" applyAlignment="1">
      <alignment wrapText="1"/>
    </xf>
    <xf numFmtId="0" fontId="1" fillId="6" borderId="66" xfId="0" applyFont="1" applyFill="1" applyBorder="1" applyAlignment="1">
      <alignment wrapText="1"/>
    </xf>
    <xf numFmtId="9" fontId="0" fillId="0" borderId="67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38" fontId="0" fillId="17" borderId="10" xfId="0" applyNumberFormat="1" applyFill="1" applyBorder="1"/>
    <xf numFmtId="38" fontId="0" fillId="17" borderId="23" xfId="0" applyNumberFormat="1" applyFill="1" applyBorder="1"/>
    <xf numFmtId="38" fontId="1" fillId="12" borderId="1" xfId="0" applyNumberFormat="1" applyFont="1" applyFill="1" applyBorder="1"/>
    <xf numFmtId="38" fontId="1" fillId="12" borderId="10" xfId="0" applyNumberFormat="1" applyFont="1" applyFill="1" applyBorder="1"/>
    <xf numFmtId="38" fontId="0" fillId="0" borderId="30" xfId="0" quotePrefix="1" applyNumberFormat="1" applyBorder="1"/>
    <xf numFmtId="38" fontId="0" fillId="0" borderId="33" xfId="0" applyNumberFormat="1" applyBorder="1"/>
    <xf numFmtId="38" fontId="1" fillId="0" borderId="33" xfId="0" applyNumberFormat="1" applyFont="1" applyBorder="1"/>
    <xf numFmtId="0" fontId="3" fillId="22" borderId="0" xfId="0" applyFont="1" applyFill="1"/>
    <xf numFmtId="166" fontId="3" fillId="22" borderId="0" xfId="0" applyNumberFormat="1" applyFont="1" applyFill="1"/>
    <xf numFmtId="3" fontId="0" fillId="0" borderId="76" xfId="0" applyNumberFormat="1" applyBorder="1"/>
    <xf numFmtId="3" fontId="0" fillId="0" borderId="70" xfId="0" applyNumberFormat="1" applyBorder="1"/>
    <xf numFmtId="3" fontId="0" fillId="0" borderId="80" xfId="0" applyNumberFormat="1" applyBorder="1"/>
    <xf numFmtId="3" fontId="0" fillId="0" borderId="81" xfId="0" applyNumberFormat="1" applyBorder="1"/>
    <xf numFmtId="3" fontId="0" fillId="0" borderId="82" xfId="0" applyNumberFormat="1" applyBorder="1"/>
    <xf numFmtId="3" fontId="0" fillId="0" borderId="83" xfId="0" applyNumberFormat="1" applyBorder="1"/>
    <xf numFmtId="3" fontId="0" fillId="0" borderId="84" xfId="0" applyNumberFormat="1" applyBorder="1"/>
    <xf numFmtId="3" fontId="0" fillId="0" borderId="85" xfId="0" applyNumberFormat="1" applyBorder="1"/>
    <xf numFmtId="3" fontId="0" fillId="0" borderId="12" xfId="0" applyNumberFormat="1" applyBorder="1"/>
    <xf numFmtId="3" fontId="3" fillId="23" borderId="68" xfId="0" applyNumberFormat="1" applyFont="1" applyFill="1" applyBorder="1" applyAlignment="1">
      <alignment wrapText="1"/>
    </xf>
    <xf numFmtId="3" fontId="0" fillId="24" borderId="12" xfId="0" applyNumberFormat="1" applyFill="1" applyBorder="1"/>
    <xf numFmtId="3" fontId="0" fillId="25" borderId="12" xfId="0" applyNumberFormat="1" applyFill="1" applyBorder="1"/>
    <xf numFmtId="3" fontId="0" fillId="16" borderId="12" xfId="0" applyNumberFormat="1" applyFill="1" applyBorder="1"/>
    <xf numFmtId="3" fontId="1" fillId="0" borderId="11" xfId="0" applyNumberFormat="1" applyFont="1" applyBorder="1"/>
    <xf numFmtId="3" fontId="0" fillId="19" borderId="11" xfId="0" applyNumberFormat="1" applyFill="1" applyBorder="1"/>
    <xf numFmtId="3" fontId="0" fillId="0" borderId="11" xfId="0" applyNumberFormat="1" applyBorder="1"/>
    <xf numFmtId="3" fontId="0" fillId="24" borderId="11" xfId="0" applyNumberFormat="1" applyFill="1" applyBorder="1"/>
    <xf numFmtId="3" fontId="0" fillId="25" borderId="11" xfId="0" applyNumberFormat="1" applyFill="1" applyBorder="1"/>
    <xf numFmtId="3" fontId="0" fillId="16" borderId="11" xfId="0" applyNumberFormat="1" applyFill="1" applyBorder="1"/>
    <xf numFmtId="0" fontId="1" fillId="0" borderId="86" xfId="0" applyFont="1" applyBorder="1" applyAlignment="1">
      <alignment horizontal="left" wrapText="1"/>
    </xf>
    <xf numFmtId="0" fontId="1" fillId="19" borderId="86" xfId="0" applyFont="1" applyFill="1" applyBorder="1" applyAlignment="1">
      <alignment horizontal="left" indent="1"/>
    </xf>
    <xf numFmtId="0" fontId="6" fillId="0" borderId="86" xfId="0" applyFont="1" applyBorder="1" applyAlignment="1">
      <alignment horizontal="left" indent="1"/>
    </xf>
    <xf numFmtId="0" fontId="0" fillId="0" borderId="87" xfId="0" applyBorder="1" applyAlignment="1">
      <alignment horizontal="left" indent="1"/>
    </xf>
    <xf numFmtId="0" fontId="6" fillId="0" borderId="86" xfId="0" applyFont="1" applyBorder="1" applyAlignment="1">
      <alignment horizontal="left" indent="2"/>
    </xf>
    <xf numFmtId="0" fontId="0" fillId="0" borderId="87" xfId="0" applyBorder="1" applyAlignment="1">
      <alignment horizontal="left" indent="2"/>
    </xf>
    <xf numFmtId="0" fontId="0" fillId="0" borderId="21" xfId="0" applyBorder="1" applyAlignment="1">
      <alignment horizontal="left" indent="2"/>
    </xf>
    <xf numFmtId="0" fontId="7" fillId="0" borderId="86" xfId="0" applyFont="1" applyBorder="1" applyAlignment="1">
      <alignment horizontal="left" indent="1"/>
    </xf>
    <xf numFmtId="0" fontId="7" fillId="0" borderId="86" xfId="0" applyFont="1" applyBorder="1" applyAlignment="1">
      <alignment horizontal="left" indent="2"/>
    </xf>
    <xf numFmtId="0" fontId="1" fillId="24" borderId="86" xfId="0" applyFont="1" applyFill="1" applyBorder="1" applyAlignment="1">
      <alignment horizontal="left" indent="1"/>
    </xf>
    <xf numFmtId="0" fontId="1" fillId="25" borderId="86" xfId="0" applyFont="1" applyFill="1" applyBorder="1" applyAlignment="1">
      <alignment horizontal="left" indent="1"/>
    </xf>
    <xf numFmtId="0" fontId="0" fillId="16" borderId="86" xfId="0" applyFill="1" applyBorder="1" applyAlignment="1">
      <alignment horizontal="left" indent="1"/>
    </xf>
    <xf numFmtId="0" fontId="0" fillId="0" borderId="21" xfId="0" applyBorder="1" applyAlignment="1">
      <alignment horizontal="left" indent="1"/>
    </xf>
    <xf numFmtId="3" fontId="0" fillId="0" borderId="38" xfId="0" applyNumberFormat="1" applyBorder="1"/>
    <xf numFmtId="3" fontId="0" fillId="24" borderId="38" xfId="0" applyNumberFormat="1" applyFill="1" applyBorder="1"/>
    <xf numFmtId="3" fontId="0" fillId="25" borderId="38" xfId="0" applyNumberFormat="1" applyFill="1" applyBorder="1"/>
    <xf numFmtId="3" fontId="0" fillId="16" borderId="38" xfId="0" applyNumberFormat="1" applyFill="1" applyBorder="1"/>
    <xf numFmtId="3" fontId="0" fillId="19" borderId="27" xfId="0" applyNumberFormat="1" applyFill="1" applyBorder="1"/>
    <xf numFmtId="3" fontId="0" fillId="19" borderId="32" xfId="0" applyNumberFormat="1" applyFill="1" applyBorder="1"/>
    <xf numFmtId="3" fontId="0" fillId="0" borderId="27" xfId="0" applyNumberFormat="1" applyBorder="1"/>
    <xf numFmtId="3" fontId="0" fillId="0" borderId="32" xfId="0" applyNumberFormat="1" applyBorder="1"/>
    <xf numFmtId="3" fontId="0" fillId="24" borderId="27" xfId="0" applyNumberFormat="1" applyFill="1" applyBorder="1"/>
    <xf numFmtId="3" fontId="0" fillId="24" borderId="32" xfId="0" applyNumberFormat="1" applyFill="1" applyBorder="1"/>
    <xf numFmtId="3" fontId="0" fillId="25" borderId="27" xfId="0" applyNumberFormat="1" applyFill="1" applyBorder="1"/>
    <xf numFmtId="3" fontId="0" fillId="25" borderId="32" xfId="0" applyNumberFormat="1" applyFill="1" applyBorder="1"/>
    <xf numFmtId="3" fontId="0" fillId="16" borderId="27" xfId="0" applyNumberFormat="1" applyFill="1" applyBorder="1"/>
    <xf numFmtId="3" fontId="0" fillId="16" borderId="32" xfId="0" applyNumberFormat="1" applyFill="1" applyBorder="1"/>
    <xf numFmtId="3" fontId="0" fillId="0" borderId="51" xfId="0" applyNumberFormat="1" applyBorder="1"/>
    <xf numFmtId="3" fontId="0" fillId="0" borderId="53" xfId="0" applyNumberFormat="1" applyBorder="1"/>
    <xf numFmtId="3" fontId="0" fillId="0" borderId="88" xfId="0" applyNumberFormat="1" applyBorder="1"/>
    <xf numFmtId="3" fontId="0" fillId="21" borderId="0" xfId="0" applyNumberFormat="1" applyFill="1"/>
    <xf numFmtId="3" fontId="0" fillId="21" borderId="89" xfId="0" applyNumberFormat="1" applyFill="1" applyBorder="1"/>
    <xf numFmtId="3" fontId="0" fillId="0" borderId="75" xfId="0" applyNumberFormat="1" applyBorder="1"/>
    <xf numFmtId="3" fontId="0" fillId="0" borderId="28" xfId="0" applyNumberFormat="1" applyBorder="1"/>
    <xf numFmtId="3" fontId="0" fillId="0" borderId="93" xfId="0" applyNumberFormat="1" applyBorder="1"/>
    <xf numFmtId="3" fontId="0" fillId="0" borderId="94" xfId="0" applyNumberFormat="1" applyBorder="1"/>
    <xf numFmtId="3" fontId="0" fillId="0" borderId="95" xfId="0" applyNumberFormat="1" applyBorder="1"/>
    <xf numFmtId="3" fontId="1" fillId="26" borderId="68" xfId="0" applyNumberFormat="1" applyFont="1" applyFill="1" applyBorder="1" applyAlignment="1">
      <alignment wrapText="1"/>
    </xf>
    <xf numFmtId="3" fontId="3" fillId="27" borderId="68" xfId="0" applyNumberFormat="1" applyFont="1" applyFill="1" applyBorder="1" applyAlignment="1">
      <alignment wrapText="1"/>
    </xf>
    <xf numFmtId="3" fontId="5" fillId="27" borderId="78" xfId="0" applyNumberFormat="1" applyFont="1" applyFill="1" applyBorder="1"/>
    <xf numFmtId="3" fontId="5" fillId="27" borderId="79" xfId="0" applyNumberFormat="1" applyFont="1" applyFill="1" applyBorder="1"/>
    <xf numFmtId="3" fontId="1" fillId="26" borderId="73" xfId="0" applyNumberFormat="1" applyFont="1" applyFill="1" applyBorder="1" applyAlignment="1">
      <alignment horizontal="left" vertical="top"/>
    </xf>
    <xf numFmtId="3" fontId="2" fillId="26" borderId="96" xfId="0" applyNumberFormat="1" applyFont="1" applyFill="1" applyBorder="1" applyAlignment="1">
      <alignment horizontal="left" vertical="top"/>
    </xf>
    <xf numFmtId="3" fontId="2" fillId="26" borderId="97" xfId="0" applyNumberFormat="1" applyFont="1" applyFill="1" applyBorder="1" applyAlignment="1">
      <alignment horizontal="left" vertical="top"/>
    </xf>
    <xf numFmtId="3" fontId="5" fillId="28" borderId="92" xfId="0" applyNumberFormat="1" applyFont="1" applyFill="1" applyBorder="1"/>
    <xf numFmtId="3" fontId="5" fillId="28" borderId="29" xfId="0" applyNumberFormat="1" applyFont="1" applyFill="1" applyBorder="1"/>
    <xf numFmtId="3" fontId="5" fillId="28" borderId="75" xfId="0" applyNumberFormat="1" applyFont="1" applyFill="1" applyBorder="1"/>
    <xf numFmtId="3" fontId="5" fillId="28" borderId="76" xfId="0" applyNumberFormat="1" applyFont="1" applyFill="1" applyBorder="1"/>
    <xf numFmtId="3" fontId="5" fillId="28" borderId="77" xfId="0" applyNumberFormat="1" applyFont="1" applyFill="1" applyBorder="1"/>
    <xf numFmtId="3" fontId="3" fillId="29" borderId="68" xfId="0" applyNumberFormat="1" applyFont="1" applyFill="1" applyBorder="1" applyAlignment="1">
      <alignment wrapText="1"/>
    </xf>
    <xf numFmtId="38" fontId="0" fillId="20" borderId="1" xfId="0" applyNumberFormat="1" applyFill="1" applyBorder="1"/>
    <xf numFmtId="38" fontId="0" fillId="20" borderId="3" xfId="0" applyNumberFormat="1" applyFill="1" applyBorder="1"/>
    <xf numFmtId="38" fontId="1" fillId="20" borderId="30" xfId="0" applyNumberFormat="1" applyFont="1" applyFill="1" applyBorder="1"/>
    <xf numFmtId="9" fontId="0" fillId="0" borderId="0" xfId="0" applyNumberFormat="1"/>
    <xf numFmtId="38" fontId="1" fillId="10" borderId="28" xfId="0" applyNumberFormat="1" applyFont="1" applyFill="1" applyBorder="1"/>
    <xf numFmtId="38" fontId="0" fillId="0" borderId="30" xfId="0" applyNumberFormat="1" applyBorder="1"/>
    <xf numFmtId="3" fontId="1" fillId="0" borderId="16" xfId="0" applyNumberFormat="1" applyFont="1" applyBorder="1" applyAlignment="1">
      <alignment horizontal="right"/>
    </xf>
    <xf numFmtId="38" fontId="0" fillId="17" borderId="69" xfId="0" applyNumberFormat="1" applyFill="1" applyBorder="1"/>
    <xf numFmtId="38" fontId="0" fillId="17" borderId="98" xfId="0" applyNumberFormat="1" applyFill="1" applyBorder="1"/>
    <xf numFmtId="3" fontId="0" fillId="20" borderId="34" xfId="0" applyNumberFormat="1" applyFill="1" applyBorder="1" applyAlignment="1">
      <alignment horizontal="center"/>
    </xf>
    <xf numFmtId="16" fontId="3" fillId="23" borderId="68" xfId="0" quotePrefix="1" applyNumberFormat="1" applyFont="1" applyFill="1" applyBorder="1" applyAlignment="1">
      <alignment horizontal="left" wrapText="1"/>
    </xf>
    <xf numFmtId="167" fontId="1" fillId="0" borderId="8" xfId="0" applyNumberFormat="1" applyFont="1" applyBorder="1" applyAlignment="1">
      <alignment horizontal="left"/>
    </xf>
    <xf numFmtId="9" fontId="0" fillId="0" borderId="0" xfId="2" applyFont="1"/>
    <xf numFmtId="38" fontId="1" fillId="11" borderId="37" xfId="0" applyNumberFormat="1" applyFont="1" applyFill="1" applyBorder="1"/>
    <xf numFmtId="38" fontId="0" fillId="17" borderId="0" xfId="0" applyNumberFormat="1" applyFill="1"/>
    <xf numFmtId="38" fontId="0" fillId="20" borderId="42" xfId="0" applyNumberFormat="1" applyFill="1" applyBorder="1"/>
    <xf numFmtId="38" fontId="0" fillId="20" borderId="67" xfId="0" applyNumberFormat="1" applyFill="1" applyBorder="1"/>
    <xf numFmtId="0" fontId="1" fillId="10" borderId="86" xfId="0" applyFont="1" applyFill="1" applyBorder="1" applyAlignment="1">
      <alignment horizontal="left" indent="1"/>
    </xf>
    <xf numFmtId="3" fontId="0" fillId="10" borderId="11" xfId="0" applyNumberFormat="1" applyFill="1" applyBorder="1"/>
    <xf numFmtId="3" fontId="0" fillId="10" borderId="12" xfId="0" applyNumberFormat="1" applyFill="1" applyBorder="1"/>
    <xf numFmtId="3" fontId="0" fillId="10" borderId="38" xfId="0" applyNumberFormat="1" applyFill="1" applyBorder="1"/>
    <xf numFmtId="3" fontId="0" fillId="10" borderId="27" xfId="0" applyNumberFormat="1" applyFill="1" applyBorder="1"/>
    <xf numFmtId="3" fontId="0" fillId="10" borderId="32" xfId="0" applyNumberFormat="1" applyFill="1" applyBorder="1"/>
    <xf numFmtId="0" fontId="1" fillId="30" borderId="86" xfId="0" applyFont="1" applyFill="1" applyBorder="1" applyAlignment="1">
      <alignment horizontal="left" indent="1"/>
    </xf>
    <xf numFmtId="3" fontId="0" fillId="30" borderId="11" xfId="0" applyNumberFormat="1" applyFill="1" applyBorder="1"/>
    <xf numFmtId="3" fontId="0" fillId="30" borderId="12" xfId="0" applyNumberFormat="1" applyFill="1" applyBorder="1"/>
    <xf numFmtId="3" fontId="0" fillId="30" borderId="38" xfId="0" applyNumberFormat="1" applyFill="1" applyBorder="1"/>
    <xf numFmtId="3" fontId="0" fillId="30" borderId="27" xfId="0" applyNumberFormat="1" applyFill="1" applyBorder="1"/>
    <xf numFmtId="3" fontId="0" fillId="30" borderId="32" xfId="0" applyNumberFormat="1" applyFill="1" applyBorder="1"/>
    <xf numFmtId="38" fontId="0" fillId="20" borderId="30" xfId="0" applyNumberFormat="1" applyFill="1" applyBorder="1"/>
    <xf numFmtId="3" fontId="2" fillId="31" borderId="96" xfId="0" applyNumberFormat="1" applyFont="1" applyFill="1" applyBorder="1" applyAlignment="1">
      <alignment horizontal="left" vertical="top"/>
    </xf>
    <xf numFmtId="3" fontId="2" fillId="31" borderId="97" xfId="0" applyNumberFormat="1" applyFont="1" applyFill="1" applyBorder="1" applyAlignment="1">
      <alignment horizontal="left" vertical="top"/>
    </xf>
    <xf numFmtId="38" fontId="0" fillId="20" borderId="35" xfId="0" applyNumberFormat="1" applyFill="1" applyBorder="1"/>
    <xf numFmtId="38" fontId="0" fillId="20" borderId="29" xfId="0" applyNumberFormat="1" applyFill="1" applyBorder="1"/>
    <xf numFmtId="38" fontId="0" fillId="20" borderId="0" xfId="0" applyNumberFormat="1" applyFill="1"/>
    <xf numFmtId="168" fontId="0" fillId="0" borderId="0" xfId="3" applyNumberFormat="1" applyFont="1"/>
    <xf numFmtId="38" fontId="1" fillId="0" borderId="36" xfId="0" applyNumberFormat="1" applyFont="1" applyBorder="1"/>
    <xf numFmtId="38" fontId="0" fillId="0" borderId="99" xfId="0" applyNumberFormat="1" applyBorder="1"/>
    <xf numFmtId="38" fontId="0" fillId="20" borderId="99" xfId="0" applyNumberFormat="1" applyFill="1" applyBorder="1"/>
    <xf numFmtId="3" fontId="0" fillId="0" borderId="24" xfId="0" applyNumberFormat="1" applyBorder="1"/>
    <xf numFmtId="3" fontId="1" fillId="0" borderId="1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9" fontId="0" fillId="0" borderId="27" xfId="0" applyNumberFormat="1" applyBorder="1" applyAlignment="1">
      <alignment horizontal="center" vertical="top"/>
    </xf>
    <xf numFmtId="9" fontId="0" fillId="0" borderId="28" xfId="0" applyNumberFormat="1" applyBorder="1" applyAlignment="1">
      <alignment horizontal="center" vertical="top"/>
    </xf>
    <xf numFmtId="9" fontId="0" fillId="0" borderId="32" xfId="0" applyNumberFormat="1" applyBorder="1" applyAlignment="1">
      <alignment horizontal="center" vertical="top"/>
    </xf>
    <xf numFmtId="9" fontId="0" fillId="0" borderId="42" xfId="0" applyNumberFormat="1" applyBorder="1" applyAlignment="1">
      <alignment horizontal="center" vertical="top"/>
    </xf>
    <xf numFmtId="10" fontId="0" fillId="0" borderId="27" xfId="0" applyNumberFormat="1" applyBorder="1" applyAlignment="1">
      <alignment horizontal="center" vertical="top"/>
    </xf>
    <xf numFmtId="10" fontId="0" fillId="0" borderId="51" xfId="0" applyNumberFormat="1" applyBorder="1" applyAlignment="1">
      <alignment horizontal="center" vertical="top"/>
    </xf>
    <xf numFmtId="10" fontId="0" fillId="0" borderId="28" xfId="0" applyNumberFormat="1" applyBorder="1" applyAlignment="1">
      <alignment horizontal="center" vertical="top"/>
    </xf>
    <xf numFmtId="10" fontId="0" fillId="0" borderId="52" xfId="0" applyNumberFormat="1" applyBorder="1" applyAlignment="1">
      <alignment horizontal="center" vertical="top"/>
    </xf>
    <xf numFmtId="10" fontId="0" fillId="0" borderId="32" xfId="0" applyNumberFormat="1" applyBorder="1" applyAlignment="1">
      <alignment horizontal="center" vertical="top"/>
    </xf>
    <xf numFmtId="10" fontId="0" fillId="0" borderId="53" xfId="0" applyNumberFormat="1" applyBorder="1" applyAlignment="1">
      <alignment horizontal="center" vertical="top"/>
    </xf>
    <xf numFmtId="165" fontId="0" fillId="0" borderId="28" xfId="0" applyNumberFormat="1" applyBorder="1" applyAlignment="1">
      <alignment horizontal="center" vertical="top"/>
    </xf>
    <xf numFmtId="165" fontId="0" fillId="0" borderId="32" xfId="0" applyNumberFormat="1" applyBorder="1" applyAlignment="1">
      <alignment horizontal="center" vertical="top"/>
    </xf>
    <xf numFmtId="165" fontId="0" fillId="0" borderId="27" xfId="0" applyNumberFormat="1" applyBorder="1" applyAlignment="1">
      <alignment horizontal="center" vertical="top"/>
    </xf>
    <xf numFmtId="3" fontId="1" fillId="0" borderId="54" xfId="0" applyNumberFormat="1" applyFont="1" applyBorder="1" applyAlignment="1">
      <alignment horizontal="center"/>
    </xf>
    <xf numFmtId="9" fontId="1" fillId="0" borderId="27" xfId="0" applyNumberFormat="1" applyFont="1" applyBorder="1" applyAlignment="1">
      <alignment horizontal="center" vertical="top"/>
    </xf>
    <xf numFmtId="3" fontId="1" fillId="0" borderId="63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9" fontId="0" fillId="0" borderId="67" xfId="0" applyNumberFormat="1" applyBorder="1" applyAlignment="1">
      <alignment horizontal="center" vertical="top"/>
    </xf>
    <xf numFmtId="10" fontId="0" fillId="0" borderId="67" xfId="0" applyNumberFormat="1" applyBorder="1" applyAlignment="1">
      <alignment horizontal="center" vertical="top"/>
    </xf>
    <xf numFmtId="165" fontId="0" fillId="0" borderId="67" xfId="0" applyNumberFormat="1" applyBorder="1" applyAlignment="1">
      <alignment horizontal="center" vertical="top"/>
    </xf>
    <xf numFmtId="9" fontId="1" fillId="0" borderId="67" xfId="0" applyNumberFormat="1" applyFont="1" applyBorder="1" applyAlignment="1">
      <alignment horizontal="center" vertical="top"/>
    </xf>
    <xf numFmtId="3" fontId="3" fillId="28" borderId="90" xfId="0" applyNumberFormat="1" applyFont="1" applyFill="1" applyBorder="1" applyAlignment="1">
      <alignment horizontal="center"/>
    </xf>
    <xf numFmtId="0" fontId="3" fillId="28" borderId="91" xfId="0" applyFont="1" applyFill="1" applyBorder="1" applyAlignment="1">
      <alignment horizontal="center"/>
    </xf>
    <xf numFmtId="3" fontId="3" fillId="28" borderId="73" xfId="0" applyNumberFormat="1" applyFont="1" applyFill="1" applyBorder="1" applyAlignment="1">
      <alignment horizontal="center"/>
    </xf>
    <xf numFmtId="0" fontId="3" fillId="28" borderId="70" xfId="0" applyFont="1" applyFill="1" applyBorder="1" applyAlignment="1">
      <alignment horizontal="center"/>
    </xf>
    <xf numFmtId="3" fontId="3" fillId="28" borderId="71" xfId="0" applyNumberFormat="1" applyFont="1" applyFill="1" applyBorder="1" applyAlignment="1">
      <alignment horizontal="center"/>
    </xf>
    <xf numFmtId="0" fontId="3" fillId="28" borderId="72" xfId="0" applyFont="1" applyFill="1" applyBorder="1" applyAlignment="1">
      <alignment horizontal="center"/>
    </xf>
    <xf numFmtId="3" fontId="3" fillId="27" borderId="73" xfId="0" applyNumberFormat="1" applyFont="1" applyFill="1" applyBorder="1" applyAlignment="1">
      <alignment horizontal="center"/>
    </xf>
    <xf numFmtId="3" fontId="3" fillId="27" borderId="74" xfId="0" applyNumberFormat="1" applyFont="1" applyFill="1" applyBorder="1" applyAlignment="1">
      <alignment horizontal="center"/>
    </xf>
    <xf numFmtId="0" fontId="0" fillId="31" borderId="0" xfId="0" applyFill="1" applyAlignment="1">
      <alignment horizontal="center"/>
    </xf>
  </cellXfs>
  <cellStyles count="4">
    <cellStyle name="Comma" xfId="3" builtinId="3"/>
    <cellStyle name="Normal" xfId="0" builtinId="0"/>
    <cellStyle name="Normal 2" xfId="1" xr:uid="{55C53EA6-D145-4E73-8119-A59E757A9C4A}"/>
    <cellStyle name="Percent" xfId="2" builtinId="5"/>
  </cellStyles>
  <dxfs count="0"/>
  <tableStyles count="0" defaultTableStyle="TableStyleMedium2" defaultPivotStyle="PivotStyleLight16"/>
  <colors>
    <mruColors>
      <color rgb="FFFC8EFF"/>
      <color rgb="FF66FFFF"/>
      <color rgb="FFFF9933"/>
      <color rgb="FFCCFFFF"/>
      <color rgb="FF160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opes, Paul (ENE)" id="{1539E3D0-0E0D-4178-A347-B15644F08077}" userId="S::paul.lopes@mass.gov::95249e6a-a053-4933-b8e1-e9faff6cc408" providerId="AD"/>
  <person displayName="Atala, Zazy (ENE)" id="{010BBE90-ABDA-4F16-A319-FAD387075AB4}" userId="S::zazy.atala@mass.gov::cbb4b18c-414e-4b7a-8d66-b3553efebe9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D24FE929-83F7-4F0D-8BB4-C45D847358CA}">
    <text>The percentage represents all the reporting of all the comeptitive suppliers by utilities</text>
  </threadedComment>
  <threadedComment ref="O2" dT="2021-05-12T14:20:02.12" personId="{010BBE90-ABDA-4F16-A319-FAD387075AB4}" id="{EAB39771-7E60-4AAB-9CE6-533811BBE96E}">
    <text>Percentage reflects what has been reported by National Grid and Fitchburg only.  Eversource is not included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64F2795D-5E27-4E89-BA20-AD97FAB5185E}">
    <text>The percentage represents all the reporting of all the comeptitive suppliers by utilities</text>
  </threadedComment>
  <threadedComment ref="O2" dT="2021-05-12T14:20:02.12" personId="{010BBE90-ABDA-4F16-A319-FAD387075AB4}" id="{F86126FD-C308-4EF7-ADF4-50A4D2B871F0}">
    <text>Percentage reflects what has been reported by National Grid and Fitchburg only.  Eversource is not included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FFEC57BF-A763-45BC-A784-973D5857B8D9}">
    <text>The percentage represents all the reporting of all the comeptitive suppliers by utilities</text>
  </threadedComment>
  <threadedComment ref="O2" dT="2021-05-12T14:20:02.12" personId="{010BBE90-ABDA-4F16-A319-FAD387075AB4}" id="{4850DA94-B1B7-4DC5-AA37-1BBDAC1857FD}">
    <text>Percentage reflects what has been reported by National Grid and Fitchburg only.  Eversource is not included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374E8022-0B51-4033-A1AA-A9DD3FBAE475}">
    <text>The percentage represents all the reporting of all the comeptitive suppliers by utilities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G25" dT="2024-02-26T18:25:54.08" personId="{1539E3D0-0E0D-4178-A347-B15644F08077}" id="{1CE08420-5176-45CC-8E6B-EB0D12765E53}">
    <text xml:space="preserve">usage was above average due mostly to one specific account therefore DOER adjusted the consumption form 14,208,215 and  used October 2022 average kWh
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G25" dT="2024-01-26T18:13:29.63" personId="{1539E3D0-0E0D-4178-A347-B15644F08077}" id="{5F8366D3-9F83-4712-B991-B9822766C66B}">
    <text xml:space="preserve">Negative source data due to October rebill therefore used November 2022 avg kWh
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E52" dT="2024-02-26T18:46:50.18" personId="{1539E3D0-0E0D-4178-A347-B15644F08077}" id="{FC5F582A-43C3-4819-A300-0A8E99AF6D94}">
    <text xml:space="preserve">Adjusted due to overbilling error
therefore used December 2022 avg kWh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B939-5140-41A7-B78A-E5B78F8A350E}">
  <sheetPr>
    <tabColor rgb="FF0070C0"/>
  </sheetPr>
  <dimension ref="A1:R64"/>
  <sheetViews>
    <sheetView tabSelected="1" zoomScale="90" zoomScaleNormal="90" workbookViewId="0">
      <selection activeCell="I10" sqref="I10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  <col min="16" max="16" width="7.109375" customWidth="1"/>
    <col min="18" max="18" width="9.109375" bestFit="1" customWidth="1"/>
  </cols>
  <sheetData>
    <row r="1" spans="1:18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35"/>
      <c r="M1" s="235"/>
      <c r="N1" s="235"/>
      <c r="O1" s="235"/>
    </row>
    <row r="2" spans="1:18" ht="44.4" thickTop="1" thickBot="1" x14ac:dyDescent="0.35">
      <c r="A2" s="1">
        <f>2023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2" t="s">
        <v>15</v>
      </c>
      <c r="M2" s="13" t="s">
        <v>16</v>
      </c>
      <c r="N2" s="14" t="s">
        <v>17</v>
      </c>
      <c r="O2" s="15" t="s">
        <v>18</v>
      </c>
    </row>
    <row r="3" spans="1:18" ht="15" thickBot="1" x14ac:dyDescent="0.35">
      <c r="A3" s="16" t="s">
        <v>19</v>
      </c>
      <c r="B3" s="17">
        <f>B4+B13+B22+B31+B40+B49</f>
        <v>1178814</v>
      </c>
      <c r="C3" s="17">
        <f>C4+C13+C22+C31+C40+C49+C58</f>
        <v>890689860.5999999</v>
      </c>
      <c r="D3" s="17">
        <f>D4+D13+D22+D31+D40+D49</f>
        <v>484770</v>
      </c>
      <c r="E3" s="17">
        <f>E4+E13+E22+E31+E40+E49+E58</f>
        <v>1899612989.8</v>
      </c>
      <c r="F3" s="17">
        <f>F4+F13+F22+F31+F40+F49</f>
        <v>1186754</v>
      </c>
      <c r="G3" s="17">
        <f>G4+G13+G22+G31+G40+G49+G58</f>
        <v>919506173.89999998</v>
      </c>
      <c r="H3" s="23">
        <f>D3+F3</f>
        <v>1671524</v>
      </c>
      <c r="I3" s="23">
        <f>E3+G3</f>
        <v>2819119163.6999998</v>
      </c>
      <c r="J3" s="24">
        <f>B3+D3+F3</f>
        <v>2850338</v>
      </c>
      <c r="K3" s="25">
        <f>C3+E3+G3</f>
        <v>3709809024.2999997</v>
      </c>
      <c r="L3" s="26">
        <f>SUM(L4:L58)</f>
        <v>1</v>
      </c>
      <c r="M3" s="27">
        <f>SUM(M4:M58)</f>
        <v>1.0002459357451643</v>
      </c>
      <c r="N3" s="27">
        <f>E3/K3</f>
        <v>0.51205142295928185</v>
      </c>
      <c r="O3" s="28">
        <f>G3/K3</f>
        <v>0.24785808861778288</v>
      </c>
    </row>
    <row r="4" spans="1:18" ht="15" thickBot="1" x14ac:dyDescent="0.35">
      <c r="A4" s="29" t="s">
        <v>20</v>
      </c>
      <c r="B4" s="31">
        <f>SUM(B5,B8,B11)</f>
        <v>924587</v>
      </c>
      <c r="C4" s="31">
        <f>SUM(C5,C8,C11)</f>
        <v>548031777.60000002</v>
      </c>
      <c r="D4" s="32">
        <f>SUM(D5,D8,D11)</f>
        <v>299073</v>
      </c>
      <c r="E4" s="32">
        <f>E5+E8+E11</f>
        <v>196334473</v>
      </c>
      <c r="F4" s="33">
        <f>F5+F8+F11</f>
        <v>957243</v>
      </c>
      <c r="G4" s="33">
        <f>G5+G8+G11</f>
        <v>597412670.89999998</v>
      </c>
      <c r="H4" s="35">
        <f t="shared" ref="H4:I59" si="0">D4+F4</f>
        <v>1256316</v>
      </c>
      <c r="I4" s="36">
        <f>E4+G4</f>
        <v>793747143.89999998</v>
      </c>
      <c r="J4" s="37">
        <f t="shared" ref="J4:J60" si="1">B4+D4+F4</f>
        <v>2180903</v>
      </c>
      <c r="K4" s="38">
        <f>C4+I4</f>
        <v>1341778921.5</v>
      </c>
      <c r="L4" s="236">
        <f>K4/K$3</f>
        <v>0.36168409551841524</v>
      </c>
      <c r="M4" s="237">
        <f>J4/J3</f>
        <v>0.76513838007983614</v>
      </c>
      <c r="N4" s="237">
        <f>E4/$K$4</f>
        <v>0.14632401050130819</v>
      </c>
      <c r="O4" s="238">
        <f>G4/K4</f>
        <v>0.44523927252646139</v>
      </c>
    </row>
    <row r="5" spans="1:18" ht="15" thickBot="1" x14ac:dyDescent="0.35">
      <c r="A5" s="39" t="s">
        <v>21</v>
      </c>
      <c r="B5" s="40">
        <v>379029</v>
      </c>
      <c r="C5" s="41">
        <v>227706910.59999999</v>
      </c>
      <c r="D5" s="42">
        <v>134784</v>
      </c>
      <c r="E5" s="42">
        <v>88196872</v>
      </c>
      <c r="F5" s="43">
        <v>599761</v>
      </c>
      <c r="G5" s="42">
        <v>359788167.89999998</v>
      </c>
      <c r="H5" s="44">
        <f t="shared" si="0"/>
        <v>734545</v>
      </c>
      <c r="I5" s="45">
        <f t="shared" si="0"/>
        <v>447985039.89999998</v>
      </c>
      <c r="J5" s="46">
        <f>B5+D5+F5</f>
        <v>1113574</v>
      </c>
      <c r="K5" s="25">
        <f t="shared" ref="K5:K60" si="2">C5+E5+G5</f>
        <v>675691950.5</v>
      </c>
      <c r="L5" s="236"/>
      <c r="M5" s="237"/>
      <c r="N5" s="237"/>
      <c r="O5" s="238"/>
      <c r="R5" s="222"/>
    </row>
    <row r="6" spans="1:18" ht="15" thickBot="1" x14ac:dyDescent="0.35">
      <c r="A6" s="47" t="s">
        <v>22</v>
      </c>
      <c r="B6" s="48">
        <v>281064</v>
      </c>
      <c r="C6" s="49">
        <v>163743340</v>
      </c>
      <c r="D6" s="50">
        <v>118385</v>
      </c>
      <c r="E6" s="50">
        <v>76603937</v>
      </c>
      <c r="F6" s="48">
        <v>565479</v>
      </c>
      <c r="G6" s="50">
        <v>335993172</v>
      </c>
      <c r="H6" s="23">
        <f t="shared" si="0"/>
        <v>683864</v>
      </c>
      <c r="I6" s="23">
        <f t="shared" si="0"/>
        <v>412597109</v>
      </c>
      <c r="J6" s="46">
        <f>B6+D6+F6</f>
        <v>964928</v>
      </c>
      <c r="K6" s="25">
        <f t="shared" si="2"/>
        <v>576340449</v>
      </c>
      <c r="L6" s="236"/>
      <c r="M6" s="237"/>
      <c r="N6" s="237"/>
      <c r="O6" s="238"/>
      <c r="R6" s="222"/>
    </row>
    <row r="7" spans="1:18" ht="15" thickBot="1" x14ac:dyDescent="0.35">
      <c r="A7" s="47" t="s">
        <v>23</v>
      </c>
      <c r="B7" s="48">
        <v>97965</v>
      </c>
      <c r="C7" s="49">
        <v>63963570.600000001</v>
      </c>
      <c r="D7" s="50">
        <v>16399</v>
      </c>
      <c r="E7" s="50">
        <v>11592935</v>
      </c>
      <c r="F7" s="51">
        <v>34282</v>
      </c>
      <c r="G7" s="52">
        <v>23794995.899999991</v>
      </c>
      <c r="H7" s="23">
        <f t="shared" si="0"/>
        <v>50681</v>
      </c>
      <c r="I7" s="23">
        <f t="shared" si="0"/>
        <v>35387930.899999991</v>
      </c>
      <c r="J7" s="46">
        <f>B7+D7+F7</f>
        <v>148646</v>
      </c>
      <c r="K7" s="25">
        <f t="shared" si="2"/>
        <v>99351501.499999985</v>
      </c>
      <c r="L7" s="236"/>
      <c r="M7" s="237"/>
      <c r="N7" s="237"/>
      <c r="O7" s="238"/>
      <c r="R7" s="222"/>
    </row>
    <row r="8" spans="1:18" ht="15" thickBot="1" x14ac:dyDescent="0.35">
      <c r="A8" s="53" t="s">
        <v>24</v>
      </c>
      <c r="B8" s="40">
        <v>530609</v>
      </c>
      <c r="C8" s="41">
        <v>311415440</v>
      </c>
      <c r="D8" s="42">
        <v>163161</v>
      </c>
      <c r="E8" s="42">
        <v>107162034</v>
      </c>
      <c r="F8" s="54">
        <v>352515</v>
      </c>
      <c r="G8" s="55">
        <v>233906677</v>
      </c>
      <c r="H8" s="44">
        <f t="shared" si="0"/>
        <v>515676</v>
      </c>
      <c r="I8" s="45">
        <f t="shared" si="0"/>
        <v>341068711</v>
      </c>
      <c r="J8" s="46">
        <f t="shared" si="1"/>
        <v>1046285</v>
      </c>
      <c r="K8" s="25">
        <f t="shared" si="2"/>
        <v>652484151</v>
      </c>
      <c r="L8" s="236"/>
      <c r="M8" s="237"/>
      <c r="N8" s="237"/>
      <c r="O8" s="238"/>
      <c r="R8" s="222"/>
    </row>
    <row r="9" spans="1:18" ht="15" thickBot="1" x14ac:dyDescent="0.35">
      <c r="A9" s="56" t="s">
        <v>25</v>
      </c>
      <c r="B9" s="48">
        <v>528866</v>
      </c>
      <c r="C9" s="49">
        <v>309993470</v>
      </c>
      <c r="D9" s="50">
        <v>162797</v>
      </c>
      <c r="E9" s="50">
        <v>106853138</v>
      </c>
      <c r="F9" s="57">
        <v>342395</v>
      </c>
      <c r="G9" s="58">
        <v>225831306</v>
      </c>
      <c r="H9" s="23">
        <f t="shared" si="0"/>
        <v>505192</v>
      </c>
      <c r="I9" s="23">
        <f t="shared" si="0"/>
        <v>332684444</v>
      </c>
      <c r="J9" s="46">
        <f t="shared" si="1"/>
        <v>1034058</v>
      </c>
      <c r="K9" s="25">
        <f t="shared" si="2"/>
        <v>642677914</v>
      </c>
      <c r="L9" s="236"/>
      <c r="M9" s="237"/>
      <c r="N9" s="237"/>
      <c r="O9" s="238"/>
      <c r="R9" s="222"/>
    </row>
    <row r="10" spans="1:18" ht="15" thickBot="1" x14ac:dyDescent="0.35">
      <c r="A10" s="56" t="s">
        <v>26</v>
      </c>
      <c r="B10" s="48">
        <v>1743</v>
      </c>
      <c r="C10" s="49">
        <v>1421970</v>
      </c>
      <c r="D10" s="50">
        <v>364</v>
      </c>
      <c r="E10" s="50">
        <v>308896</v>
      </c>
      <c r="F10" s="57">
        <v>10120</v>
      </c>
      <c r="G10" s="58">
        <v>8075371</v>
      </c>
      <c r="H10" s="23">
        <f t="shared" si="0"/>
        <v>10484</v>
      </c>
      <c r="I10" s="23">
        <f t="shared" si="0"/>
        <v>8384267</v>
      </c>
      <c r="J10" s="46">
        <f t="shared" si="1"/>
        <v>12227</v>
      </c>
      <c r="K10" s="25">
        <f t="shared" si="2"/>
        <v>9806237</v>
      </c>
      <c r="L10" s="236"/>
      <c r="M10" s="237"/>
      <c r="N10" s="237"/>
      <c r="O10" s="238"/>
      <c r="R10" s="222"/>
    </row>
    <row r="11" spans="1:18" ht="15" thickBot="1" x14ac:dyDescent="0.35">
      <c r="A11" s="53" t="s">
        <v>27</v>
      </c>
      <c r="B11" s="40">
        <v>14949</v>
      </c>
      <c r="C11" s="41">
        <v>8909427</v>
      </c>
      <c r="D11" s="42">
        <v>1128</v>
      </c>
      <c r="E11" s="42">
        <v>975567</v>
      </c>
      <c r="F11" s="54">
        <v>4967</v>
      </c>
      <c r="G11" s="55">
        <v>3717826</v>
      </c>
      <c r="H11" s="44">
        <f t="shared" si="0"/>
        <v>6095</v>
      </c>
      <c r="I11" s="45">
        <f t="shared" si="0"/>
        <v>4693393</v>
      </c>
      <c r="J11" s="46">
        <f t="shared" si="1"/>
        <v>21044</v>
      </c>
      <c r="K11" s="25">
        <f t="shared" si="2"/>
        <v>13602820</v>
      </c>
      <c r="L11" s="236"/>
      <c r="M11" s="237"/>
      <c r="N11" s="237"/>
      <c r="O11" s="238"/>
    </row>
    <row r="12" spans="1:18" ht="15" thickBot="1" x14ac:dyDescent="0.35">
      <c r="A12" s="56" t="s">
        <v>28</v>
      </c>
      <c r="B12" s="48">
        <v>14949</v>
      </c>
      <c r="C12" s="49">
        <v>8909427</v>
      </c>
      <c r="D12" s="50">
        <v>1128</v>
      </c>
      <c r="E12" s="50">
        <v>975567</v>
      </c>
      <c r="F12" s="57">
        <v>4967</v>
      </c>
      <c r="G12" s="58">
        <v>3717826</v>
      </c>
      <c r="H12" s="23">
        <f t="shared" si="0"/>
        <v>6095</v>
      </c>
      <c r="I12" s="23">
        <f t="shared" si="0"/>
        <v>4693393</v>
      </c>
      <c r="J12" s="46">
        <f t="shared" si="1"/>
        <v>21044</v>
      </c>
      <c r="K12" s="25">
        <f t="shared" si="2"/>
        <v>13602820</v>
      </c>
      <c r="L12" s="236"/>
      <c r="M12" s="237"/>
      <c r="N12" s="237"/>
      <c r="O12" s="238"/>
    </row>
    <row r="13" spans="1:18" ht="15" thickBot="1" x14ac:dyDescent="0.35">
      <c r="A13" s="29" t="s">
        <v>29</v>
      </c>
      <c r="B13" s="30">
        <f t="shared" ref="B13:G13" si="3">B14+B17+B20</f>
        <v>129268</v>
      </c>
      <c r="C13" s="30">
        <f t="shared" si="3"/>
        <v>84344938</v>
      </c>
      <c r="D13" s="32">
        <f t="shared" si="3"/>
        <v>73073</v>
      </c>
      <c r="E13" s="32">
        <f t="shared" si="3"/>
        <v>44245779</v>
      </c>
      <c r="F13" s="33">
        <f t="shared" si="3"/>
        <v>95600</v>
      </c>
      <c r="G13" s="33">
        <f t="shared" si="3"/>
        <v>58992449</v>
      </c>
      <c r="H13" s="35">
        <f t="shared" si="0"/>
        <v>168673</v>
      </c>
      <c r="I13" s="36">
        <f t="shared" si="0"/>
        <v>103238228</v>
      </c>
      <c r="J13" s="60">
        <f t="shared" si="1"/>
        <v>297941</v>
      </c>
      <c r="K13" s="61">
        <f>C13+E13+G13</f>
        <v>187583166</v>
      </c>
      <c r="L13" s="236">
        <f>K13/K3</f>
        <v>5.0564103103769575E-2</v>
      </c>
      <c r="M13" s="237">
        <f>J13/J3</f>
        <v>0.10452830506417134</v>
      </c>
      <c r="N13" s="237">
        <f>E13/K13</f>
        <v>0.2358728661184874</v>
      </c>
      <c r="O13" s="238">
        <f>G13/K13</f>
        <v>0.31448690337170232</v>
      </c>
    </row>
    <row r="14" spans="1:18" ht="15" thickBot="1" x14ac:dyDescent="0.35">
      <c r="A14" s="39" t="s">
        <v>21</v>
      </c>
      <c r="B14" s="40">
        <f t="shared" ref="B14:G14" si="4">B15+B16</f>
        <v>53336</v>
      </c>
      <c r="C14" s="40">
        <f t="shared" si="4"/>
        <v>34682473</v>
      </c>
      <c r="D14" s="42">
        <f t="shared" si="4"/>
        <v>36138</v>
      </c>
      <c r="E14" s="42">
        <f t="shared" si="4"/>
        <v>20986055</v>
      </c>
      <c r="F14" s="40">
        <f t="shared" si="4"/>
        <v>57611</v>
      </c>
      <c r="G14" s="40">
        <f t="shared" si="4"/>
        <v>34418690</v>
      </c>
      <c r="H14" s="44">
        <f t="shared" si="0"/>
        <v>93749</v>
      </c>
      <c r="I14" s="45">
        <f t="shared" si="0"/>
        <v>55404745</v>
      </c>
      <c r="J14" s="24">
        <f t="shared" si="1"/>
        <v>147085</v>
      </c>
      <c r="K14" s="25">
        <f>C14+E14+G14</f>
        <v>90087218</v>
      </c>
      <c r="L14" s="236"/>
      <c r="M14" s="237"/>
      <c r="N14" s="237"/>
      <c r="O14" s="238"/>
    </row>
    <row r="15" spans="1:18" ht="15" thickBot="1" x14ac:dyDescent="0.35">
      <c r="A15" s="47" t="str">
        <f>A6</f>
        <v>EverSource East</v>
      </c>
      <c r="B15" s="48">
        <v>27450</v>
      </c>
      <c r="C15" s="49">
        <v>15052207</v>
      </c>
      <c r="D15" s="50">
        <v>26628</v>
      </c>
      <c r="E15" s="50">
        <v>14635586</v>
      </c>
      <c r="F15" s="48">
        <v>50613</v>
      </c>
      <c r="G15" s="49">
        <v>29264566</v>
      </c>
      <c r="H15" s="23">
        <f t="shared" si="0"/>
        <v>77241</v>
      </c>
      <c r="I15" s="23">
        <f t="shared" si="0"/>
        <v>43900152</v>
      </c>
      <c r="J15" s="24">
        <f t="shared" si="1"/>
        <v>104691</v>
      </c>
      <c r="K15" s="25">
        <f t="shared" si="2"/>
        <v>58952359</v>
      </c>
      <c r="L15" s="236"/>
      <c r="M15" s="237"/>
      <c r="N15" s="237"/>
      <c r="O15" s="238"/>
    </row>
    <row r="16" spans="1:18" ht="15" thickBot="1" x14ac:dyDescent="0.35">
      <c r="A16" s="47" t="str">
        <f>A7</f>
        <v>EverSource West</v>
      </c>
      <c r="B16" s="48">
        <v>25886</v>
      </c>
      <c r="C16" s="49">
        <v>19630266</v>
      </c>
      <c r="D16" s="50">
        <v>9510</v>
      </c>
      <c r="E16" s="50">
        <v>6350469</v>
      </c>
      <c r="F16" s="51">
        <v>6998</v>
      </c>
      <c r="G16" s="65">
        <v>5154124</v>
      </c>
      <c r="H16" s="23">
        <f t="shared" si="0"/>
        <v>16508</v>
      </c>
      <c r="I16" s="23">
        <f t="shared" si="0"/>
        <v>11504593</v>
      </c>
      <c r="J16" s="24">
        <f t="shared" si="1"/>
        <v>42394</v>
      </c>
      <c r="K16" s="25">
        <f t="shared" si="2"/>
        <v>31134859</v>
      </c>
      <c r="L16" s="236"/>
      <c r="M16" s="237"/>
      <c r="N16" s="237"/>
      <c r="O16" s="238"/>
    </row>
    <row r="17" spans="1:18" ht="15" thickBot="1" x14ac:dyDescent="0.35">
      <c r="A17" s="39" t="s">
        <v>24</v>
      </c>
      <c r="B17" s="62">
        <v>71921</v>
      </c>
      <c r="C17" s="63">
        <v>46811934</v>
      </c>
      <c r="D17" s="64">
        <v>36263</v>
      </c>
      <c r="E17" s="64">
        <v>22807020</v>
      </c>
      <c r="F17" s="66">
        <v>37502</v>
      </c>
      <c r="G17" s="67">
        <v>24198300</v>
      </c>
      <c r="H17" s="44">
        <f t="shared" si="0"/>
        <v>73765</v>
      </c>
      <c r="I17" s="45">
        <f t="shared" si="0"/>
        <v>47005320</v>
      </c>
      <c r="J17" s="24">
        <f t="shared" si="1"/>
        <v>145686</v>
      </c>
      <c r="K17" s="25">
        <f t="shared" si="2"/>
        <v>93817254</v>
      </c>
      <c r="L17" s="236"/>
      <c r="M17" s="237"/>
      <c r="N17" s="237"/>
      <c r="O17" s="238"/>
    </row>
    <row r="18" spans="1:18" ht="15" thickBot="1" x14ac:dyDescent="0.35">
      <c r="A18" s="56" t="s">
        <v>25</v>
      </c>
      <c r="B18" s="48">
        <v>71883</v>
      </c>
      <c r="C18" s="49">
        <v>46778919</v>
      </c>
      <c r="D18" s="50">
        <v>36258</v>
      </c>
      <c r="E18" s="50">
        <v>22800898</v>
      </c>
      <c r="F18" s="57">
        <v>37402</v>
      </c>
      <c r="G18" s="68">
        <v>24098976</v>
      </c>
      <c r="H18" s="23">
        <f t="shared" si="0"/>
        <v>73660</v>
      </c>
      <c r="I18" s="23">
        <f t="shared" si="0"/>
        <v>46899874</v>
      </c>
      <c r="J18" s="24">
        <f t="shared" si="1"/>
        <v>145543</v>
      </c>
      <c r="K18" s="25">
        <f t="shared" si="2"/>
        <v>93678793</v>
      </c>
      <c r="L18" s="236"/>
      <c r="M18" s="237"/>
      <c r="N18" s="237"/>
      <c r="O18" s="238"/>
    </row>
    <row r="19" spans="1:18" ht="15" thickBot="1" x14ac:dyDescent="0.35">
      <c r="A19" s="56" t="s">
        <v>26</v>
      </c>
      <c r="B19" s="48">
        <v>38</v>
      </c>
      <c r="C19" s="49">
        <v>33015</v>
      </c>
      <c r="D19" s="50">
        <v>5</v>
      </c>
      <c r="E19" s="50">
        <v>6122</v>
      </c>
      <c r="F19" s="57">
        <v>100</v>
      </c>
      <c r="G19" s="68">
        <v>99324</v>
      </c>
      <c r="H19" s="23">
        <f t="shared" si="0"/>
        <v>105</v>
      </c>
      <c r="I19" s="23">
        <f t="shared" si="0"/>
        <v>105446</v>
      </c>
      <c r="J19" s="24">
        <f t="shared" si="1"/>
        <v>143</v>
      </c>
      <c r="K19" s="25">
        <f t="shared" si="2"/>
        <v>138461</v>
      </c>
      <c r="L19" s="236"/>
      <c r="M19" s="237"/>
      <c r="N19" s="237"/>
      <c r="O19" s="238"/>
    </row>
    <row r="20" spans="1:18" ht="15" thickBot="1" x14ac:dyDescent="0.35">
      <c r="A20" s="53" t="s">
        <v>27</v>
      </c>
      <c r="B20" s="62">
        <v>4011</v>
      </c>
      <c r="C20" s="63">
        <v>2850531</v>
      </c>
      <c r="D20" s="64">
        <v>672</v>
      </c>
      <c r="E20" s="64">
        <v>452704</v>
      </c>
      <c r="F20" s="69">
        <v>487</v>
      </c>
      <c r="G20" s="70">
        <v>375459</v>
      </c>
      <c r="H20" s="44">
        <f t="shared" si="0"/>
        <v>1159</v>
      </c>
      <c r="I20" s="45">
        <f t="shared" si="0"/>
        <v>828163</v>
      </c>
      <c r="J20" s="24">
        <f t="shared" si="1"/>
        <v>5170</v>
      </c>
      <c r="K20" s="25">
        <f t="shared" si="2"/>
        <v>3678694</v>
      </c>
      <c r="L20" s="236"/>
      <c r="M20" s="237"/>
      <c r="N20" s="237"/>
      <c r="O20" s="238"/>
    </row>
    <row r="21" spans="1:18" ht="15" thickBot="1" x14ac:dyDescent="0.35">
      <c r="A21" s="56" t="s">
        <v>28</v>
      </c>
      <c r="B21" s="48">
        <v>4011</v>
      </c>
      <c r="C21" s="49">
        <v>2850531</v>
      </c>
      <c r="D21" s="50">
        <v>672</v>
      </c>
      <c r="E21" s="50">
        <v>452704</v>
      </c>
      <c r="F21" s="57">
        <v>487</v>
      </c>
      <c r="G21" s="68">
        <v>375459</v>
      </c>
      <c r="H21" s="23">
        <f t="shared" si="0"/>
        <v>1159</v>
      </c>
      <c r="I21" s="23">
        <f t="shared" si="0"/>
        <v>828163</v>
      </c>
      <c r="J21" s="24">
        <f t="shared" si="1"/>
        <v>5170</v>
      </c>
      <c r="K21" s="25">
        <f t="shared" si="2"/>
        <v>3678694</v>
      </c>
      <c r="L21" s="236"/>
      <c r="M21" s="237"/>
      <c r="N21" s="237"/>
      <c r="O21" s="238"/>
      <c r="R21" s="222"/>
    </row>
    <row r="22" spans="1:18" ht="15" thickBot="1" x14ac:dyDescent="0.35">
      <c r="A22" s="29" t="s">
        <v>30</v>
      </c>
      <c r="B22" s="30">
        <f t="shared" ref="B22:G22" si="5">B23+B26+B29</f>
        <v>114824</v>
      </c>
      <c r="C22" s="30">
        <f t="shared" si="5"/>
        <v>143387434.69999999</v>
      </c>
      <c r="D22" s="32">
        <f t="shared" si="5"/>
        <v>92586</v>
      </c>
      <c r="E22" s="32">
        <f t="shared" si="5"/>
        <v>265662550.89999992</v>
      </c>
      <c r="F22" s="33">
        <f t="shared" si="5"/>
        <v>127534</v>
      </c>
      <c r="G22" s="33">
        <f t="shared" si="5"/>
        <v>164522726.09999999</v>
      </c>
      <c r="H22" s="35">
        <f t="shared" si="0"/>
        <v>220120</v>
      </c>
      <c r="I22" s="36">
        <f t="shared" si="0"/>
        <v>430185276.99999988</v>
      </c>
      <c r="J22" s="37">
        <f t="shared" si="1"/>
        <v>334944</v>
      </c>
      <c r="K22" s="38">
        <f t="shared" si="2"/>
        <v>573572711.69999993</v>
      </c>
      <c r="L22" s="236">
        <f>K22/K3</f>
        <v>0.15460976776512825</v>
      </c>
      <c r="M22" s="237">
        <f>J22/J3</f>
        <v>0.11751027422011004</v>
      </c>
      <c r="N22" s="237">
        <f>E22/K22</f>
        <v>0.46317153079442769</v>
      </c>
      <c r="O22" s="238">
        <f>G22/K22</f>
        <v>0.28683848227781722</v>
      </c>
      <c r="R22" s="222"/>
    </row>
    <row r="23" spans="1:18" ht="15" thickBot="1" x14ac:dyDescent="0.35">
      <c r="A23" s="53" t="s">
        <v>21</v>
      </c>
      <c r="B23" s="40">
        <f>SUM(B24:B25)</f>
        <v>46967</v>
      </c>
      <c r="C23" s="40">
        <f>SUM(C24:C25)</f>
        <v>79945894.700000003</v>
      </c>
      <c r="D23" s="40">
        <f>SUM(D24:D25)</f>
        <v>50317</v>
      </c>
      <c r="E23" s="40">
        <f>SUM(E24:E25)</f>
        <v>197373593.89999992</v>
      </c>
      <c r="F23" s="40">
        <f>F24+F25</f>
        <v>82736</v>
      </c>
      <c r="G23" s="40">
        <f>G24+G25</f>
        <v>120619476.09999999</v>
      </c>
      <c r="H23" s="44">
        <f t="shared" si="0"/>
        <v>133053</v>
      </c>
      <c r="I23" s="45">
        <f t="shared" si="0"/>
        <v>317993069.99999988</v>
      </c>
      <c r="J23" s="24">
        <f t="shared" si="1"/>
        <v>180020</v>
      </c>
      <c r="K23" s="25">
        <f t="shared" si="2"/>
        <v>397938964.69999993</v>
      </c>
      <c r="L23" s="236"/>
      <c r="M23" s="237"/>
      <c r="N23" s="237"/>
      <c r="O23" s="238"/>
      <c r="R23" s="222"/>
    </row>
    <row r="24" spans="1:18" ht="15" thickBot="1" x14ac:dyDescent="0.35">
      <c r="A24" s="56" t="str">
        <f>A15</f>
        <v>EverSource East</v>
      </c>
      <c r="B24" s="48">
        <v>36018</v>
      </c>
      <c r="C24" s="49">
        <v>61386258</v>
      </c>
      <c r="D24" s="50">
        <v>44115</v>
      </c>
      <c r="E24" s="50">
        <v>175197438</v>
      </c>
      <c r="F24" s="48">
        <v>77898</v>
      </c>
      <c r="G24" s="48">
        <v>112397753</v>
      </c>
      <c r="H24" s="23">
        <f t="shared" si="0"/>
        <v>122013</v>
      </c>
      <c r="I24" s="23">
        <f t="shared" si="0"/>
        <v>287595191</v>
      </c>
      <c r="J24" s="24">
        <f t="shared" si="1"/>
        <v>158031</v>
      </c>
      <c r="K24" s="25">
        <f t="shared" si="2"/>
        <v>348981449</v>
      </c>
      <c r="L24" s="236"/>
      <c r="M24" s="237"/>
      <c r="N24" s="237"/>
      <c r="O24" s="238"/>
      <c r="R24" s="222"/>
    </row>
    <row r="25" spans="1:18" ht="15" thickBot="1" x14ac:dyDescent="0.35">
      <c r="A25" s="56" t="str">
        <f>A16</f>
        <v>EverSource West</v>
      </c>
      <c r="B25" s="48">
        <v>10949</v>
      </c>
      <c r="C25" s="49">
        <v>18559636.699999999</v>
      </c>
      <c r="D25" s="50">
        <v>6202</v>
      </c>
      <c r="E25" s="50">
        <v>22176155.899999902</v>
      </c>
      <c r="F25" s="48">
        <v>4838</v>
      </c>
      <c r="G25" s="49">
        <v>8221723.0999999903</v>
      </c>
      <c r="H25" s="23">
        <f t="shared" si="0"/>
        <v>11040</v>
      </c>
      <c r="I25" s="23">
        <f t="shared" si="0"/>
        <v>30397878.999999892</v>
      </c>
      <c r="J25" s="24">
        <f t="shared" si="1"/>
        <v>21989</v>
      </c>
      <c r="K25" s="25">
        <f t="shared" si="2"/>
        <v>48957515.699999899</v>
      </c>
      <c r="L25" s="236"/>
      <c r="M25" s="237"/>
      <c r="N25" s="237"/>
      <c r="O25" s="238"/>
      <c r="R25" s="222"/>
    </row>
    <row r="26" spans="1:18" ht="15" thickBot="1" x14ac:dyDescent="0.35">
      <c r="A26" s="53" t="s">
        <v>24</v>
      </c>
      <c r="B26" s="40">
        <v>66127</v>
      </c>
      <c r="C26" s="41">
        <v>63031740</v>
      </c>
      <c r="D26" s="42">
        <v>41888</v>
      </c>
      <c r="E26" s="42">
        <v>68156583</v>
      </c>
      <c r="F26" s="71">
        <v>44567</v>
      </c>
      <c r="G26" s="71">
        <v>43843944</v>
      </c>
      <c r="H26" s="44">
        <f t="shared" si="0"/>
        <v>86455</v>
      </c>
      <c r="I26" s="45">
        <f t="shared" si="0"/>
        <v>112000527</v>
      </c>
      <c r="J26" s="46">
        <f t="shared" si="1"/>
        <v>152582</v>
      </c>
      <c r="K26" s="25">
        <f t="shared" si="2"/>
        <v>175032267</v>
      </c>
      <c r="L26" s="236"/>
      <c r="M26" s="237"/>
      <c r="N26" s="237"/>
      <c r="O26" s="238"/>
      <c r="R26" s="222"/>
    </row>
    <row r="27" spans="1:18" ht="15" thickBot="1" x14ac:dyDescent="0.35">
      <c r="A27" s="56" t="s">
        <v>25</v>
      </c>
      <c r="B27" s="48">
        <v>65903</v>
      </c>
      <c r="C27" s="49">
        <v>62870398</v>
      </c>
      <c r="D27" s="50">
        <v>41571</v>
      </c>
      <c r="E27" s="50">
        <v>67645819</v>
      </c>
      <c r="F27" s="57">
        <v>43489</v>
      </c>
      <c r="G27" s="68">
        <v>42593604</v>
      </c>
      <c r="H27" s="23">
        <f t="shared" si="0"/>
        <v>85060</v>
      </c>
      <c r="I27" s="23">
        <f t="shared" si="0"/>
        <v>110239423</v>
      </c>
      <c r="J27" s="24">
        <f t="shared" si="1"/>
        <v>150963</v>
      </c>
      <c r="K27" s="25">
        <f t="shared" si="2"/>
        <v>173109821</v>
      </c>
      <c r="L27" s="236"/>
      <c r="M27" s="237"/>
      <c r="N27" s="237"/>
      <c r="O27" s="238"/>
      <c r="R27" s="222"/>
    </row>
    <row r="28" spans="1:18" ht="15" thickBot="1" x14ac:dyDescent="0.35">
      <c r="A28" s="56" t="s">
        <v>26</v>
      </c>
      <c r="B28" s="48">
        <v>224</v>
      </c>
      <c r="C28" s="49">
        <v>161342</v>
      </c>
      <c r="D28" s="50">
        <v>317</v>
      </c>
      <c r="E28" s="50">
        <v>510764</v>
      </c>
      <c r="F28" s="57">
        <v>1078</v>
      </c>
      <c r="G28" s="68">
        <v>1250340</v>
      </c>
      <c r="H28" s="23">
        <f t="shared" si="0"/>
        <v>1395</v>
      </c>
      <c r="I28" s="23">
        <f t="shared" si="0"/>
        <v>1761104</v>
      </c>
      <c r="J28" s="24">
        <f t="shared" si="1"/>
        <v>1619</v>
      </c>
      <c r="K28" s="25">
        <f t="shared" si="2"/>
        <v>1922446</v>
      </c>
      <c r="L28" s="236"/>
      <c r="M28" s="237"/>
      <c r="N28" s="237"/>
      <c r="O28" s="238"/>
      <c r="R28" s="222"/>
    </row>
    <row r="29" spans="1:18" ht="15" thickBot="1" x14ac:dyDescent="0.35">
      <c r="A29" s="53" t="s">
        <v>27</v>
      </c>
      <c r="B29" s="40">
        <v>1730</v>
      </c>
      <c r="C29" s="41">
        <v>409800</v>
      </c>
      <c r="D29" s="42">
        <v>381</v>
      </c>
      <c r="E29" s="42">
        <v>132374</v>
      </c>
      <c r="F29" s="54">
        <v>231</v>
      </c>
      <c r="G29" s="55">
        <v>59306</v>
      </c>
      <c r="H29" s="44">
        <f t="shared" si="0"/>
        <v>612</v>
      </c>
      <c r="I29" s="45">
        <f t="shared" si="0"/>
        <v>191680</v>
      </c>
      <c r="J29" s="24">
        <f t="shared" si="1"/>
        <v>2342</v>
      </c>
      <c r="K29" s="25">
        <f t="shared" si="2"/>
        <v>601480</v>
      </c>
      <c r="L29" s="236"/>
      <c r="M29" s="237"/>
      <c r="N29" s="237"/>
      <c r="O29" s="238"/>
      <c r="R29" s="222"/>
    </row>
    <row r="30" spans="1:18" ht="15" thickBot="1" x14ac:dyDescent="0.35">
      <c r="A30" s="56" t="s">
        <v>28</v>
      </c>
      <c r="B30" s="48">
        <v>1730</v>
      </c>
      <c r="C30" s="49">
        <v>409800</v>
      </c>
      <c r="D30" s="50">
        <v>381</v>
      </c>
      <c r="E30" s="50">
        <v>132374</v>
      </c>
      <c r="F30" s="57">
        <v>231</v>
      </c>
      <c r="G30" s="68">
        <v>59306</v>
      </c>
      <c r="H30" s="23">
        <f t="shared" si="0"/>
        <v>612</v>
      </c>
      <c r="I30" s="23">
        <f t="shared" si="0"/>
        <v>191680</v>
      </c>
      <c r="J30" s="24">
        <f t="shared" si="1"/>
        <v>2342</v>
      </c>
      <c r="K30" s="25">
        <f t="shared" si="2"/>
        <v>601480</v>
      </c>
      <c r="L30" s="236"/>
      <c r="M30" s="237"/>
      <c r="N30" s="237"/>
      <c r="O30" s="238"/>
      <c r="R30" s="222"/>
    </row>
    <row r="31" spans="1:18" ht="15" thickBot="1" x14ac:dyDescent="0.35">
      <c r="A31" s="29" t="s">
        <v>31</v>
      </c>
      <c r="B31" s="191">
        <f t="shared" ref="B31:G31" si="6">B32+B35+B38</f>
        <v>3239</v>
      </c>
      <c r="C31" s="191">
        <f t="shared" si="6"/>
        <v>64007199.79999999</v>
      </c>
      <c r="D31" s="32">
        <f t="shared" si="6"/>
        <v>10424</v>
      </c>
      <c r="E31" s="32">
        <f t="shared" si="6"/>
        <v>568142219.10000002</v>
      </c>
      <c r="F31" s="33">
        <f t="shared" si="6"/>
        <v>2261</v>
      </c>
      <c r="G31" s="33">
        <f t="shared" si="6"/>
        <v>66012531.899999991</v>
      </c>
      <c r="H31" s="35">
        <f t="shared" si="0"/>
        <v>12685</v>
      </c>
      <c r="I31" s="36">
        <f t="shared" si="0"/>
        <v>634154751</v>
      </c>
      <c r="J31" s="37">
        <f t="shared" si="1"/>
        <v>15924</v>
      </c>
      <c r="K31" s="38">
        <f t="shared" si="2"/>
        <v>698161950.79999995</v>
      </c>
      <c r="L31" s="236">
        <f>K31/K3</f>
        <v>0.188193501667309</v>
      </c>
      <c r="M31" s="237">
        <f>J31/J3</f>
        <v>5.5867058573404278E-3</v>
      </c>
      <c r="N31" s="237">
        <f>E31/K31</f>
        <v>0.81376852240226671</v>
      </c>
      <c r="O31" s="238">
        <f>G31/K31</f>
        <v>9.4551889893682239E-2</v>
      </c>
    </row>
    <row r="32" spans="1:18" ht="15" thickBot="1" x14ac:dyDescent="0.35">
      <c r="A32" s="53" t="s">
        <v>21</v>
      </c>
      <c r="B32" s="51">
        <f t="shared" ref="B32:G32" si="7">B33+B34</f>
        <v>350</v>
      </c>
      <c r="C32" s="51">
        <f t="shared" si="7"/>
        <v>28414305.79999999</v>
      </c>
      <c r="D32" s="42">
        <f t="shared" si="7"/>
        <v>3288</v>
      </c>
      <c r="E32" s="42">
        <f t="shared" si="7"/>
        <v>416167375.10000002</v>
      </c>
      <c r="F32" s="40">
        <f t="shared" si="7"/>
        <v>607</v>
      </c>
      <c r="G32" s="40">
        <f t="shared" si="7"/>
        <v>40284139.899999991</v>
      </c>
      <c r="H32" s="44">
        <f t="shared" si="0"/>
        <v>3895</v>
      </c>
      <c r="I32" s="45">
        <f t="shared" si="0"/>
        <v>456451515</v>
      </c>
      <c r="J32" s="46">
        <f t="shared" si="1"/>
        <v>4245</v>
      </c>
      <c r="K32" s="25">
        <f t="shared" si="2"/>
        <v>484865820.80000001</v>
      </c>
      <c r="L32" s="236"/>
      <c r="M32" s="237"/>
      <c r="N32" s="237"/>
      <c r="O32" s="239"/>
    </row>
    <row r="33" spans="1:15" ht="15" thickBot="1" x14ac:dyDescent="0.35">
      <c r="A33" s="56" t="str">
        <f>A24</f>
        <v>EverSource East</v>
      </c>
      <c r="B33" s="48">
        <v>277</v>
      </c>
      <c r="C33" s="49">
        <v>25616667</v>
      </c>
      <c r="D33" s="50">
        <v>2872</v>
      </c>
      <c r="E33" s="50">
        <v>397458838</v>
      </c>
      <c r="F33" s="48">
        <v>558</v>
      </c>
      <c r="G33" s="50">
        <v>38560257</v>
      </c>
      <c r="H33" s="23">
        <f t="shared" si="0"/>
        <v>3430</v>
      </c>
      <c r="I33" s="23">
        <f t="shared" si="0"/>
        <v>436019095</v>
      </c>
      <c r="J33" s="46">
        <f t="shared" si="1"/>
        <v>3707</v>
      </c>
      <c r="K33" s="25">
        <f t="shared" si="2"/>
        <v>461635762</v>
      </c>
      <c r="L33" s="236"/>
      <c r="M33" s="237"/>
      <c r="N33" s="237"/>
      <c r="O33" s="238"/>
    </row>
    <row r="34" spans="1:15" ht="15" thickBot="1" x14ac:dyDescent="0.35">
      <c r="A34" s="56" t="str">
        <f>A25</f>
        <v>EverSource West</v>
      </c>
      <c r="B34" s="48">
        <v>73</v>
      </c>
      <c r="C34" s="49">
        <v>2797638.79999999</v>
      </c>
      <c r="D34" s="50">
        <v>416</v>
      </c>
      <c r="E34" s="50">
        <v>18708537.100000001</v>
      </c>
      <c r="F34" s="51">
        <v>49</v>
      </c>
      <c r="G34" s="52">
        <v>1723882.8999999899</v>
      </c>
      <c r="H34" s="23">
        <f t="shared" si="0"/>
        <v>465</v>
      </c>
      <c r="I34" s="23">
        <f t="shared" si="0"/>
        <v>20432419.999999993</v>
      </c>
      <c r="J34" s="46">
        <f t="shared" si="1"/>
        <v>538</v>
      </c>
      <c r="K34" s="25">
        <f t="shared" si="2"/>
        <v>23230058.799999982</v>
      </c>
      <c r="L34" s="236"/>
      <c r="M34" s="237"/>
      <c r="N34" s="237"/>
      <c r="O34" s="238"/>
    </row>
    <row r="35" spans="1:15" ht="15" thickBot="1" x14ac:dyDescent="0.35">
      <c r="A35" s="53" t="s">
        <v>24</v>
      </c>
      <c r="B35" s="62">
        <v>1987</v>
      </c>
      <c r="C35" s="63">
        <v>32893143</v>
      </c>
      <c r="D35" s="64">
        <v>6709</v>
      </c>
      <c r="E35" s="64">
        <v>147433420</v>
      </c>
      <c r="F35" s="66">
        <v>1452</v>
      </c>
      <c r="G35" s="67">
        <v>25184591</v>
      </c>
      <c r="H35" s="44">
        <f t="shared" si="0"/>
        <v>8161</v>
      </c>
      <c r="I35" s="45">
        <f t="shared" si="0"/>
        <v>172618011</v>
      </c>
      <c r="J35" s="24">
        <f t="shared" si="1"/>
        <v>10148</v>
      </c>
      <c r="K35" s="25">
        <f t="shared" si="2"/>
        <v>205511154</v>
      </c>
      <c r="L35" s="236"/>
      <c r="M35" s="237"/>
      <c r="N35" s="237"/>
      <c r="O35" s="238"/>
    </row>
    <row r="36" spans="1:15" ht="15" thickBot="1" x14ac:dyDescent="0.35">
      <c r="A36" s="56" t="s">
        <v>25</v>
      </c>
      <c r="B36" s="48">
        <v>1985</v>
      </c>
      <c r="C36" s="49">
        <v>32889704</v>
      </c>
      <c r="D36" s="50">
        <v>6678</v>
      </c>
      <c r="E36" s="50">
        <v>146671906</v>
      </c>
      <c r="F36" s="57">
        <v>1409</v>
      </c>
      <c r="G36" s="58">
        <v>24597557</v>
      </c>
      <c r="H36" s="23">
        <f t="shared" si="0"/>
        <v>8087</v>
      </c>
      <c r="I36" s="23">
        <f t="shared" si="0"/>
        <v>171269463</v>
      </c>
      <c r="J36" s="46">
        <f t="shared" si="1"/>
        <v>10072</v>
      </c>
      <c r="K36" s="25">
        <f t="shared" si="2"/>
        <v>204159167</v>
      </c>
      <c r="L36" s="236"/>
      <c r="M36" s="237"/>
      <c r="N36" s="237"/>
      <c r="O36" s="238"/>
    </row>
    <row r="37" spans="1:15" ht="15" thickBot="1" x14ac:dyDescent="0.35">
      <c r="A37" s="56" t="s">
        <v>26</v>
      </c>
      <c r="B37" s="48">
        <v>2</v>
      </c>
      <c r="C37" s="49">
        <v>3439</v>
      </c>
      <c r="D37" s="50">
        <v>31</v>
      </c>
      <c r="E37" s="50">
        <v>761514</v>
      </c>
      <c r="F37" s="57">
        <v>43</v>
      </c>
      <c r="G37" s="68">
        <v>587034</v>
      </c>
      <c r="H37" s="23">
        <f t="shared" si="0"/>
        <v>74</v>
      </c>
      <c r="I37" s="23">
        <f t="shared" si="0"/>
        <v>1348548</v>
      </c>
      <c r="J37" s="24">
        <f t="shared" si="1"/>
        <v>76</v>
      </c>
      <c r="K37" s="25">
        <f t="shared" si="2"/>
        <v>1351987</v>
      </c>
      <c r="L37" s="236"/>
      <c r="M37" s="237"/>
      <c r="N37" s="237"/>
      <c r="O37" s="238"/>
    </row>
    <row r="38" spans="1:15" ht="15" thickBot="1" x14ac:dyDescent="0.35">
      <c r="A38" s="53" t="s">
        <v>27</v>
      </c>
      <c r="B38" s="62">
        <v>902</v>
      </c>
      <c r="C38" s="63">
        <v>2699751</v>
      </c>
      <c r="D38" s="64">
        <v>427</v>
      </c>
      <c r="E38" s="64">
        <v>4541424</v>
      </c>
      <c r="F38" s="69">
        <v>202</v>
      </c>
      <c r="G38" s="70">
        <v>543801</v>
      </c>
      <c r="H38" s="44">
        <f t="shared" si="0"/>
        <v>629</v>
      </c>
      <c r="I38" s="45">
        <f t="shared" si="0"/>
        <v>5085225</v>
      </c>
      <c r="J38" s="24">
        <f t="shared" si="1"/>
        <v>1531</v>
      </c>
      <c r="K38" s="25">
        <f t="shared" si="2"/>
        <v>7784976</v>
      </c>
      <c r="L38" s="236"/>
      <c r="M38" s="237"/>
      <c r="N38" s="237"/>
      <c r="O38" s="238"/>
    </row>
    <row r="39" spans="1:15" ht="15" thickBot="1" x14ac:dyDescent="0.35">
      <c r="A39" s="56" t="s">
        <v>28</v>
      </c>
      <c r="B39" s="48">
        <v>902</v>
      </c>
      <c r="C39" s="49">
        <v>2699751</v>
      </c>
      <c r="D39" s="50">
        <v>427</v>
      </c>
      <c r="E39" s="50">
        <v>4541424</v>
      </c>
      <c r="F39" s="57">
        <v>202</v>
      </c>
      <c r="G39" s="68">
        <v>543801</v>
      </c>
      <c r="H39" s="23">
        <f t="shared" si="0"/>
        <v>629</v>
      </c>
      <c r="I39" s="23">
        <f t="shared" si="0"/>
        <v>5085225</v>
      </c>
      <c r="J39" s="24">
        <f t="shared" si="1"/>
        <v>1531</v>
      </c>
      <c r="K39" s="25">
        <f t="shared" si="2"/>
        <v>7784976</v>
      </c>
      <c r="L39" s="236"/>
      <c r="M39" s="237"/>
      <c r="N39" s="237"/>
      <c r="O39" s="238"/>
    </row>
    <row r="40" spans="1:15" ht="15" thickBot="1" x14ac:dyDescent="0.35">
      <c r="A40" s="29" t="s">
        <v>32</v>
      </c>
      <c r="B40" s="30">
        <f>B41+B44+B47</f>
        <v>309</v>
      </c>
      <c r="C40" s="30">
        <f t="shared" ref="C40:G40" si="8">C41+C44+C47</f>
        <v>46746597.600000001</v>
      </c>
      <c r="D40" s="32">
        <f t="shared" si="8"/>
        <v>2966</v>
      </c>
      <c r="E40" s="32">
        <f t="shared" si="8"/>
        <v>811719194</v>
      </c>
      <c r="F40" s="33">
        <f t="shared" si="8"/>
        <v>251</v>
      </c>
      <c r="G40" s="59">
        <f t="shared" si="8"/>
        <v>29677039.800000001</v>
      </c>
      <c r="H40" s="35">
        <f>D40+F40</f>
        <v>3217</v>
      </c>
      <c r="I40" s="36">
        <f>E40+G40</f>
        <v>841396233.79999995</v>
      </c>
      <c r="J40" s="37">
        <f t="shared" si="1"/>
        <v>3526</v>
      </c>
      <c r="K40" s="38">
        <f t="shared" si="2"/>
        <v>888142831.39999998</v>
      </c>
      <c r="L40" s="236">
        <f>K40/K3</f>
        <v>0.2394039222996345</v>
      </c>
      <c r="M40" s="246">
        <f>J40/J3</f>
        <v>1.237046273108663E-3</v>
      </c>
      <c r="N40" s="246">
        <f>E40/K40</f>
        <v>0.91395118589255331</v>
      </c>
      <c r="O40" s="247">
        <f>G40/K40</f>
        <v>3.3414715235858407E-2</v>
      </c>
    </row>
    <row r="41" spans="1:15" ht="15" thickBot="1" x14ac:dyDescent="0.35">
      <c r="A41" s="53" t="s">
        <v>21</v>
      </c>
      <c r="B41" s="62">
        <f>SUM(B42:B43)</f>
        <v>86</v>
      </c>
      <c r="C41" s="62">
        <f t="shared" ref="C41:I41" si="9">SUM(C42:C43)</f>
        <v>14703311.6</v>
      </c>
      <c r="D41" s="62">
        <f t="shared" si="9"/>
        <v>721</v>
      </c>
      <c r="E41" s="62">
        <f t="shared" si="9"/>
        <v>362165415</v>
      </c>
      <c r="F41" s="62">
        <f t="shared" si="9"/>
        <v>71</v>
      </c>
      <c r="G41" s="62">
        <f t="shared" si="9"/>
        <v>11455442.800000001</v>
      </c>
      <c r="H41" s="62">
        <f t="shared" si="9"/>
        <v>792</v>
      </c>
      <c r="I41" s="62">
        <f t="shared" si="9"/>
        <v>373620857.80000001</v>
      </c>
      <c r="J41" s="46">
        <f t="shared" si="1"/>
        <v>878</v>
      </c>
      <c r="K41" s="25">
        <f t="shared" si="2"/>
        <v>388324169.40000004</v>
      </c>
      <c r="L41" s="236"/>
      <c r="M41" s="246"/>
      <c r="N41" s="246"/>
      <c r="O41" s="247"/>
    </row>
    <row r="42" spans="1:15" ht="15" thickBot="1" x14ac:dyDescent="0.35">
      <c r="A42" s="56" t="str">
        <f>A33</f>
        <v>EverSource East</v>
      </c>
      <c r="B42" s="48">
        <v>66</v>
      </c>
      <c r="C42" s="49">
        <v>12117163</v>
      </c>
      <c r="D42" s="50">
        <v>510</v>
      </c>
      <c r="E42" s="50">
        <v>287445281</v>
      </c>
      <c r="F42" s="48">
        <v>65</v>
      </c>
      <c r="G42" s="50">
        <v>10670803</v>
      </c>
      <c r="H42" s="23">
        <f t="shared" si="0"/>
        <v>575</v>
      </c>
      <c r="I42" s="23">
        <f t="shared" si="0"/>
        <v>298116084</v>
      </c>
      <c r="J42" s="46">
        <f t="shared" si="1"/>
        <v>641</v>
      </c>
      <c r="K42" s="25">
        <f t="shared" si="2"/>
        <v>310233247</v>
      </c>
      <c r="L42" s="236"/>
      <c r="M42" s="246"/>
      <c r="N42" s="246"/>
      <c r="O42" s="247"/>
    </row>
    <row r="43" spans="1:15" ht="15" thickBot="1" x14ac:dyDescent="0.35">
      <c r="A43" s="56" t="str">
        <f>A34</f>
        <v>EverSource West</v>
      </c>
      <c r="B43" s="48">
        <v>20</v>
      </c>
      <c r="C43" s="49">
        <v>2586148.6</v>
      </c>
      <c r="D43" s="50">
        <v>211</v>
      </c>
      <c r="E43" s="50">
        <v>74720134</v>
      </c>
      <c r="F43" s="51">
        <v>6</v>
      </c>
      <c r="G43" s="52">
        <v>784639.8</v>
      </c>
      <c r="H43" s="23">
        <f t="shared" si="0"/>
        <v>217</v>
      </c>
      <c r="I43" s="23">
        <f t="shared" si="0"/>
        <v>75504773.799999997</v>
      </c>
      <c r="J43" s="46">
        <f t="shared" si="1"/>
        <v>237</v>
      </c>
      <c r="K43" s="25">
        <f t="shared" si="2"/>
        <v>78090922.399999991</v>
      </c>
      <c r="L43" s="236"/>
      <c r="M43" s="246"/>
      <c r="N43" s="246"/>
      <c r="O43" s="247"/>
    </row>
    <row r="44" spans="1:15" ht="15" thickBot="1" x14ac:dyDescent="0.35">
      <c r="A44" s="53" t="s">
        <v>24</v>
      </c>
      <c r="B44" s="62">
        <v>218</v>
      </c>
      <c r="C44" s="63">
        <v>31239840</v>
      </c>
      <c r="D44" s="64">
        <v>2220</v>
      </c>
      <c r="E44" s="64">
        <v>436652621</v>
      </c>
      <c r="F44" s="66">
        <v>180</v>
      </c>
      <c r="G44" s="67">
        <v>18221597</v>
      </c>
      <c r="H44" s="44">
        <f t="shared" si="0"/>
        <v>2400</v>
      </c>
      <c r="I44" s="45">
        <f t="shared" si="0"/>
        <v>454874218</v>
      </c>
      <c r="J44" s="24">
        <f t="shared" si="1"/>
        <v>2618</v>
      </c>
      <c r="K44" s="25">
        <f t="shared" si="2"/>
        <v>486114058</v>
      </c>
      <c r="L44" s="236"/>
      <c r="M44" s="246"/>
      <c r="N44" s="246"/>
      <c r="O44" s="247"/>
    </row>
    <row r="45" spans="1:15" ht="15" thickBot="1" x14ac:dyDescent="0.35">
      <c r="A45" s="56" t="s">
        <v>25</v>
      </c>
      <c r="B45" s="48">
        <v>217</v>
      </c>
      <c r="C45" s="49">
        <v>31187880</v>
      </c>
      <c r="D45" s="50">
        <v>2212</v>
      </c>
      <c r="E45" s="50">
        <v>435784010</v>
      </c>
      <c r="F45" s="57">
        <v>179</v>
      </c>
      <c r="G45" s="58">
        <v>18104697</v>
      </c>
      <c r="H45" s="23">
        <f t="shared" si="0"/>
        <v>2391</v>
      </c>
      <c r="I45" s="23">
        <f t="shared" si="0"/>
        <v>453888707</v>
      </c>
      <c r="J45" s="46">
        <f t="shared" si="1"/>
        <v>2608</v>
      </c>
      <c r="K45" s="25">
        <f t="shared" si="2"/>
        <v>485076587</v>
      </c>
      <c r="L45" s="236"/>
      <c r="M45" s="246"/>
      <c r="N45" s="246"/>
      <c r="O45" s="247"/>
    </row>
    <row r="46" spans="1:15" ht="15" thickBot="1" x14ac:dyDescent="0.35">
      <c r="A46" s="56" t="s">
        <v>26</v>
      </c>
      <c r="B46" s="48">
        <v>1</v>
      </c>
      <c r="C46" s="49">
        <v>51960</v>
      </c>
      <c r="D46" s="50">
        <v>8</v>
      </c>
      <c r="E46" s="50">
        <v>868611</v>
      </c>
      <c r="F46" s="57">
        <v>1</v>
      </c>
      <c r="G46" s="58">
        <v>116900</v>
      </c>
      <c r="H46" s="23">
        <f t="shared" si="0"/>
        <v>9</v>
      </c>
      <c r="I46" s="23">
        <f t="shared" si="0"/>
        <v>985511</v>
      </c>
      <c r="J46" s="46">
        <f t="shared" si="1"/>
        <v>10</v>
      </c>
      <c r="K46" s="25">
        <f t="shared" si="2"/>
        <v>1037471</v>
      </c>
      <c r="L46" s="236"/>
      <c r="M46" s="246"/>
      <c r="N46" s="246"/>
      <c r="O46" s="247"/>
    </row>
    <row r="47" spans="1:15" ht="15" thickBot="1" x14ac:dyDescent="0.35">
      <c r="A47" s="53" t="s">
        <v>27</v>
      </c>
      <c r="B47" s="62">
        <v>5</v>
      </c>
      <c r="C47" s="63">
        <v>803446</v>
      </c>
      <c r="D47" s="64">
        <v>25</v>
      </c>
      <c r="E47" s="64">
        <v>12901158</v>
      </c>
      <c r="F47" s="69">
        <v>0</v>
      </c>
      <c r="G47" s="70">
        <v>0</v>
      </c>
      <c r="H47" s="44">
        <f t="shared" si="0"/>
        <v>25</v>
      </c>
      <c r="I47" s="45">
        <f t="shared" si="0"/>
        <v>12901158</v>
      </c>
      <c r="J47" s="24">
        <f t="shared" si="1"/>
        <v>30</v>
      </c>
      <c r="K47" s="25">
        <f t="shared" si="2"/>
        <v>13704604</v>
      </c>
      <c r="L47" s="236"/>
      <c r="M47" s="246"/>
      <c r="N47" s="246"/>
      <c r="O47" s="247"/>
    </row>
    <row r="48" spans="1:15" ht="15" thickBot="1" x14ac:dyDescent="0.35">
      <c r="A48" s="56" t="s">
        <v>28</v>
      </c>
      <c r="B48" s="48">
        <v>5</v>
      </c>
      <c r="C48" s="49">
        <v>803446</v>
      </c>
      <c r="D48" s="50">
        <v>25</v>
      </c>
      <c r="E48" s="50">
        <v>12901158</v>
      </c>
      <c r="F48" s="57">
        <v>0</v>
      </c>
      <c r="G48" s="68">
        <v>0</v>
      </c>
      <c r="H48" s="23">
        <f t="shared" si="0"/>
        <v>25</v>
      </c>
      <c r="I48" s="23">
        <f t="shared" si="0"/>
        <v>12901158</v>
      </c>
      <c r="J48" s="24">
        <f t="shared" si="1"/>
        <v>30</v>
      </c>
      <c r="K48" s="25">
        <f t="shared" si="2"/>
        <v>13704604</v>
      </c>
      <c r="L48" s="236"/>
      <c r="M48" s="246"/>
      <c r="N48" s="246"/>
      <c r="O48" s="247"/>
    </row>
    <row r="49" spans="1:15" ht="15" thickBot="1" x14ac:dyDescent="0.35">
      <c r="A49" s="29" t="s">
        <v>33</v>
      </c>
      <c r="B49" s="30">
        <f t="shared" ref="B49:G49" si="10">B50+B53+B56</f>
        <v>6587</v>
      </c>
      <c r="C49" s="30">
        <f t="shared" si="10"/>
        <v>3606535.9</v>
      </c>
      <c r="D49" s="32">
        <f t="shared" si="10"/>
        <v>6648</v>
      </c>
      <c r="E49" s="32">
        <f t="shared" si="10"/>
        <v>12248776</v>
      </c>
      <c r="F49" s="33">
        <f t="shared" si="10"/>
        <v>3865</v>
      </c>
      <c r="G49" s="33">
        <f t="shared" si="10"/>
        <v>2618937</v>
      </c>
      <c r="H49" s="35">
        <f t="shared" si="0"/>
        <v>10513</v>
      </c>
      <c r="I49" s="36">
        <f t="shared" si="0"/>
        <v>14867713</v>
      </c>
      <c r="J49" s="37">
        <f t="shared" si="1"/>
        <v>17100</v>
      </c>
      <c r="K49" s="38">
        <f t="shared" si="2"/>
        <v>18474248.899999999</v>
      </c>
      <c r="L49" s="248">
        <f>K49/K3</f>
        <v>4.9798382555516817E-3</v>
      </c>
      <c r="M49" s="246">
        <f>J49/J3</f>
        <v>5.9992885054333906E-3</v>
      </c>
      <c r="N49" s="246">
        <f>E49/K49</f>
        <v>0.66301889003996262</v>
      </c>
      <c r="O49" s="247">
        <f>G49/K49</f>
        <v>0.14176148725591761</v>
      </c>
    </row>
    <row r="50" spans="1:15" ht="15" thickBot="1" x14ac:dyDescent="0.35">
      <c r="A50" s="53" t="s">
        <v>21</v>
      </c>
      <c r="B50" s="62">
        <f>D51+D52</f>
        <v>6123</v>
      </c>
      <c r="C50" s="62">
        <f>C51+C52</f>
        <v>1623952.9</v>
      </c>
      <c r="D50" s="64">
        <f>D51+D52</f>
        <v>6123</v>
      </c>
      <c r="E50" s="64">
        <f>E51+E52</f>
        <v>6856232</v>
      </c>
      <c r="F50" s="62">
        <f>SUM(F51:F52)</f>
        <v>3596</v>
      </c>
      <c r="G50" s="62">
        <f>SUM(G51:G52)</f>
        <v>1523991</v>
      </c>
      <c r="H50" s="44">
        <f t="shared" si="0"/>
        <v>9719</v>
      </c>
      <c r="I50" s="45">
        <f t="shared" si="0"/>
        <v>8380223</v>
      </c>
      <c r="J50" s="46">
        <f t="shared" si="1"/>
        <v>15842</v>
      </c>
      <c r="K50" s="25">
        <f t="shared" si="2"/>
        <v>10004175.9</v>
      </c>
      <c r="L50" s="248"/>
      <c r="M50" s="246"/>
      <c r="N50" s="246"/>
      <c r="O50" s="247"/>
    </row>
    <row r="51" spans="1:15" ht="15" thickBot="1" x14ac:dyDescent="0.35">
      <c r="A51" s="56" t="str">
        <f>A42</f>
        <v>EverSource East</v>
      </c>
      <c r="B51" s="48">
        <v>2291</v>
      </c>
      <c r="C51" s="49">
        <v>1040163</v>
      </c>
      <c r="D51" s="50">
        <v>4999</v>
      </c>
      <c r="E51" s="50">
        <v>6080562</v>
      </c>
      <c r="F51" s="48">
        <v>2648</v>
      </c>
      <c r="G51" s="50">
        <v>1305155</v>
      </c>
      <c r="H51" s="23">
        <f t="shared" si="0"/>
        <v>7647</v>
      </c>
      <c r="I51" s="23">
        <f t="shared" si="0"/>
        <v>7385717</v>
      </c>
      <c r="J51" s="46">
        <f t="shared" si="1"/>
        <v>9938</v>
      </c>
      <c r="K51" s="25">
        <f t="shared" si="2"/>
        <v>8425880</v>
      </c>
      <c r="L51" s="248"/>
      <c r="M51" s="246"/>
      <c r="N51" s="246"/>
      <c r="O51" s="247"/>
    </row>
    <row r="52" spans="1:15" ht="15" thickBot="1" x14ac:dyDescent="0.35">
      <c r="A52" s="56" t="str">
        <f>A43</f>
        <v>EverSource West</v>
      </c>
      <c r="B52" s="48">
        <v>157</v>
      </c>
      <c r="C52" s="49">
        <v>583789.9</v>
      </c>
      <c r="D52" s="50">
        <v>1124</v>
      </c>
      <c r="E52" s="50">
        <v>775670</v>
      </c>
      <c r="F52" s="51">
        <v>948</v>
      </c>
      <c r="G52" s="52">
        <v>218836</v>
      </c>
      <c r="H52" s="23">
        <f t="shared" si="0"/>
        <v>2072</v>
      </c>
      <c r="I52" s="23">
        <f t="shared" si="0"/>
        <v>994506</v>
      </c>
      <c r="J52" s="46">
        <f t="shared" si="1"/>
        <v>2229</v>
      </c>
      <c r="K52" s="25">
        <f t="shared" si="2"/>
        <v>1578295.9</v>
      </c>
      <c r="L52" s="248"/>
      <c r="M52" s="246"/>
      <c r="N52" s="246"/>
      <c r="O52" s="247"/>
    </row>
    <row r="53" spans="1:15" ht="15" thickBot="1" x14ac:dyDescent="0.35">
      <c r="A53" s="53" t="s">
        <v>24</v>
      </c>
      <c r="B53" s="62">
        <v>205</v>
      </c>
      <c r="C53" s="63">
        <v>1928041</v>
      </c>
      <c r="D53" s="64">
        <v>423</v>
      </c>
      <c r="E53" s="64">
        <v>5281214</v>
      </c>
      <c r="F53" s="66">
        <v>166</v>
      </c>
      <c r="G53" s="67">
        <v>1083739</v>
      </c>
      <c r="H53" s="44">
        <f t="shared" si="0"/>
        <v>589</v>
      </c>
      <c r="I53" s="45">
        <f t="shared" si="0"/>
        <v>6364953</v>
      </c>
      <c r="J53" s="24">
        <f t="shared" si="1"/>
        <v>794</v>
      </c>
      <c r="K53" s="25">
        <f t="shared" si="2"/>
        <v>8292994</v>
      </c>
      <c r="L53" s="248"/>
      <c r="M53" s="246"/>
      <c r="N53" s="246"/>
      <c r="O53" s="247"/>
    </row>
    <row r="54" spans="1:15" ht="15" thickBot="1" x14ac:dyDescent="0.35">
      <c r="A54" s="56" t="s">
        <v>25</v>
      </c>
      <c r="B54" s="48">
        <v>205</v>
      </c>
      <c r="C54" s="49">
        <v>1928041</v>
      </c>
      <c r="D54" s="50">
        <v>422</v>
      </c>
      <c r="E54" s="50">
        <v>5251537</v>
      </c>
      <c r="F54" s="57">
        <v>165</v>
      </c>
      <c r="G54" s="58">
        <v>1083465</v>
      </c>
      <c r="H54" s="23">
        <f t="shared" si="0"/>
        <v>587</v>
      </c>
      <c r="I54" s="23">
        <f t="shared" si="0"/>
        <v>6335002</v>
      </c>
      <c r="J54" s="46">
        <f t="shared" si="1"/>
        <v>792</v>
      </c>
      <c r="K54" s="25">
        <f t="shared" si="2"/>
        <v>8263043</v>
      </c>
      <c r="L54" s="248"/>
      <c r="M54" s="246"/>
      <c r="N54" s="246"/>
      <c r="O54" s="247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29677</v>
      </c>
      <c r="F55" s="57">
        <v>1</v>
      </c>
      <c r="G55" s="58">
        <v>274</v>
      </c>
      <c r="H55" s="23">
        <f t="shared" si="0"/>
        <v>2</v>
      </c>
      <c r="I55" s="23">
        <f t="shared" si="0"/>
        <v>29951</v>
      </c>
      <c r="J55" s="46">
        <f t="shared" si="1"/>
        <v>2</v>
      </c>
      <c r="K55" s="25">
        <f t="shared" si="2"/>
        <v>29951</v>
      </c>
      <c r="L55" s="248"/>
      <c r="M55" s="246"/>
      <c r="N55" s="246"/>
      <c r="O55" s="247"/>
    </row>
    <row r="56" spans="1:15" ht="15" thickBot="1" x14ac:dyDescent="0.35">
      <c r="A56" s="53" t="s">
        <v>27</v>
      </c>
      <c r="B56" s="62">
        <v>259</v>
      </c>
      <c r="C56" s="63">
        <v>54542</v>
      </c>
      <c r="D56" s="64">
        <v>102</v>
      </c>
      <c r="E56" s="64">
        <v>111330</v>
      </c>
      <c r="F56" s="69">
        <v>103</v>
      </c>
      <c r="G56" s="70">
        <v>11207</v>
      </c>
      <c r="H56" s="44">
        <f t="shared" si="0"/>
        <v>205</v>
      </c>
      <c r="I56" s="45">
        <f t="shared" si="0"/>
        <v>122537</v>
      </c>
      <c r="J56" s="24">
        <f t="shared" si="1"/>
        <v>464</v>
      </c>
      <c r="K56" s="25">
        <f t="shared" si="2"/>
        <v>177079</v>
      </c>
      <c r="L56" s="248"/>
      <c r="M56" s="246"/>
      <c r="N56" s="246"/>
      <c r="O56" s="247"/>
    </row>
    <row r="57" spans="1:15" ht="15" thickBot="1" x14ac:dyDescent="0.35">
      <c r="A57" s="56" t="s">
        <v>28</v>
      </c>
      <c r="B57" s="48">
        <v>259</v>
      </c>
      <c r="C57" s="49">
        <v>54542</v>
      </c>
      <c r="D57" s="50">
        <v>102</v>
      </c>
      <c r="E57" s="50">
        <v>111330</v>
      </c>
      <c r="F57" s="57">
        <v>103</v>
      </c>
      <c r="G57" s="68">
        <v>11207</v>
      </c>
      <c r="H57" s="23">
        <f t="shared" si="0"/>
        <v>205</v>
      </c>
      <c r="I57" s="23">
        <f t="shared" si="0"/>
        <v>122537</v>
      </c>
      <c r="J57" s="24">
        <f t="shared" si="1"/>
        <v>464</v>
      </c>
      <c r="K57" s="25">
        <f t="shared" si="2"/>
        <v>177079</v>
      </c>
      <c r="L57" s="248"/>
      <c r="M57" s="246"/>
      <c r="N57" s="246"/>
      <c r="O57" s="247"/>
    </row>
    <row r="58" spans="1:15" ht="15" thickBot="1" x14ac:dyDescent="0.35">
      <c r="A58" s="72" t="s">
        <v>34</v>
      </c>
      <c r="B58" s="73">
        <v>402</v>
      </c>
      <c r="C58" s="74">
        <v>565377</v>
      </c>
      <c r="D58" s="75">
        <v>100</v>
      </c>
      <c r="E58" s="75">
        <v>1259997.8</v>
      </c>
      <c r="F58" s="76">
        <v>199</v>
      </c>
      <c r="G58" s="77">
        <v>269819.2</v>
      </c>
      <c r="H58" s="35">
        <f t="shared" si="0"/>
        <v>299</v>
      </c>
      <c r="I58" s="36">
        <f t="shared" si="0"/>
        <v>1529817</v>
      </c>
      <c r="J58" s="78">
        <f t="shared" si="1"/>
        <v>701</v>
      </c>
      <c r="K58" s="38">
        <f t="shared" si="2"/>
        <v>2095194</v>
      </c>
      <c r="L58" s="240">
        <f>K58/K3</f>
        <v>5.6477139019180111E-4</v>
      </c>
      <c r="M58" s="242">
        <f>J58/J3</f>
        <v>2.4593574516425769E-4</v>
      </c>
      <c r="N58" s="242">
        <f>E58/K58</f>
        <v>0.60137524257896879</v>
      </c>
      <c r="O58" s="244">
        <v>4.2631525420147767E-2</v>
      </c>
    </row>
    <row r="59" spans="1:15" ht="15" thickBot="1" x14ac:dyDescent="0.35">
      <c r="A59" s="39" t="s">
        <v>21</v>
      </c>
      <c r="B59" s="62">
        <v>402</v>
      </c>
      <c r="C59" s="63">
        <v>565377</v>
      </c>
      <c r="D59" s="64">
        <v>100</v>
      </c>
      <c r="E59" s="63">
        <v>1259997.8</v>
      </c>
      <c r="F59" s="62">
        <v>199</v>
      </c>
      <c r="G59" s="64">
        <v>269819.2</v>
      </c>
      <c r="H59" s="44">
        <f t="shared" si="0"/>
        <v>299</v>
      </c>
      <c r="I59" s="45">
        <f t="shared" si="0"/>
        <v>1529817</v>
      </c>
      <c r="J59" s="79">
        <f t="shared" si="1"/>
        <v>701</v>
      </c>
      <c r="K59" s="80">
        <f t="shared" si="2"/>
        <v>2095194</v>
      </c>
      <c r="L59" s="240"/>
      <c r="M59" s="242"/>
      <c r="N59" s="242"/>
      <c r="O59" s="244"/>
    </row>
    <row r="60" spans="1:15" ht="15" thickBot="1" x14ac:dyDescent="0.35">
      <c r="A60" s="81" t="str">
        <f>A43</f>
        <v>EverSource West</v>
      </c>
      <c r="B60" s="52">
        <v>402</v>
      </c>
      <c r="C60" s="52">
        <v>565377</v>
      </c>
      <c r="D60" s="52">
        <v>100</v>
      </c>
      <c r="E60" s="65">
        <v>1259997.8</v>
      </c>
      <c r="F60" s="51">
        <v>199</v>
      </c>
      <c r="G60" s="52">
        <v>269819.2</v>
      </c>
      <c r="H60" s="82">
        <f>H59</f>
        <v>299</v>
      </c>
      <c r="I60" s="82">
        <f>I59</f>
        <v>1529817</v>
      </c>
      <c r="J60" s="83">
        <f t="shared" si="1"/>
        <v>701</v>
      </c>
      <c r="K60" s="84">
        <f t="shared" si="2"/>
        <v>2095194</v>
      </c>
      <c r="L60" s="241"/>
      <c r="M60" s="243"/>
      <c r="N60" s="243"/>
      <c r="O60" s="245"/>
    </row>
    <row r="64" spans="1:15" x14ac:dyDescent="0.3">
      <c r="L64" s="190"/>
    </row>
  </sheetData>
  <mergeCells count="33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18E6-7BE6-41E3-BDF1-C12538692997}">
  <sheetPr>
    <tabColor theme="5" tint="0.39997558519241921"/>
  </sheetPr>
  <dimension ref="A1:O60"/>
  <sheetViews>
    <sheetView zoomScale="90" zoomScaleNormal="90" workbookViewId="0">
      <selection activeCell="Q56" sqref="Q56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</cols>
  <sheetData>
    <row r="1" spans="1:15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51"/>
      <c r="M1" s="251"/>
      <c r="N1" s="251"/>
      <c r="O1" s="252"/>
    </row>
    <row r="2" spans="1:15" ht="44.4" thickTop="1" thickBot="1" x14ac:dyDescent="0.35">
      <c r="A2" s="1">
        <f>JAN!A2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03" t="s">
        <v>15</v>
      </c>
      <c r="M2" s="104" t="s">
        <v>16</v>
      </c>
      <c r="N2" s="105" t="s">
        <v>17</v>
      </c>
      <c r="O2" s="106" t="s">
        <v>18</v>
      </c>
    </row>
    <row r="3" spans="1:15" ht="15" thickBot="1" x14ac:dyDescent="0.35">
      <c r="A3" s="16" t="s">
        <v>44</v>
      </c>
      <c r="B3" s="17">
        <f>B4+B13+B22+B31+B40+B49</f>
        <v>1060828</v>
      </c>
      <c r="C3" s="18">
        <f>C4+C13+C22+C31+C40+C49+C58</f>
        <v>600754327.0999999</v>
      </c>
      <c r="D3" s="19">
        <f>D4+D13+D22+D31+D40+D49</f>
        <v>534338</v>
      </c>
      <c r="E3" s="20">
        <f>E4+E13+E22+E31+E40+E49+E58</f>
        <v>1836277199.0999999</v>
      </c>
      <c r="F3" s="21">
        <f>F4+F13+F22+F31+F40+F49</f>
        <v>1249617</v>
      </c>
      <c r="G3" s="22">
        <f>G4+G13+G22+G31+G40+G49+G58</f>
        <v>784265196.39999998</v>
      </c>
      <c r="H3" s="23">
        <f>D3+F3</f>
        <v>1783955</v>
      </c>
      <c r="I3" s="23">
        <f>E3+G3</f>
        <v>2620542395.5</v>
      </c>
      <c r="J3" s="24">
        <f>B3+D3+F3</f>
        <v>2844783</v>
      </c>
      <c r="K3" s="25">
        <f>C3+E3+G3</f>
        <v>3221296722.5999999</v>
      </c>
      <c r="L3" s="107">
        <f>SUM(L4:L57)</f>
        <v>0.99932849883563224</v>
      </c>
      <c r="M3" s="27">
        <f>SUM(M4:M57)</f>
        <v>1</v>
      </c>
      <c r="N3" s="27">
        <f>E3/K3</f>
        <v>0.57004286075760469</v>
      </c>
      <c r="O3" s="108">
        <f>G3/K3</f>
        <v>0.24346257545843131</v>
      </c>
    </row>
    <row r="4" spans="1:15" ht="15" thickBot="1" x14ac:dyDescent="0.35">
      <c r="A4" s="29" t="s">
        <v>20</v>
      </c>
      <c r="B4" s="30">
        <f>SUM(B5,B8,B11)</f>
        <v>825084</v>
      </c>
      <c r="C4" s="31">
        <f>SUM(C5,C8,C11)</f>
        <v>362363841.5</v>
      </c>
      <c r="D4" s="32">
        <f>SUM(D5,D8,D11)</f>
        <v>331561</v>
      </c>
      <c r="E4" s="32">
        <f>E5+E8+E11</f>
        <v>160502497</v>
      </c>
      <c r="F4" s="33">
        <f>F5+F8+F11</f>
        <v>1001283</v>
      </c>
      <c r="G4" s="34">
        <f>G5+G8+G11</f>
        <v>491027407</v>
      </c>
      <c r="H4" s="35">
        <f t="shared" ref="H4:I19" si="0">D4+F4</f>
        <v>1332844</v>
      </c>
      <c r="I4" s="36">
        <f t="shared" si="0"/>
        <v>651529904</v>
      </c>
      <c r="J4" s="37">
        <f t="shared" ref="J4:K19" si="1">B4+D4+F4</f>
        <v>2157928</v>
      </c>
      <c r="K4" s="38">
        <f>C4+I4</f>
        <v>1013893745.5</v>
      </c>
      <c r="L4" s="256">
        <f>K4/K$3</f>
        <v>0.31474708256048439</v>
      </c>
      <c r="M4" s="237">
        <f>J4/J3</f>
        <v>0.75855627652443092</v>
      </c>
      <c r="N4" s="237">
        <f>E4/$K$4</f>
        <v>0.15830307437279678</v>
      </c>
      <c r="O4" s="237">
        <f>G4/K4</f>
        <v>0.48429868433388024</v>
      </c>
    </row>
    <row r="5" spans="1:15" ht="15" thickBot="1" x14ac:dyDescent="0.35">
      <c r="A5" s="39" t="s">
        <v>21</v>
      </c>
      <c r="B5" s="40">
        <f>B6+B7</f>
        <v>349308</v>
      </c>
      <c r="C5" s="41">
        <f>C6+C7</f>
        <v>154066036.5</v>
      </c>
      <c r="D5" s="40">
        <f>D6+D7</f>
        <v>137237</v>
      </c>
      <c r="E5" s="40">
        <f>E6+E7</f>
        <v>67798774</v>
      </c>
      <c r="F5" s="40">
        <f t="shared" ref="F5:G5" si="2">F6+F7</f>
        <v>623023</v>
      </c>
      <c r="G5" s="40">
        <f t="shared" si="2"/>
        <v>293303935</v>
      </c>
      <c r="H5" s="44">
        <f t="shared" si="0"/>
        <v>760260</v>
      </c>
      <c r="I5" s="45">
        <f t="shared" si="0"/>
        <v>361102709</v>
      </c>
      <c r="J5" s="24">
        <f t="shared" si="1"/>
        <v>1109568</v>
      </c>
      <c r="K5" s="25">
        <f t="shared" si="1"/>
        <v>515168745.5</v>
      </c>
      <c r="L5" s="256"/>
      <c r="M5" s="237"/>
      <c r="N5" s="237"/>
      <c r="O5" s="237"/>
    </row>
    <row r="6" spans="1:15" ht="15" thickBot="1" x14ac:dyDescent="0.35">
      <c r="A6" s="47" t="s">
        <v>22</v>
      </c>
      <c r="B6" s="48">
        <v>251120</v>
      </c>
      <c r="C6" s="49">
        <v>110135593</v>
      </c>
      <c r="D6" s="50">
        <v>119912</v>
      </c>
      <c r="E6" s="50">
        <v>59349249</v>
      </c>
      <c r="F6" s="48">
        <v>591081</v>
      </c>
      <c r="G6" s="49">
        <v>278070213</v>
      </c>
      <c r="H6" s="23">
        <f t="shared" si="0"/>
        <v>710993</v>
      </c>
      <c r="I6" s="23">
        <f t="shared" si="0"/>
        <v>337419462</v>
      </c>
      <c r="J6" s="24">
        <f t="shared" si="1"/>
        <v>962113</v>
      </c>
      <c r="K6" s="25">
        <f t="shared" si="1"/>
        <v>447555055</v>
      </c>
      <c r="L6" s="256"/>
      <c r="M6" s="237"/>
      <c r="N6" s="237"/>
      <c r="O6" s="237"/>
    </row>
    <row r="7" spans="1:15" ht="15" thickBot="1" x14ac:dyDescent="0.35">
      <c r="A7" s="47" t="s">
        <v>23</v>
      </c>
      <c r="B7" s="219">
        <v>98188</v>
      </c>
      <c r="C7" s="220">
        <v>43930443.5</v>
      </c>
      <c r="D7" s="221">
        <v>17325</v>
      </c>
      <c r="E7" s="221">
        <v>8449525</v>
      </c>
      <c r="F7" s="51">
        <v>31942</v>
      </c>
      <c r="G7" s="65">
        <v>15233722</v>
      </c>
      <c r="H7" s="23">
        <f t="shared" si="0"/>
        <v>49267</v>
      </c>
      <c r="I7" s="23">
        <f t="shared" si="0"/>
        <v>23683247</v>
      </c>
      <c r="J7" s="24">
        <f t="shared" si="1"/>
        <v>147455</v>
      </c>
      <c r="K7" s="25">
        <f t="shared" si="1"/>
        <v>67613690.5</v>
      </c>
      <c r="L7" s="256"/>
      <c r="M7" s="237"/>
      <c r="N7" s="237"/>
      <c r="O7" s="237"/>
    </row>
    <row r="8" spans="1:15" ht="15" thickBot="1" x14ac:dyDescent="0.35">
      <c r="A8" s="53" t="s">
        <v>24</v>
      </c>
      <c r="B8" s="40">
        <f>SUM(B9:B10)</f>
        <v>474800</v>
      </c>
      <c r="C8" s="40">
        <f t="shared" ref="C8:G8" si="3">SUM(C9:C10)</f>
        <v>207878584</v>
      </c>
      <c r="D8" s="40">
        <f t="shared" si="3"/>
        <v>192716</v>
      </c>
      <c r="E8" s="40">
        <f t="shared" si="3"/>
        <v>92088928</v>
      </c>
      <c r="F8" s="40">
        <f t="shared" si="3"/>
        <v>363349</v>
      </c>
      <c r="G8" s="40">
        <f t="shared" si="3"/>
        <v>190910482</v>
      </c>
      <c r="H8" s="44">
        <f t="shared" si="0"/>
        <v>556065</v>
      </c>
      <c r="I8" s="45">
        <f t="shared" si="0"/>
        <v>282999410</v>
      </c>
      <c r="J8" s="24">
        <f t="shared" si="1"/>
        <v>1030865</v>
      </c>
      <c r="K8" s="25">
        <f t="shared" si="1"/>
        <v>490877994</v>
      </c>
      <c r="L8" s="256"/>
      <c r="M8" s="237"/>
      <c r="N8" s="237"/>
      <c r="O8" s="237"/>
    </row>
    <row r="9" spans="1:15" ht="15" thickBot="1" x14ac:dyDescent="0.35">
      <c r="A9" s="56" t="s">
        <v>25</v>
      </c>
      <c r="B9" s="48">
        <v>473064</v>
      </c>
      <c r="C9" s="49">
        <v>206516527</v>
      </c>
      <c r="D9" s="50">
        <v>192304</v>
      </c>
      <c r="E9" s="50">
        <v>91859081</v>
      </c>
      <c r="F9" s="57">
        <v>353161</v>
      </c>
      <c r="G9" s="68">
        <v>182649198</v>
      </c>
      <c r="H9" s="23">
        <f t="shared" si="0"/>
        <v>545465</v>
      </c>
      <c r="I9" s="23">
        <f t="shared" si="0"/>
        <v>274508279</v>
      </c>
      <c r="J9" s="24">
        <f t="shared" si="1"/>
        <v>1018529</v>
      </c>
      <c r="K9" s="25">
        <f t="shared" si="1"/>
        <v>481024806</v>
      </c>
      <c r="L9" s="256"/>
      <c r="M9" s="237"/>
      <c r="N9" s="237"/>
      <c r="O9" s="237"/>
    </row>
    <row r="10" spans="1:15" ht="15" thickBot="1" x14ac:dyDescent="0.35">
      <c r="A10" s="56" t="s">
        <v>26</v>
      </c>
      <c r="B10" s="48">
        <v>1736</v>
      </c>
      <c r="C10" s="49">
        <v>1362057</v>
      </c>
      <c r="D10" s="50">
        <v>412</v>
      </c>
      <c r="E10" s="50">
        <v>229847</v>
      </c>
      <c r="F10" s="57">
        <v>10188</v>
      </c>
      <c r="G10" s="68">
        <v>8261284</v>
      </c>
      <c r="H10" s="23">
        <f t="shared" si="0"/>
        <v>10600</v>
      </c>
      <c r="I10" s="23">
        <f t="shared" si="0"/>
        <v>8491131</v>
      </c>
      <c r="J10" s="24">
        <f t="shared" si="1"/>
        <v>12336</v>
      </c>
      <c r="K10" s="25">
        <f t="shared" si="1"/>
        <v>9853188</v>
      </c>
      <c r="L10" s="256"/>
      <c r="M10" s="237"/>
      <c r="N10" s="237"/>
      <c r="O10" s="237"/>
    </row>
    <row r="11" spans="1:15" ht="15" thickBot="1" x14ac:dyDescent="0.35">
      <c r="A11" s="53" t="s">
        <v>27</v>
      </c>
      <c r="B11" s="40">
        <f>B12</f>
        <v>976</v>
      </c>
      <c r="C11" s="40">
        <f t="shared" ref="C11:G11" si="4">C12</f>
        <v>419221</v>
      </c>
      <c r="D11" s="40">
        <f t="shared" si="4"/>
        <v>1608</v>
      </c>
      <c r="E11" s="40">
        <f t="shared" si="4"/>
        <v>614795</v>
      </c>
      <c r="F11" s="40">
        <f t="shared" si="4"/>
        <v>14911</v>
      </c>
      <c r="G11" s="40">
        <f t="shared" si="4"/>
        <v>6812990</v>
      </c>
      <c r="H11" s="44">
        <f t="shared" si="0"/>
        <v>16519</v>
      </c>
      <c r="I11" s="45">
        <f t="shared" si="0"/>
        <v>7427785</v>
      </c>
      <c r="J11" s="24">
        <f t="shared" si="1"/>
        <v>17495</v>
      </c>
      <c r="K11" s="25">
        <f t="shared" si="1"/>
        <v>7847006</v>
      </c>
      <c r="L11" s="256"/>
      <c r="M11" s="237"/>
      <c r="N11" s="237"/>
      <c r="O11" s="237"/>
    </row>
    <row r="12" spans="1:15" ht="15" thickBot="1" x14ac:dyDescent="0.35">
      <c r="A12" s="56" t="s">
        <v>28</v>
      </c>
      <c r="B12" s="48">
        <v>976</v>
      </c>
      <c r="C12" s="49">
        <v>419221</v>
      </c>
      <c r="D12" s="50">
        <v>1608</v>
      </c>
      <c r="E12" s="50">
        <v>614795</v>
      </c>
      <c r="F12" s="57">
        <v>14911</v>
      </c>
      <c r="G12" s="68">
        <v>6812990</v>
      </c>
      <c r="H12" s="23">
        <v>13303</v>
      </c>
      <c r="I12" s="23">
        <v>6198195</v>
      </c>
      <c r="J12" s="24">
        <f t="shared" si="1"/>
        <v>17495</v>
      </c>
      <c r="K12" s="25">
        <f t="shared" si="1"/>
        <v>7847006</v>
      </c>
      <c r="L12" s="256"/>
      <c r="M12" s="237"/>
      <c r="N12" s="237"/>
      <c r="O12" s="237"/>
    </row>
    <row r="13" spans="1:15" ht="15" thickBot="1" x14ac:dyDescent="0.35">
      <c r="A13" s="29" t="s">
        <v>29</v>
      </c>
      <c r="B13" s="30">
        <f t="shared" ref="B13:G13" si="5">B14+B17+B20</f>
        <v>128043</v>
      </c>
      <c r="C13" s="31">
        <f t="shared" si="5"/>
        <v>57295065.700000003</v>
      </c>
      <c r="D13" s="32">
        <f t="shared" si="5"/>
        <v>82619</v>
      </c>
      <c r="E13" s="32">
        <f t="shared" si="5"/>
        <v>36279253</v>
      </c>
      <c r="F13" s="33">
        <f t="shared" si="5"/>
        <v>107801</v>
      </c>
      <c r="G13" s="89">
        <f t="shared" si="5"/>
        <v>48056686.799999997</v>
      </c>
      <c r="H13" s="35">
        <f t="shared" si="0"/>
        <v>190420</v>
      </c>
      <c r="I13" s="36">
        <f t="shared" si="0"/>
        <v>84335939.799999997</v>
      </c>
      <c r="J13" s="60">
        <f t="shared" si="1"/>
        <v>318463</v>
      </c>
      <c r="K13" s="61">
        <f t="shared" si="1"/>
        <v>141631005.5</v>
      </c>
      <c r="L13" s="253">
        <f>K13/K3</f>
        <v>4.3967078383789993E-2</v>
      </c>
      <c r="M13" s="237">
        <f>J13/J3</f>
        <v>0.11194632420117809</v>
      </c>
      <c r="N13" s="237">
        <f>E13/K13</f>
        <v>0.25615332512766775</v>
      </c>
      <c r="O13" s="237">
        <f>G13/K13</f>
        <v>0.33930908440807472</v>
      </c>
    </row>
    <row r="14" spans="1:15" ht="15" thickBot="1" x14ac:dyDescent="0.35">
      <c r="A14" s="39" t="s">
        <v>21</v>
      </c>
      <c r="B14" s="62">
        <f t="shared" ref="B14:G14" si="6">B15+B16</f>
        <v>51880</v>
      </c>
      <c r="C14" s="63">
        <f t="shared" si="6"/>
        <v>22928101.699999999</v>
      </c>
      <c r="D14" s="64">
        <f t="shared" si="6"/>
        <v>38069</v>
      </c>
      <c r="E14" s="64">
        <f t="shared" si="6"/>
        <v>16209268</v>
      </c>
      <c r="F14" s="92">
        <f t="shared" si="6"/>
        <v>63241</v>
      </c>
      <c r="G14" s="115">
        <f t="shared" si="6"/>
        <v>27167894.800000001</v>
      </c>
      <c r="H14" s="44">
        <f t="shared" si="0"/>
        <v>101310</v>
      </c>
      <c r="I14" s="45">
        <f t="shared" si="0"/>
        <v>43377162.799999997</v>
      </c>
      <c r="J14" s="24">
        <f t="shared" si="1"/>
        <v>153190</v>
      </c>
      <c r="K14" s="25">
        <f t="shared" si="1"/>
        <v>66305264.5</v>
      </c>
      <c r="L14" s="253"/>
      <c r="M14" s="237"/>
      <c r="N14" s="237"/>
      <c r="O14" s="237"/>
    </row>
    <row r="15" spans="1:15" ht="15" thickBot="1" x14ac:dyDescent="0.35">
      <c r="A15" s="47" t="str">
        <f>A6</f>
        <v>EverSource East</v>
      </c>
      <c r="B15" s="48">
        <v>25114</v>
      </c>
      <c r="C15" s="49">
        <v>9782399</v>
      </c>
      <c r="D15" s="50">
        <v>27489</v>
      </c>
      <c r="E15" s="50">
        <v>11349379</v>
      </c>
      <c r="F15" s="48">
        <v>56350</v>
      </c>
      <c r="G15" s="49">
        <v>23878533</v>
      </c>
      <c r="H15" s="23">
        <f t="shared" si="0"/>
        <v>83839</v>
      </c>
      <c r="I15" s="23">
        <f t="shared" si="0"/>
        <v>35227912</v>
      </c>
      <c r="J15" s="24">
        <f t="shared" si="1"/>
        <v>108953</v>
      </c>
      <c r="K15" s="25">
        <f t="shared" si="1"/>
        <v>45010311</v>
      </c>
      <c r="L15" s="253"/>
      <c r="M15" s="237"/>
      <c r="N15" s="237"/>
      <c r="O15" s="237"/>
    </row>
    <row r="16" spans="1:15" ht="15" thickBot="1" x14ac:dyDescent="0.35">
      <c r="A16" s="47" t="str">
        <f>A7</f>
        <v>EverSource West</v>
      </c>
      <c r="B16" s="48">
        <v>26766</v>
      </c>
      <c r="C16" s="49">
        <v>13145702.699999999</v>
      </c>
      <c r="D16" s="50">
        <v>10580</v>
      </c>
      <c r="E16" s="50">
        <v>4859889</v>
      </c>
      <c r="F16" s="51">
        <v>6891</v>
      </c>
      <c r="G16" s="65">
        <v>3289361.8</v>
      </c>
      <c r="H16" s="23">
        <f t="shared" si="0"/>
        <v>17471</v>
      </c>
      <c r="I16" s="23">
        <f t="shared" si="0"/>
        <v>8149250.7999999998</v>
      </c>
      <c r="J16" s="24">
        <f t="shared" si="1"/>
        <v>44237</v>
      </c>
      <c r="K16" s="25">
        <f t="shared" si="1"/>
        <v>21294953.5</v>
      </c>
      <c r="L16" s="253"/>
      <c r="M16" s="237"/>
      <c r="N16" s="237"/>
      <c r="O16" s="237"/>
    </row>
    <row r="17" spans="1:15" ht="15" thickBot="1" x14ac:dyDescent="0.35">
      <c r="A17" s="39" t="s">
        <v>24</v>
      </c>
      <c r="B17" s="62">
        <f>SUM(B18:B19)</f>
        <v>75187</v>
      </c>
      <c r="C17" s="62">
        <f t="shared" ref="C17:G17" si="7">SUM(C18:C19)</f>
        <v>33947743</v>
      </c>
      <c r="D17" s="62">
        <f t="shared" si="7"/>
        <v>43718</v>
      </c>
      <c r="E17" s="62">
        <f t="shared" si="7"/>
        <v>19715121</v>
      </c>
      <c r="F17" s="62">
        <f t="shared" si="7"/>
        <v>40267</v>
      </c>
      <c r="G17" s="62">
        <f t="shared" si="7"/>
        <v>18950730</v>
      </c>
      <c r="H17" s="44">
        <f t="shared" si="0"/>
        <v>83985</v>
      </c>
      <c r="I17" s="45">
        <f t="shared" si="0"/>
        <v>38665851</v>
      </c>
      <c r="J17" s="24">
        <f t="shared" si="1"/>
        <v>159172</v>
      </c>
      <c r="K17" s="25">
        <f t="shared" si="1"/>
        <v>72613594</v>
      </c>
      <c r="L17" s="253"/>
      <c r="M17" s="237"/>
      <c r="N17" s="237"/>
      <c r="O17" s="237"/>
    </row>
    <row r="18" spans="1:15" ht="15" thickBot="1" x14ac:dyDescent="0.35">
      <c r="A18" s="56" t="s">
        <v>25</v>
      </c>
      <c r="B18" s="48">
        <v>75152</v>
      </c>
      <c r="C18" s="49">
        <v>33927772</v>
      </c>
      <c r="D18" s="50">
        <v>43711</v>
      </c>
      <c r="E18" s="50">
        <v>19711567</v>
      </c>
      <c r="F18" s="57">
        <v>40148</v>
      </c>
      <c r="G18" s="68">
        <v>18882653</v>
      </c>
      <c r="H18" s="23">
        <f t="shared" si="0"/>
        <v>83859</v>
      </c>
      <c r="I18" s="23">
        <f t="shared" si="0"/>
        <v>38594220</v>
      </c>
      <c r="J18" s="24">
        <f t="shared" si="1"/>
        <v>159011</v>
      </c>
      <c r="K18" s="25">
        <f t="shared" si="1"/>
        <v>72521992</v>
      </c>
      <c r="L18" s="253"/>
      <c r="M18" s="237"/>
      <c r="N18" s="237"/>
      <c r="O18" s="237"/>
    </row>
    <row r="19" spans="1:15" ht="15" thickBot="1" x14ac:dyDescent="0.35">
      <c r="A19" s="56" t="s">
        <v>26</v>
      </c>
      <c r="B19" s="48">
        <v>35</v>
      </c>
      <c r="C19" s="49">
        <v>19971</v>
      </c>
      <c r="D19" s="50">
        <v>7</v>
      </c>
      <c r="E19" s="50">
        <v>3554</v>
      </c>
      <c r="F19" s="57">
        <v>119</v>
      </c>
      <c r="G19" s="68">
        <v>68077</v>
      </c>
      <c r="H19" s="23">
        <f t="shared" si="0"/>
        <v>126</v>
      </c>
      <c r="I19" s="23">
        <f t="shared" si="0"/>
        <v>71631</v>
      </c>
      <c r="J19" s="24">
        <f t="shared" si="1"/>
        <v>161</v>
      </c>
      <c r="K19" s="25">
        <f t="shared" si="1"/>
        <v>91602</v>
      </c>
      <c r="L19" s="253"/>
      <c r="M19" s="237"/>
      <c r="N19" s="237"/>
      <c r="O19" s="237"/>
    </row>
    <row r="20" spans="1:15" ht="15" thickBot="1" x14ac:dyDescent="0.35">
      <c r="A20" s="53" t="s">
        <v>27</v>
      </c>
      <c r="B20" s="62">
        <f>B21</f>
        <v>976</v>
      </c>
      <c r="C20" s="62">
        <f t="shared" ref="C20:G20" si="8">C21</f>
        <v>419221</v>
      </c>
      <c r="D20" s="62">
        <f t="shared" si="8"/>
        <v>832</v>
      </c>
      <c r="E20" s="62">
        <f t="shared" si="8"/>
        <v>354864</v>
      </c>
      <c r="F20" s="62">
        <f t="shared" si="8"/>
        <v>4293</v>
      </c>
      <c r="G20" s="62">
        <f t="shared" si="8"/>
        <v>1938062</v>
      </c>
      <c r="H20" s="44">
        <f t="shared" ref="H20:I51" si="9">D20+F20</f>
        <v>5125</v>
      </c>
      <c r="I20" s="44">
        <f t="shared" si="9"/>
        <v>2292926</v>
      </c>
      <c r="J20" s="24">
        <f t="shared" ref="J20:K51" si="10">B20+D20+F20</f>
        <v>6101</v>
      </c>
      <c r="K20" s="25">
        <f t="shared" si="10"/>
        <v>2712147</v>
      </c>
      <c r="L20" s="253"/>
      <c r="M20" s="237"/>
      <c r="N20" s="237"/>
      <c r="O20" s="237"/>
    </row>
    <row r="21" spans="1:15" ht="15" thickBot="1" x14ac:dyDescent="0.35">
      <c r="A21" s="56" t="s">
        <v>28</v>
      </c>
      <c r="B21" s="48">
        <v>976</v>
      </c>
      <c r="C21" s="49">
        <v>419221</v>
      </c>
      <c r="D21" s="50">
        <v>832</v>
      </c>
      <c r="E21" s="50">
        <v>354864</v>
      </c>
      <c r="F21" s="57">
        <v>4293</v>
      </c>
      <c r="G21" s="68">
        <v>1938062</v>
      </c>
      <c r="H21" s="23">
        <v>3461</v>
      </c>
      <c r="I21" s="23">
        <v>1583198</v>
      </c>
      <c r="J21" s="24">
        <f t="shared" si="10"/>
        <v>6101</v>
      </c>
      <c r="K21" s="25">
        <f t="shared" si="10"/>
        <v>2712147</v>
      </c>
      <c r="L21" s="253"/>
      <c r="M21" s="237"/>
      <c r="N21" s="237"/>
      <c r="O21" s="237"/>
    </row>
    <row r="22" spans="1:15" ht="15" thickBot="1" x14ac:dyDescent="0.35">
      <c r="A22" s="29" t="s">
        <v>30</v>
      </c>
      <c r="B22" s="30">
        <f t="shared" ref="B22:G22" si="11">B23+B26+B29</f>
        <v>102763</v>
      </c>
      <c r="C22" s="31">
        <f t="shared" si="11"/>
        <v>103653087.59999999</v>
      </c>
      <c r="D22" s="32">
        <f t="shared" si="11"/>
        <v>99127</v>
      </c>
      <c r="E22" s="32">
        <f t="shared" si="11"/>
        <v>279217031.69999999</v>
      </c>
      <c r="F22" s="33">
        <f t="shared" si="11"/>
        <v>133106</v>
      </c>
      <c r="G22" s="89">
        <f t="shared" si="11"/>
        <v>148015361</v>
      </c>
      <c r="H22" s="35">
        <f t="shared" si="9"/>
        <v>232233</v>
      </c>
      <c r="I22" s="36">
        <f t="shared" si="9"/>
        <v>427232392.69999999</v>
      </c>
      <c r="J22" s="37">
        <f t="shared" si="10"/>
        <v>334996</v>
      </c>
      <c r="K22" s="38">
        <f t="shared" si="10"/>
        <v>530885480.29999995</v>
      </c>
      <c r="L22" s="253">
        <f>K22/K3</f>
        <v>0.16480489877738033</v>
      </c>
      <c r="M22" s="237">
        <f>J22/J3</f>
        <v>0.11775801528622745</v>
      </c>
      <c r="N22" s="237">
        <f>E22/K22</f>
        <v>0.52594588110079077</v>
      </c>
      <c r="O22" s="237">
        <f>G22/K22</f>
        <v>0.27880845585823422</v>
      </c>
    </row>
    <row r="23" spans="1:15" ht="15" thickBot="1" x14ac:dyDescent="0.35">
      <c r="A23" s="53" t="s">
        <v>21</v>
      </c>
      <c r="B23" s="62">
        <f>SUM(B24:B25)</f>
        <v>41770</v>
      </c>
      <c r="C23" s="63">
        <f>SUM(C24:C25)</f>
        <v>55817376.600000001</v>
      </c>
      <c r="D23" s="64">
        <f>SUM(D24:D25)</f>
        <v>52515</v>
      </c>
      <c r="E23" s="64">
        <f>SUM(E24:E25)</f>
        <v>209959684.69999999</v>
      </c>
      <c r="F23" s="92">
        <f>F24+F25</f>
        <v>84782</v>
      </c>
      <c r="G23" s="115">
        <f>G24+G25</f>
        <v>107115372</v>
      </c>
      <c r="H23" s="44">
        <f t="shared" si="9"/>
        <v>137297</v>
      </c>
      <c r="I23" s="45">
        <f t="shared" si="9"/>
        <v>317075056.69999999</v>
      </c>
      <c r="J23" s="24">
        <f t="shared" si="10"/>
        <v>179067</v>
      </c>
      <c r="K23" s="25">
        <f t="shared" si="10"/>
        <v>372892433.29999995</v>
      </c>
      <c r="L23" s="253"/>
      <c r="M23" s="237"/>
      <c r="N23" s="237"/>
      <c r="O23" s="237"/>
    </row>
    <row r="24" spans="1:15" ht="15" thickBot="1" x14ac:dyDescent="0.35">
      <c r="A24" s="56" t="str">
        <f>A15</f>
        <v>EverSource East</v>
      </c>
      <c r="B24" s="48">
        <v>31232</v>
      </c>
      <c r="C24" s="49">
        <v>43325295</v>
      </c>
      <c r="D24" s="50">
        <v>45530</v>
      </c>
      <c r="E24" s="50">
        <v>167196919</v>
      </c>
      <c r="F24" s="48">
        <v>80223</v>
      </c>
      <c r="G24" s="49">
        <v>101106610</v>
      </c>
      <c r="H24" s="23">
        <f t="shared" si="9"/>
        <v>125753</v>
      </c>
      <c r="I24" s="23">
        <f t="shared" si="9"/>
        <v>268303529</v>
      </c>
      <c r="J24" s="24">
        <f t="shared" si="10"/>
        <v>156985</v>
      </c>
      <c r="K24" s="25">
        <f t="shared" si="10"/>
        <v>311628824</v>
      </c>
      <c r="L24" s="253"/>
      <c r="M24" s="237"/>
      <c r="N24" s="237"/>
      <c r="O24" s="237"/>
    </row>
    <row r="25" spans="1:15" ht="15" thickBot="1" x14ac:dyDescent="0.35">
      <c r="A25" s="56" t="str">
        <f>A16</f>
        <v>EverSource West</v>
      </c>
      <c r="B25" s="48">
        <v>10538</v>
      </c>
      <c r="C25" s="49">
        <v>12492081.6</v>
      </c>
      <c r="D25" s="50">
        <v>6985</v>
      </c>
      <c r="E25" s="50">
        <v>42762765.700000003</v>
      </c>
      <c r="F25" s="51">
        <v>4559</v>
      </c>
      <c r="G25" s="65">
        <f>F25*1318</f>
        <v>6008762</v>
      </c>
      <c r="H25" s="23">
        <f t="shared" si="9"/>
        <v>11544</v>
      </c>
      <c r="I25" s="23">
        <f t="shared" si="9"/>
        <v>48771527.700000003</v>
      </c>
      <c r="J25" s="24">
        <f t="shared" si="10"/>
        <v>22082</v>
      </c>
      <c r="K25" s="25">
        <f t="shared" si="10"/>
        <v>61263609.300000004</v>
      </c>
      <c r="L25" s="253"/>
      <c r="M25" s="237"/>
      <c r="N25" s="237"/>
      <c r="O25" s="237"/>
    </row>
    <row r="26" spans="1:15" ht="15" thickBot="1" x14ac:dyDescent="0.35">
      <c r="A26" s="53" t="s">
        <v>24</v>
      </c>
      <c r="B26" s="40">
        <f>B27+B28</f>
        <v>60643</v>
      </c>
      <c r="C26" s="40">
        <f t="shared" ref="C26:G26" si="12">C27+C28</f>
        <v>47783320</v>
      </c>
      <c r="D26" s="40">
        <f t="shared" si="12"/>
        <v>46075</v>
      </c>
      <c r="E26" s="40">
        <f t="shared" si="12"/>
        <v>69138067</v>
      </c>
      <c r="F26" s="40">
        <f t="shared" si="12"/>
        <v>46781</v>
      </c>
      <c r="G26" s="40">
        <f t="shared" si="12"/>
        <v>40667962</v>
      </c>
      <c r="H26" s="44">
        <f t="shared" si="9"/>
        <v>92856</v>
      </c>
      <c r="I26" s="45">
        <f t="shared" si="9"/>
        <v>109806029</v>
      </c>
      <c r="J26" s="24">
        <f t="shared" si="10"/>
        <v>153499</v>
      </c>
      <c r="K26" s="25">
        <f t="shared" si="10"/>
        <v>157589349</v>
      </c>
      <c r="L26" s="253"/>
      <c r="M26" s="237"/>
      <c r="N26" s="237"/>
      <c r="O26" s="237"/>
    </row>
    <row r="27" spans="1:15" ht="15" thickBot="1" x14ac:dyDescent="0.35">
      <c r="A27" s="56" t="s">
        <v>25</v>
      </c>
      <c r="B27" s="48">
        <v>60426</v>
      </c>
      <c r="C27" s="49">
        <v>47645758</v>
      </c>
      <c r="D27" s="50">
        <v>45758</v>
      </c>
      <c r="E27" s="50">
        <v>68510305</v>
      </c>
      <c r="F27" s="57">
        <v>45694</v>
      </c>
      <c r="G27" s="68">
        <v>39218788</v>
      </c>
      <c r="H27" s="23">
        <f t="shared" si="9"/>
        <v>91452</v>
      </c>
      <c r="I27" s="23">
        <f t="shared" si="9"/>
        <v>107729093</v>
      </c>
      <c r="J27" s="24">
        <f t="shared" si="10"/>
        <v>151878</v>
      </c>
      <c r="K27" s="25">
        <f t="shared" si="10"/>
        <v>155374851</v>
      </c>
      <c r="L27" s="253"/>
      <c r="M27" s="237"/>
      <c r="N27" s="237"/>
      <c r="O27" s="237"/>
    </row>
    <row r="28" spans="1:15" ht="15" thickBot="1" x14ac:dyDescent="0.35">
      <c r="A28" s="56" t="s">
        <v>26</v>
      </c>
      <c r="B28" s="48">
        <v>217</v>
      </c>
      <c r="C28" s="49">
        <v>137562</v>
      </c>
      <c r="D28" s="50">
        <v>317</v>
      </c>
      <c r="E28" s="50">
        <v>627762</v>
      </c>
      <c r="F28" s="57">
        <v>1087</v>
      </c>
      <c r="G28" s="68">
        <v>1449174</v>
      </c>
      <c r="H28" s="23">
        <f t="shared" si="9"/>
        <v>1404</v>
      </c>
      <c r="I28" s="23">
        <f t="shared" si="9"/>
        <v>2076936</v>
      </c>
      <c r="J28" s="24">
        <f t="shared" si="10"/>
        <v>1621</v>
      </c>
      <c r="K28" s="25">
        <f t="shared" si="10"/>
        <v>2214498</v>
      </c>
      <c r="L28" s="253"/>
      <c r="M28" s="237"/>
      <c r="N28" s="237"/>
      <c r="O28" s="237"/>
    </row>
    <row r="29" spans="1:15" ht="15" thickBot="1" x14ac:dyDescent="0.35">
      <c r="A29" s="53" t="s">
        <v>27</v>
      </c>
      <c r="B29" s="40">
        <f>B30</f>
        <v>350</v>
      </c>
      <c r="C29" s="40">
        <f t="shared" ref="C29:G29" si="13">C30</f>
        <v>52391</v>
      </c>
      <c r="D29" s="40">
        <f t="shared" si="13"/>
        <v>537</v>
      </c>
      <c r="E29" s="40">
        <f t="shared" si="13"/>
        <v>119280</v>
      </c>
      <c r="F29" s="40">
        <f t="shared" si="13"/>
        <v>1543</v>
      </c>
      <c r="G29" s="40">
        <f t="shared" si="13"/>
        <v>232027</v>
      </c>
      <c r="H29" s="44">
        <f t="shared" si="9"/>
        <v>2080</v>
      </c>
      <c r="I29" s="45">
        <f t="shared" si="9"/>
        <v>351307</v>
      </c>
      <c r="J29" s="24">
        <f t="shared" si="10"/>
        <v>2430</v>
      </c>
      <c r="K29" s="25">
        <f t="shared" si="10"/>
        <v>403698</v>
      </c>
      <c r="L29" s="253"/>
      <c r="M29" s="237"/>
      <c r="N29" s="237"/>
      <c r="O29" s="237"/>
    </row>
    <row r="30" spans="1:15" ht="15" thickBot="1" x14ac:dyDescent="0.35">
      <c r="A30" s="56" t="s">
        <v>28</v>
      </c>
      <c r="B30" s="48">
        <v>350</v>
      </c>
      <c r="C30" s="49">
        <v>52391</v>
      </c>
      <c r="D30" s="50">
        <v>537</v>
      </c>
      <c r="E30" s="50">
        <v>119280</v>
      </c>
      <c r="F30" s="57">
        <v>1543</v>
      </c>
      <c r="G30" s="68">
        <v>232027</v>
      </c>
      <c r="H30" s="23">
        <v>1543</v>
      </c>
      <c r="I30" s="23">
        <v>232027</v>
      </c>
      <c r="J30" s="24">
        <f t="shared" si="10"/>
        <v>2430</v>
      </c>
      <c r="K30" s="25">
        <f t="shared" si="10"/>
        <v>403698</v>
      </c>
      <c r="L30" s="253"/>
      <c r="M30" s="237"/>
      <c r="N30" s="237"/>
      <c r="O30" s="237"/>
    </row>
    <row r="31" spans="1:15" ht="15" thickBot="1" x14ac:dyDescent="0.35">
      <c r="A31" s="29" t="s">
        <v>31</v>
      </c>
      <c r="B31" s="30">
        <f t="shared" ref="B31:G31" si="14">B32+B35+B38</f>
        <v>2368</v>
      </c>
      <c r="C31" s="31">
        <f t="shared" si="14"/>
        <v>46859481</v>
      </c>
      <c r="D31" s="32">
        <f t="shared" si="14"/>
        <v>11021</v>
      </c>
      <c r="E31" s="32">
        <f t="shared" si="14"/>
        <v>505975215.60000002</v>
      </c>
      <c r="F31" s="33">
        <f t="shared" si="14"/>
        <v>2922</v>
      </c>
      <c r="G31" s="89">
        <f t="shared" si="14"/>
        <v>65075288.5</v>
      </c>
      <c r="H31" s="35">
        <f t="shared" si="9"/>
        <v>13943</v>
      </c>
      <c r="I31" s="36">
        <f t="shared" si="9"/>
        <v>571050504.10000002</v>
      </c>
      <c r="J31" s="37">
        <f t="shared" si="10"/>
        <v>16311</v>
      </c>
      <c r="K31" s="38">
        <f t="shared" si="10"/>
        <v>617909985.10000002</v>
      </c>
      <c r="L31" s="253">
        <f>K31/K3</f>
        <v>0.1918202631768946</v>
      </c>
      <c r="M31" s="237">
        <f>J31/J3</f>
        <v>5.7336534983511919E-3</v>
      </c>
      <c r="N31" s="237">
        <f>E31/K31</f>
        <v>0.81884939198403639</v>
      </c>
      <c r="O31" s="237">
        <f>G31/K31</f>
        <v>0.10531515927755801</v>
      </c>
    </row>
    <row r="32" spans="1:15" ht="15" thickBot="1" x14ac:dyDescent="0.35">
      <c r="A32" s="53" t="s">
        <v>21</v>
      </c>
      <c r="B32" s="62">
        <f t="shared" ref="B32:G32" si="15">B33+B34</f>
        <v>272</v>
      </c>
      <c r="C32" s="63">
        <f t="shared" si="15"/>
        <v>16941562</v>
      </c>
      <c r="D32" s="64">
        <f t="shared" si="15"/>
        <v>3337</v>
      </c>
      <c r="E32" s="64">
        <f t="shared" si="15"/>
        <v>349413111.60000002</v>
      </c>
      <c r="F32" s="92">
        <f t="shared" si="15"/>
        <v>606</v>
      </c>
      <c r="G32" s="93">
        <f t="shared" si="15"/>
        <v>37547309.5</v>
      </c>
      <c r="H32" s="44">
        <f t="shared" si="9"/>
        <v>3943</v>
      </c>
      <c r="I32" s="45">
        <f t="shared" si="9"/>
        <v>386960421.10000002</v>
      </c>
      <c r="J32" s="46">
        <f t="shared" si="10"/>
        <v>4215</v>
      </c>
      <c r="K32" s="25">
        <f t="shared" si="10"/>
        <v>403901983.10000002</v>
      </c>
      <c r="L32" s="253"/>
      <c r="M32" s="237"/>
      <c r="N32" s="237"/>
      <c r="O32" s="237"/>
    </row>
    <row r="33" spans="1:15" ht="15" thickBot="1" x14ac:dyDescent="0.35">
      <c r="A33" s="56" t="str">
        <f>A24</f>
        <v>EverSource East</v>
      </c>
      <c r="B33" s="48">
        <v>224</v>
      </c>
      <c r="C33" s="49">
        <v>15555344</v>
      </c>
      <c r="D33" s="50">
        <v>2889</v>
      </c>
      <c r="E33" s="50">
        <v>324154391</v>
      </c>
      <c r="F33" s="48">
        <v>558</v>
      </c>
      <c r="G33" s="50">
        <v>35993457</v>
      </c>
      <c r="H33" s="23">
        <f t="shared" si="9"/>
        <v>3447</v>
      </c>
      <c r="I33" s="23">
        <f t="shared" si="9"/>
        <v>360147848</v>
      </c>
      <c r="J33" s="46">
        <f t="shared" si="10"/>
        <v>3671</v>
      </c>
      <c r="K33" s="25">
        <f t="shared" si="10"/>
        <v>375703192</v>
      </c>
      <c r="L33" s="253"/>
      <c r="M33" s="237"/>
      <c r="N33" s="237"/>
      <c r="O33" s="237"/>
    </row>
    <row r="34" spans="1:15" ht="15" thickBot="1" x14ac:dyDescent="0.35">
      <c r="A34" s="56" t="str">
        <f>A25</f>
        <v>EverSource West</v>
      </c>
      <c r="B34" s="48">
        <v>48</v>
      </c>
      <c r="C34" s="49">
        <v>1386218</v>
      </c>
      <c r="D34" s="50">
        <v>448</v>
      </c>
      <c r="E34" s="50">
        <v>25258720.599999998</v>
      </c>
      <c r="F34" s="51">
        <v>48</v>
      </c>
      <c r="G34" s="52">
        <v>1553852.5</v>
      </c>
      <c r="H34" s="23">
        <f t="shared" si="9"/>
        <v>496</v>
      </c>
      <c r="I34" s="23">
        <f t="shared" si="9"/>
        <v>26812573.099999998</v>
      </c>
      <c r="J34" s="46">
        <f t="shared" si="10"/>
        <v>544</v>
      </c>
      <c r="K34" s="25">
        <f t="shared" si="10"/>
        <v>28198791.099999998</v>
      </c>
      <c r="L34" s="253"/>
      <c r="M34" s="237"/>
      <c r="N34" s="237"/>
      <c r="O34" s="237"/>
    </row>
    <row r="35" spans="1:15" ht="15" thickBot="1" x14ac:dyDescent="0.35">
      <c r="A35" s="53" t="s">
        <v>24</v>
      </c>
      <c r="B35" s="62">
        <f>SUM(B36:B37)</f>
        <v>1798</v>
      </c>
      <c r="C35" s="62">
        <f t="shared" ref="C35:G35" si="16">SUM(C36:C37)</f>
        <v>29341679</v>
      </c>
      <c r="D35" s="62">
        <f t="shared" si="16"/>
        <v>7232</v>
      </c>
      <c r="E35" s="62">
        <f t="shared" si="16"/>
        <v>152103354</v>
      </c>
      <c r="F35" s="62">
        <f t="shared" si="16"/>
        <v>1493</v>
      </c>
      <c r="G35" s="62">
        <f t="shared" si="16"/>
        <v>25659042</v>
      </c>
      <c r="H35" s="44">
        <f t="shared" si="9"/>
        <v>8725</v>
      </c>
      <c r="I35" s="45">
        <f t="shared" si="9"/>
        <v>177762396</v>
      </c>
      <c r="J35" s="24">
        <f t="shared" si="10"/>
        <v>10523</v>
      </c>
      <c r="K35" s="25">
        <f t="shared" si="10"/>
        <v>207104075</v>
      </c>
      <c r="L35" s="253"/>
      <c r="M35" s="237"/>
      <c r="N35" s="237"/>
      <c r="O35" s="237"/>
    </row>
    <row r="36" spans="1:15" ht="15" thickBot="1" x14ac:dyDescent="0.35">
      <c r="A36" s="56" t="s">
        <v>25</v>
      </c>
      <c r="B36" s="48">
        <v>1792</v>
      </c>
      <c r="C36" s="49">
        <v>29300784</v>
      </c>
      <c r="D36" s="50">
        <v>7201</v>
      </c>
      <c r="E36" s="50">
        <v>151208429</v>
      </c>
      <c r="F36" s="57">
        <v>1451</v>
      </c>
      <c r="G36" s="68">
        <v>24822513</v>
      </c>
      <c r="H36" s="23">
        <f t="shared" si="9"/>
        <v>8652</v>
      </c>
      <c r="I36" s="23">
        <f t="shared" si="9"/>
        <v>176030942</v>
      </c>
      <c r="J36" s="24">
        <f t="shared" si="10"/>
        <v>10444</v>
      </c>
      <c r="K36" s="25">
        <f t="shared" si="10"/>
        <v>205331726</v>
      </c>
      <c r="L36" s="253"/>
      <c r="M36" s="237"/>
      <c r="N36" s="237"/>
      <c r="O36" s="237"/>
    </row>
    <row r="37" spans="1:15" ht="15" thickBot="1" x14ac:dyDescent="0.35">
      <c r="A37" s="56" t="s">
        <v>26</v>
      </c>
      <c r="B37" s="48">
        <v>6</v>
      </c>
      <c r="C37" s="49">
        <v>40895</v>
      </c>
      <c r="D37" s="50">
        <v>31</v>
      </c>
      <c r="E37" s="50">
        <v>894925</v>
      </c>
      <c r="F37" s="57">
        <v>42</v>
      </c>
      <c r="G37" s="68">
        <v>836529</v>
      </c>
      <c r="H37" s="23">
        <f t="shared" si="9"/>
        <v>73</v>
      </c>
      <c r="I37" s="23">
        <f t="shared" si="9"/>
        <v>1731454</v>
      </c>
      <c r="J37" s="24">
        <f t="shared" si="10"/>
        <v>79</v>
      </c>
      <c r="K37" s="25">
        <f t="shared" si="10"/>
        <v>1772349</v>
      </c>
      <c r="L37" s="253"/>
      <c r="M37" s="237"/>
      <c r="N37" s="237"/>
      <c r="O37" s="237"/>
    </row>
    <row r="38" spans="1:15" ht="15" thickBot="1" x14ac:dyDescent="0.35">
      <c r="A38" s="53" t="s">
        <v>27</v>
      </c>
      <c r="B38" s="62">
        <f>B39</f>
        <v>298</v>
      </c>
      <c r="C38" s="62">
        <f t="shared" ref="C38:G38" si="17">C39</f>
        <v>576240</v>
      </c>
      <c r="D38" s="62">
        <f t="shared" si="17"/>
        <v>452</v>
      </c>
      <c r="E38" s="62">
        <f t="shared" si="17"/>
        <v>4458750</v>
      </c>
      <c r="F38" s="62">
        <f t="shared" si="17"/>
        <v>823</v>
      </c>
      <c r="G38" s="62">
        <f t="shared" si="17"/>
        <v>1868937</v>
      </c>
      <c r="H38" s="44">
        <f t="shared" si="9"/>
        <v>1275</v>
      </c>
      <c r="I38" s="45">
        <f t="shared" si="9"/>
        <v>6327687</v>
      </c>
      <c r="J38" s="24">
        <f t="shared" si="10"/>
        <v>1573</v>
      </c>
      <c r="K38" s="25">
        <f t="shared" si="10"/>
        <v>6903927</v>
      </c>
      <c r="L38" s="253"/>
      <c r="M38" s="237"/>
      <c r="N38" s="237"/>
      <c r="O38" s="237"/>
    </row>
    <row r="39" spans="1:15" ht="15" thickBot="1" x14ac:dyDescent="0.35">
      <c r="A39" s="56" t="s">
        <v>28</v>
      </c>
      <c r="B39" s="48">
        <v>298</v>
      </c>
      <c r="C39" s="49">
        <v>576240</v>
      </c>
      <c r="D39" s="50">
        <v>452</v>
      </c>
      <c r="E39" s="50">
        <v>4458750</v>
      </c>
      <c r="F39" s="57">
        <v>823</v>
      </c>
      <c r="G39" s="68">
        <v>1868937</v>
      </c>
      <c r="H39" s="23">
        <f t="shared" si="9"/>
        <v>1275</v>
      </c>
      <c r="I39" s="23">
        <f t="shared" si="9"/>
        <v>6327687</v>
      </c>
      <c r="J39" s="24">
        <f t="shared" si="10"/>
        <v>1573</v>
      </c>
      <c r="K39" s="25">
        <f t="shared" si="10"/>
        <v>6903927</v>
      </c>
      <c r="L39" s="253"/>
      <c r="M39" s="237"/>
      <c r="N39" s="237"/>
      <c r="O39" s="237"/>
    </row>
    <row r="40" spans="1:15" ht="15" thickBot="1" x14ac:dyDescent="0.35">
      <c r="A40" s="29" t="s">
        <v>32</v>
      </c>
      <c r="B40" s="30">
        <f>B41+B44+B47</f>
        <v>271</v>
      </c>
      <c r="C40" s="30">
        <f t="shared" ref="C40:G40" si="18">C41+C44+C47</f>
        <v>27453613</v>
      </c>
      <c r="D40" s="32">
        <f t="shared" si="18"/>
        <v>3213</v>
      </c>
      <c r="E40" s="32">
        <f t="shared" si="18"/>
        <v>841858052.39999998</v>
      </c>
      <c r="F40" s="33">
        <f t="shared" si="18"/>
        <v>261</v>
      </c>
      <c r="G40" s="89">
        <f t="shared" si="18"/>
        <v>29204501</v>
      </c>
      <c r="H40" s="35">
        <f t="shared" si="9"/>
        <v>3474</v>
      </c>
      <c r="I40" s="36">
        <f t="shared" si="9"/>
        <v>871062553.39999998</v>
      </c>
      <c r="J40" s="37">
        <f t="shared" si="10"/>
        <v>3745</v>
      </c>
      <c r="K40" s="38">
        <f t="shared" si="10"/>
        <v>898516166.39999998</v>
      </c>
      <c r="L40" s="253">
        <f>K40/K3</f>
        <v>0.2789299601294668</v>
      </c>
      <c r="M40" s="246">
        <f>J40/J3</f>
        <v>1.3164448747057334E-3</v>
      </c>
      <c r="N40" s="246">
        <f>E40/K40</f>
        <v>0.93694257697442807</v>
      </c>
      <c r="O40" s="246">
        <f>G40/K40</f>
        <v>3.2503033436794934E-2</v>
      </c>
    </row>
    <row r="41" spans="1:15" ht="15" thickBot="1" x14ac:dyDescent="0.35">
      <c r="A41" s="53" t="s">
        <v>21</v>
      </c>
      <c r="B41" s="187">
        <f t="shared" ref="B41:G41" si="19">B42+B43</f>
        <v>75</v>
      </c>
      <c r="C41" s="187">
        <f t="shared" si="19"/>
        <v>7057136</v>
      </c>
      <c r="D41" s="188">
        <f t="shared" si="19"/>
        <v>718</v>
      </c>
      <c r="E41" s="188">
        <f t="shared" si="19"/>
        <v>360218939.39999998</v>
      </c>
      <c r="F41" s="189">
        <f t="shared" si="19"/>
        <v>78</v>
      </c>
      <c r="G41" s="189">
        <f t="shared" si="19"/>
        <v>11538019</v>
      </c>
      <c r="H41" s="44">
        <f t="shared" si="9"/>
        <v>796</v>
      </c>
      <c r="I41" s="45">
        <f t="shared" si="9"/>
        <v>371756958.39999998</v>
      </c>
      <c r="J41" s="46">
        <f t="shared" si="10"/>
        <v>871</v>
      </c>
      <c r="K41" s="25">
        <f t="shared" si="10"/>
        <v>378814094.39999998</v>
      </c>
      <c r="L41" s="253"/>
      <c r="M41" s="246"/>
      <c r="N41" s="246"/>
      <c r="O41" s="246"/>
    </row>
    <row r="42" spans="1:15" ht="15" thickBot="1" x14ac:dyDescent="0.35">
      <c r="A42" s="56" t="str">
        <f>A33</f>
        <v>EverSource East</v>
      </c>
      <c r="B42" s="48">
        <v>62</v>
      </c>
      <c r="C42" s="49">
        <v>5987246</v>
      </c>
      <c r="D42" s="50">
        <v>503</v>
      </c>
      <c r="E42" s="50">
        <v>282629731</v>
      </c>
      <c r="F42" s="48">
        <v>74</v>
      </c>
      <c r="G42" s="50">
        <v>11241259</v>
      </c>
      <c r="H42" s="23">
        <f t="shared" si="9"/>
        <v>577</v>
      </c>
      <c r="I42" s="23">
        <f t="shared" si="9"/>
        <v>293870990</v>
      </c>
      <c r="J42" s="46">
        <f t="shared" si="10"/>
        <v>639</v>
      </c>
      <c r="K42" s="25">
        <f t="shared" si="10"/>
        <v>299858236</v>
      </c>
      <c r="L42" s="253"/>
      <c r="M42" s="246"/>
      <c r="N42" s="246"/>
      <c r="O42" s="246"/>
    </row>
    <row r="43" spans="1:15" ht="15" thickBot="1" x14ac:dyDescent="0.35">
      <c r="A43" s="56" t="str">
        <f>A34</f>
        <v>EverSource West</v>
      </c>
      <c r="B43" s="48">
        <v>13</v>
      </c>
      <c r="C43" s="49">
        <v>1069890</v>
      </c>
      <c r="D43" s="50">
        <v>215</v>
      </c>
      <c r="E43" s="50">
        <v>77589208.400000006</v>
      </c>
      <c r="F43" s="51">
        <v>4</v>
      </c>
      <c r="G43" s="52">
        <v>296760</v>
      </c>
      <c r="H43" s="23">
        <f t="shared" si="9"/>
        <v>219</v>
      </c>
      <c r="I43" s="23">
        <f t="shared" si="9"/>
        <v>77885968.400000006</v>
      </c>
      <c r="J43" s="46">
        <f t="shared" si="10"/>
        <v>232</v>
      </c>
      <c r="K43" s="25">
        <f t="shared" si="10"/>
        <v>78955858.400000006</v>
      </c>
      <c r="L43" s="253"/>
      <c r="M43" s="246"/>
      <c r="N43" s="246"/>
      <c r="O43" s="246"/>
    </row>
    <row r="44" spans="1:15" ht="15" thickBot="1" x14ac:dyDescent="0.35">
      <c r="A44" s="53" t="s">
        <v>24</v>
      </c>
      <c r="B44" s="62">
        <f>B45+B46</f>
        <v>196</v>
      </c>
      <c r="C44" s="62">
        <f t="shared" ref="C44:G44" si="20">C45+C46</f>
        <v>20396477</v>
      </c>
      <c r="D44" s="62">
        <f t="shared" si="20"/>
        <v>2470</v>
      </c>
      <c r="E44" s="62">
        <f t="shared" si="20"/>
        <v>471401613</v>
      </c>
      <c r="F44" s="62">
        <f t="shared" si="20"/>
        <v>179</v>
      </c>
      <c r="G44" s="62">
        <f t="shared" si="20"/>
        <v>16824288</v>
      </c>
      <c r="H44" s="44">
        <f t="shared" si="9"/>
        <v>2649</v>
      </c>
      <c r="I44" s="45">
        <f t="shared" si="9"/>
        <v>488225901</v>
      </c>
      <c r="J44" s="24">
        <f t="shared" si="10"/>
        <v>2845</v>
      </c>
      <c r="K44" s="25">
        <f t="shared" si="10"/>
        <v>508622378</v>
      </c>
      <c r="L44" s="253"/>
      <c r="M44" s="246"/>
      <c r="N44" s="246"/>
      <c r="O44" s="246"/>
    </row>
    <row r="45" spans="1:15" ht="15" thickBot="1" x14ac:dyDescent="0.35">
      <c r="A45" s="56" t="s">
        <v>25</v>
      </c>
      <c r="B45" s="48">
        <v>196</v>
      </c>
      <c r="C45" s="49">
        <v>20396477</v>
      </c>
      <c r="D45" s="50">
        <v>2461</v>
      </c>
      <c r="E45" s="50">
        <v>469715454</v>
      </c>
      <c r="F45" s="57">
        <v>178</v>
      </c>
      <c r="G45" s="68">
        <v>16675188</v>
      </c>
      <c r="H45" s="23">
        <f t="shared" si="9"/>
        <v>2639</v>
      </c>
      <c r="I45" s="23">
        <f t="shared" si="9"/>
        <v>486390642</v>
      </c>
      <c r="J45" s="24">
        <f t="shared" si="10"/>
        <v>2835</v>
      </c>
      <c r="K45" s="25">
        <f t="shared" si="10"/>
        <v>506787119</v>
      </c>
      <c r="L45" s="253"/>
      <c r="M45" s="246"/>
      <c r="N45" s="246"/>
      <c r="O45" s="246"/>
    </row>
    <row r="46" spans="1:15" ht="15" thickBot="1" x14ac:dyDescent="0.35">
      <c r="A46" s="56" t="s">
        <v>26</v>
      </c>
      <c r="B46" s="48">
        <v>0</v>
      </c>
      <c r="C46" s="49">
        <v>0</v>
      </c>
      <c r="D46" s="50">
        <v>9</v>
      </c>
      <c r="E46" s="50">
        <v>1686159</v>
      </c>
      <c r="F46" s="57">
        <v>1</v>
      </c>
      <c r="G46" s="68">
        <v>149100</v>
      </c>
      <c r="H46" s="23">
        <f t="shared" si="9"/>
        <v>10</v>
      </c>
      <c r="I46" s="23">
        <f t="shared" si="9"/>
        <v>1835259</v>
      </c>
      <c r="J46" s="24">
        <f t="shared" si="10"/>
        <v>10</v>
      </c>
      <c r="K46" s="25">
        <f t="shared" si="10"/>
        <v>1835259</v>
      </c>
      <c r="L46" s="253"/>
      <c r="M46" s="246"/>
      <c r="N46" s="246"/>
      <c r="O46" s="246"/>
    </row>
    <row r="47" spans="1:15" ht="15" thickBot="1" x14ac:dyDescent="0.35">
      <c r="A47" s="53" t="s">
        <v>27</v>
      </c>
      <c r="B47" s="62">
        <f>B48</f>
        <v>0</v>
      </c>
      <c r="C47" s="62">
        <f t="shared" ref="C47:G47" si="21">C48</f>
        <v>0</v>
      </c>
      <c r="D47" s="62">
        <f t="shared" si="21"/>
        <v>25</v>
      </c>
      <c r="E47" s="62">
        <f t="shared" si="21"/>
        <v>10237500</v>
      </c>
      <c r="F47" s="62">
        <f t="shared" si="21"/>
        <v>4</v>
      </c>
      <c r="G47" s="62">
        <f t="shared" si="21"/>
        <v>842194</v>
      </c>
      <c r="H47" s="44">
        <f t="shared" si="9"/>
        <v>29</v>
      </c>
      <c r="I47" s="45">
        <f t="shared" si="9"/>
        <v>11079694</v>
      </c>
      <c r="J47" s="24">
        <f t="shared" si="10"/>
        <v>29</v>
      </c>
      <c r="K47" s="25">
        <f t="shared" si="10"/>
        <v>11079694</v>
      </c>
      <c r="L47" s="253"/>
      <c r="M47" s="246"/>
      <c r="N47" s="246"/>
      <c r="O47" s="246"/>
    </row>
    <row r="48" spans="1:15" ht="15" thickBot="1" x14ac:dyDescent="0.35">
      <c r="A48" s="56" t="s">
        <v>28</v>
      </c>
      <c r="B48" s="48">
        <v>0</v>
      </c>
      <c r="C48" s="49">
        <v>0</v>
      </c>
      <c r="D48" s="50">
        <v>25</v>
      </c>
      <c r="E48" s="50">
        <v>10237500</v>
      </c>
      <c r="F48" s="57">
        <v>4</v>
      </c>
      <c r="G48" s="68">
        <v>842194</v>
      </c>
      <c r="H48" s="23">
        <f t="shared" si="9"/>
        <v>29</v>
      </c>
      <c r="I48" s="23">
        <f t="shared" si="9"/>
        <v>11079694</v>
      </c>
      <c r="J48" s="24">
        <f t="shared" si="10"/>
        <v>29</v>
      </c>
      <c r="K48" s="25">
        <f t="shared" si="10"/>
        <v>11079694</v>
      </c>
      <c r="L48" s="253"/>
      <c r="M48" s="246"/>
      <c r="N48" s="246"/>
      <c r="O48" s="246"/>
    </row>
    <row r="49" spans="1:15" ht="15" thickBot="1" x14ac:dyDescent="0.35">
      <c r="A49" s="29" t="s">
        <v>33</v>
      </c>
      <c r="B49" s="30">
        <f t="shared" ref="B49:G49" si="22">B50+B53+B56</f>
        <v>2299</v>
      </c>
      <c r="C49" s="30">
        <f t="shared" si="22"/>
        <v>2550431.5</v>
      </c>
      <c r="D49" s="32">
        <f t="shared" si="22"/>
        <v>6797</v>
      </c>
      <c r="E49" s="32">
        <f t="shared" si="22"/>
        <v>11148384.199999999</v>
      </c>
      <c r="F49" s="33">
        <f t="shared" si="22"/>
        <v>4244</v>
      </c>
      <c r="G49" s="89">
        <f t="shared" si="22"/>
        <v>2598419.6</v>
      </c>
      <c r="H49" s="35">
        <f t="shared" si="9"/>
        <v>11041</v>
      </c>
      <c r="I49" s="36">
        <f t="shared" si="9"/>
        <v>13746803.799999999</v>
      </c>
      <c r="J49" s="37">
        <f t="shared" si="10"/>
        <v>13340</v>
      </c>
      <c r="K49" s="38">
        <f t="shared" si="10"/>
        <v>16297235.299999999</v>
      </c>
      <c r="L49" s="255">
        <f>K49/K3</f>
        <v>5.0592158076161447E-3</v>
      </c>
      <c r="M49" s="246">
        <f>J49/J3</f>
        <v>4.689285615106671E-3</v>
      </c>
      <c r="N49" s="246">
        <f>E49/K49</f>
        <v>0.68406597774286293</v>
      </c>
      <c r="O49" s="246">
        <f>G49/K49</f>
        <v>0.15943928845403615</v>
      </c>
    </row>
    <row r="50" spans="1:15" ht="15" thickBot="1" x14ac:dyDescent="0.35">
      <c r="A50" s="53" t="s">
        <v>21</v>
      </c>
      <c r="B50" s="62">
        <f>B51+B52</f>
        <v>2006</v>
      </c>
      <c r="C50" s="62">
        <f>C51+C52</f>
        <v>1247840.5</v>
      </c>
      <c r="D50" s="62">
        <f t="shared" ref="D50:G50" si="23">D51+D52</f>
        <v>6268</v>
      </c>
      <c r="E50" s="62">
        <f t="shared" si="23"/>
        <v>6680720.2000000002</v>
      </c>
      <c r="F50" s="62">
        <f t="shared" si="23"/>
        <v>3709</v>
      </c>
      <c r="G50" s="62">
        <f t="shared" si="23"/>
        <v>1439573.6</v>
      </c>
      <c r="H50" s="44">
        <f t="shared" si="9"/>
        <v>9977</v>
      </c>
      <c r="I50" s="45">
        <f t="shared" si="9"/>
        <v>8120293.8000000007</v>
      </c>
      <c r="J50" s="46">
        <f t="shared" si="10"/>
        <v>11983</v>
      </c>
      <c r="K50" s="25">
        <f t="shared" si="10"/>
        <v>9368134.3000000007</v>
      </c>
      <c r="L50" s="255"/>
      <c r="M50" s="246"/>
      <c r="N50" s="246"/>
      <c r="O50" s="246"/>
    </row>
    <row r="51" spans="1:15" ht="15" thickBot="1" x14ac:dyDescent="0.35">
      <c r="A51" s="56" t="str">
        <f>A42</f>
        <v>EverSource East</v>
      </c>
      <c r="B51" s="48">
        <v>1851</v>
      </c>
      <c r="C51" s="49">
        <v>759355</v>
      </c>
      <c r="D51" s="50">
        <v>5035</v>
      </c>
      <c r="E51" s="50">
        <v>5201099</v>
      </c>
      <c r="F51" s="48">
        <v>2788</v>
      </c>
      <c r="G51" s="50">
        <v>1169117</v>
      </c>
      <c r="H51" s="23">
        <f t="shared" si="9"/>
        <v>7823</v>
      </c>
      <c r="I51" s="23">
        <f t="shared" si="9"/>
        <v>6370216</v>
      </c>
      <c r="J51" s="46">
        <f t="shared" si="10"/>
        <v>9674</v>
      </c>
      <c r="K51" s="25">
        <f t="shared" si="10"/>
        <v>7129571</v>
      </c>
      <c r="L51" s="255"/>
      <c r="M51" s="246"/>
      <c r="N51" s="246"/>
      <c r="O51" s="246"/>
    </row>
    <row r="52" spans="1:15" ht="15" thickBot="1" x14ac:dyDescent="0.35">
      <c r="A52" s="56" t="str">
        <f>A43</f>
        <v>EverSource West</v>
      </c>
      <c r="B52" s="48">
        <v>155</v>
      </c>
      <c r="C52" s="49">
        <v>488485.5</v>
      </c>
      <c r="D52" s="50">
        <v>1233</v>
      </c>
      <c r="E52" s="50">
        <v>1479621.2</v>
      </c>
      <c r="F52" s="51">
        <v>921</v>
      </c>
      <c r="G52" s="52">
        <v>270456.59999999998</v>
      </c>
      <c r="H52" s="23">
        <f t="shared" ref="H52:I59" si="24">D52+F52</f>
        <v>2154</v>
      </c>
      <c r="I52" s="23">
        <f t="shared" si="24"/>
        <v>1750077.7999999998</v>
      </c>
      <c r="J52" s="46">
        <f t="shared" ref="J52:K60" si="25">B52+D52+F52</f>
        <v>2309</v>
      </c>
      <c r="K52" s="25">
        <f t="shared" si="25"/>
        <v>2238563.2999999998</v>
      </c>
      <c r="L52" s="255"/>
      <c r="M52" s="246"/>
      <c r="N52" s="246"/>
      <c r="O52" s="246"/>
    </row>
    <row r="53" spans="1:15" ht="15" thickBot="1" x14ac:dyDescent="0.35">
      <c r="A53" s="53" t="s">
        <v>24</v>
      </c>
      <c r="B53" s="62">
        <f>B54+B55</f>
        <v>192</v>
      </c>
      <c r="C53" s="62">
        <f t="shared" ref="C53:G53" si="26">C54+C55</f>
        <v>1290947</v>
      </c>
      <c r="D53" s="62">
        <f t="shared" si="26"/>
        <v>418</v>
      </c>
      <c r="E53" s="62">
        <f t="shared" si="26"/>
        <v>4383489</v>
      </c>
      <c r="F53" s="62">
        <f t="shared" si="26"/>
        <v>177</v>
      </c>
      <c r="G53" s="62">
        <f t="shared" si="26"/>
        <v>1040012</v>
      </c>
      <c r="H53" s="44">
        <f t="shared" si="24"/>
        <v>595</v>
      </c>
      <c r="I53" s="45">
        <f t="shared" si="24"/>
        <v>5423501</v>
      </c>
      <c r="J53" s="24">
        <f t="shared" si="25"/>
        <v>787</v>
      </c>
      <c r="K53" s="25">
        <f t="shared" si="25"/>
        <v>6714448</v>
      </c>
      <c r="L53" s="255"/>
      <c r="M53" s="246"/>
      <c r="N53" s="246"/>
      <c r="O53" s="246"/>
    </row>
    <row r="54" spans="1:15" ht="15" thickBot="1" x14ac:dyDescent="0.35">
      <c r="A54" s="56" t="s">
        <v>25</v>
      </c>
      <c r="B54" s="48">
        <v>192</v>
      </c>
      <c r="C54" s="49">
        <v>1290947</v>
      </c>
      <c r="D54" s="50">
        <v>417</v>
      </c>
      <c r="E54" s="50">
        <v>4358738</v>
      </c>
      <c r="F54" s="57">
        <v>176</v>
      </c>
      <c r="G54" s="68">
        <v>1039783</v>
      </c>
      <c r="H54" s="23">
        <f t="shared" si="24"/>
        <v>593</v>
      </c>
      <c r="I54" s="23">
        <f t="shared" si="24"/>
        <v>5398521</v>
      </c>
      <c r="J54" s="24">
        <f t="shared" si="25"/>
        <v>785</v>
      </c>
      <c r="K54" s="25">
        <f t="shared" si="25"/>
        <v>6689468</v>
      </c>
      <c r="L54" s="255"/>
      <c r="M54" s="246"/>
      <c r="N54" s="246"/>
      <c r="O54" s="246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24751</v>
      </c>
      <c r="F55" s="57">
        <v>1</v>
      </c>
      <c r="G55" s="68">
        <v>229</v>
      </c>
      <c r="H55" s="23">
        <f t="shared" si="24"/>
        <v>2</v>
      </c>
      <c r="I55" s="23">
        <f t="shared" si="24"/>
        <v>24980</v>
      </c>
      <c r="J55" s="24">
        <f t="shared" si="25"/>
        <v>2</v>
      </c>
      <c r="K55" s="25">
        <f t="shared" si="25"/>
        <v>24980</v>
      </c>
      <c r="L55" s="255"/>
      <c r="M55" s="246"/>
      <c r="N55" s="246"/>
      <c r="O55" s="246"/>
    </row>
    <row r="56" spans="1:15" ht="15" thickBot="1" x14ac:dyDescent="0.35">
      <c r="A56" s="53" t="s">
        <v>27</v>
      </c>
      <c r="B56" s="62">
        <f>B57</f>
        <v>101</v>
      </c>
      <c r="C56" s="62">
        <f t="shared" ref="C56:G56" si="27">C57</f>
        <v>11644</v>
      </c>
      <c r="D56" s="62">
        <f t="shared" si="27"/>
        <v>111</v>
      </c>
      <c r="E56" s="62">
        <f t="shared" si="27"/>
        <v>84175</v>
      </c>
      <c r="F56" s="62">
        <f t="shared" si="27"/>
        <v>358</v>
      </c>
      <c r="G56" s="62">
        <f t="shared" si="27"/>
        <v>118834</v>
      </c>
      <c r="H56" s="44">
        <f t="shared" si="24"/>
        <v>469</v>
      </c>
      <c r="I56" s="45">
        <f t="shared" si="24"/>
        <v>203009</v>
      </c>
      <c r="J56" s="24">
        <f t="shared" si="25"/>
        <v>570</v>
      </c>
      <c r="K56" s="25">
        <f t="shared" si="25"/>
        <v>214653</v>
      </c>
      <c r="L56" s="255"/>
      <c r="M56" s="246"/>
      <c r="N56" s="246"/>
      <c r="O56" s="246"/>
    </row>
    <row r="57" spans="1:15" ht="15" thickBot="1" x14ac:dyDescent="0.35">
      <c r="A57" s="56" t="s">
        <v>28</v>
      </c>
      <c r="B57" s="48">
        <v>101</v>
      </c>
      <c r="C57" s="49">
        <v>11644</v>
      </c>
      <c r="D57" s="50">
        <v>111</v>
      </c>
      <c r="E57" s="50">
        <v>84175</v>
      </c>
      <c r="F57" s="57">
        <v>358</v>
      </c>
      <c r="G57" s="68">
        <v>118834</v>
      </c>
      <c r="H57" s="23">
        <v>247</v>
      </c>
      <c r="I57" s="23">
        <v>34659</v>
      </c>
      <c r="J57" s="24">
        <f t="shared" si="25"/>
        <v>570</v>
      </c>
      <c r="K57" s="25">
        <f t="shared" si="25"/>
        <v>214653</v>
      </c>
      <c r="L57" s="255"/>
      <c r="M57" s="246"/>
      <c r="N57" s="246"/>
      <c r="O57" s="246"/>
    </row>
    <row r="58" spans="1:15" ht="15" thickBot="1" x14ac:dyDescent="0.35">
      <c r="A58" s="72" t="s">
        <v>34</v>
      </c>
      <c r="B58" s="73">
        <f>B59</f>
        <v>380</v>
      </c>
      <c r="C58" s="73">
        <f t="shared" ref="C58:G59" si="28">C59</f>
        <v>578806.80000000005</v>
      </c>
      <c r="D58" s="73">
        <f t="shared" si="28"/>
        <v>106</v>
      </c>
      <c r="E58" s="73">
        <f t="shared" si="28"/>
        <v>1296765.2</v>
      </c>
      <c r="F58" s="73">
        <f t="shared" si="28"/>
        <v>203</v>
      </c>
      <c r="G58" s="73">
        <f t="shared" si="28"/>
        <v>287532.5</v>
      </c>
      <c r="H58" s="35">
        <f t="shared" si="24"/>
        <v>309</v>
      </c>
      <c r="I58" s="36">
        <f t="shared" si="24"/>
        <v>1584297.7</v>
      </c>
      <c r="J58" s="37">
        <f t="shared" si="25"/>
        <v>689</v>
      </c>
      <c r="K58" s="38">
        <f t="shared" si="25"/>
        <v>2163104.5</v>
      </c>
      <c r="L58" s="254">
        <f>K58/K3</f>
        <v>6.7150116436777581E-4</v>
      </c>
      <c r="M58" s="242">
        <f>J58/J3</f>
        <v>2.421977352929907E-4</v>
      </c>
      <c r="N58" s="242">
        <f>E58/K58</f>
        <v>0.59949262737884368</v>
      </c>
      <c r="O58" s="242">
        <v>9.8624370622756294E-2</v>
      </c>
    </row>
    <row r="59" spans="1:15" ht="15" thickBot="1" x14ac:dyDescent="0.35">
      <c r="A59" s="95" t="s">
        <v>21</v>
      </c>
      <c r="B59" s="62">
        <f>B60</f>
        <v>380</v>
      </c>
      <c r="C59" s="62">
        <f t="shared" si="28"/>
        <v>578806.80000000005</v>
      </c>
      <c r="D59" s="62">
        <f t="shared" si="28"/>
        <v>106</v>
      </c>
      <c r="E59" s="62">
        <f t="shared" si="28"/>
        <v>1296765.2</v>
      </c>
      <c r="F59" s="62">
        <f t="shared" si="28"/>
        <v>203</v>
      </c>
      <c r="G59" s="62">
        <f t="shared" si="28"/>
        <v>287532.5</v>
      </c>
      <c r="H59" s="44">
        <f t="shared" si="24"/>
        <v>309</v>
      </c>
      <c r="I59" s="45">
        <f t="shared" si="24"/>
        <v>1584297.7</v>
      </c>
      <c r="J59" s="79">
        <f t="shared" si="25"/>
        <v>689</v>
      </c>
      <c r="K59" s="80">
        <f t="shared" si="25"/>
        <v>2163104.5</v>
      </c>
      <c r="L59" s="254"/>
      <c r="M59" s="242"/>
      <c r="N59" s="242"/>
      <c r="O59" s="242"/>
    </row>
    <row r="60" spans="1:15" ht="15" thickBot="1" x14ac:dyDescent="0.35">
      <c r="A60" s="99" t="str">
        <f>A43</f>
        <v>EverSource West</v>
      </c>
      <c r="B60" s="51">
        <v>380</v>
      </c>
      <c r="C60" s="52">
        <v>578806.80000000005</v>
      </c>
      <c r="D60" s="52">
        <v>106</v>
      </c>
      <c r="E60" s="65">
        <v>1296765.2</v>
      </c>
      <c r="F60" s="51">
        <v>203</v>
      </c>
      <c r="G60" s="52">
        <v>287532.5</v>
      </c>
      <c r="H60" s="82">
        <f>D60+F60</f>
        <v>309</v>
      </c>
      <c r="I60" s="82">
        <f>E60+G60</f>
        <v>1584297.7</v>
      </c>
      <c r="J60" s="83">
        <f t="shared" si="25"/>
        <v>689</v>
      </c>
      <c r="K60" s="84">
        <f t="shared" si="25"/>
        <v>2163104.5</v>
      </c>
      <c r="L60" s="254"/>
      <c r="M60" s="242"/>
      <c r="N60" s="242"/>
      <c r="O60" s="242"/>
    </row>
  </sheetData>
  <mergeCells count="33">
    <mergeCell ref="L49:L57"/>
    <mergeCell ref="M49:M57"/>
    <mergeCell ref="N49:N57"/>
    <mergeCell ref="O49:O57"/>
    <mergeCell ref="L58:L60"/>
    <mergeCell ref="M58:M60"/>
    <mergeCell ref="N58:N60"/>
    <mergeCell ref="O58:O60"/>
    <mergeCell ref="L31:L39"/>
    <mergeCell ref="M31:M39"/>
    <mergeCell ref="N31:N39"/>
    <mergeCell ref="O31:O39"/>
    <mergeCell ref="L40:L48"/>
    <mergeCell ref="M40:M48"/>
    <mergeCell ref="N40:N48"/>
    <mergeCell ref="O40:O48"/>
    <mergeCell ref="L13:L21"/>
    <mergeCell ref="M13:M21"/>
    <mergeCell ref="N13:N21"/>
    <mergeCell ref="O13:O21"/>
    <mergeCell ref="L22:L30"/>
    <mergeCell ref="M22:M30"/>
    <mergeCell ref="N22:N30"/>
    <mergeCell ref="O22:O30"/>
    <mergeCell ref="L4:L12"/>
    <mergeCell ref="M4:M12"/>
    <mergeCell ref="N4:N12"/>
    <mergeCell ref="O4:O12"/>
    <mergeCell ref="B1:C1"/>
    <mergeCell ref="D1:E1"/>
    <mergeCell ref="F1:G1"/>
    <mergeCell ref="H1:I1"/>
    <mergeCell ref="J1:O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AFCC-4F5E-4B47-BB29-2D0F7274EC82}">
  <sheetPr>
    <tabColor theme="4" tint="0.79998168889431442"/>
  </sheetPr>
  <dimension ref="A1:O60"/>
  <sheetViews>
    <sheetView zoomScale="90" zoomScaleNormal="90" workbookViewId="0">
      <selection activeCell="G25" sqref="G25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</cols>
  <sheetData>
    <row r="1" spans="1:15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51"/>
      <c r="M1" s="251"/>
      <c r="N1" s="251"/>
      <c r="O1" s="252"/>
    </row>
    <row r="2" spans="1:15" ht="44.4" thickTop="1" thickBot="1" x14ac:dyDescent="0.35">
      <c r="A2" s="1">
        <f>JAN!A2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03" t="s">
        <v>15</v>
      </c>
      <c r="M2" s="104" t="s">
        <v>16</v>
      </c>
      <c r="N2" s="105" t="s">
        <v>17</v>
      </c>
      <c r="O2" s="106" t="s">
        <v>18</v>
      </c>
    </row>
    <row r="3" spans="1:15" ht="15" thickBot="1" x14ac:dyDescent="0.35">
      <c r="A3" s="16" t="s">
        <v>45</v>
      </c>
      <c r="B3" s="17">
        <f>B4+B13+B22+B31+B40+B49</f>
        <v>1064509</v>
      </c>
      <c r="C3" s="18">
        <f>C4+C13+C22+C31+C40+C49+C58</f>
        <v>602290256.69999993</v>
      </c>
      <c r="D3" s="19">
        <f>D4+D13+D22+D31+D40+D49</f>
        <v>532753</v>
      </c>
      <c r="E3" s="20">
        <f>E4+E13+E22+E31+E40+E49+E58</f>
        <v>1760097253</v>
      </c>
      <c r="F3" s="21">
        <f>F4+F13+F22+F31+F40+F49</f>
        <v>1254188</v>
      </c>
      <c r="G3" s="22">
        <f>G4+G13+G22+G31+G40+G49+G58</f>
        <v>759870403.70000005</v>
      </c>
      <c r="H3" s="23">
        <f>D3+F3</f>
        <v>1786941</v>
      </c>
      <c r="I3" s="23">
        <f>E3+G3</f>
        <v>2519967656.6999998</v>
      </c>
      <c r="J3" s="24">
        <f>B3+D3+F3</f>
        <v>2851450</v>
      </c>
      <c r="K3" s="25">
        <f>C3+E3+G3</f>
        <v>3122257913.3999996</v>
      </c>
      <c r="L3" s="107">
        <f>SUM(L4:L57)</f>
        <v>0.99931029890555878</v>
      </c>
      <c r="M3" s="27">
        <f>SUM(M4:M57)</f>
        <v>1</v>
      </c>
      <c r="N3" s="27">
        <f>E3/K3</f>
        <v>0.56372577212346064</v>
      </c>
      <c r="O3" s="108">
        <f>G3/K3</f>
        <v>0.2433720803264888</v>
      </c>
    </row>
    <row r="4" spans="1:15" ht="15" thickBot="1" x14ac:dyDescent="0.35">
      <c r="A4" s="29" t="s">
        <v>20</v>
      </c>
      <c r="B4" s="30">
        <f>SUM(B5,B8,B11)</f>
        <v>828207</v>
      </c>
      <c r="C4" s="31">
        <f>SUM(C5,C8,C11)</f>
        <v>360215292.80000001</v>
      </c>
      <c r="D4" s="32">
        <f>SUM(D5,D8,D11)</f>
        <v>329056</v>
      </c>
      <c r="E4" s="32">
        <f>E5+E8+E11</f>
        <v>162393217</v>
      </c>
      <c r="F4" s="33">
        <f>F5+F8+F11</f>
        <v>1005704</v>
      </c>
      <c r="G4" s="34">
        <f>G5+G8+G11</f>
        <v>469369987</v>
      </c>
      <c r="H4" s="35">
        <f t="shared" ref="H4:I19" si="0">D4+F4</f>
        <v>1334760</v>
      </c>
      <c r="I4" s="36">
        <f t="shared" si="0"/>
        <v>631763204</v>
      </c>
      <c r="J4" s="37">
        <f t="shared" ref="J4:K19" si="1">B4+D4+F4</f>
        <v>2162967</v>
      </c>
      <c r="K4" s="38">
        <f>C4+I4</f>
        <v>991978496.79999995</v>
      </c>
      <c r="L4" s="256">
        <f>K4/K$3</f>
        <v>0.31771190091076734</v>
      </c>
      <c r="M4" s="237">
        <f>J4/J3</f>
        <v>0.75854986059724006</v>
      </c>
      <c r="N4" s="237">
        <f>E4/$K$4</f>
        <v>0.16370638831775131</v>
      </c>
      <c r="O4" s="237">
        <f>G4/K4</f>
        <v>0.47316548545571258</v>
      </c>
    </row>
    <row r="5" spans="1:15" ht="15" thickBot="1" x14ac:dyDescent="0.35">
      <c r="A5" s="39" t="s">
        <v>21</v>
      </c>
      <c r="B5" s="40">
        <f>B6+B7</f>
        <v>349184</v>
      </c>
      <c r="C5" s="41">
        <f>C6+C7</f>
        <v>154093820.80000001</v>
      </c>
      <c r="D5" s="40">
        <f>D6+D7</f>
        <v>137512</v>
      </c>
      <c r="E5" s="40">
        <f>E6+E7</f>
        <v>67531580</v>
      </c>
      <c r="F5" s="40">
        <f t="shared" ref="F5:G5" si="2">F6+F7</f>
        <v>621765</v>
      </c>
      <c r="G5" s="40">
        <f t="shared" si="2"/>
        <v>273599997</v>
      </c>
      <c r="H5" s="44">
        <f t="shared" si="0"/>
        <v>759277</v>
      </c>
      <c r="I5" s="45">
        <f t="shared" si="0"/>
        <v>341131577</v>
      </c>
      <c r="J5" s="24">
        <f t="shared" si="1"/>
        <v>1108461</v>
      </c>
      <c r="K5" s="25">
        <f t="shared" si="1"/>
        <v>495225397.80000001</v>
      </c>
      <c r="L5" s="256"/>
      <c r="M5" s="237"/>
      <c r="N5" s="237"/>
      <c r="O5" s="237"/>
    </row>
    <row r="6" spans="1:15" ht="15" thickBot="1" x14ac:dyDescent="0.35">
      <c r="A6" s="47" t="s">
        <v>22</v>
      </c>
      <c r="B6" s="48">
        <v>256194</v>
      </c>
      <c r="C6" s="49">
        <v>107477187</v>
      </c>
      <c r="D6" s="50">
        <v>120308</v>
      </c>
      <c r="E6" s="50">
        <v>58217991</v>
      </c>
      <c r="F6" s="48">
        <v>590014</v>
      </c>
      <c r="G6" s="49">
        <v>258628684</v>
      </c>
      <c r="H6" s="23">
        <f t="shared" si="0"/>
        <v>710322</v>
      </c>
      <c r="I6" s="23">
        <f t="shared" si="0"/>
        <v>316846675</v>
      </c>
      <c r="J6" s="24">
        <f t="shared" si="1"/>
        <v>966516</v>
      </c>
      <c r="K6" s="25">
        <f t="shared" si="1"/>
        <v>424323862</v>
      </c>
      <c r="L6" s="256"/>
      <c r="M6" s="237"/>
      <c r="N6" s="237"/>
      <c r="O6" s="237"/>
    </row>
    <row r="7" spans="1:15" ht="15" thickBot="1" x14ac:dyDescent="0.35">
      <c r="A7" s="47" t="s">
        <v>23</v>
      </c>
      <c r="B7" s="48">
        <v>92990</v>
      </c>
      <c r="C7" s="49">
        <v>46616633.799999997</v>
      </c>
      <c r="D7" s="50">
        <v>17204</v>
      </c>
      <c r="E7" s="50">
        <v>9313589</v>
      </c>
      <c r="F7" s="51">
        <v>31751</v>
      </c>
      <c r="G7" s="65">
        <v>14971313</v>
      </c>
      <c r="H7" s="23">
        <f t="shared" si="0"/>
        <v>48955</v>
      </c>
      <c r="I7" s="23">
        <f t="shared" si="0"/>
        <v>24284902</v>
      </c>
      <c r="J7" s="24">
        <f t="shared" si="1"/>
        <v>141945</v>
      </c>
      <c r="K7" s="25">
        <f t="shared" si="1"/>
        <v>70901535.799999997</v>
      </c>
      <c r="L7" s="256"/>
      <c r="M7" s="237"/>
      <c r="N7" s="237"/>
      <c r="O7" s="237"/>
    </row>
    <row r="8" spans="1:15" ht="15" thickBot="1" x14ac:dyDescent="0.35">
      <c r="A8" s="53" t="s">
        <v>24</v>
      </c>
      <c r="B8" s="40">
        <f>SUM(B9:B10)</f>
        <v>472974</v>
      </c>
      <c r="C8" s="40">
        <f t="shared" ref="C8:G8" si="3">SUM(C9:C10)</f>
        <v>203365206</v>
      </c>
      <c r="D8" s="40">
        <f t="shared" si="3"/>
        <v>190152</v>
      </c>
      <c r="E8" s="40">
        <f t="shared" si="3"/>
        <v>94156920</v>
      </c>
      <c r="F8" s="40">
        <f t="shared" si="3"/>
        <v>370114</v>
      </c>
      <c r="G8" s="40">
        <f t="shared" si="3"/>
        <v>189512353</v>
      </c>
      <c r="H8" s="44">
        <f t="shared" si="0"/>
        <v>560266</v>
      </c>
      <c r="I8" s="45">
        <f t="shared" si="0"/>
        <v>283669273</v>
      </c>
      <c r="J8" s="24">
        <f t="shared" si="1"/>
        <v>1033240</v>
      </c>
      <c r="K8" s="25">
        <f t="shared" si="1"/>
        <v>487034479</v>
      </c>
      <c r="L8" s="256"/>
      <c r="M8" s="237"/>
      <c r="N8" s="237"/>
      <c r="O8" s="237"/>
    </row>
    <row r="9" spans="1:15" ht="15" thickBot="1" x14ac:dyDescent="0.35">
      <c r="A9" s="56" t="s">
        <v>25</v>
      </c>
      <c r="B9" s="48">
        <v>471148</v>
      </c>
      <c r="C9" s="49">
        <v>202267444</v>
      </c>
      <c r="D9" s="50">
        <v>189755</v>
      </c>
      <c r="E9" s="50">
        <v>93936287</v>
      </c>
      <c r="F9" s="57">
        <v>359962</v>
      </c>
      <c r="G9" s="68">
        <v>183136556</v>
      </c>
      <c r="H9" s="23">
        <f t="shared" si="0"/>
        <v>549717</v>
      </c>
      <c r="I9" s="23">
        <f t="shared" si="0"/>
        <v>277072843</v>
      </c>
      <c r="J9" s="24">
        <f t="shared" si="1"/>
        <v>1020865</v>
      </c>
      <c r="K9" s="25">
        <f t="shared" si="1"/>
        <v>479340287</v>
      </c>
      <c r="L9" s="256"/>
      <c r="M9" s="237"/>
      <c r="N9" s="237"/>
      <c r="O9" s="237"/>
    </row>
    <row r="10" spans="1:15" ht="15" thickBot="1" x14ac:dyDescent="0.35">
      <c r="A10" s="56" t="s">
        <v>26</v>
      </c>
      <c r="B10" s="48">
        <v>1826</v>
      </c>
      <c r="C10" s="49">
        <v>1097762</v>
      </c>
      <c r="D10" s="50">
        <v>397</v>
      </c>
      <c r="E10" s="50">
        <v>220633</v>
      </c>
      <c r="F10" s="57">
        <v>10152</v>
      </c>
      <c r="G10" s="68">
        <v>6375797</v>
      </c>
      <c r="H10" s="23">
        <f t="shared" si="0"/>
        <v>10549</v>
      </c>
      <c r="I10" s="23">
        <f t="shared" si="0"/>
        <v>6596430</v>
      </c>
      <c r="J10" s="24">
        <f t="shared" si="1"/>
        <v>12375</v>
      </c>
      <c r="K10" s="25">
        <f t="shared" si="1"/>
        <v>7694192</v>
      </c>
      <c r="L10" s="256"/>
      <c r="M10" s="237"/>
      <c r="N10" s="237"/>
      <c r="O10" s="237"/>
    </row>
    <row r="11" spans="1:15" ht="15" thickBot="1" x14ac:dyDescent="0.35">
      <c r="A11" s="53" t="s">
        <v>27</v>
      </c>
      <c r="B11" s="40">
        <f>B12</f>
        <v>6049</v>
      </c>
      <c r="C11" s="40">
        <f t="shared" ref="C11:G11" si="4">C12</f>
        <v>2756266</v>
      </c>
      <c r="D11" s="40">
        <f t="shared" si="4"/>
        <v>1392</v>
      </c>
      <c r="E11" s="40">
        <f t="shared" si="4"/>
        <v>704717</v>
      </c>
      <c r="F11" s="40">
        <f t="shared" si="4"/>
        <v>13825</v>
      </c>
      <c r="G11" s="40">
        <f t="shared" si="4"/>
        <v>6257637</v>
      </c>
      <c r="H11" s="44">
        <f t="shared" si="0"/>
        <v>15217</v>
      </c>
      <c r="I11" s="45">
        <f t="shared" si="0"/>
        <v>6962354</v>
      </c>
      <c r="J11" s="24">
        <f t="shared" si="1"/>
        <v>21266</v>
      </c>
      <c r="K11" s="25">
        <f t="shared" si="1"/>
        <v>9718620</v>
      </c>
      <c r="L11" s="256"/>
      <c r="M11" s="237"/>
      <c r="N11" s="237"/>
      <c r="O11" s="237"/>
    </row>
    <row r="12" spans="1:15" ht="15" thickBot="1" x14ac:dyDescent="0.35">
      <c r="A12" s="56" t="s">
        <v>28</v>
      </c>
      <c r="B12" s="48">
        <v>6049</v>
      </c>
      <c r="C12" s="49">
        <v>2756266</v>
      </c>
      <c r="D12" s="50">
        <v>1392</v>
      </c>
      <c r="E12" s="50">
        <v>704717</v>
      </c>
      <c r="F12" s="57">
        <v>13825</v>
      </c>
      <c r="G12" s="68">
        <v>6257637</v>
      </c>
      <c r="H12" s="23">
        <v>13825</v>
      </c>
      <c r="I12" s="23">
        <v>6257637</v>
      </c>
      <c r="J12" s="24">
        <f t="shared" si="1"/>
        <v>21266</v>
      </c>
      <c r="K12" s="25">
        <f t="shared" si="1"/>
        <v>9718620</v>
      </c>
      <c r="L12" s="256"/>
      <c r="M12" s="237"/>
      <c r="N12" s="237"/>
      <c r="O12" s="237"/>
    </row>
    <row r="13" spans="1:15" ht="15" thickBot="1" x14ac:dyDescent="0.35">
      <c r="A13" s="29" t="s">
        <v>29</v>
      </c>
      <c r="B13" s="30">
        <f t="shared" ref="B13:G13" si="5">B14+B17+B20</f>
        <v>128210</v>
      </c>
      <c r="C13" s="31">
        <f t="shared" si="5"/>
        <v>61814365</v>
      </c>
      <c r="D13" s="32">
        <f t="shared" si="5"/>
        <v>82888</v>
      </c>
      <c r="E13" s="32">
        <f t="shared" si="5"/>
        <v>38624251</v>
      </c>
      <c r="F13" s="33">
        <f t="shared" si="5"/>
        <v>107608</v>
      </c>
      <c r="G13" s="89">
        <f t="shared" si="5"/>
        <v>48158833.200000003</v>
      </c>
      <c r="H13" s="35">
        <f t="shared" si="0"/>
        <v>190496</v>
      </c>
      <c r="I13" s="36">
        <f t="shared" si="0"/>
        <v>86783084.200000003</v>
      </c>
      <c r="J13" s="60">
        <f t="shared" si="1"/>
        <v>318706</v>
      </c>
      <c r="K13" s="61">
        <f t="shared" si="1"/>
        <v>148597449.19999999</v>
      </c>
      <c r="L13" s="253">
        <f>K13/K3</f>
        <v>4.7592945016571034E-2</v>
      </c>
      <c r="M13" s="237">
        <f>J13/J3</f>
        <v>0.11176980132914832</v>
      </c>
      <c r="N13" s="237">
        <f>E13/K13</f>
        <v>0.25992539715816337</v>
      </c>
      <c r="O13" s="237">
        <f>G13/K13</f>
        <v>0.32408923207815066</v>
      </c>
    </row>
    <row r="14" spans="1:15" ht="15" thickBot="1" x14ac:dyDescent="0.35">
      <c r="A14" s="39" t="s">
        <v>21</v>
      </c>
      <c r="B14" s="62">
        <f t="shared" ref="B14:G14" si="6">B15+B16</f>
        <v>52318</v>
      </c>
      <c r="C14" s="63">
        <f t="shared" si="6"/>
        <v>25942314</v>
      </c>
      <c r="D14" s="64">
        <f t="shared" si="6"/>
        <v>38081</v>
      </c>
      <c r="E14" s="64">
        <f t="shared" si="6"/>
        <v>17197879</v>
      </c>
      <c r="F14" s="92">
        <f t="shared" si="6"/>
        <v>62707</v>
      </c>
      <c r="G14" s="115">
        <f t="shared" si="6"/>
        <v>26532250.199999999</v>
      </c>
      <c r="H14" s="44">
        <f t="shared" si="0"/>
        <v>100788</v>
      </c>
      <c r="I14" s="45">
        <f t="shared" si="0"/>
        <v>43730129.200000003</v>
      </c>
      <c r="J14" s="24">
        <f t="shared" si="1"/>
        <v>153106</v>
      </c>
      <c r="K14" s="25">
        <f t="shared" si="1"/>
        <v>69672443.200000003</v>
      </c>
      <c r="L14" s="253"/>
      <c r="M14" s="237"/>
      <c r="N14" s="237"/>
      <c r="O14" s="237"/>
    </row>
    <row r="15" spans="1:15" ht="15" thickBot="1" x14ac:dyDescent="0.35">
      <c r="A15" s="47" t="str">
        <f>A6</f>
        <v>EverSource East</v>
      </c>
      <c r="B15" s="48">
        <v>25852</v>
      </c>
      <c r="C15" s="49">
        <v>10318986</v>
      </c>
      <c r="D15" s="50">
        <v>27542</v>
      </c>
      <c r="E15" s="50">
        <v>11456196</v>
      </c>
      <c r="F15" s="48">
        <v>55881</v>
      </c>
      <c r="G15" s="49">
        <v>23201635</v>
      </c>
      <c r="H15" s="23">
        <f t="shared" si="0"/>
        <v>83423</v>
      </c>
      <c r="I15" s="23">
        <f t="shared" si="0"/>
        <v>34657831</v>
      </c>
      <c r="J15" s="24">
        <f t="shared" si="1"/>
        <v>109275</v>
      </c>
      <c r="K15" s="25">
        <f t="shared" si="1"/>
        <v>44976817</v>
      </c>
      <c r="L15" s="253"/>
      <c r="M15" s="237"/>
      <c r="N15" s="237"/>
      <c r="O15" s="237"/>
    </row>
    <row r="16" spans="1:15" ht="15" thickBot="1" x14ac:dyDescent="0.35">
      <c r="A16" s="47" t="str">
        <f>A7</f>
        <v>EverSource West</v>
      </c>
      <c r="B16" s="48">
        <v>26466</v>
      </c>
      <c r="C16" s="49">
        <v>15623328</v>
      </c>
      <c r="D16" s="50">
        <v>10539</v>
      </c>
      <c r="E16" s="50">
        <v>5741683</v>
      </c>
      <c r="F16" s="51">
        <v>6826</v>
      </c>
      <c r="G16" s="65">
        <v>3330615.2</v>
      </c>
      <c r="H16" s="23">
        <f t="shared" si="0"/>
        <v>17365</v>
      </c>
      <c r="I16" s="23">
        <f t="shared" si="0"/>
        <v>9072298.1999999993</v>
      </c>
      <c r="J16" s="24">
        <f t="shared" si="1"/>
        <v>43831</v>
      </c>
      <c r="K16" s="25">
        <f t="shared" si="1"/>
        <v>24695626.199999999</v>
      </c>
      <c r="L16" s="253"/>
      <c r="M16" s="237"/>
      <c r="N16" s="237"/>
      <c r="O16" s="237"/>
    </row>
    <row r="17" spans="1:15" ht="15" thickBot="1" x14ac:dyDescent="0.35">
      <c r="A17" s="39" t="s">
        <v>24</v>
      </c>
      <c r="B17" s="62">
        <f>SUM(B18:B19)</f>
        <v>74825</v>
      </c>
      <c r="C17" s="62">
        <f t="shared" ref="C17:G17" si="7">SUM(C18:C19)</f>
        <v>35361718</v>
      </c>
      <c r="D17" s="62">
        <f t="shared" si="7"/>
        <v>44196</v>
      </c>
      <c r="E17" s="62">
        <f t="shared" si="7"/>
        <v>21064641</v>
      </c>
      <c r="F17" s="62">
        <f t="shared" si="7"/>
        <v>41264</v>
      </c>
      <c r="G17" s="62">
        <f t="shared" si="7"/>
        <v>19973458</v>
      </c>
      <c r="H17" s="44">
        <f t="shared" si="0"/>
        <v>85460</v>
      </c>
      <c r="I17" s="45">
        <f t="shared" si="0"/>
        <v>41038099</v>
      </c>
      <c r="J17" s="24">
        <f t="shared" si="1"/>
        <v>160285</v>
      </c>
      <c r="K17" s="25">
        <f t="shared" si="1"/>
        <v>76399817</v>
      </c>
      <c r="L17" s="253"/>
      <c r="M17" s="237"/>
      <c r="N17" s="237"/>
      <c r="O17" s="237"/>
    </row>
    <row r="18" spans="1:15" ht="15" thickBot="1" x14ac:dyDescent="0.35">
      <c r="A18" s="56" t="s">
        <v>25</v>
      </c>
      <c r="B18" s="48">
        <v>74789</v>
      </c>
      <c r="C18" s="49">
        <v>35340116</v>
      </c>
      <c r="D18" s="50">
        <v>44190</v>
      </c>
      <c r="E18" s="50">
        <v>21062177</v>
      </c>
      <c r="F18" s="57">
        <v>41148</v>
      </c>
      <c r="G18" s="68">
        <v>19900417</v>
      </c>
      <c r="H18" s="23">
        <f t="shared" si="0"/>
        <v>85338</v>
      </c>
      <c r="I18" s="23">
        <f t="shared" si="0"/>
        <v>40962594</v>
      </c>
      <c r="J18" s="24">
        <f t="shared" si="1"/>
        <v>160127</v>
      </c>
      <c r="K18" s="25">
        <f t="shared" si="1"/>
        <v>76302710</v>
      </c>
      <c r="L18" s="253"/>
      <c r="M18" s="237"/>
      <c r="N18" s="237"/>
      <c r="O18" s="237"/>
    </row>
    <row r="19" spans="1:15" ht="15" thickBot="1" x14ac:dyDescent="0.35">
      <c r="A19" s="56" t="s">
        <v>26</v>
      </c>
      <c r="B19" s="48">
        <v>36</v>
      </c>
      <c r="C19" s="49">
        <v>21602</v>
      </c>
      <c r="D19" s="50">
        <v>6</v>
      </c>
      <c r="E19" s="50">
        <v>2464</v>
      </c>
      <c r="F19" s="57">
        <v>116</v>
      </c>
      <c r="G19" s="68">
        <v>73041</v>
      </c>
      <c r="H19" s="23">
        <f t="shared" si="0"/>
        <v>122</v>
      </c>
      <c r="I19" s="23">
        <f t="shared" si="0"/>
        <v>75505</v>
      </c>
      <c r="J19" s="24">
        <f t="shared" si="1"/>
        <v>158</v>
      </c>
      <c r="K19" s="25">
        <f t="shared" si="1"/>
        <v>97107</v>
      </c>
      <c r="L19" s="253"/>
      <c r="M19" s="237"/>
      <c r="N19" s="237"/>
      <c r="O19" s="237"/>
    </row>
    <row r="20" spans="1:15" ht="15" thickBot="1" x14ac:dyDescent="0.35">
      <c r="A20" s="53" t="s">
        <v>27</v>
      </c>
      <c r="B20" s="62">
        <f>B21</f>
        <v>1067</v>
      </c>
      <c r="C20" s="62">
        <f t="shared" ref="C20:G20" si="8">C21</f>
        <v>510333</v>
      </c>
      <c r="D20" s="62">
        <f t="shared" si="8"/>
        <v>611</v>
      </c>
      <c r="E20" s="62">
        <f t="shared" si="8"/>
        <v>361731</v>
      </c>
      <c r="F20" s="62">
        <f t="shared" si="8"/>
        <v>3637</v>
      </c>
      <c r="G20" s="62">
        <f t="shared" si="8"/>
        <v>1653125</v>
      </c>
      <c r="H20" s="44">
        <f t="shared" ref="H20:I51" si="9">D20+F20</f>
        <v>4248</v>
      </c>
      <c r="I20" s="44">
        <f t="shared" si="9"/>
        <v>2014856</v>
      </c>
      <c r="J20" s="24">
        <f t="shared" ref="J20:K51" si="10">B20+D20+F20</f>
        <v>5315</v>
      </c>
      <c r="K20" s="25">
        <f t="shared" si="10"/>
        <v>2525189</v>
      </c>
      <c r="L20" s="253"/>
      <c r="M20" s="237"/>
      <c r="N20" s="237"/>
      <c r="O20" s="237"/>
    </row>
    <row r="21" spans="1:15" ht="15" thickBot="1" x14ac:dyDescent="0.35">
      <c r="A21" s="56" t="s">
        <v>28</v>
      </c>
      <c r="B21" s="48">
        <v>1067</v>
      </c>
      <c r="C21" s="49">
        <v>510333</v>
      </c>
      <c r="D21" s="50">
        <v>611</v>
      </c>
      <c r="E21" s="50">
        <v>361731</v>
      </c>
      <c r="F21" s="57">
        <v>3637</v>
      </c>
      <c r="G21" s="68">
        <v>1653125</v>
      </c>
      <c r="H21" s="23">
        <f t="shared" si="9"/>
        <v>4248</v>
      </c>
      <c r="I21" s="23">
        <f t="shared" si="9"/>
        <v>2014856</v>
      </c>
      <c r="J21" s="24">
        <f t="shared" si="10"/>
        <v>5315</v>
      </c>
      <c r="K21" s="25">
        <f t="shared" si="10"/>
        <v>2525189</v>
      </c>
      <c r="L21" s="253"/>
      <c r="M21" s="237"/>
      <c r="N21" s="237"/>
      <c r="O21" s="237"/>
    </row>
    <row r="22" spans="1:15" ht="15" thickBot="1" x14ac:dyDescent="0.35">
      <c r="A22" s="29" t="s">
        <v>30</v>
      </c>
      <c r="B22" s="30">
        <f t="shared" ref="B22:G22" si="11">B23+B26+B29</f>
        <v>103174</v>
      </c>
      <c r="C22" s="31">
        <f t="shared" si="11"/>
        <v>106112290</v>
      </c>
      <c r="D22" s="32">
        <f t="shared" si="11"/>
        <v>99608</v>
      </c>
      <c r="E22" s="32">
        <f t="shared" si="11"/>
        <v>236987334.40000001</v>
      </c>
      <c r="F22" s="33">
        <f t="shared" si="11"/>
        <v>133539</v>
      </c>
      <c r="G22" s="89">
        <f t="shared" si="11"/>
        <v>144811687</v>
      </c>
      <c r="H22" s="35">
        <f t="shared" si="9"/>
        <v>233147</v>
      </c>
      <c r="I22" s="36">
        <f t="shared" si="9"/>
        <v>381799021.39999998</v>
      </c>
      <c r="J22" s="37">
        <f t="shared" si="10"/>
        <v>336321</v>
      </c>
      <c r="K22" s="38">
        <f t="shared" si="10"/>
        <v>487911311.39999998</v>
      </c>
      <c r="L22" s="253">
        <f>K22/K3</f>
        <v>0.15626874042211533</v>
      </c>
      <c r="M22" s="237">
        <f>J22/J3</f>
        <v>0.1179473601150292</v>
      </c>
      <c r="N22" s="237">
        <f>E22/K22</f>
        <v>0.48571805748875702</v>
      </c>
      <c r="O22" s="237">
        <f>G22/K22</f>
        <v>0.29679920021628753</v>
      </c>
    </row>
    <row r="23" spans="1:15" ht="15" thickBot="1" x14ac:dyDescent="0.35">
      <c r="A23" s="53" t="s">
        <v>21</v>
      </c>
      <c r="B23" s="62">
        <f>SUM(B24:B25)</f>
        <v>42177</v>
      </c>
      <c r="C23" s="63">
        <f>SUM(C24:C25)</f>
        <v>59053568</v>
      </c>
      <c r="D23" s="64">
        <f>SUM(D24:D25)</f>
        <v>52839</v>
      </c>
      <c r="E23" s="64">
        <f>SUM(E24:E25)</f>
        <v>167876323.40000001</v>
      </c>
      <c r="F23" s="92">
        <f>F24+F25</f>
        <v>85040</v>
      </c>
      <c r="G23" s="115">
        <f>G24+G25</f>
        <v>105180724</v>
      </c>
      <c r="H23" s="44">
        <f t="shared" si="9"/>
        <v>137879</v>
      </c>
      <c r="I23" s="45">
        <f t="shared" si="9"/>
        <v>273057047.39999998</v>
      </c>
      <c r="J23" s="24">
        <f t="shared" si="10"/>
        <v>180056</v>
      </c>
      <c r="K23" s="25">
        <f t="shared" si="10"/>
        <v>332110615.39999998</v>
      </c>
      <c r="L23" s="253"/>
      <c r="M23" s="237"/>
      <c r="N23" s="237"/>
      <c r="O23" s="237"/>
    </row>
    <row r="24" spans="1:15" ht="15" thickBot="1" x14ac:dyDescent="0.35">
      <c r="A24" s="56" t="str">
        <f>A15</f>
        <v>EverSource East</v>
      </c>
      <c r="B24" s="48">
        <v>31642</v>
      </c>
      <c r="C24" s="49">
        <v>45555580</v>
      </c>
      <c r="D24" s="50">
        <v>45933</v>
      </c>
      <c r="E24" s="50">
        <v>163546578</v>
      </c>
      <c r="F24" s="224">
        <v>80550</v>
      </c>
      <c r="G24" s="224">
        <v>99455974</v>
      </c>
      <c r="H24" s="226">
        <f t="shared" si="9"/>
        <v>126483</v>
      </c>
      <c r="I24" s="23">
        <f t="shared" si="9"/>
        <v>263002552</v>
      </c>
      <c r="J24" s="24">
        <f t="shared" si="10"/>
        <v>158125</v>
      </c>
      <c r="K24" s="25">
        <f t="shared" si="10"/>
        <v>308558132</v>
      </c>
      <c r="L24" s="253"/>
      <c r="M24" s="237"/>
      <c r="N24" s="237"/>
      <c r="O24" s="237"/>
    </row>
    <row r="25" spans="1:15" ht="15" thickBot="1" x14ac:dyDescent="0.35">
      <c r="A25" s="56" t="str">
        <f>A16</f>
        <v>EverSource West</v>
      </c>
      <c r="B25" s="48">
        <v>10535</v>
      </c>
      <c r="C25" s="49">
        <v>13497988</v>
      </c>
      <c r="D25" s="50">
        <v>6906</v>
      </c>
      <c r="E25" s="50">
        <v>4329745.4000000004</v>
      </c>
      <c r="F25" s="225">
        <v>4490</v>
      </c>
      <c r="G25" s="225">
        <f>F25*1275</f>
        <v>5724750</v>
      </c>
      <c r="H25" s="226">
        <f t="shared" si="9"/>
        <v>11396</v>
      </c>
      <c r="I25" s="23">
        <f t="shared" si="9"/>
        <v>10054495.4</v>
      </c>
      <c r="J25" s="24">
        <f t="shared" si="10"/>
        <v>21931</v>
      </c>
      <c r="K25" s="25">
        <f t="shared" si="10"/>
        <v>23552483.399999999</v>
      </c>
      <c r="L25" s="253"/>
      <c r="M25" s="237"/>
      <c r="N25" s="237"/>
      <c r="O25" s="237"/>
    </row>
    <row r="26" spans="1:15" ht="15" thickBot="1" x14ac:dyDescent="0.35">
      <c r="A26" s="53" t="s">
        <v>24</v>
      </c>
      <c r="B26" s="40">
        <f>B27+B28</f>
        <v>60627</v>
      </c>
      <c r="C26" s="40">
        <f t="shared" ref="C26:G26" si="12">C27+C28</f>
        <v>46993030</v>
      </c>
      <c r="D26" s="40">
        <f t="shared" si="12"/>
        <v>46210</v>
      </c>
      <c r="E26" s="40">
        <f t="shared" si="12"/>
        <v>68991503</v>
      </c>
      <c r="F26" s="51">
        <f t="shared" si="12"/>
        <v>46957</v>
      </c>
      <c r="G26" s="51">
        <f t="shared" si="12"/>
        <v>39384103</v>
      </c>
      <c r="H26" s="44">
        <f t="shared" si="9"/>
        <v>93167</v>
      </c>
      <c r="I26" s="45">
        <f t="shared" si="9"/>
        <v>108375606</v>
      </c>
      <c r="J26" s="24">
        <f t="shared" si="10"/>
        <v>153794</v>
      </c>
      <c r="K26" s="25">
        <f t="shared" si="10"/>
        <v>155368636</v>
      </c>
      <c r="L26" s="253"/>
      <c r="M26" s="237"/>
      <c r="N26" s="237"/>
      <c r="O26" s="237"/>
    </row>
    <row r="27" spans="1:15" ht="15" thickBot="1" x14ac:dyDescent="0.35">
      <c r="A27" s="56" t="s">
        <v>25</v>
      </c>
      <c r="B27" s="48">
        <v>60407</v>
      </c>
      <c r="C27" s="49">
        <v>46882397</v>
      </c>
      <c r="D27" s="50">
        <v>45894</v>
      </c>
      <c r="E27" s="50">
        <v>68539663</v>
      </c>
      <c r="F27" s="57">
        <v>45876</v>
      </c>
      <c r="G27" s="68">
        <v>38266891</v>
      </c>
      <c r="H27" s="23">
        <f t="shared" si="9"/>
        <v>91770</v>
      </c>
      <c r="I27" s="23">
        <f t="shared" si="9"/>
        <v>106806554</v>
      </c>
      <c r="J27" s="24">
        <f t="shared" si="10"/>
        <v>152177</v>
      </c>
      <c r="K27" s="25">
        <f t="shared" si="10"/>
        <v>153688951</v>
      </c>
      <c r="L27" s="253"/>
      <c r="M27" s="237"/>
      <c r="N27" s="237"/>
      <c r="O27" s="237"/>
    </row>
    <row r="28" spans="1:15" ht="15" thickBot="1" x14ac:dyDescent="0.35">
      <c r="A28" s="56" t="s">
        <v>26</v>
      </c>
      <c r="B28" s="48">
        <v>220</v>
      </c>
      <c r="C28" s="49">
        <v>110633</v>
      </c>
      <c r="D28" s="50">
        <v>316</v>
      </c>
      <c r="E28" s="50">
        <v>451840</v>
      </c>
      <c r="F28" s="57">
        <v>1081</v>
      </c>
      <c r="G28" s="68">
        <v>1117212</v>
      </c>
      <c r="H28" s="23">
        <f t="shared" si="9"/>
        <v>1397</v>
      </c>
      <c r="I28" s="23">
        <f t="shared" si="9"/>
        <v>1569052</v>
      </c>
      <c r="J28" s="24">
        <f t="shared" si="10"/>
        <v>1617</v>
      </c>
      <c r="K28" s="25">
        <f t="shared" si="10"/>
        <v>1679685</v>
      </c>
      <c r="L28" s="253"/>
      <c r="M28" s="237"/>
      <c r="N28" s="237"/>
      <c r="O28" s="237"/>
    </row>
    <row r="29" spans="1:15" ht="15" thickBot="1" x14ac:dyDescent="0.35">
      <c r="A29" s="53" t="s">
        <v>27</v>
      </c>
      <c r="B29" s="40">
        <f>B30</f>
        <v>370</v>
      </c>
      <c r="C29" s="40">
        <f t="shared" ref="C29:G29" si="13">C30</f>
        <v>65692</v>
      </c>
      <c r="D29" s="40">
        <f t="shared" si="13"/>
        <v>559</v>
      </c>
      <c r="E29" s="40">
        <f t="shared" si="13"/>
        <v>119508</v>
      </c>
      <c r="F29" s="40">
        <f t="shared" si="13"/>
        <v>1542</v>
      </c>
      <c r="G29" s="40">
        <f t="shared" si="13"/>
        <v>246860</v>
      </c>
      <c r="H29" s="44">
        <f t="shared" si="9"/>
        <v>2101</v>
      </c>
      <c r="I29" s="45">
        <f t="shared" si="9"/>
        <v>366368</v>
      </c>
      <c r="J29" s="24">
        <f t="shared" si="10"/>
        <v>2471</v>
      </c>
      <c r="K29" s="25">
        <f t="shared" si="10"/>
        <v>432060</v>
      </c>
      <c r="L29" s="253"/>
      <c r="M29" s="237"/>
      <c r="N29" s="237"/>
      <c r="O29" s="237"/>
    </row>
    <row r="30" spans="1:15" ht="15" thickBot="1" x14ac:dyDescent="0.35">
      <c r="A30" s="56" t="s">
        <v>28</v>
      </c>
      <c r="B30" s="48">
        <v>370</v>
      </c>
      <c r="C30" s="49">
        <v>65692</v>
      </c>
      <c r="D30" s="50">
        <v>559</v>
      </c>
      <c r="E30" s="50">
        <v>119508</v>
      </c>
      <c r="F30" s="57">
        <v>1542</v>
      </c>
      <c r="G30" s="68">
        <v>246860</v>
      </c>
      <c r="H30" s="23">
        <f t="shared" si="9"/>
        <v>2101</v>
      </c>
      <c r="I30" s="23">
        <f t="shared" si="9"/>
        <v>366368</v>
      </c>
      <c r="J30" s="24">
        <f t="shared" si="10"/>
        <v>2471</v>
      </c>
      <c r="K30" s="25">
        <f t="shared" si="10"/>
        <v>432060</v>
      </c>
      <c r="L30" s="253"/>
      <c r="M30" s="237"/>
      <c r="N30" s="237"/>
      <c r="O30" s="237"/>
    </row>
    <row r="31" spans="1:15" ht="15" thickBot="1" x14ac:dyDescent="0.35">
      <c r="A31" s="29" t="s">
        <v>31</v>
      </c>
      <c r="B31" s="30">
        <f t="shared" ref="B31:G31" si="14">B32+B35+B38</f>
        <v>2350</v>
      </c>
      <c r="C31" s="31">
        <f t="shared" si="14"/>
        <v>45037532</v>
      </c>
      <c r="D31" s="32">
        <f t="shared" si="14"/>
        <v>11109</v>
      </c>
      <c r="E31" s="32">
        <f t="shared" si="14"/>
        <v>486907513.80000001</v>
      </c>
      <c r="F31" s="33">
        <f t="shared" si="14"/>
        <v>2947</v>
      </c>
      <c r="G31" s="89">
        <f t="shared" si="14"/>
        <v>63182320.5</v>
      </c>
      <c r="H31" s="35">
        <f t="shared" si="9"/>
        <v>14056</v>
      </c>
      <c r="I31" s="36">
        <f t="shared" si="9"/>
        <v>550089834.29999995</v>
      </c>
      <c r="J31" s="37">
        <f t="shared" si="10"/>
        <v>16406</v>
      </c>
      <c r="K31" s="38">
        <f t="shared" si="10"/>
        <v>595127366.29999995</v>
      </c>
      <c r="L31" s="253">
        <f>K31/K3</f>
        <v>0.19060800959006388</v>
      </c>
      <c r="M31" s="237">
        <f>J31/J3</f>
        <v>5.7535639762226233E-3</v>
      </c>
      <c r="N31" s="237">
        <f>E31/K31</f>
        <v>0.81815682049235994</v>
      </c>
      <c r="O31" s="237">
        <f>G31/K31</f>
        <v>0.10616604793829997</v>
      </c>
    </row>
    <row r="32" spans="1:15" ht="15" thickBot="1" x14ac:dyDescent="0.35">
      <c r="A32" s="53" t="s">
        <v>21</v>
      </c>
      <c r="B32" s="62">
        <f t="shared" ref="B32:G32" si="15">B33+B34</f>
        <v>264</v>
      </c>
      <c r="C32" s="63">
        <f t="shared" si="15"/>
        <v>18074990</v>
      </c>
      <c r="D32" s="64">
        <f t="shared" si="15"/>
        <v>3352</v>
      </c>
      <c r="E32" s="64">
        <f t="shared" si="15"/>
        <v>333589812.80000001</v>
      </c>
      <c r="F32" s="92">
        <f t="shared" si="15"/>
        <v>607</v>
      </c>
      <c r="G32" s="93">
        <f t="shared" si="15"/>
        <v>36420495.5</v>
      </c>
      <c r="H32" s="44">
        <f t="shared" si="9"/>
        <v>3959</v>
      </c>
      <c r="I32" s="45">
        <f t="shared" si="9"/>
        <v>370010308.30000001</v>
      </c>
      <c r="J32" s="46">
        <f t="shared" si="10"/>
        <v>4223</v>
      </c>
      <c r="K32" s="25">
        <f t="shared" si="10"/>
        <v>388085298.30000001</v>
      </c>
      <c r="L32" s="253"/>
      <c r="M32" s="237"/>
      <c r="N32" s="237"/>
      <c r="O32" s="237"/>
    </row>
    <row r="33" spans="1:15" ht="15" thickBot="1" x14ac:dyDescent="0.35">
      <c r="A33" s="56" t="str">
        <f>A24</f>
        <v>EverSource East</v>
      </c>
      <c r="B33" s="48">
        <v>217</v>
      </c>
      <c r="C33" s="49">
        <v>14617062</v>
      </c>
      <c r="D33" s="50">
        <v>2914</v>
      </c>
      <c r="E33" s="50">
        <v>320877850</v>
      </c>
      <c r="F33" s="48">
        <v>560</v>
      </c>
      <c r="G33" s="50">
        <v>34542618</v>
      </c>
      <c r="H33" s="23">
        <f t="shared" si="9"/>
        <v>3474</v>
      </c>
      <c r="I33" s="23">
        <f t="shared" si="9"/>
        <v>355420468</v>
      </c>
      <c r="J33" s="46">
        <f t="shared" si="10"/>
        <v>3691</v>
      </c>
      <c r="K33" s="25">
        <f t="shared" si="10"/>
        <v>370037530</v>
      </c>
      <c r="L33" s="253"/>
      <c r="M33" s="237"/>
      <c r="N33" s="237"/>
      <c r="O33" s="237"/>
    </row>
    <row r="34" spans="1:15" ht="15" thickBot="1" x14ac:dyDescent="0.35">
      <c r="A34" s="56" t="str">
        <f>A25</f>
        <v>EverSource West</v>
      </c>
      <c r="B34" s="48">
        <v>47</v>
      </c>
      <c r="C34" s="49">
        <v>3457928</v>
      </c>
      <c r="D34" s="50">
        <v>438</v>
      </c>
      <c r="E34" s="50">
        <v>12711962.799999999</v>
      </c>
      <c r="F34" s="51">
        <v>47</v>
      </c>
      <c r="G34" s="52">
        <v>1877877.5</v>
      </c>
      <c r="H34" s="23">
        <f t="shared" si="9"/>
        <v>485</v>
      </c>
      <c r="I34" s="23">
        <f t="shared" si="9"/>
        <v>14589840.299999999</v>
      </c>
      <c r="J34" s="46">
        <f t="shared" si="10"/>
        <v>532</v>
      </c>
      <c r="K34" s="25">
        <f t="shared" si="10"/>
        <v>18047768.299999997</v>
      </c>
      <c r="L34" s="253"/>
      <c r="M34" s="237"/>
      <c r="N34" s="237"/>
      <c r="O34" s="237"/>
    </row>
    <row r="35" spans="1:15" ht="15" thickBot="1" x14ac:dyDescent="0.35">
      <c r="A35" s="53" t="s">
        <v>24</v>
      </c>
      <c r="B35" s="62">
        <f>SUM(B36:B37)</f>
        <v>1775</v>
      </c>
      <c r="C35" s="62">
        <f t="shared" ref="C35:G35" si="16">SUM(C36:C37)</f>
        <v>26315757</v>
      </c>
      <c r="D35" s="62">
        <f t="shared" si="16"/>
        <v>7297</v>
      </c>
      <c r="E35" s="62">
        <f t="shared" si="16"/>
        <v>149079914</v>
      </c>
      <c r="F35" s="62">
        <f t="shared" si="16"/>
        <v>1504</v>
      </c>
      <c r="G35" s="62">
        <f t="shared" si="16"/>
        <v>24981660</v>
      </c>
      <c r="H35" s="44">
        <f t="shared" si="9"/>
        <v>8801</v>
      </c>
      <c r="I35" s="45">
        <f t="shared" si="9"/>
        <v>174061574</v>
      </c>
      <c r="J35" s="24">
        <f t="shared" si="10"/>
        <v>10576</v>
      </c>
      <c r="K35" s="25">
        <f t="shared" si="10"/>
        <v>200377331</v>
      </c>
      <c r="L35" s="253"/>
      <c r="M35" s="237"/>
      <c r="N35" s="237"/>
      <c r="O35" s="237"/>
    </row>
    <row r="36" spans="1:15" ht="15" thickBot="1" x14ac:dyDescent="0.35">
      <c r="A36" s="56" t="s">
        <v>25</v>
      </c>
      <c r="B36" s="48">
        <v>1769</v>
      </c>
      <c r="C36" s="49">
        <v>26290261</v>
      </c>
      <c r="D36" s="50">
        <v>7268</v>
      </c>
      <c r="E36" s="50">
        <v>148459837</v>
      </c>
      <c r="F36" s="57">
        <v>1465</v>
      </c>
      <c r="G36" s="68">
        <v>24259908</v>
      </c>
      <c r="H36" s="23">
        <f t="shared" si="9"/>
        <v>8733</v>
      </c>
      <c r="I36" s="23">
        <f t="shared" si="9"/>
        <v>172719745</v>
      </c>
      <c r="J36" s="24">
        <f t="shared" si="10"/>
        <v>10502</v>
      </c>
      <c r="K36" s="25">
        <f t="shared" si="10"/>
        <v>199010006</v>
      </c>
      <c r="L36" s="253"/>
      <c r="M36" s="237"/>
      <c r="N36" s="237"/>
      <c r="O36" s="237"/>
    </row>
    <row r="37" spans="1:15" ht="15" thickBot="1" x14ac:dyDescent="0.35">
      <c r="A37" s="56" t="s">
        <v>26</v>
      </c>
      <c r="B37" s="48">
        <v>6</v>
      </c>
      <c r="C37" s="49">
        <v>25496</v>
      </c>
      <c r="D37" s="50">
        <v>29</v>
      </c>
      <c r="E37" s="50">
        <v>620077</v>
      </c>
      <c r="F37" s="57">
        <v>39</v>
      </c>
      <c r="G37" s="68">
        <v>721752</v>
      </c>
      <c r="H37" s="23">
        <f t="shared" si="9"/>
        <v>68</v>
      </c>
      <c r="I37" s="23">
        <f t="shared" si="9"/>
        <v>1341829</v>
      </c>
      <c r="J37" s="24">
        <f t="shared" si="10"/>
        <v>74</v>
      </c>
      <c r="K37" s="25">
        <f t="shared" si="10"/>
        <v>1367325</v>
      </c>
      <c r="L37" s="253"/>
      <c r="M37" s="237"/>
      <c r="N37" s="237"/>
      <c r="O37" s="237"/>
    </row>
    <row r="38" spans="1:15" ht="15" thickBot="1" x14ac:dyDescent="0.35">
      <c r="A38" s="53" t="s">
        <v>27</v>
      </c>
      <c r="B38" s="62">
        <f>B39</f>
        <v>311</v>
      </c>
      <c r="C38" s="62">
        <f t="shared" ref="C38:G38" si="17">C39</f>
        <v>646785</v>
      </c>
      <c r="D38" s="62">
        <f t="shared" si="17"/>
        <v>460</v>
      </c>
      <c r="E38" s="62">
        <f t="shared" si="17"/>
        <v>4237787</v>
      </c>
      <c r="F38" s="62">
        <f t="shared" si="17"/>
        <v>836</v>
      </c>
      <c r="G38" s="62">
        <f t="shared" si="17"/>
        <v>1780165</v>
      </c>
      <c r="H38" s="44">
        <f t="shared" si="9"/>
        <v>1296</v>
      </c>
      <c r="I38" s="45">
        <f t="shared" si="9"/>
        <v>6017952</v>
      </c>
      <c r="J38" s="24">
        <f t="shared" si="10"/>
        <v>1607</v>
      </c>
      <c r="K38" s="25">
        <f t="shared" si="10"/>
        <v>6664737</v>
      </c>
      <c r="L38" s="253"/>
      <c r="M38" s="237"/>
      <c r="N38" s="237"/>
      <c r="O38" s="237"/>
    </row>
    <row r="39" spans="1:15" ht="15" thickBot="1" x14ac:dyDescent="0.35">
      <c r="A39" s="56" t="s">
        <v>28</v>
      </c>
      <c r="B39" s="48">
        <v>311</v>
      </c>
      <c r="C39" s="49">
        <v>646785</v>
      </c>
      <c r="D39" s="50">
        <v>460</v>
      </c>
      <c r="E39" s="50">
        <v>4237787</v>
      </c>
      <c r="F39" s="57">
        <v>836</v>
      </c>
      <c r="G39" s="68">
        <v>1780165</v>
      </c>
      <c r="H39" s="23">
        <f t="shared" si="9"/>
        <v>1296</v>
      </c>
      <c r="I39" s="23">
        <f t="shared" si="9"/>
        <v>6017952</v>
      </c>
      <c r="J39" s="24">
        <f t="shared" si="10"/>
        <v>1607</v>
      </c>
      <c r="K39" s="25">
        <f t="shared" si="10"/>
        <v>6664737</v>
      </c>
      <c r="L39" s="253"/>
      <c r="M39" s="237"/>
      <c r="N39" s="237"/>
      <c r="O39" s="237"/>
    </row>
    <row r="40" spans="1:15" ht="15" thickBot="1" x14ac:dyDescent="0.35">
      <c r="A40" s="29" t="s">
        <v>32</v>
      </c>
      <c r="B40" s="30">
        <f>B41+B44+B47</f>
        <v>277</v>
      </c>
      <c r="C40" s="30">
        <f t="shared" ref="C40:G40" si="18">C41+C44+C47</f>
        <v>25875150</v>
      </c>
      <c r="D40" s="32">
        <f t="shared" si="18"/>
        <v>3275</v>
      </c>
      <c r="E40" s="32">
        <f t="shared" si="18"/>
        <v>822169067.5</v>
      </c>
      <c r="F40" s="33">
        <f t="shared" si="18"/>
        <v>271</v>
      </c>
      <c r="G40" s="89">
        <f t="shared" si="18"/>
        <v>31484780</v>
      </c>
      <c r="H40" s="35">
        <f t="shared" si="9"/>
        <v>3546</v>
      </c>
      <c r="I40" s="36">
        <f t="shared" si="9"/>
        <v>853653847.5</v>
      </c>
      <c r="J40" s="37">
        <f t="shared" si="10"/>
        <v>3823</v>
      </c>
      <c r="K40" s="38">
        <f t="shared" si="10"/>
        <v>879528997.5</v>
      </c>
      <c r="L40" s="253">
        <f>K40/K3</f>
        <v>0.28169645874713539</v>
      </c>
      <c r="M40" s="246">
        <f>J40/J3</f>
        <v>1.3407213873643234E-3</v>
      </c>
      <c r="N40" s="246">
        <f>E40/K40</f>
        <v>0.93478335545156377</v>
      </c>
      <c r="O40" s="246">
        <f>G40/K40</f>
        <v>3.5797318893968588E-2</v>
      </c>
    </row>
    <row r="41" spans="1:15" ht="15" thickBot="1" x14ac:dyDescent="0.35">
      <c r="A41" s="53" t="s">
        <v>21</v>
      </c>
      <c r="B41" s="187">
        <f t="shared" ref="B41:G41" si="19">B42+B43</f>
        <v>77</v>
      </c>
      <c r="C41" s="187">
        <f t="shared" si="19"/>
        <v>9789969</v>
      </c>
      <c r="D41" s="188">
        <f t="shared" si="19"/>
        <v>721</v>
      </c>
      <c r="E41" s="188">
        <f t="shared" si="19"/>
        <v>327800124.5</v>
      </c>
      <c r="F41" s="189">
        <f t="shared" si="19"/>
        <v>75</v>
      </c>
      <c r="G41" s="189">
        <f t="shared" si="19"/>
        <v>11061705</v>
      </c>
      <c r="H41" s="44">
        <f t="shared" si="9"/>
        <v>796</v>
      </c>
      <c r="I41" s="45">
        <f t="shared" si="9"/>
        <v>338861829.5</v>
      </c>
      <c r="J41" s="46">
        <f t="shared" si="10"/>
        <v>873</v>
      </c>
      <c r="K41" s="25">
        <f t="shared" si="10"/>
        <v>348651798.5</v>
      </c>
      <c r="L41" s="253"/>
      <c r="M41" s="246"/>
      <c r="N41" s="246"/>
      <c r="O41" s="246"/>
    </row>
    <row r="42" spans="1:15" ht="15" thickBot="1" x14ac:dyDescent="0.35">
      <c r="A42" s="56" t="str">
        <f>A33</f>
        <v>EverSource East</v>
      </c>
      <c r="B42" s="48">
        <v>64</v>
      </c>
      <c r="C42" s="49">
        <v>8452439</v>
      </c>
      <c r="D42" s="50">
        <v>502</v>
      </c>
      <c r="E42" s="50">
        <v>250162355</v>
      </c>
      <c r="F42" s="48">
        <v>71</v>
      </c>
      <c r="G42" s="50">
        <v>10803465</v>
      </c>
      <c r="H42" s="23">
        <f t="shared" si="9"/>
        <v>573</v>
      </c>
      <c r="I42" s="23">
        <f t="shared" si="9"/>
        <v>260965820</v>
      </c>
      <c r="J42" s="46">
        <f t="shared" si="10"/>
        <v>637</v>
      </c>
      <c r="K42" s="25">
        <f t="shared" si="10"/>
        <v>269418259</v>
      </c>
      <c r="L42" s="253"/>
      <c r="M42" s="246"/>
      <c r="N42" s="246"/>
      <c r="O42" s="246"/>
    </row>
    <row r="43" spans="1:15" ht="15" thickBot="1" x14ac:dyDescent="0.35">
      <c r="A43" s="56" t="str">
        <f>A34</f>
        <v>EverSource West</v>
      </c>
      <c r="B43" s="48">
        <v>13</v>
      </c>
      <c r="C43" s="49">
        <v>1337530</v>
      </c>
      <c r="D43" s="50">
        <v>219</v>
      </c>
      <c r="E43" s="50">
        <v>77637769.5</v>
      </c>
      <c r="F43" s="51">
        <v>4</v>
      </c>
      <c r="G43" s="52">
        <v>258240</v>
      </c>
      <c r="H43" s="23">
        <f t="shared" si="9"/>
        <v>223</v>
      </c>
      <c r="I43" s="23">
        <f t="shared" si="9"/>
        <v>77896009.5</v>
      </c>
      <c r="J43" s="46">
        <f t="shared" si="10"/>
        <v>236</v>
      </c>
      <c r="K43" s="25">
        <f t="shared" si="10"/>
        <v>79233539.5</v>
      </c>
      <c r="L43" s="253"/>
      <c r="M43" s="246"/>
      <c r="N43" s="246"/>
      <c r="O43" s="246"/>
    </row>
    <row r="44" spans="1:15" ht="15" thickBot="1" x14ac:dyDescent="0.35">
      <c r="A44" s="53" t="s">
        <v>24</v>
      </c>
      <c r="B44" s="62">
        <f>B45+B46</f>
        <v>200</v>
      </c>
      <c r="C44" s="62">
        <f t="shared" ref="C44:G44" si="20">C45+C46</f>
        <v>16085181</v>
      </c>
      <c r="D44" s="62">
        <f t="shared" si="20"/>
        <v>2529</v>
      </c>
      <c r="E44" s="62">
        <f t="shared" si="20"/>
        <v>484419981</v>
      </c>
      <c r="F44" s="62">
        <f t="shared" si="20"/>
        <v>192</v>
      </c>
      <c r="G44" s="62">
        <f t="shared" si="20"/>
        <v>19620296</v>
      </c>
      <c r="H44" s="44">
        <f t="shared" si="9"/>
        <v>2721</v>
      </c>
      <c r="I44" s="45">
        <f t="shared" si="9"/>
        <v>504040277</v>
      </c>
      <c r="J44" s="24">
        <f t="shared" si="10"/>
        <v>2921</v>
      </c>
      <c r="K44" s="25">
        <f t="shared" si="10"/>
        <v>520125458</v>
      </c>
      <c r="L44" s="253"/>
      <c r="M44" s="246"/>
      <c r="N44" s="246"/>
      <c r="O44" s="246"/>
    </row>
    <row r="45" spans="1:15" ht="15" thickBot="1" x14ac:dyDescent="0.35">
      <c r="A45" s="56" t="s">
        <v>25</v>
      </c>
      <c r="B45" s="48">
        <v>200</v>
      </c>
      <c r="C45" s="49">
        <v>16085181</v>
      </c>
      <c r="D45" s="50">
        <v>2522</v>
      </c>
      <c r="E45" s="50">
        <v>483685220</v>
      </c>
      <c r="F45" s="57">
        <v>190</v>
      </c>
      <c r="G45" s="68">
        <v>19339596</v>
      </c>
      <c r="H45" s="23">
        <f t="shared" si="9"/>
        <v>2712</v>
      </c>
      <c r="I45" s="23">
        <f t="shared" si="9"/>
        <v>503024816</v>
      </c>
      <c r="J45" s="24">
        <f t="shared" si="10"/>
        <v>2912</v>
      </c>
      <c r="K45" s="25">
        <f t="shared" si="10"/>
        <v>519109997</v>
      </c>
      <c r="L45" s="253"/>
      <c r="M45" s="246"/>
      <c r="N45" s="246"/>
      <c r="O45" s="246"/>
    </row>
    <row r="46" spans="1:15" ht="15" thickBot="1" x14ac:dyDescent="0.35">
      <c r="A46" s="56" t="s">
        <v>26</v>
      </c>
      <c r="B46" s="48">
        <v>0</v>
      </c>
      <c r="C46" s="49">
        <v>0</v>
      </c>
      <c r="D46" s="50">
        <v>7</v>
      </c>
      <c r="E46" s="50">
        <v>734761</v>
      </c>
      <c r="F46" s="57">
        <v>2</v>
      </c>
      <c r="G46" s="68">
        <v>280700</v>
      </c>
      <c r="H46" s="23">
        <f t="shared" si="9"/>
        <v>9</v>
      </c>
      <c r="I46" s="23">
        <f t="shared" si="9"/>
        <v>1015461</v>
      </c>
      <c r="J46" s="24">
        <f t="shared" si="10"/>
        <v>9</v>
      </c>
      <c r="K46" s="25">
        <f t="shared" si="10"/>
        <v>1015461</v>
      </c>
      <c r="L46" s="253"/>
      <c r="M46" s="246"/>
      <c r="N46" s="246"/>
      <c r="O46" s="246"/>
    </row>
    <row r="47" spans="1:15" ht="15" thickBot="1" x14ac:dyDescent="0.35">
      <c r="A47" s="53" t="s">
        <v>27</v>
      </c>
      <c r="B47" s="62">
        <f>B48</f>
        <v>0</v>
      </c>
      <c r="C47" s="62">
        <f t="shared" ref="C47:G47" si="21">C48</f>
        <v>0</v>
      </c>
      <c r="D47" s="62">
        <f t="shared" si="21"/>
        <v>25</v>
      </c>
      <c r="E47" s="62">
        <f t="shared" si="21"/>
        <v>9948962</v>
      </c>
      <c r="F47" s="62">
        <f t="shared" si="21"/>
        <v>4</v>
      </c>
      <c r="G47" s="62">
        <f t="shared" si="21"/>
        <v>802779</v>
      </c>
      <c r="H47" s="44">
        <f t="shared" si="9"/>
        <v>29</v>
      </c>
      <c r="I47" s="45">
        <f t="shared" si="9"/>
        <v>10751741</v>
      </c>
      <c r="J47" s="24">
        <f t="shared" si="10"/>
        <v>29</v>
      </c>
      <c r="K47" s="25">
        <f t="shared" si="10"/>
        <v>10751741</v>
      </c>
      <c r="L47" s="253"/>
      <c r="M47" s="246"/>
      <c r="N47" s="246"/>
      <c r="O47" s="246"/>
    </row>
    <row r="48" spans="1:15" ht="15" thickBot="1" x14ac:dyDescent="0.35">
      <c r="A48" s="56" t="s">
        <v>28</v>
      </c>
      <c r="B48" s="48">
        <v>0</v>
      </c>
      <c r="C48" s="49">
        <v>0</v>
      </c>
      <c r="D48" s="50">
        <v>25</v>
      </c>
      <c r="E48" s="50">
        <v>9948962</v>
      </c>
      <c r="F48" s="57">
        <v>4</v>
      </c>
      <c r="G48" s="68">
        <v>802779</v>
      </c>
      <c r="H48" s="23">
        <f t="shared" si="9"/>
        <v>29</v>
      </c>
      <c r="I48" s="23">
        <f t="shared" si="9"/>
        <v>10751741</v>
      </c>
      <c r="J48" s="24">
        <f t="shared" si="10"/>
        <v>29</v>
      </c>
      <c r="K48" s="25">
        <f t="shared" si="10"/>
        <v>10751741</v>
      </c>
      <c r="L48" s="253"/>
      <c r="M48" s="246"/>
      <c r="N48" s="246"/>
      <c r="O48" s="246"/>
    </row>
    <row r="49" spans="1:15" ht="15" thickBot="1" x14ac:dyDescent="0.35">
      <c r="A49" s="29" t="s">
        <v>33</v>
      </c>
      <c r="B49" s="30">
        <f t="shared" ref="B49:G49" si="22">B50+B53+B56</f>
        <v>2291</v>
      </c>
      <c r="C49" s="30">
        <f t="shared" si="22"/>
        <v>2658593</v>
      </c>
      <c r="D49" s="32">
        <f t="shared" si="22"/>
        <v>6817</v>
      </c>
      <c r="E49" s="32">
        <f t="shared" si="22"/>
        <v>11700649.5</v>
      </c>
      <c r="F49" s="33">
        <f t="shared" si="22"/>
        <v>4119</v>
      </c>
      <c r="G49" s="89">
        <f t="shared" si="22"/>
        <v>2601625</v>
      </c>
      <c r="H49" s="35">
        <f t="shared" si="9"/>
        <v>10936</v>
      </c>
      <c r="I49" s="36">
        <f t="shared" si="9"/>
        <v>14302274.5</v>
      </c>
      <c r="J49" s="37">
        <f t="shared" si="10"/>
        <v>13227</v>
      </c>
      <c r="K49" s="38">
        <f t="shared" si="10"/>
        <v>16960867.5</v>
      </c>
      <c r="L49" s="255">
        <f>K49/K3</f>
        <v>5.4322442189057895E-3</v>
      </c>
      <c r="M49" s="246">
        <f>J49/J3</f>
        <v>4.6386925949955284E-3</v>
      </c>
      <c r="N49" s="246">
        <f>E49/K49</f>
        <v>0.68986150030356641</v>
      </c>
      <c r="O49" s="246">
        <f>G49/K49</f>
        <v>0.15338985461681132</v>
      </c>
    </row>
    <row r="50" spans="1:15" ht="15" thickBot="1" x14ac:dyDescent="0.35">
      <c r="A50" s="53" t="s">
        <v>21</v>
      </c>
      <c r="B50" s="62">
        <f>B51+B52</f>
        <v>2002</v>
      </c>
      <c r="C50" s="62">
        <f>C51+C52</f>
        <v>1329411</v>
      </c>
      <c r="D50" s="62">
        <f t="shared" ref="D50:G50" si="23">D51+D52</f>
        <v>6285</v>
      </c>
      <c r="E50" s="62">
        <f t="shared" si="23"/>
        <v>7208664.5</v>
      </c>
      <c r="F50" s="62">
        <f t="shared" si="23"/>
        <v>3695</v>
      </c>
      <c r="G50" s="62">
        <f t="shared" si="23"/>
        <v>1522073</v>
      </c>
      <c r="H50" s="44">
        <f t="shared" si="9"/>
        <v>9980</v>
      </c>
      <c r="I50" s="45">
        <f t="shared" si="9"/>
        <v>8730737.5</v>
      </c>
      <c r="J50" s="46">
        <f t="shared" si="10"/>
        <v>11982</v>
      </c>
      <c r="K50" s="25">
        <f t="shared" si="10"/>
        <v>10060148.5</v>
      </c>
      <c r="L50" s="255"/>
      <c r="M50" s="246"/>
      <c r="N50" s="246"/>
      <c r="O50" s="246"/>
    </row>
    <row r="51" spans="1:15" ht="15" thickBot="1" x14ac:dyDescent="0.35">
      <c r="A51" s="56" t="str">
        <f>A42</f>
        <v>EverSource East</v>
      </c>
      <c r="B51" s="48">
        <v>1846</v>
      </c>
      <c r="C51" s="49">
        <v>817665</v>
      </c>
      <c r="D51" s="50">
        <v>5066</v>
      </c>
      <c r="E51" s="50">
        <v>5561473</v>
      </c>
      <c r="F51" s="48">
        <v>2775</v>
      </c>
      <c r="G51" s="50">
        <v>1232807</v>
      </c>
      <c r="H51" s="23">
        <f t="shared" si="9"/>
        <v>7841</v>
      </c>
      <c r="I51" s="23">
        <f t="shared" si="9"/>
        <v>6794280</v>
      </c>
      <c r="J51" s="46">
        <f t="shared" si="10"/>
        <v>9687</v>
      </c>
      <c r="K51" s="25">
        <f t="shared" si="10"/>
        <v>7611945</v>
      </c>
      <c r="L51" s="255"/>
      <c r="M51" s="246"/>
      <c r="N51" s="246"/>
      <c r="O51" s="246"/>
    </row>
    <row r="52" spans="1:15" ht="15" thickBot="1" x14ac:dyDescent="0.35">
      <c r="A52" s="56" t="str">
        <f>A43</f>
        <v>EverSource West</v>
      </c>
      <c r="B52" s="48">
        <v>156</v>
      </c>
      <c r="C52" s="49">
        <v>511746</v>
      </c>
      <c r="D52" s="50">
        <v>1219</v>
      </c>
      <c r="E52" s="50">
        <v>1647191.5</v>
      </c>
      <c r="F52" s="51">
        <v>920</v>
      </c>
      <c r="G52" s="52">
        <v>289266</v>
      </c>
      <c r="H52" s="23">
        <f t="shared" ref="H52:I59" si="24">D52+F52</f>
        <v>2139</v>
      </c>
      <c r="I52" s="23">
        <f t="shared" si="24"/>
        <v>1936457.5</v>
      </c>
      <c r="J52" s="46">
        <f t="shared" ref="J52:K60" si="25">B52+D52+F52</f>
        <v>2295</v>
      </c>
      <c r="K52" s="25">
        <f t="shared" si="25"/>
        <v>2448203.5</v>
      </c>
      <c r="L52" s="255"/>
      <c r="M52" s="246"/>
      <c r="N52" s="246"/>
      <c r="O52" s="246"/>
    </row>
    <row r="53" spans="1:15" ht="15" thickBot="1" x14ac:dyDescent="0.35">
      <c r="A53" s="53" t="s">
        <v>24</v>
      </c>
      <c r="B53" s="62">
        <f>B54+B55</f>
        <v>191</v>
      </c>
      <c r="C53" s="62">
        <f t="shared" ref="C53:G53" si="26">C54+C55</f>
        <v>1316469</v>
      </c>
      <c r="D53" s="62">
        <f t="shared" si="26"/>
        <v>418</v>
      </c>
      <c r="E53" s="62">
        <f t="shared" si="26"/>
        <v>4387611</v>
      </c>
      <c r="F53" s="62">
        <f t="shared" si="26"/>
        <v>177</v>
      </c>
      <c r="G53" s="62">
        <f t="shared" si="26"/>
        <v>1038790</v>
      </c>
      <c r="H53" s="44">
        <f t="shared" si="24"/>
        <v>595</v>
      </c>
      <c r="I53" s="45">
        <f t="shared" si="24"/>
        <v>5426401</v>
      </c>
      <c r="J53" s="24">
        <f t="shared" si="25"/>
        <v>786</v>
      </c>
      <c r="K53" s="25">
        <f t="shared" si="25"/>
        <v>6742870</v>
      </c>
      <c r="L53" s="255"/>
      <c r="M53" s="246"/>
      <c r="N53" s="246"/>
      <c r="O53" s="246"/>
    </row>
    <row r="54" spans="1:15" ht="15" thickBot="1" x14ac:dyDescent="0.35">
      <c r="A54" s="56" t="s">
        <v>25</v>
      </c>
      <c r="B54" s="48">
        <v>191</v>
      </c>
      <c r="C54" s="49">
        <v>1316469</v>
      </c>
      <c r="D54" s="50">
        <v>417</v>
      </c>
      <c r="E54" s="50">
        <v>4362773</v>
      </c>
      <c r="F54" s="57">
        <v>176</v>
      </c>
      <c r="G54" s="68">
        <v>1038560</v>
      </c>
      <c r="H54" s="23">
        <f t="shared" si="24"/>
        <v>593</v>
      </c>
      <c r="I54" s="23">
        <f t="shared" si="24"/>
        <v>5401333</v>
      </c>
      <c r="J54" s="24">
        <f t="shared" si="25"/>
        <v>784</v>
      </c>
      <c r="K54" s="25">
        <f t="shared" si="25"/>
        <v>6717802</v>
      </c>
      <c r="L54" s="255"/>
      <c r="M54" s="246"/>
      <c r="N54" s="246"/>
      <c r="O54" s="246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24838</v>
      </c>
      <c r="F55" s="57">
        <v>1</v>
      </c>
      <c r="G55" s="68">
        <v>230</v>
      </c>
      <c r="H55" s="23">
        <f t="shared" si="24"/>
        <v>2</v>
      </c>
      <c r="I55" s="23">
        <f t="shared" si="24"/>
        <v>25068</v>
      </c>
      <c r="J55" s="24">
        <f t="shared" si="25"/>
        <v>2</v>
      </c>
      <c r="K55" s="25">
        <f t="shared" si="25"/>
        <v>25068</v>
      </c>
      <c r="L55" s="255"/>
      <c r="M55" s="246"/>
      <c r="N55" s="246"/>
      <c r="O55" s="246"/>
    </row>
    <row r="56" spans="1:15" ht="15" thickBot="1" x14ac:dyDescent="0.35">
      <c r="A56" s="53" t="s">
        <v>27</v>
      </c>
      <c r="B56" s="62">
        <f>B57</f>
        <v>98</v>
      </c>
      <c r="C56" s="62">
        <f t="shared" ref="C56:G56" si="27">C57</f>
        <v>12713</v>
      </c>
      <c r="D56" s="62">
        <f t="shared" si="27"/>
        <v>114</v>
      </c>
      <c r="E56" s="62">
        <f t="shared" si="27"/>
        <v>104374</v>
      </c>
      <c r="F56" s="62">
        <f t="shared" si="27"/>
        <v>247</v>
      </c>
      <c r="G56" s="62">
        <f t="shared" si="27"/>
        <v>40762</v>
      </c>
      <c r="H56" s="44">
        <f t="shared" si="24"/>
        <v>361</v>
      </c>
      <c r="I56" s="45">
        <f t="shared" si="24"/>
        <v>145136</v>
      </c>
      <c r="J56" s="24">
        <f t="shared" si="25"/>
        <v>459</v>
      </c>
      <c r="K56" s="25">
        <f t="shared" si="25"/>
        <v>157849</v>
      </c>
      <c r="L56" s="255"/>
      <c r="M56" s="246"/>
      <c r="N56" s="246"/>
      <c r="O56" s="246"/>
    </row>
    <row r="57" spans="1:15" ht="15" thickBot="1" x14ac:dyDescent="0.35">
      <c r="A57" s="56" t="s">
        <v>28</v>
      </c>
      <c r="B57" s="48">
        <v>98</v>
      </c>
      <c r="C57" s="49">
        <v>12713</v>
      </c>
      <c r="D57" s="50">
        <v>114</v>
      </c>
      <c r="E57" s="50">
        <v>104374</v>
      </c>
      <c r="F57" s="57">
        <v>247</v>
      </c>
      <c r="G57" s="68">
        <v>40762</v>
      </c>
      <c r="H57" s="23">
        <v>247</v>
      </c>
      <c r="I57" s="23">
        <v>40762</v>
      </c>
      <c r="J57" s="24">
        <f t="shared" si="25"/>
        <v>459</v>
      </c>
      <c r="K57" s="25">
        <f t="shared" si="25"/>
        <v>157849</v>
      </c>
      <c r="L57" s="255"/>
      <c r="M57" s="246"/>
      <c r="N57" s="246"/>
      <c r="O57" s="246"/>
    </row>
    <row r="58" spans="1:15" ht="15" thickBot="1" x14ac:dyDescent="0.35">
      <c r="A58" s="72" t="s">
        <v>34</v>
      </c>
      <c r="B58" s="73">
        <f>B59</f>
        <v>376</v>
      </c>
      <c r="C58" s="73">
        <f t="shared" ref="C58:G59" si="28">C59</f>
        <v>577033.9</v>
      </c>
      <c r="D58" s="73">
        <f t="shared" si="28"/>
        <v>107</v>
      </c>
      <c r="E58" s="73">
        <f t="shared" si="28"/>
        <v>1315219.8</v>
      </c>
      <c r="F58" s="73">
        <f t="shared" si="28"/>
        <v>201</v>
      </c>
      <c r="G58" s="73">
        <f t="shared" si="28"/>
        <v>261171</v>
      </c>
      <c r="H58" s="35">
        <f t="shared" si="24"/>
        <v>308</v>
      </c>
      <c r="I58" s="36">
        <f t="shared" si="24"/>
        <v>1576390.8</v>
      </c>
      <c r="J58" s="37">
        <f t="shared" si="25"/>
        <v>684</v>
      </c>
      <c r="K58" s="38">
        <f t="shared" si="25"/>
        <v>2153424.7000000002</v>
      </c>
      <c r="L58" s="254">
        <f>K58/K3</f>
        <v>6.8970109444130344E-4</v>
      </c>
      <c r="M58" s="242">
        <f>J58/J3</f>
        <v>2.3987795682898174E-4</v>
      </c>
      <c r="N58" s="242">
        <f>E58/K58</f>
        <v>0.61075727421534631</v>
      </c>
      <c r="O58" s="242">
        <v>9.8624370622756294E-2</v>
      </c>
    </row>
    <row r="59" spans="1:15" ht="15" thickBot="1" x14ac:dyDescent="0.35">
      <c r="A59" s="95" t="s">
        <v>21</v>
      </c>
      <c r="B59" s="62">
        <f>B60</f>
        <v>376</v>
      </c>
      <c r="C59" s="62">
        <f t="shared" si="28"/>
        <v>577033.9</v>
      </c>
      <c r="D59" s="62">
        <f t="shared" si="28"/>
        <v>107</v>
      </c>
      <c r="E59" s="62">
        <f t="shared" si="28"/>
        <v>1315219.8</v>
      </c>
      <c r="F59" s="62">
        <f t="shared" si="28"/>
        <v>201</v>
      </c>
      <c r="G59" s="62">
        <f t="shared" si="28"/>
        <v>261171</v>
      </c>
      <c r="H59" s="44">
        <f t="shared" si="24"/>
        <v>308</v>
      </c>
      <c r="I59" s="45">
        <f t="shared" si="24"/>
        <v>1576390.8</v>
      </c>
      <c r="J59" s="79">
        <f t="shared" si="25"/>
        <v>684</v>
      </c>
      <c r="K59" s="80">
        <f t="shared" si="25"/>
        <v>2153424.7000000002</v>
      </c>
      <c r="L59" s="254"/>
      <c r="M59" s="242"/>
      <c r="N59" s="242"/>
      <c r="O59" s="242"/>
    </row>
    <row r="60" spans="1:15" ht="15" thickBot="1" x14ac:dyDescent="0.35">
      <c r="A60" s="99" t="str">
        <f>A43</f>
        <v>EverSource West</v>
      </c>
      <c r="B60" s="51">
        <v>376</v>
      </c>
      <c r="C60" s="52">
        <v>577033.9</v>
      </c>
      <c r="D60" s="52">
        <v>107</v>
      </c>
      <c r="E60" s="65">
        <v>1315219.8</v>
      </c>
      <c r="F60" s="51">
        <v>201</v>
      </c>
      <c r="G60" s="52">
        <v>261171</v>
      </c>
      <c r="H60" s="82">
        <f>D60+F60</f>
        <v>308</v>
      </c>
      <c r="I60" s="82">
        <f>E60+G60</f>
        <v>1576390.8</v>
      </c>
      <c r="J60" s="83">
        <f t="shared" si="25"/>
        <v>684</v>
      </c>
      <c r="K60" s="84">
        <f t="shared" si="25"/>
        <v>2153424.7000000002</v>
      </c>
      <c r="L60" s="254"/>
      <c r="M60" s="242"/>
      <c r="N60" s="242"/>
      <c r="O60" s="242"/>
    </row>
  </sheetData>
  <mergeCells count="33">
    <mergeCell ref="L49:L57"/>
    <mergeCell ref="M49:M57"/>
    <mergeCell ref="N49:N57"/>
    <mergeCell ref="O49:O57"/>
    <mergeCell ref="L58:L60"/>
    <mergeCell ref="M58:M60"/>
    <mergeCell ref="N58:N60"/>
    <mergeCell ref="O58:O60"/>
    <mergeCell ref="L31:L39"/>
    <mergeCell ref="M31:M39"/>
    <mergeCell ref="N31:N39"/>
    <mergeCell ref="O31:O39"/>
    <mergeCell ref="L40:L48"/>
    <mergeCell ref="M40:M48"/>
    <mergeCell ref="N40:N48"/>
    <mergeCell ref="O40:O48"/>
    <mergeCell ref="L13:L21"/>
    <mergeCell ref="M13:M21"/>
    <mergeCell ref="N13:N21"/>
    <mergeCell ref="O13:O21"/>
    <mergeCell ref="L22:L30"/>
    <mergeCell ref="M22:M30"/>
    <mergeCell ref="N22:N30"/>
    <mergeCell ref="O22:O30"/>
    <mergeCell ref="L4:L12"/>
    <mergeCell ref="M4:M12"/>
    <mergeCell ref="N4:N12"/>
    <mergeCell ref="O4:O12"/>
    <mergeCell ref="B1:C1"/>
    <mergeCell ref="D1:E1"/>
    <mergeCell ref="F1:G1"/>
    <mergeCell ref="H1:I1"/>
    <mergeCell ref="J1:O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EB516-98B8-45B6-A3ED-DA31E89A1FAC}">
  <sheetPr>
    <tabColor theme="4" tint="0.59999389629810485"/>
  </sheetPr>
  <dimension ref="A1:Q60"/>
  <sheetViews>
    <sheetView topLeftCell="A17" zoomScale="90" zoomScaleNormal="90" workbookViewId="0">
      <selection activeCell="Q25" sqref="Q25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</cols>
  <sheetData>
    <row r="1" spans="1:15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51"/>
      <c r="M1" s="251"/>
      <c r="N1" s="251"/>
      <c r="O1" s="252"/>
    </row>
    <row r="2" spans="1:15" ht="44.4" thickTop="1" thickBot="1" x14ac:dyDescent="0.35">
      <c r="A2" s="1">
        <f>JAN!A2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03" t="s">
        <v>15</v>
      </c>
      <c r="M2" s="104" t="s">
        <v>16</v>
      </c>
      <c r="N2" s="105" t="s">
        <v>17</v>
      </c>
      <c r="O2" s="106" t="s">
        <v>18</v>
      </c>
    </row>
    <row r="3" spans="1:15" ht="15" thickBot="1" x14ac:dyDescent="0.35">
      <c r="A3" s="16" t="s">
        <v>46</v>
      </c>
      <c r="B3" s="17">
        <f>B4+B13+B22+B31+B40+B49</f>
        <v>1048327</v>
      </c>
      <c r="C3" s="18">
        <f>C4+C13+C22+C31+C40+C49+C58</f>
        <v>700583154.10000002</v>
      </c>
      <c r="D3" s="19">
        <f>D4+D13+D22+D31+D40+D49</f>
        <v>523046</v>
      </c>
      <c r="E3" s="20">
        <f>E4+E13+E22+E31+E40+E49+E58</f>
        <v>1814038265.5</v>
      </c>
      <c r="F3" s="21">
        <f>F4+F13+F22+F31+F40+F49</f>
        <v>1240224</v>
      </c>
      <c r="G3" s="22">
        <f>G4+G13+G22+G31+G40+G49+G58</f>
        <v>861644133.19999993</v>
      </c>
      <c r="H3" s="23">
        <f>D3+F3</f>
        <v>1763270</v>
      </c>
      <c r="I3" s="23">
        <f>E3+G3</f>
        <v>2675682398.6999998</v>
      </c>
      <c r="J3" s="24">
        <f>B3+D3+F3</f>
        <v>2811597</v>
      </c>
      <c r="K3" s="25">
        <f>C3+E3+G3</f>
        <v>3376265552.7999997</v>
      </c>
      <c r="L3" s="107">
        <f>SUM(L4:L57)</f>
        <v>0.99929444886287933</v>
      </c>
      <c r="M3" s="27">
        <f>SUM(M4:M57)</f>
        <v>1</v>
      </c>
      <c r="N3" s="27">
        <f>E3/K3</f>
        <v>0.53729134664646994</v>
      </c>
      <c r="O3" s="108">
        <f>G3/K3</f>
        <v>0.2552062685014283</v>
      </c>
    </row>
    <row r="4" spans="1:15" ht="15" thickBot="1" x14ac:dyDescent="0.35">
      <c r="A4" s="29" t="s">
        <v>20</v>
      </c>
      <c r="B4" s="30">
        <f>SUM(B5,B8,B11)</f>
        <v>816087</v>
      </c>
      <c r="C4" s="31">
        <f>SUM(C5,C8,C11)</f>
        <v>435524502</v>
      </c>
      <c r="D4" s="32">
        <f>SUM(D5,D8,D11)</f>
        <v>322342</v>
      </c>
      <c r="E4" s="32">
        <f>E5+E8+E11</f>
        <v>199012248</v>
      </c>
      <c r="F4" s="33">
        <f>F5+F8+F11</f>
        <v>997277</v>
      </c>
      <c r="G4" s="34">
        <f>G5+G8+G11</f>
        <v>554898524</v>
      </c>
      <c r="H4" s="35">
        <f t="shared" ref="H4:I19" si="0">D4+F4</f>
        <v>1319619</v>
      </c>
      <c r="I4" s="36">
        <f t="shared" si="0"/>
        <v>753910772</v>
      </c>
      <c r="J4" s="37">
        <f t="shared" ref="J4:K19" si="1">B4+D4+F4</f>
        <v>2135706</v>
      </c>
      <c r="K4" s="38">
        <f>C4+I4</f>
        <v>1189435274</v>
      </c>
      <c r="L4" s="256">
        <f>K4/K$3</f>
        <v>0.35229316397034566</v>
      </c>
      <c r="M4" s="237">
        <f>J4/J3</f>
        <v>0.75960601750535373</v>
      </c>
      <c r="N4" s="237">
        <f>E4/$K$4</f>
        <v>0.16731658489556447</v>
      </c>
      <c r="O4" s="237">
        <f>G4/K4</f>
        <v>0.46652267351539806</v>
      </c>
    </row>
    <row r="5" spans="1:15" ht="15" thickBot="1" x14ac:dyDescent="0.35">
      <c r="A5" s="39" t="s">
        <v>21</v>
      </c>
      <c r="B5" s="40">
        <f>B6+B7</f>
        <v>348988</v>
      </c>
      <c r="C5" s="41">
        <f>C6+C7</f>
        <v>186336026</v>
      </c>
      <c r="D5" s="40">
        <f>D6+D7</f>
        <v>138412</v>
      </c>
      <c r="E5" s="40">
        <f>E6+E7</f>
        <v>81879620</v>
      </c>
      <c r="F5" s="40">
        <f t="shared" ref="F5:G5" si="2">F6+F7</f>
        <v>627300</v>
      </c>
      <c r="G5" s="40">
        <f t="shared" si="2"/>
        <v>325303080</v>
      </c>
      <c r="H5" s="44">
        <f t="shared" si="0"/>
        <v>765712</v>
      </c>
      <c r="I5" s="45">
        <f t="shared" si="0"/>
        <v>407182700</v>
      </c>
      <c r="J5" s="24">
        <f t="shared" si="1"/>
        <v>1114700</v>
      </c>
      <c r="K5" s="25">
        <f t="shared" si="1"/>
        <v>593518726</v>
      </c>
      <c r="L5" s="256"/>
      <c r="M5" s="237"/>
      <c r="N5" s="237"/>
      <c r="O5" s="237"/>
    </row>
    <row r="6" spans="1:15" ht="15" thickBot="1" x14ac:dyDescent="0.35">
      <c r="A6" s="47" t="s">
        <v>22</v>
      </c>
      <c r="B6" s="48">
        <v>251026</v>
      </c>
      <c r="C6" s="49">
        <v>128138162</v>
      </c>
      <c r="D6" s="50">
        <v>121089</v>
      </c>
      <c r="E6" s="50">
        <v>70269454</v>
      </c>
      <c r="F6" s="48">
        <v>595843</v>
      </c>
      <c r="G6" s="49">
        <v>305283919</v>
      </c>
      <c r="H6" s="23">
        <f t="shared" si="0"/>
        <v>716932</v>
      </c>
      <c r="I6" s="23">
        <f t="shared" si="0"/>
        <v>375553373</v>
      </c>
      <c r="J6" s="24">
        <f t="shared" si="1"/>
        <v>967958</v>
      </c>
      <c r="K6" s="25">
        <f t="shared" si="1"/>
        <v>503691535</v>
      </c>
      <c r="L6" s="256"/>
      <c r="M6" s="237"/>
      <c r="N6" s="237"/>
      <c r="O6" s="237"/>
    </row>
    <row r="7" spans="1:15" ht="15" thickBot="1" x14ac:dyDescent="0.35">
      <c r="A7" s="47" t="s">
        <v>23</v>
      </c>
      <c r="B7" s="48">
        <v>97962</v>
      </c>
      <c r="C7" s="49">
        <v>58197864</v>
      </c>
      <c r="D7" s="50">
        <v>17323</v>
      </c>
      <c r="E7" s="50">
        <v>11610166</v>
      </c>
      <c r="F7" s="51">
        <v>31457</v>
      </c>
      <c r="G7" s="65">
        <v>20019161</v>
      </c>
      <c r="H7" s="23">
        <f t="shared" si="0"/>
        <v>48780</v>
      </c>
      <c r="I7" s="23">
        <f t="shared" si="0"/>
        <v>31629327</v>
      </c>
      <c r="J7" s="24">
        <f t="shared" si="1"/>
        <v>146742</v>
      </c>
      <c r="K7" s="25">
        <f t="shared" si="1"/>
        <v>89827191</v>
      </c>
      <c r="L7" s="256"/>
      <c r="M7" s="237"/>
      <c r="N7" s="237"/>
      <c r="O7" s="237"/>
    </row>
    <row r="8" spans="1:15" ht="15" thickBot="1" x14ac:dyDescent="0.35">
      <c r="A8" s="53" t="s">
        <v>24</v>
      </c>
      <c r="B8" s="40">
        <f>SUM(B9:B10)</f>
        <v>461163</v>
      </c>
      <c r="C8" s="40">
        <f t="shared" ref="C8:G8" si="3">SUM(C9:C10)</f>
        <v>246156858</v>
      </c>
      <c r="D8" s="40">
        <f t="shared" si="3"/>
        <v>182209</v>
      </c>
      <c r="E8" s="40">
        <f t="shared" si="3"/>
        <v>116198437</v>
      </c>
      <c r="F8" s="40">
        <f t="shared" si="3"/>
        <v>356141</v>
      </c>
      <c r="G8" s="40">
        <f t="shared" si="3"/>
        <v>221900451</v>
      </c>
      <c r="H8" s="44">
        <f t="shared" si="0"/>
        <v>538350</v>
      </c>
      <c r="I8" s="45">
        <f t="shared" si="0"/>
        <v>338098888</v>
      </c>
      <c r="J8" s="24">
        <f t="shared" si="1"/>
        <v>999513</v>
      </c>
      <c r="K8" s="25">
        <f t="shared" si="1"/>
        <v>584255746</v>
      </c>
      <c r="L8" s="256"/>
      <c r="M8" s="237"/>
      <c r="N8" s="237"/>
      <c r="O8" s="237"/>
    </row>
    <row r="9" spans="1:15" ht="15" thickBot="1" x14ac:dyDescent="0.35">
      <c r="A9" s="56" t="s">
        <v>25</v>
      </c>
      <c r="B9" s="48">
        <v>459276</v>
      </c>
      <c r="C9" s="49">
        <v>244753345</v>
      </c>
      <c r="D9" s="50">
        <v>181839</v>
      </c>
      <c r="E9" s="50">
        <v>115919449</v>
      </c>
      <c r="F9" s="57">
        <v>346037</v>
      </c>
      <c r="G9" s="68">
        <v>214449151</v>
      </c>
      <c r="H9" s="23">
        <f t="shared" si="0"/>
        <v>527876</v>
      </c>
      <c r="I9" s="23">
        <f t="shared" si="0"/>
        <v>330368600</v>
      </c>
      <c r="J9" s="24">
        <f t="shared" si="1"/>
        <v>987152</v>
      </c>
      <c r="K9" s="25">
        <f t="shared" si="1"/>
        <v>575121945</v>
      </c>
      <c r="L9" s="256"/>
      <c r="M9" s="237"/>
      <c r="N9" s="237"/>
      <c r="O9" s="237"/>
    </row>
    <row r="10" spans="1:15" ht="15" thickBot="1" x14ac:dyDescent="0.35">
      <c r="A10" s="56" t="s">
        <v>26</v>
      </c>
      <c r="B10" s="48">
        <v>1887</v>
      </c>
      <c r="C10" s="49">
        <v>1403513</v>
      </c>
      <c r="D10" s="50">
        <v>370</v>
      </c>
      <c r="E10" s="50">
        <v>278988</v>
      </c>
      <c r="F10" s="57">
        <v>10104</v>
      </c>
      <c r="G10" s="68">
        <v>7451300</v>
      </c>
      <c r="H10" s="23">
        <f t="shared" si="0"/>
        <v>10474</v>
      </c>
      <c r="I10" s="23">
        <f t="shared" si="0"/>
        <v>7730288</v>
      </c>
      <c r="J10" s="24">
        <f t="shared" si="1"/>
        <v>12361</v>
      </c>
      <c r="K10" s="25">
        <f t="shared" si="1"/>
        <v>9133801</v>
      </c>
      <c r="L10" s="256"/>
      <c r="M10" s="237"/>
      <c r="N10" s="237"/>
      <c r="O10" s="237"/>
    </row>
    <row r="11" spans="1:15" ht="15" thickBot="1" x14ac:dyDescent="0.35">
      <c r="A11" s="53" t="s">
        <v>27</v>
      </c>
      <c r="B11" s="40">
        <f>B12</f>
        <v>5936</v>
      </c>
      <c r="C11" s="40">
        <f t="shared" ref="C11:G11" si="4">C12</f>
        <v>3031618</v>
      </c>
      <c r="D11" s="40">
        <f t="shared" si="4"/>
        <v>1721</v>
      </c>
      <c r="E11" s="40">
        <f t="shared" si="4"/>
        <v>934191</v>
      </c>
      <c r="F11" s="40">
        <f t="shared" si="4"/>
        <v>13836</v>
      </c>
      <c r="G11" s="40">
        <f t="shared" si="4"/>
        <v>7694993</v>
      </c>
      <c r="H11" s="44">
        <f t="shared" si="0"/>
        <v>15557</v>
      </c>
      <c r="I11" s="45">
        <f t="shared" si="0"/>
        <v>8629184</v>
      </c>
      <c r="J11" s="24">
        <f t="shared" si="1"/>
        <v>21493</v>
      </c>
      <c r="K11" s="25">
        <f t="shared" si="1"/>
        <v>11660802</v>
      </c>
      <c r="L11" s="256"/>
      <c r="M11" s="237"/>
      <c r="N11" s="237"/>
      <c r="O11" s="237"/>
    </row>
    <row r="12" spans="1:15" ht="15" thickBot="1" x14ac:dyDescent="0.35">
      <c r="A12" s="56" t="s">
        <v>28</v>
      </c>
      <c r="B12" s="48">
        <v>5936</v>
      </c>
      <c r="C12" s="49">
        <v>3031618</v>
      </c>
      <c r="D12" s="50">
        <v>1721</v>
      </c>
      <c r="E12" s="50">
        <v>934191</v>
      </c>
      <c r="F12" s="57">
        <v>13836</v>
      </c>
      <c r="G12" s="68">
        <v>7694993</v>
      </c>
      <c r="H12" s="23">
        <f t="shared" si="0"/>
        <v>15557</v>
      </c>
      <c r="I12" s="23">
        <f t="shared" si="0"/>
        <v>8629184</v>
      </c>
      <c r="J12" s="24">
        <f t="shared" si="1"/>
        <v>21493</v>
      </c>
      <c r="K12" s="25">
        <f t="shared" si="1"/>
        <v>11660802</v>
      </c>
      <c r="L12" s="256"/>
      <c r="M12" s="237"/>
      <c r="N12" s="237"/>
      <c r="O12" s="237"/>
    </row>
    <row r="13" spans="1:15" ht="15" thickBot="1" x14ac:dyDescent="0.35">
      <c r="A13" s="29" t="s">
        <v>29</v>
      </c>
      <c r="B13" s="30">
        <f t="shared" ref="B13:G13" si="5">B14+B17+B20</f>
        <v>125634</v>
      </c>
      <c r="C13" s="31">
        <f t="shared" si="5"/>
        <v>74568711.700000003</v>
      </c>
      <c r="D13" s="32">
        <f t="shared" si="5"/>
        <v>81200</v>
      </c>
      <c r="E13" s="32">
        <f t="shared" si="5"/>
        <v>46841970.299999997</v>
      </c>
      <c r="F13" s="33">
        <f t="shared" si="5"/>
        <v>105049</v>
      </c>
      <c r="G13" s="89">
        <f t="shared" si="5"/>
        <v>58063215</v>
      </c>
      <c r="H13" s="35">
        <f t="shared" si="0"/>
        <v>186249</v>
      </c>
      <c r="I13" s="36">
        <f t="shared" si="0"/>
        <v>104905185.3</v>
      </c>
      <c r="J13" s="60">
        <f t="shared" si="1"/>
        <v>311883</v>
      </c>
      <c r="K13" s="61">
        <f t="shared" si="1"/>
        <v>179473897</v>
      </c>
      <c r="L13" s="253">
        <f>K13/K3</f>
        <v>5.3157518030878516E-2</v>
      </c>
      <c r="M13" s="237">
        <f>J13/J3</f>
        <v>0.11092734840732865</v>
      </c>
      <c r="N13" s="237">
        <f>E13/K13</f>
        <v>0.26099600600972073</v>
      </c>
      <c r="O13" s="237">
        <f>G13/K13</f>
        <v>0.32351899619140717</v>
      </c>
    </row>
    <row r="14" spans="1:15" ht="15" thickBot="1" x14ac:dyDescent="0.35">
      <c r="A14" s="39" t="s">
        <v>21</v>
      </c>
      <c r="B14" s="62">
        <f t="shared" ref="B14:G14" si="6">B15+B16</f>
        <v>52109</v>
      </c>
      <c r="C14" s="63">
        <f t="shared" si="6"/>
        <v>31049615.699999999</v>
      </c>
      <c r="D14" s="64">
        <f t="shared" si="6"/>
        <v>37920</v>
      </c>
      <c r="E14" s="64">
        <f t="shared" si="6"/>
        <v>20368822.300000001</v>
      </c>
      <c r="F14" s="92">
        <f t="shared" si="6"/>
        <v>62848</v>
      </c>
      <c r="G14" s="115">
        <f t="shared" si="6"/>
        <v>32472466.000000004</v>
      </c>
      <c r="H14" s="44">
        <f t="shared" si="0"/>
        <v>100768</v>
      </c>
      <c r="I14" s="45">
        <f t="shared" si="0"/>
        <v>52841288.300000004</v>
      </c>
      <c r="J14" s="24">
        <f t="shared" si="1"/>
        <v>152877</v>
      </c>
      <c r="K14" s="25">
        <f t="shared" si="1"/>
        <v>83890904</v>
      </c>
      <c r="L14" s="253"/>
      <c r="M14" s="237"/>
      <c r="N14" s="237"/>
      <c r="O14" s="237"/>
    </row>
    <row r="15" spans="1:15" ht="15" thickBot="1" x14ac:dyDescent="0.35">
      <c r="A15" s="47" t="str">
        <f>A6</f>
        <v>EverSource East</v>
      </c>
      <c r="B15" s="48">
        <v>25326</v>
      </c>
      <c r="C15" s="49">
        <v>12637133</v>
      </c>
      <c r="D15" s="50">
        <v>27435</v>
      </c>
      <c r="E15" s="50">
        <v>13741031</v>
      </c>
      <c r="F15" s="48">
        <v>56083</v>
      </c>
      <c r="G15" s="49">
        <v>27867078.000000004</v>
      </c>
      <c r="H15" s="23">
        <f t="shared" si="0"/>
        <v>83518</v>
      </c>
      <c r="I15" s="23">
        <f t="shared" si="0"/>
        <v>41608109</v>
      </c>
      <c r="J15" s="24">
        <f t="shared" si="1"/>
        <v>108844</v>
      </c>
      <c r="K15" s="25">
        <f t="shared" si="1"/>
        <v>54245242</v>
      </c>
      <c r="L15" s="253"/>
      <c r="M15" s="237"/>
      <c r="N15" s="237"/>
      <c r="O15" s="237"/>
    </row>
    <row r="16" spans="1:15" ht="15" thickBot="1" x14ac:dyDescent="0.35">
      <c r="A16" s="47" t="str">
        <f>A7</f>
        <v>EverSource West</v>
      </c>
      <c r="B16" s="48">
        <v>26783</v>
      </c>
      <c r="C16" s="49">
        <v>18412482.699999999</v>
      </c>
      <c r="D16" s="50">
        <v>10485</v>
      </c>
      <c r="E16" s="50">
        <v>6627791.2999999998</v>
      </c>
      <c r="F16" s="51">
        <v>6765</v>
      </c>
      <c r="G16" s="65">
        <v>4605388</v>
      </c>
      <c r="H16" s="23">
        <f t="shared" si="0"/>
        <v>17250</v>
      </c>
      <c r="I16" s="23">
        <f t="shared" si="0"/>
        <v>11233179.300000001</v>
      </c>
      <c r="J16" s="24">
        <f t="shared" si="1"/>
        <v>44033</v>
      </c>
      <c r="K16" s="25">
        <f t="shared" si="1"/>
        <v>29645662</v>
      </c>
      <c r="L16" s="253"/>
      <c r="M16" s="237"/>
      <c r="N16" s="237"/>
      <c r="O16" s="237"/>
    </row>
    <row r="17" spans="1:17" ht="15" thickBot="1" x14ac:dyDescent="0.35">
      <c r="A17" s="39" t="s">
        <v>24</v>
      </c>
      <c r="B17" s="62">
        <f>SUM(B18:B19)</f>
        <v>72538</v>
      </c>
      <c r="C17" s="62">
        <f t="shared" ref="C17:G17" si="7">SUM(C18:C19)</f>
        <v>42970949</v>
      </c>
      <c r="D17" s="62">
        <f t="shared" si="7"/>
        <v>42486</v>
      </c>
      <c r="E17" s="62">
        <f t="shared" si="7"/>
        <v>25991675</v>
      </c>
      <c r="F17" s="62">
        <f t="shared" si="7"/>
        <v>38724</v>
      </c>
      <c r="G17" s="62">
        <f t="shared" si="7"/>
        <v>23471765</v>
      </c>
      <c r="H17" s="44">
        <f t="shared" si="0"/>
        <v>81210</v>
      </c>
      <c r="I17" s="45">
        <f t="shared" si="0"/>
        <v>49463440</v>
      </c>
      <c r="J17" s="24">
        <f t="shared" si="1"/>
        <v>153748</v>
      </c>
      <c r="K17" s="25">
        <f t="shared" si="1"/>
        <v>92434389</v>
      </c>
      <c r="L17" s="253"/>
      <c r="M17" s="237"/>
      <c r="N17" s="237"/>
      <c r="O17" s="237"/>
    </row>
    <row r="18" spans="1:17" ht="15" thickBot="1" x14ac:dyDescent="0.35">
      <c r="A18" s="56" t="s">
        <v>25</v>
      </c>
      <c r="B18" s="48">
        <v>72501</v>
      </c>
      <c r="C18" s="49">
        <v>42936433</v>
      </c>
      <c r="D18" s="50">
        <v>42479</v>
      </c>
      <c r="E18" s="50">
        <v>25987891</v>
      </c>
      <c r="F18" s="57">
        <v>38607</v>
      </c>
      <c r="G18" s="68">
        <v>23366945</v>
      </c>
      <c r="H18" s="23">
        <f t="shared" si="0"/>
        <v>81086</v>
      </c>
      <c r="I18" s="23">
        <f t="shared" si="0"/>
        <v>49354836</v>
      </c>
      <c r="J18" s="24">
        <f t="shared" si="1"/>
        <v>153587</v>
      </c>
      <c r="K18" s="25">
        <f t="shared" si="1"/>
        <v>92291269</v>
      </c>
      <c r="L18" s="253"/>
      <c r="M18" s="237"/>
      <c r="N18" s="237"/>
      <c r="O18" s="237"/>
    </row>
    <row r="19" spans="1:17" ht="15" thickBot="1" x14ac:dyDescent="0.35">
      <c r="A19" s="56" t="s">
        <v>26</v>
      </c>
      <c r="B19" s="48">
        <v>37</v>
      </c>
      <c r="C19" s="49">
        <v>34516</v>
      </c>
      <c r="D19" s="50">
        <v>7</v>
      </c>
      <c r="E19" s="50">
        <v>3784</v>
      </c>
      <c r="F19" s="57">
        <v>117</v>
      </c>
      <c r="G19" s="68">
        <v>104820</v>
      </c>
      <c r="H19" s="23">
        <f t="shared" si="0"/>
        <v>124</v>
      </c>
      <c r="I19" s="23">
        <f t="shared" si="0"/>
        <v>108604</v>
      </c>
      <c r="J19" s="24">
        <f t="shared" si="1"/>
        <v>161</v>
      </c>
      <c r="K19" s="25">
        <f t="shared" si="1"/>
        <v>143120</v>
      </c>
      <c r="L19" s="253"/>
      <c r="M19" s="237"/>
      <c r="N19" s="237"/>
      <c r="O19" s="237"/>
    </row>
    <row r="20" spans="1:17" ht="15" thickBot="1" x14ac:dyDescent="0.35">
      <c r="A20" s="53" t="s">
        <v>27</v>
      </c>
      <c r="B20" s="62">
        <f>B21</f>
        <v>987</v>
      </c>
      <c r="C20" s="62">
        <f t="shared" ref="C20:G20" si="8">C21</f>
        <v>548147</v>
      </c>
      <c r="D20" s="62">
        <f t="shared" si="8"/>
        <v>794</v>
      </c>
      <c r="E20" s="62">
        <f t="shared" si="8"/>
        <v>481473</v>
      </c>
      <c r="F20" s="62">
        <f t="shared" si="8"/>
        <v>3477</v>
      </c>
      <c r="G20" s="62">
        <f t="shared" si="8"/>
        <v>2118984</v>
      </c>
      <c r="H20" s="44">
        <f t="shared" ref="H20:I51" si="9">D20+F20</f>
        <v>4271</v>
      </c>
      <c r="I20" s="44">
        <f t="shared" si="9"/>
        <v>2600457</v>
      </c>
      <c r="J20" s="24">
        <f t="shared" ref="J20:K51" si="10">B20+D20+F20</f>
        <v>5258</v>
      </c>
      <c r="K20" s="25">
        <f t="shared" si="10"/>
        <v>3148604</v>
      </c>
      <c r="L20" s="253"/>
      <c r="M20" s="237"/>
      <c r="N20" s="237"/>
      <c r="O20" s="237"/>
    </row>
    <row r="21" spans="1:17" ht="15" thickBot="1" x14ac:dyDescent="0.35">
      <c r="A21" s="56" t="s">
        <v>28</v>
      </c>
      <c r="B21" s="48">
        <v>987</v>
      </c>
      <c r="C21" s="49">
        <v>548147</v>
      </c>
      <c r="D21" s="50">
        <v>794</v>
      </c>
      <c r="E21" s="50">
        <v>481473</v>
      </c>
      <c r="F21" s="57">
        <v>3477</v>
      </c>
      <c r="G21" s="68">
        <v>2118984</v>
      </c>
      <c r="H21" s="23">
        <f t="shared" si="9"/>
        <v>4271</v>
      </c>
      <c r="I21" s="23">
        <f t="shared" si="9"/>
        <v>2600457</v>
      </c>
      <c r="J21" s="24">
        <f t="shared" si="10"/>
        <v>5258</v>
      </c>
      <c r="K21" s="25">
        <f t="shared" si="10"/>
        <v>3148604</v>
      </c>
      <c r="L21" s="253"/>
      <c r="M21" s="237"/>
      <c r="N21" s="237"/>
      <c r="O21" s="237"/>
      <c r="Q21" s="50"/>
    </row>
    <row r="22" spans="1:17" ht="15" thickBot="1" x14ac:dyDescent="0.35">
      <c r="A22" s="29" t="s">
        <v>30</v>
      </c>
      <c r="B22" s="30">
        <f t="shared" ref="B22:G22" si="11">B23+B26+B29</f>
        <v>101735</v>
      </c>
      <c r="C22" s="31">
        <f t="shared" si="11"/>
        <v>114783233.5</v>
      </c>
      <c r="D22" s="32">
        <f t="shared" si="11"/>
        <v>98510</v>
      </c>
      <c r="E22" s="32">
        <f t="shared" si="11"/>
        <v>269272459.39999998</v>
      </c>
      <c r="F22" s="33">
        <f t="shared" si="11"/>
        <v>130743</v>
      </c>
      <c r="G22" s="89">
        <f t="shared" si="11"/>
        <v>154921424.80000001</v>
      </c>
      <c r="H22" s="35">
        <f t="shared" si="9"/>
        <v>229253</v>
      </c>
      <c r="I22" s="36">
        <f t="shared" si="9"/>
        <v>424193884.19999999</v>
      </c>
      <c r="J22" s="37">
        <f t="shared" si="10"/>
        <v>330988</v>
      </c>
      <c r="K22" s="38">
        <f t="shared" si="10"/>
        <v>538977117.70000005</v>
      </c>
      <c r="L22" s="253">
        <f>K22/K3</f>
        <v>0.15963706327928393</v>
      </c>
      <c r="M22" s="237">
        <f>J22/J3</f>
        <v>0.11772241896687186</v>
      </c>
      <c r="N22" s="237">
        <f>E22/K22</f>
        <v>0.4995990563552638</v>
      </c>
      <c r="O22" s="237">
        <f>G22/K22</f>
        <v>0.28743599628329825</v>
      </c>
    </row>
    <row r="23" spans="1:17" ht="15" thickBot="1" x14ac:dyDescent="0.35">
      <c r="A23" s="53" t="s">
        <v>21</v>
      </c>
      <c r="B23" s="62">
        <f>SUM(B24:B25)</f>
        <v>42506</v>
      </c>
      <c r="C23" s="63">
        <f>SUM(C24:C25)</f>
        <v>63476772.5</v>
      </c>
      <c r="D23" s="64">
        <f>SUM(D24:D25)</f>
        <v>53114</v>
      </c>
      <c r="E23" s="64">
        <f>SUM(E24:E25)</f>
        <v>194882130.40000001</v>
      </c>
      <c r="F23" s="92">
        <f>F24+F25</f>
        <v>84711</v>
      </c>
      <c r="G23" s="115">
        <f>G24+G25</f>
        <v>112433330.8</v>
      </c>
      <c r="H23" s="44">
        <f t="shared" si="9"/>
        <v>137825</v>
      </c>
      <c r="I23" s="45">
        <f t="shared" si="9"/>
        <v>307315461.19999999</v>
      </c>
      <c r="J23" s="24">
        <f t="shared" si="10"/>
        <v>180331</v>
      </c>
      <c r="K23" s="25">
        <f t="shared" si="10"/>
        <v>370792233.69999999</v>
      </c>
      <c r="L23" s="253"/>
      <c r="M23" s="237"/>
      <c r="N23" s="237"/>
      <c r="O23" s="237"/>
    </row>
    <row r="24" spans="1:17" ht="15" thickBot="1" x14ac:dyDescent="0.35">
      <c r="A24" s="56" t="str">
        <f>A15</f>
        <v>EverSource East</v>
      </c>
      <c r="B24" s="48">
        <v>31644</v>
      </c>
      <c r="C24" s="49">
        <v>47998159</v>
      </c>
      <c r="D24" s="50">
        <v>46195</v>
      </c>
      <c r="E24" s="50">
        <v>169357226</v>
      </c>
      <c r="F24" s="48">
        <v>80245</v>
      </c>
      <c r="G24" s="49">
        <v>105156625</v>
      </c>
      <c r="H24" s="23">
        <f t="shared" si="9"/>
        <v>126440</v>
      </c>
      <c r="I24" s="23">
        <f t="shared" si="9"/>
        <v>274513851</v>
      </c>
      <c r="J24" s="24">
        <f t="shared" si="10"/>
        <v>158084</v>
      </c>
      <c r="K24" s="25">
        <f t="shared" si="10"/>
        <v>322512010</v>
      </c>
      <c r="L24" s="253"/>
      <c r="M24" s="237"/>
      <c r="N24" s="237"/>
      <c r="O24" s="237"/>
    </row>
    <row r="25" spans="1:17" ht="15" thickBot="1" x14ac:dyDescent="0.35">
      <c r="A25" s="56" t="str">
        <f>A16</f>
        <v>EverSource West</v>
      </c>
      <c r="B25" s="48">
        <v>10862</v>
      </c>
      <c r="C25" s="49">
        <v>15478613.5</v>
      </c>
      <c r="D25" s="50">
        <v>6919</v>
      </c>
      <c r="E25" s="50">
        <v>25524904.399999999</v>
      </c>
      <c r="F25" s="51">
        <v>4466</v>
      </c>
      <c r="G25" s="65">
        <v>7276705.7999999998</v>
      </c>
      <c r="H25" s="23">
        <f t="shared" si="9"/>
        <v>11385</v>
      </c>
      <c r="I25" s="23">
        <f t="shared" si="9"/>
        <v>32801610.199999999</v>
      </c>
      <c r="J25" s="24">
        <f t="shared" si="10"/>
        <v>22247</v>
      </c>
      <c r="K25" s="25">
        <f t="shared" si="10"/>
        <v>48280223.699999996</v>
      </c>
      <c r="L25" s="253"/>
      <c r="M25" s="237"/>
      <c r="N25" s="237"/>
      <c r="O25" s="237"/>
    </row>
    <row r="26" spans="1:17" ht="15" thickBot="1" x14ac:dyDescent="0.35">
      <c r="A26" s="53" t="s">
        <v>24</v>
      </c>
      <c r="B26" s="40">
        <f>B27+B28</f>
        <v>58883</v>
      </c>
      <c r="C26" s="40">
        <f t="shared" ref="C26:G26" si="12">C27+C28</f>
        <v>51234741</v>
      </c>
      <c r="D26" s="40">
        <f t="shared" si="12"/>
        <v>44834</v>
      </c>
      <c r="E26" s="40">
        <f t="shared" si="12"/>
        <v>74262895</v>
      </c>
      <c r="F26" s="40">
        <f t="shared" si="12"/>
        <v>44477</v>
      </c>
      <c r="G26" s="40">
        <f t="shared" si="12"/>
        <v>42178538</v>
      </c>
      <c r="H26" s="44">
        <f t="shared" si="9"/>
        <v>89311</v>
      </c>
      <c r="I26" s="45">
        <f t="shared" si="9"/>
        <v>116441433</v>
      </c>
      <c r="J26" s="24">
        <f t="shared" si="10"/>
        <v>148194</v>
      </c>
      <c r="K26" s="25">
        <f t="shared" si="10"/>
        <v>167676174</v>
      </c>
      <c r="L26" s="253"/>
      <c r="M26" s="237"/>
      <c r="N26" s="237"/>
      <c r="O26" s="237"/>
    </row>
    <row r="27" spans="1:17" ht="15" thickBot="1" x14ac:dyDescent="0.35">
      <c r="A27" s="56" t="s">
        <v>25</v>
      </c>
      <c r="B27" s="48">
        <v>58660</v>
      </c>
      <c r="C27" s="49">
        <v>51086478</v>
      </c>
      <c r="D27" s="50">
        <v>44518</v>
      </c>
      <c r="E27" s="50">
        <v>73769940</v>
      </c>
      <c r="F27" s="57">
        <v>43402</v>
      </c>
      <c r="G27" s="68">
        <v>40961854</v>
      </c>
      <c r="H27" s="23">
        <f t="shared" si="9"/>
        <v>87920</v>
      </c>
      <c r="I27" s="23">
        <f t="shared" si="9"/>
        <v>114731794</v>
      </c>
      <c r="J27" s="24">
        <f t="shared" si="10"/>
        <v>146580</v>
      </c>
      <c r="K27" s="25">
        <f t="shared" si="10"/>
        <v>165818272</v>
      </c>
      <c r="L27" s="253"/>
      <c r="M27" s="237"/>
      <c r="N27" s="237"/>
      <c r="O27" s="237"/>
    </row>
    <row r="28" spans="1:17" ht="15" thickBot="1" x14ac:dyDescent="0.35">
      <c r="A28" s="56" t="s">
        <v>26</v>
      </c>
      <c r="B28" s="48">
        <v>223</v>
      </c>
      <c r="C28" s="49">
        <v>148263</v>
      </c>
      <c r="D28" s="50">
        <v>316</v>
      </c>
      <c r="E28" s="50">
        <v>492955</v>
      </c>
      <c r="F28" s="57">
        <v>1075</v>
      </c>
      <c r="G28" s="68">
        <v>1216684</v>
      </c>
      <c r="H28" s="23">
        <f t="shared" si="9"/>
        <v>1391</v>
      </c>
      <c r="I28" s="23">
        <f t="shared" si="9"/>
        <v>1709639</v>
      </c>
      <c r="J28" s="24">
        <f t="shared" si="10"/>
        <v>1614</v>
      </c>
      <c r="K28" s="25">
        <f t="shared" si="10"/>
        <v>1857902</v>
      </c>
      <c r="L28" s="253"/>
      <c r="M28" s="237"/>
      <c r="N28" s="237"/>
      <c r="O28" s="237"/>
    </row>
    <row r="29" spans="1:17" ht="15" thickBot="1" x14ac:dyDescent="0.35">
      <c r="A29" s="53" t="s">
        <v>27</v>
      </c>
      <c r="B29" s="40">
        <f>B30</f>
        <v>346</v>
      </c>
      <c r="C29" s="40">
        <f t="shared" ref="C29:G29" si="13">C30</f>
        <v>71720</v>
      </c>
      <c r="D29" s="40">
        <f t="shared" si="13"/>
        <v>562</v>
      </c>
      <c r="E29" s="40">
        <f t="shared" si="13"/>
        <v>127434</v>
      </c>
      <c r="F29" s="40">
        <f t="shared" si="13"/>
        <v>1555</v>
      </c>
      <c r="G29" s="40">
        <f t="shared" si="13"/>
        <v>309556</v>
      </c>
      <c r="H29" s="44">
        <f t="shared" si="9"/>
        <v>2117</v>
      </c>
      <c r="I29" s="45">
        <f t="shared" si="9"/>
        <v>436990</v>
      </c>
      <c r="J29" s="24">
        <f t="shared" si="10"/>
        <v>2463</v>
      </c>
      <c r="K29" s="25">
        <f t="shared" si="10"/>
        <v>508710</v>
      </c>
      <c r="L29" s="253"/>
      <c r="M29" s="237"/>
      <c r="N29" s="237"/>
      <c r="O29" s="237"/>
    </row>
    <row r="30" spans="1:17" ht="15" thickBot="1" x14ac:dyDescent="0.35">
      <c r="A30" s="56" t="s">
        <v>28</v>
      </c>
      <c r="B30" s="48">
        <v>346</v>
      </c>
      <c r="C30" s="49">
        <v>71720</v>
      </c>
      <c r="D30" s="50">
        <v>562</v>
      </c>
      <c r="E30" s="50">
        <v>127434</v>
      </c>
      <c r="F30" s="57">
        <v>1555</v>
      </c>
      <c r="G30" s="68">
        <v>309556</v>
      </c>
      <c r="H30" s="23">
        <f t="shared" si="9"/>
        <v>2117</v>
      </c>
      <c r="I30" s="23">
        <f t="shared" si="9"/>
        <v>436990</v>
      </c>
      <c r="J30" s="24">
        <f t="shared" si="10"/>
        <v>2463</v>
      </c>
      <c r="K30" s="25">
        <f t="shared" si="10"/>
        <v>508710</v>
      </c>
      <c r="L30" s="253"/>
      <c r="M30" s="237"/>
      <c r="N30" s="237"/>
      <c r="O30" s="237"/>
    </row>
    <row r="31" spans="1:17" ht="15" thickBot="1" x14ac:dyDescent="0.35">
      <c r="A31" s="29" t="s">
        <v>31</v>
      </c>
      <c r="B31" s="30">
        <f t="shared" ref="B31:G31" si="14">B32+B35+B38</f>
        <v>2323</v>
      </c>
      <c r="C31" s="31">
        <f t="shared" si="14"/>
        <v>44337653</v>
      </c>
      <c r="D31" s="32">
        <f t="shared" si="14"/>
        <v>11033</v>
      </c>
      <c r="E31" s="32">
        <f t="shared" si="14"/>
        <v>496344089.39999998</v>
      </c>
      <c r="F31" s="33">
        <f t="shared" si="14"/>
        <v>2817</v>
      </c>
      <c r="G31" s="89">
        <f t="shared" si="14"/>
        <v>63184130.399999999</v>
      </c>
      <c r="H31" s="35">
        <f t="shared" si="9"/>
        <v>13850</v>
      </c>
      <c r="I31" s="36">
        <f t="shared" si="9"/>
        <v>559528219.79999995</v>
      </c>
      <c r="J31" s="37">
        <f t="shared" si="10"/>
        <v>16173</v>
      </c>
      <c r="K31" s="38">
        <f t="shared" si="10"/>
        <v>603865872.79999995</v>
      </c>
      <c r="L31" s="253">
        <f>K31/K3</f>
        <v>0.1788561543386902</v>
      </c>
      <c r="M31" s="237">
        <f>J31/J3</f>
        <v>5.7522468547234898E-3</v>
      </c>
      <c r="N31" s="237">
        <f>E31/K31</f>
        <v>0.82194426238819573</v>
      </c>
      <c r="O31" s="237">
        <f>G31/K31</f>
        <v>0.10463272267238481</v>
      </c>
    </row>
    <row r="32" spans="1:17" ht="15" thickBot="1" x14ac:dyDescent="0.35">
      <c r="A32" s="53" t="s">
        <v>21</v>
      </c>
      <c r="B32" s="62">
        <f t="shared" ref="B32:G32" si="15">B33+B34</f>
        <v>251</v>
      </c>
      <c r="C32" s="63">
        <f t="shared" si="15"/>
        <v>16369974</v>
      </c>
      <c r="D32" s="64">
        <f t="shared" si="15"/>
        <v>3354</v>
      </c>
      <c r="E32" s="64">
        <f t="shared" si="15"/>
        <v>338803809.39999998</v>
      </c>
      <c r="F32" s="92">
        <f t="shared" si="15"/>
        <v>586</v>
      </c>
      <c r="G32" s="93">
        <f t="shared" si="15"/>
        <v>36328110.399999999</v>
      </c>
      <c r="H32" s="44">
        <f t="shared" si="9"/>
        <v>3940</v>
      </c>
      <c r="I32" s="45">
        <f t="shared" si="9"/>
        <v>375131919.79999995</v>
      </c>
      <c r="J32" s="46">
        <f t="shared" si="10"/>
        <v>4191</v>
      </c>
      <c r="K32" s="25">
        <f t="shared" si="10"/>
        <v>391501893.79999995</v>
      </c>
      <c r="L32" s="253"/>
      <c r="M32" s="237"/>
      <c r="N32" s="237"/>
      <c r="O32" s="237"/>
    </row>
    <row r="33" spans="1:15" ht="15" thickBot="1" x14ac:dyDescent="0.35">
      <c r="A33" s="56" t="str">
        <f>A24</f>
        <v>EverSource East</v>
      </c>
      <c r="B33" s="48">
        <v>206</v>
      </c>
      <c r="C33" s="49">
        <v>14705930</v>
      </c>
      <c r="D33" s="50">
        <v>2921</v>
      </c>
      <c r="E33" s="50">
        <v>317812671</v>
      </c>
      <c r="F33" s="48">
        <v>539</v>
      </c>
      <c r="G33" s="50">
        <v>34190073</v>
      </c>
      <c r="H33" s="23">
        <f t="shared" si="9"/>
        <v>3460</v>
      </c>
      <c r="I33" s="23">
        <f t="shared" si="9"/>
        <v>352002744</v>
      </c>
      <c r="J33" s="46">
        <f t="shared" si="10"/>
        <v>3666</v>
      </c>
      <c r="K33" s="25">
        <f t="shared" si="10"/>
        <v>366708674</v>
      </c>
      <c r="L33" s="253"/>
      <c r="M33" s="237"/>
      <c r="N33" s="237"/>
      <c r="O33" s="237"/>
    </row>
    <row r="34" spans="1:15" ht="15" thickBot="1" x14ac:dyDescent="0.35">
      <c r="A34" s="56" t="str">
        <f>A25</f>
        <v>EverSource West</v>
      </c>
      <c r="B34" s="48">
        <v>45</v>
      </c>
      <c r="C34" s="49">
        <v>1664044</v>
      </c>
      <c r="D34" s="50">
        <v>433</v>
      </c>
      <c r="E34" s="50">
        <v>20991138.399999999</v>
      </c>
      <c r="F34" s="51">
        <v>47</v>
      </c>
      <c r="G34" s="52">
        <v>2138037.4</v>
      </c>
      <c r="H34" s="23">
        <f t="shared" si="9"/>
        <v>480</v>
      </c>
      <c r="I34" s="23">
        <f t="shared" si="9"/>
        <v>23129175.799999997</v>
      </c>
      <c r="J34" s="46">
        <f t="shared" si="10"/>
        <v>525</v>
      </c>
      <c r="K34" s="25">
        <f t="shared" si="10"/>
        <v>24793219.799999997</v>
      </c>
      <c r="L34" s="253"/>
      <c r="M34" s="237"/>
      <c r="N34" s="237"/>
      <c r="O34" s="237"/>
    </row>
    <row r="35" spans="1:15" ht="15" thickBot="1" x14ac:dyDescent="0.35">
      <c r="A35" s="53" t="s">
        <v>24</v>
      </c>
      <c r="B35" s="62">
        <f>SUM(B36:B37)</f>
        <v>1774</v>
      </c>
      <c r="C35" s="62">
        <f t="shared" ref="C35:G35" si="16">SUM(C36:C37)</f>
        <v>27464251</v>
      </c>
      <c r="D35" s="62">
        <f t="shared" si="16"/>
        <v>7196</v>
      </c>
      <c r="E35" s="62">
        <f t="shared" si="16"/>
        <v>153127426</v>
      </c>
      <c r="F35" s="62">
        <f t="shared" si="16"/>
        <v>1402</v>
      </c>
      <c r="G35" s="62">
        <f t="shared" si="16"/>
        <v>24810088</v>
      </c>
      <c r="H35" s="44">
        <f t="shared" si="9"/>
        <v>8598</v>
      </c>
      <c r="I35" s="45">
        <f t="shared" si="9"/>
        <v>177937514</v>
      </c>
      <c r="J35" s="24">
        <f t="shared" si="10"/>
        <v>10372</v>
      </c>
      <c r="K35" s="25">
        <f t="shared" si="10"/>
        <v>205401765</v>
      </c>
      <c r="L35" s="253"/>
      <c r="M35" s="237"/>
      <c r="N35" s="237"/>
      <c r="O35" s="237"/>
    </row>
    <row r="36" spans="1:15" ht="15" thickBot="1" x14ac:dyDescent="0.35">
      <c r="A36" s="56" t="s">
        <v>25</v>
      </c>
      <c r="B36" s="48">
        <v>1768</v>
      </c>
      <c r="C36" s="49">
        <v>27441399</v>
      </c>
      <c r="D36" s="50">
        <v>7166</v>
      </c>
      <c r="E36" s="50">
        <v>152414343</v>
      </c>
      <c r="F36" s="57">
        <v>1361</v>
      </c>
      <c r="G36" s="68">
        <v>24135125</v>
      </c>
      <c r="H36" s="23">
        <f t="shared" si="9"/>
        <v>8527</v>
      </c>
      <c r="I36" s="23">
        <f t="shared" si="9"/>
        <v>176549468</v>
      </c>
      <c r="J36" s="24">
        <f t="shared" si="10"/>
        <v>10295</v>
      </c>
      <c r="K36" s="25">
        <f t="shared" si="10"/>
        <v>203990867</v>
      </c>
      <c r="L36" s="253"/>
      <c r="M36" s="237"/>
      <c r="N36" s="237"/>
      <c r="O36" s="237"/>
    </row>
    <row r="37" spans="1:15" ht="15" thickBot="1" x14ac:dyDescent="0.35">
      <c r="A37" s="56" t="s">
        <v>26</v>
      </c>
      <c r="B37" s="48">
        <v>6</v>
      </c>
      <c r="C37" s="49">
        <v>22852</v>
      </c>
      <c r="D37" s="50">
        <v>30</v>
      </c>
      <c r="E37" s="50">
        <v>713083</v>
      </c>
      <c r="F37" s="57">
        <v>41</v>
      </c>
      <c r="G37" s="68">
        <v>674963</v>
      </c>
      <c r="H37" s="23">
        <f t="shared" si="9"/>
        <v>71</v>
      </c>
      <c r="I37" s="23">
        <f t="shared" si="9"/>
        <v>1388046</v>
      </c>
      <c r="J37" s="24">
        <f t="shared" si="10"/>
        <v>77</v>
      </c>
      <c r="K37" s="25">
        <f t="shared" si="10"/>
        <v>1410898</v>
      </c>
      <c r="L37" s="253"/>
      <c r="M37" s="237"/>
      <c r="N37" s="237"/>
      <c r="O37" s="237"/>
    </row>
    <row r="38" spans="1:15" ht="15" thickBot="1" x14ac:dyDescent="0.35">
      <c r="A38" s="53" t="s">
        <v>27</v>
      </c>
      <c r="B38" s="62">
        <f>B39</f>
        <v>298</v>
      </c>
      <c r="C38" s="62">
        <f t="shared" ref="C38:G38" si="17">C39</f>
        <v>503428</v>
      </c>
      <c r="D38" s="62">
        <f t="shared" si="17"/>
        <v>483</v>
      </c>
      <c r="E38" s="62">
        <f t="shared" si="17"/>
        <v>4412854</v>
      </c>
      <c r="F38" s="62">
        <f t="shared" si="17"/>
        <v>829</v>
      </c>
      <c r="G38" s="62">
        <f t="shared" si="17"/>
        <v>2045932</v>
      </c>
      <c r="H38" s="44">
        <f t="shared" si="9"/>
        <v>1312</v>
      </c>
      <c r="I38" s="45">
        <f t="shared" si="9"/>
        <v>6458786</v>
      </c>
      <c r="J38" s="24">
        <f t="shared" si="10"/>
        <v>1610</v>
      </c>
      <c r="K38" s="25">
        <f t="shared" si="10"/>
        <v>6962214</v>
      </c>
      <c r="L38" s="253"/>
      <c r="M38" s="237"/>
      <c r="N38" s="237"/>
      <c r="O38" s="237"/>
    </row>
    <row r="39" spans="1:15" ht="15" thickBot="1" x14ac:dyDescent="0.35">
      <c r="A39" s="56" t="s">
        <v>28</v>
      </c>
      <c r="B39" s="48">
        <v>298</v>
      </c>
      <c r="C39" s="49">
        <v>503428</v>
      </c>
      <c r="D39" s="50">
        <v>483</v>
      </c>
      <c r="E39" s="50">
        <v>4412854</v>
      </c>
      <c r="F39" s="57">
        <v>829</v>
      </c>
      <c r="G39" s="68">
        <v>2045932</v>
      </c>
      <c r="H39" s="23">
        <f t="shared" si="9"/>
        <v>1312</v>
      </c>
      <c r="I39" s="23">
        <f t="shared" si="9"/>
        <v>6458786</v>
      </c>
      <c r="J39" s="24">
        <f t="shared" si="10"/>
        <v>1610</v>
      </c>
      <c r="K39" s="25">
        <f t="shared" si="10"/>
        <v>6962214</v>
      </c>
      <c r="L39" s="253"/>
      <c r="M39" s="237"/>
      <c r="N39" s="237"/>
      <c r="O39" s="237"/>
    </row>
    <row r="40" spans="1:15" ht="15" thickBot="1" x14ac:dyDescent="0.35">
      <c r="A40" s="29" t="s">
        <v>32</v>
      </c>
      <c r="B40" s="30">
        <f>B41+B44+B47</f>
        <v>267</v>
      </c>
      <c r="C40" s="30">
        <f t="shared" ref="C40:G40" si="18">C41+C44+C47</f>
        <v>27880370</v>
      </c>
      <c r="D40" s="32">
        <f t="shared" si="18"/>
        <v>3146</v>
      </c>
      <c r="E40" s="32">
        <f t="shared" si="18"/>
        <v>788480408.89999998</v>
      </c>
      <c r="F40" s="33">
        <f t="shared" si="18"/>
        <v>253</v>
      </c>
      <c r="G40" s="89">
        <f t="shared" si="18"/>
        <v>27521972</v>
      </c>
      <c r="H40" s="35">
        <f t="shared" si="9"/>
        <v>3399</v>
      </c>
      <c r="I40" s="36">
        <f t="shared" si="9"/>
        <v>816002380.89999998</v>
      </c>
      <c r="J40" s="37">
        <f t="shared" si="10"/>
        <v>3666</v>
      </c>
      <c r="K40" s="38">
        <f t="shared" si="10"/>
        <v>843882750.89999998</v>
      </c>
      <c r="L40" s="253">
        <f>K40/K3</f>
        <v>0.24994560934348081</v>
      </c>
      <c r="M40" s="246">
        <f>J40/J3</f>
        <v>1.3038853007739017E-3</v>
      </c>
      <c r="N40" s="246">
        <f>E40/K40</f>
        <v>0.93434829430876098</v>
      </c>
      <c r="O40" s="246">
        <f>G40/K40</f>
        <v>3.2613502255672187E-2</v>
      </c>
    </row>
    <row r="41" spans="1:15" ht="15" thickBot="1" x14ac:dyDescent="0.35">
      <c r="A41" s="53" t="s">
        <v>21</v>
      </c>
      <c r="B41" s="187">
        <f t="shared" ref="B41:G41" si="19">B42+B43</f>
        <v>76</v>
      </c>
      <c r="C41" s="187">
        <f t="shared" si="19"/>
        <v>10418619</v>
      </c>
      <c r="D41" s="188">
        <f t="shared" si="19"/>
        <v>693</v>
      </c>
      <c r="E41" s="188">
        <f t="shared" si="19"/>
        <v>326679215.89999998</v>
      </c>
      <c r="F41" s="189">
        <f t="shared" si="19"/>
        <v>71</v>
      </c>
      <c r="G41" s="189">
        <f t="shared" si="19"/>
        <v>10045435</v>
      </c>
      <c r="H41" s="44">
        <f t="shared" si="9"/>
        <v>764</v>
      </c>
      <c r="I41" s="45">
        <f t="shared" si="9"/>
        <v>336724650.89999998</v>
      </c>
      <c r="J41" s="46">
        <f t="shared" si="10"/>
        <v>840</v>
      </c>
      <c r="K41" s="25">
        <f t="shared" si="10"/>
        <v>347143269.89999998</v>
      </c>
      <c r="L41" s="253"/>
      <c r="M41" s="246"/>
      <c r="N41" s="246"/>
      <c r="O41" s="246"/>
    </row>
    <row r="42" spans="1:15" ht="15" thickBot="1" x14ac:dyDescent="0.35">
      <c r="A42" s="56" t="str">
        <f>A33</f>
        <v>EverSource East</v>
      </c>
      <c r="B42" s="48">
        <v>63</v>
      </c>
      <c r="C42" s="49">
        <v>9433739</v>
      </c>
      <c r="D42" s="50">
        <v>496</v>
      </c>
      <c r="E42" s="50">
        <v>245247787</v>
      </c>
      <c r="F42" s="48">
        <v>67</v>
      </c>
      <c r="G42" s="50">
        <v>9589675</v>
      </c>
      <c r="H42" s="23">
        <f t="shared" si="9"/>
        <v>563</v>
      </c>
      <c r="I42" s="23">
        <f t="shared" si="9"/>
        <v>254837462</v>
      </c>
      <c r="J42" s="46">
        <f t="shared" si="10"/>
        <v>626</v>
      </c>
      <c r="K42" s="25">
        <f t="shared" si="10"/>
        <v>264271201</v>
      </c>
      <c r="L42" s="253"/>
      <c r="M42" s="246"/>
      <c r="N42" s="246"/>
      <c r="O42" s="246"/>
    </row>
    <row r="43" spans="1:15" ht="15" thickBot="1" x14ac:dyDescent="0.35">
      <c r="A43" s="56" t="str">
        <f>A34</f>
        <v>EverSource West</v>
      </c>
      <c r="B43" s="48">
        <v>13</v>
      </c>
      <c r="C43" s="49">
        <v>984880</v>
      </c>
      <c r="D43" s="50">
        <v>197</v>
      </c>
      <c r="E43" s="50">
        <v>81431428.900000006</v>
      </c>
      <c r="F43" s="51">
        <v>4</v>
      </c>
      <c r="G43" s="52">
        <v>455760</v>
      </c>
      <c r="H43" s="23">
        <f t="shared" si="9"/>
        <v>201</v>
      </c>
      <c r="I43" s="23">
        <f t="shared" si="9"/>
        <v>81887188.900000006</v>
      </c>
      <c r="J43" s="46">
        <f t="shared" si="10"/>
        <v>214</v>
      </c>
      <c r="K43" s="25">
        <f t="shared" si="10"/>
        <v>82872068.900000006</v>
      </c>
      <c r="L43" s="253"/>
      <c r="M43" s="246"/>
      <c r="N43" s="246"/>
      <c r="O43" s="246"/>
    </row>
    <row r="44" spans="1:15" ht="15" thickBot="1" x14ac:dyDescent="0.35">
      <c r="A44" s="53" t="s">
        <v>24</v>
      </c>
      <c r="B44" s="62">
        <f>B45+B46</f>
        <v>190</v>
      </c>
      <c r="C44" s="62">
        <f t="shared" ref="C44:G44" si="20">C45+C46</f>
        <v>16413375</v>
      </c>
      <c r="D44" s="62">
        <f t="shared" si="20"/>
        <v>2429</v>
      </c>
      <c r="E44" s="62">
        <f t="shared" si="20"/>
        <v>453920055</v>
      </c>
      <c r="F44" s="62">
        <f t="shared" si="20"/>
        <v>178</v>
      </c>
      <c r="G44" s="62">
        <f t="shared" si="20"/>
        <v>16753445</v>
      </c>
      <c r="H44" s="44">
        <f t="shared" si="9"/>
        <v>2607</v>
      </c>
      <c r="I44" s="45">
        <f t="shared" si="9"/>
        <v>470673500</v>
      </c>
      <c r="J44" s="24">
        <f t="shared" si="10"/>
        <v>2797</v>
      </c>
      <c r="K44" s="25">
        <f t="shared" si="10"/>
        <v>487086875</v>
      </c>
      <c r="L44" s="253"/>
      <c r="M44" s="246"/>
      <c r="N44" s="246"/>
      <c r="O44" s="246"/>
    </row>
    <row r="45" spans="1:15" ht="15" thickBot="1" x14ac:dyDescent="0.35">
      <c r="A45" s="56" t="s">
        <v>25</v>
      </c>
      <c r="B45" s="48">
        <v>190</v>
      </c>
      <c r="C45" s="49">
        <v>16413375</v>
      </c>
      <c r="D45" s="50">
        <v>2420</v>
      </c>
      <c r="E45" s="50">
        <v>452845962</v>
      </c>
      <c r="F45" s="57">
        <v>177</v>
      </c>
      <c r="G45" s="68">
        <v>16635145</v>
      </c>
      <c r="H45" s="23">
        <f t="shared" si="9"/>
        <v>2597</v>
      </c>
      <c r="I45" s="23">
        <f t="shared" si="9"/>
        <v>469481107</v>
      </c>
      <c r="J45" s="24">
        <f t="shared" si="10"/>
        <v>2787</v>
      </c>
      <c r="K45" s="25">
        <f t="shared" si="10"/>
        <v>485894482</v>
      </c>
      <c r="L45" s="253"/>
      <c r="M45" s="246"/>
      <c r="N45" s="246"/>
      <c r="O45" s="246"/>
    </row>
    <row r="46" spans="1:15" ht="15" thickBot="1" x14ac:dyDescent="0.35">
      <c r="A46" s="56" t="s">
        <v>26</v>
      </c>
      <c r="B46" s="48">
        <v>0</v>
      </c>
      <c r="C46" s="49">
        <v>0</v>
      </c>
      <c r="D46" s="50">
        <v>9</v>
      </c>
      <c r="E46" s="50">
        <v>1074093</v>
      </c>
      <c r="F46" s="57">
        <v>1</v>
      </c>
      <c r="G46" s="68">
        <v>118300</v>
      </c>
      <c r="H46" s="23">
        <f t="shared" si="9"/>
        <v>10</v>
      </c>
      <c r="I46" s="23">
        <f t="shared" si="9"/>
        <v>1192393</v>
      </c>
      <c r="J46" s="24">
        <f t="shared" si="10"/>
        <v>10</v>
      </c>
      <c r="K46" s="25">
        <f t="shared" si="10"/>
        <v>1192393</v>
      </c>
      <c r="L46" s="253"/>
      <c r="M46" s="246"/>
      <c r="N46" s="246"/>
      <c r="O46" s="246"/>
    </row>
    <row r="47" spans="1:15" ht="15" thickBot="1" x14ac:dyDescent="0.35">
      <c r="A47" s="53" t="s">
        <v>27</v>
      </c>
      <c r="B47" s="62">
        <f>B48</f>
        <v>1</v>
      </c>
      <c r="C47" s="62">
        <f t="shared" ref="C47:G47" si="21">C48</f>
        <v>1048376</v>
      </c>
      <c r="D47" s="62">
        <f t="shared" si="21"/>
        <v>24</v>
      </c>
      <c r="E47" s="62">
        <f t="shared" si="21"/>
        <v>7881138</v>
      </c>
      <c r="F47" s="62">
        <f t="shared" si="21"/>
        <v>4</v>
      </c>
      <c r="G47" s="62">
        <f t="shared" si="21"/>
        <v>723092</v>
      </c>
      <c r="H47" s="44">
        <f t="shared" si="9"/>
        <v>28</v>
      </c>
      <c r="I47" s="45">
        <f t="shared" si="9"/>
        <v>8604230</v>
      </c>
      <c r="J47" s="24">
        <f t="shared" si="10"/>
        <v>29</v>
      </c>
      <c r="K47" s="25">
        <f t="shared" si="10"/>
        <v>9652606</v>
      </c>
      <c r="L47" s="253"/>
      <c r="M47" s="246"/>
      <c r="N47" s="246"/>
      <c r="O47" s="246"/>
    </row>
    <row r="48" spans="1:15" ht="15" thickBot="1" x14ac:dyDescent="0.35">
      <c r="A48" s="56" t="s">
        <v>28</v>
      </c>
      <c r="B48" s="48">
        <v>1</v>
      </c>
      <c r="C48" s="49">
        <v>1048376</v>
      </c>
      <c r="D48" s="50">
        <v>24</v>
      </c>
      <c r="E48" s="50">
        <v>7881138</v>
      </c>
      <c r="F48" s="57">
        <v>4</v>
      </c>
      <c r="G48" s="68">
        <v>723092</v>
      </c>
      <c r="H48" s="23">
        <f t="shared" si="9"/>
        <v>28</v>
      </c>
      <c r="I48" s="23">
        <f t="shared" si="9"/>
        <v>8604230</v>
      </c>
      <c r="J48" s="24">
        <f t="shared" si="10"/>
        <v>29</v>
      </c>
      <c r="K48" s="25">
        <f t="shared" si="10"/>
        <v>9652606</v>
      </c>
      <c r="L48" s="253"/>
      <c r="M48" s="246"/>
      <c r="N48" s="246"/>
      <c r="O48" s="246"/>
    </row>
    <row r="49" spans="1:15" ht="15" thickBot="1" x14ac:dyDescent="0.35">
      <c r="A49" s="29" t="s">
        <v>33</v>
      </c>
      <c r="B49" s="30">
        <f t="shared" ref="B49:G49" si="22">B50+B53+B56</f>
        <v>2281</v>
      </c>
      <c r="C49" s="30">
        <f t="shared" si="22"/>
        <v>2860794.4</v>
      </c>
      <c r="D49" s="32">
        <f t="shared" si="22"/>
        <v>6815</v>
      </c>
      <c r="E49" s="32">
        <f t="shared" si="22"/>
        <v>12590535</v>
      </c>
      <c r="F49" s="33">
        <f t="shared" si="22"/>
        <v>4085</v>
      </c>
      <c r="G49" s="89">
        <f t="shared" si="22"/>
        <v>2797183</v>
      </c>
      <c r="H49" s="35">
        <f t="shared" si="9"/>
        <v>10900</v>
      </c>
      <c r="I49" s="36">
        <f t="shared" si="9"/>
        <v>15387718</v>
      </c>
      <c r="J49" s="37">
        <f t="shared" si="10"/>
        <v>13181</v>
      </c>
      <c r="K49" s="38">
        <f t="shared" si="10"/>
        <v>18248512.399999999</v>
      </c>
      <c r="L49" s="255">
        <f>K49/K3</f>
        <v>5.4049399002001394E-3</v>
      </c>
      <c r="M49" s="246">
        <f>J49/J3</f>
        <v>4.6880829649483908E-3</v>
      </c>
      <c r="N49" s="246">
        <f>E49/K49</f>
        <v>0.68994856808163718</v>
      </c>
      <c r="O49" s="246">
        <f>G49/K49</f>
        <v>0.15328279580750923</v>
      </c>
    </row>
    <row r="50" spans="1:15" ht="15" thickBot="1" x14ac:dyDescent="0.35">
      <c r="A50" s="53" t="s">
        <v>21</v>
      </c>
      <c r="B50" s="62">
        <f>B51+B52</f>
        <v>1992</v>
      </c>
      <c r="C50" s="62">
        <f>C51+C52</f>
        <v>1413249.4</v>
      </c>
      <c r="D50" s="92">
        <f t="shared" ref="D50:G50" si="23">D51+D52</f>
        <v>6278</v>
      </c>
      <c r="E50" s="92">
        <f t="shared" si="23"/>
        <v>7724609</v>
      </c>
      <c r="F50" s="62">
        <f t="shared" si="23"/>
        <v>3667</v>
      </c>
      <c r="G50" s="62">
        <f t="shared" si="23"/>
        <v>1632278</v>
      </c>
      <c r="H50" s="44">
        <f t="shared" si="9"/>
        <v>9945</v>
      </c>
      <c r="I50" s="45">
        <f t="shared" si="9"/>
        <v>9356887</v>
      </c>
      <c r="J50" s="46">
        <f t="shared" si="10"/>
        <v>11937</v>
      </c>
      <c r="K50" s="25">
        <f t="shared" si="10"/>
        <v>10770136.4</v>
      </c>
      <c r="L50" s="255"/>
      <c r="M50" s="246"/>
      <c r="N50" s="246"/>
      <c r="O50" s="246"/>
    </row>
    <row r="51" spans="1:15" ht="15" thickBot="1" x14ac:dyDescent="0.35">
      <c r="A51" s="56" t="str">
        <f>A42</f>
        <v>EverSource East</v>
      </c>
      <c r="B51" s="48">
        <v>1841</v>
      </c>
      <c r="C51" s="50">
        <v>887411</v>
      </c>
      <c r="D51" s="224">
        <v>5066</v>
      </c>
      <c r="E51" s="224">
        <v>5997509</v>
      </c>
      <c r="F51" s="50">
        <v>2755</v>
      </c>
      <c r="G51" s="50">
        <v>1332158</v>
      </c>
      <c r="H51" s="23">
        <f t="shared" si="9"/>
        <v>7821</v>
      </c>
      <c r="I51" s="23">
        <f t="shared" si="9"/>
        <v>7329667</v>
      </c>
      <c r="J51" s="46">
        <f t="shared" si="10"/>
        <v>9662</v>
      </c>
      <c r="K51" s="25">
        <f t="shared" si="10"/>
        <v>8217078</v>
      </c>
      <c r="L51" s="255"/>
      <c r="M51" s="246"/>
      <c r="N51" s="246"/>
      <c r="O51" s="246"/>
    </row>
    <row r="52" spans="1:15" ht="15" thickBot="1" x14ac:dyDescent="0.35">
      <c r="A52" s="56" t="str">
        <f>A43</f>
        <v>EverSource West</v>
      </c>
      <c r="B52" s="48">
        <v>151</v>
      </c>
      <c r="C52" s="50">
        <v>525838.4</v>
      </c>
      <c r="D52" s="225">
        <v>1212</v>
      </c>
      <c r="E52" s="225">
        <f>D52*1425</f>
        <v>1727100</v>
      </c>
      <c r="F52" s="52">
        <v>912</v>
      </c>
      <c r="G52" s="52">
        <v>300120</v>
      </c>
      <c r="H52" s="23">
        <f t="shared" ref="H52:I59" si="24">D52+F52</f>
        <v>2124</v>
      </c>
      <c r="I52" s="23">
        <f t="shared" si="24"/>
        <v>2027220</v>
      </c>
      <c r="J52" s="46">
        <f t="shared" ref="J52:K60" si="25">B52+D52+F52</f>
        <v>2275</v>
      </c>
      <c r="K52" s="25">
        <f t="shared" si="25"/>
        <v>2553058.4</v>
      </c>
      <c r="L52" s="255"/>
      <c r="M52" s="246"/>
      <c r="N52" s="246"/>
      <c r="O52" s="246"/>
    </row>
    <row r="53" spans="1:15" ht="15" thickBot="1" x14ac:dyDescent="0.35">
      <c r="A53" s="53" t="s">
        <v>24</v>
      </c>
      <c r="B53" s="62">
        <f>B54+B55</f>
        <v>192</v>
      </c>
      <c r="C53" s="62">
        <f t="shared" ref="C53:G53" si="26">C54+C55</f>
        <v>1434379</v>
      </c>
      <c r="D53" s="223">
        <f t="shared" si="26"/>
        <v>423</v>
      </c>
      <c r="E53" s="223">
        <f t="shared" si="26"/>
        <v>4764525</v>
      </c>
      <c r="F53" s="62">
        <f t="shared" si="26"/>
        <v>172</v>
      </c>
      <c r="G53" s="62">
        <f t="shared" si="26"/>
        <v>1119100</v>
      </c>
      <c r="H53" s="44">
        <f t="shared" si="24"/>
        <v>595</v>
      </c>
      <c r="I53" s="45">
        <f t="shared" si="24"/>
        <v>5883625</v>
      </c>
      <c r="J53" s="24">
        <f t="shared" si="25"/>
        <v>787</v>
      </c>
      <c r="K53" s="25">
        <f t="shared" si="25"/>
        <v>7318004</v>
      </c>
      <c r="L53" s="255"/>
      <c r="M53" s="246"/>
      <c r="N53" s="246"/>
      <c r="O53" s="246"/>
    </row>
    <row r="54" spans="1:15" ht="15" thickBot="1" x14ac:dyDescent="0.35">
      <c r="A54" s="56" t="s">
        <v>25</v>
      </c>
      <c r="B54" s="48">
        <v>192</v>
      </c>
      <c r="C54" s="49">
        <v>1434379</v>
      </c>
      <c r="D54" s="50">
        <v>422</v>
      </c>
      <c r="E54" s="50">
        <v>4737570</v>
      </c>
      <c r="F54" s="57">
        <v>171</v>
      </c>
      <c r="G54" s="68">
        <v>1118850</v>
      </c>
      <c r="H54" s="23">
        <f t="shared" si="24"/>
        <v>593</v>
      </c>
      <c r="I54" s="23">
        <f t="shared" si="24"/>
        <v>5856420</v>
      </c>
      <c r="J54" s="24">
        <f t="shared" si="25"/>
        <v>785</v>
      </c>
      <c r="K54" s="25">
        <f t="shared" si="25"/>
        <v>7290799</v>
      </c>
      <c r="L54" s="255"/>
      <c r="M54" s="246"/>
      <c r="N54" s="246"/>
      <c r="O54" s="246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26955</v>
      </c>
      <c r="F55" s="57">
        <v>1</v>
      </c>
      <c r="G55" s="68">
        <v>250</v>
      </c>
      <c r="H55" s="23">
        <f t="shared" si="24"/>
        <v>2</v>
      </c>
      <c r="I55" s="23">
        <f t="shared" si="24"/>
        <v>27205</v>
      </c>
      <c r="J55" s="24">
        <f t="shared" si="25"/>
        <v>2</v>
      </c>
      <c r="K55" s="25">
        <f t="shared" si="25"/>
        <v>27205</v>
      </c>
      <c r="L55" s="255"/>
      <c r="M55" s="246"/>
      <c r="N55" s="246"/>
      <c r="O55" s="246"/>
    </row>
    <row r="56" spans="1:15" ht="15" thickBot="1" x14ac:dyDescent="0.35">
      <c r="A56" s="53" t="s">
        <v>27</v>
      </c>
      <c r="B56" s="62">
        <f>B57</f>
        <v>97</v>
      </c>
      <c r="C56" s="62">
        <f t="shared" ref="C56:G56" si="27">C57</f>
        <v>13166</v>
      </c>
      <c r="D56" s="62">
        <f t="shared" si="27"/>
        <v>114</v>
      </c>
      <c r="E56" s="62">
        <f t="shared" si="27"/>
        <v>101401</v>
      </c>
      <c r="F56" s="62">
        <f t="shared" si="27"/>
        <v>246</v>
      </c>
      <c r="G56" s="62">
        <f t="shared" si="27"/>
        <v>45805</v>
      </c>
      <c r="H56" s="44">
        <f t="shared" si="24"/>
        <v>360</v>
      </c>
      <c r="I56" s="45">
        <f t="shared" si="24"/>
        <v>147206</v>
      </c>
      <c r="J56" s="24">
        <f t="shared" si="25"/>
        <v>457</v>
      </c>
      <c r="K56" s="25">
        <f t="shared" si="25"/>
        <v>160372</v>
      </c>
      <c r="L56" s="255"/>
      <c r="M56" s="246"/>
      <c r="N56" s="246"/>
      <c r="O56" s="246"/>
    </row>
    <row r="57" spans="1:15" ht="15" thickBot="1" x14ac:dyDescent="0.35">
      <c r="A57" s="56" t="s">
        <v>28</v>
      </c>
      <c r="B57" s="48">
        <v>97</v>
      </c>
      <c r="C57" s="49">
        <v>13166</v>
      </c>
      <c r="D57" s="50">
        <v>114</v>
      </c>
      <c r="E57" s="50">
        <v>101401</v>
      </c>
      <c r="F57" s="57">
        <v>246</v>
      </c>
      <c r="G57" s="68">
        <v>45805</v>
      </c>
      <c r="H57" s="23">
        <f t="shared" si="24"/>
        <v>360</v>
      </c>
      <c r="I57" s="23">
        <f t="shared" si="24"/>
        <v>147206</v>
      </c>
      <c r="J57" s="24">
        <f t="shared" si="25"/>
        <v>457</v>
      </c>
      <c r="K57" s="25">
        <f t="shared" si="25"/>
        <v>160372</v>
      </c>
      <c r="L57" s="255"/>
      <c r="M57" s="246"/>
      <c r="N57" s="246"/>
      <c r="O57" s="246"/>
    </row>
    <row r="58" spans="1:15" ht="15" thickBot="1" x14ac:dyDescent="0.35">
      <c r="A58" s="72" t="s">
        <v>34</v>
      </c>
      <c r="B58" s="73">
        <f>B59</f>
        <v>374</v>
      </c>
      <c r="C58" s="73">
        <f t="shared" ref="C58:G59" si="28">C59</f>
        <v>627889.5</v>
      </c>
      <c r="D58" s="73">
        <f t="shared" si="28"/>
        <v>107</v>
      </c>
      <c r="E58" s="73">
        <f t="shared" si="28"/>
        <v>1496554.5</v>
      </c>
      <c r="F58" s="73">
        <f t="shared" si="28"/>
        <v>201</v>
      </c>
      <c r="G58" s="73">
        <f t="shared" si="28"/>
        <v>257684</v>
      </c>
      <c r="H58" s="35">
        <f t="shared" si="24"/>
        <v>308</v>
      </c>
      <c r="I58" s="36">
        <f t="shared" si="24"/>
        <v>1754238.5</v>
      </c>
      <c r="J58" s="37">
        <f t="shared" si="25"/>
        <v>682</v>
      </c>
      <c r="K58" s="38">
        <f t="shared" si="25"/>
        <v>2382128</v>
      </c>
      <c r="L58" s="254">
        <f>K58/K3</f>
        <v>7.0555113712085147E-4</v>
      </c>
      <c r="M58" s="242">
        <f>J58/J3</f>
        <v>2.4256676899285352E-4</v>
      </c>
      <c r="N58" s="242">
        <f>E58/K58</f>
        <v>0.62824268888993373</v>
      </c>
      <c r="O58" s="242">
        <v>9.8624370622756294E-2</v>
      </c>
    </row>
    <row r="59" spans="1:15" ht="15" thickBot="1" x14ac:dyDescent="0.35">
      <c r="A59" s="95" t="s">
        <v>21</v>
      </c>
      <c r="B59" s="62">
        <f>B60</f>
        <v>374</v>
      </c>
      <c r="C59" s="62">
        <f t="shared" si="28"/>
        <v>627889.5</v>
      </c>
      <c r="D59" s="62">
        <f t="shared" si="28"/>
        <v>107</v>
      </c>
      <c r="E59" s="62">
        <f t="shared" si="28"/>
        <v>1496554.5</v>
      </c>
      <c r="F59" s="62">
        <f t="shared" si="28"/>
        <v>201</v>
      </c>
      <c r="G59" s="62">
        <f t="shared" si="28"/>
        <v>257684</v>
      </c>
      <c r="H59" s="44">
        <f t="shared" si="24"/>
        <v>308</v>
      </c>
      <c r="I59" s="45">
        <f t="shared" si="24"/>
        <v>1754238.5</v>
      </c>
      <c r="J59" s="79">
        <f t="shared" si="25"/>
        <v>682</v>
      </c>
      <c r="K59" s="80">
        <f t="shared" si="25"/>
        <v>2382128</v>
      </c>
      <c r="L59" s="254"/>
      <c r="M59" s="242"/>
      <c r="N59" s="242"/>
      <c r="O59" s="242"/>
    </row>
    <row r="60" spans="1:15" ht="15" thickBot="1" x14ac:dyDescent="0.35">
      <c r="A60" s="99" t="str">
        <f>A43</f>
        <v>EverSource West</v>
      </c>
      <c r="B60" s="51">
        <v>374</v>
      </c>
      <c r="C60" s="52">
        <v>627889.5</v>
      </c>
      <c r="D60" s="52">
        <v>107</v>
      </c>
      <c r="E60" s="65">
        <v>1496554.5</v>
      </c>
      <c r="F60" s="51">
        <v>201</v>
      </c>
      <c r="G60" s="52">
        <v>257684</v>
      </c>
      <c r="H60" s="82">
        <f>D60+F60</f>
        <v>308</v>
      </c>
      <c r="I60" s="82">
        <f>E60+G60</f>
        <v>1754238.5</v>
      </c>
      <c r="J60" s="83">
        <f t="shared" si="25"/>
        <v>682</v>
      </c>
      <c r="K60" s="84">
        <f t="shared" si="25"/>
        <v>2382128</v>
      </c>
      <c r="L60" s="254"/>
      <c r="M60" s="242"/>
      <c r="N60" s="242"/>
      <c r="O60" s="242"/>
    </row>
  </sheetData>
  <mergeCells count="33">
    <mergeCell ref="L49:L57"/>
    <mergeCell ref="M49:M57"/>
    <mergeCell ref="N49:N57"/>
    <mergeCell ref="O49:O57"/>
    <mergeCell ref="L58:L60"/>
    <mergeCell ref="M58:M60"/>
    <mergeCell ref="N58:N60"/>
    <mergeCell ref="O58:O60"/>
    <mergeCell ref="L31:L39"/>
    <mergeCell ref="M31:M39"/>
    <mergeCell ref="N31:N39"/>
    <mergeCell ref="O31:O39"/>
    <mergeCell ref="L40:L48"/>
    <mergeCell ref="M40:M48"/>
    <mergeCell ref="N40:N48"/>
    <mergeCell ref="O40:O48"/>
    <mergeCell ref="L13:L21"/>
    <mergeCell ref="M13:M21"/>
    <mergeCell ref="N13:N21"/>
    <mergeCell ref="O13:O21"/>
    <mergeCell ref="L22:L30"/>
    <mergeCell ref="M22:M30"/>
    <mergeCell ref="N22:N30"/>
    <mergeCell ref="O22:O30"/>
    <mergeCell ref="L4:L12"/>
    <mergeCell ref="M4:M12"/>
    <mergeCell ref="N4:N12"/>
    <mergeCell ref="O4:O12"/>
    <mergeCell ref="B1:C1"/>
    <mergeCell ref="D1:E1"/>
    <mergeCell ref="F1:G1"/>
    <mergeCell ref="H1:I1"/>
    <mergeCell ref="J1:O1"/>
  </mergeCell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E7A2-C83D-46C8-9E5E-DE4AA8B0216E}">
  <sheetPr>
    <tabColor theme="1" tint="0.249977111117893"/>
  </sheetPr>
  <dimension ref="A1:T68"/>
  <sheetViews>
    <sheetView zoomScale="90" zoomScaleNormal="90" workbookViewId="0">
      <selection activeCell="W47" sqref="W47"/>
    </sheetView>
  </sheetViews>
  <sheetFormatPr defaultRowHeight="14.4" x14ac:dyDescent="0.3"/>
  <cols>
    <col min="1" max="1" width="30.109375" customWidth="1"/>
    <col min="2" max="2" width="14.88671875" customWidth="1"/>
    <col min="3" max="3" width="16.109375" customWidth="1"/>
    <col min="4" max="4" width="13.88671875" customWidth="1"/>
    <col min="5" max="5" width="15.109375" customWidth="1"/>
    <col min="6" max="6" width="13.109375" customWidth="1"/>
    <col min="7" max="7" width="15.109375" customWidth="1"/>
    <col min="8" max="8" width="13.5546875" customWidth="1"/>
    <col min="9" max="9" width="15.33203125" customWidth="1"/>
    <col min="10" max="10" width="15" customWidth="1"/>
    <col min="11" max="11" width="16.109375" customWidth="1"/>
    <col min="12" max="12" width="13.88671875" customWidth="1"/>
    <col min="13" max="14" width="14.5546875" customWidth="1"/>
    <col min="15" max="15" width="14.6640625" customWidth="1"/>
    <col min="17" max="17" width="14.109375" customWidth="1"/>
    <col min="18" max="18" width="14.5546875" customWidth="1"/>
  </cols>
  <sheetData>
    <row r="1" spans="1:17" x14ac:dyDescent="0.3">
      <c r="A1" s="116"/>
      <c r="B1" s="257" t="s">
        <v>47</v>
      </c>
      <c r="C1" s="258"/>
      <c r="D1" s="259" t="s">
        <v>48</v>
      </c>
      <c r="E1" s="260"/>
      <c r="F1" s="261" t="s">
        <v>49</v>
      </c>
      <c r="G1" s="262"/>
      <c r="H1" s="263" t="s">
        <v>50</v>
      </c>
      <c r="I1" s="264"/>
      <c r="J1" s="178" t="s">
        <v>51</v>
      </c>
      <c r="K1" s="178"/>
      <c r="L1" s="265" t="s">
        <v>52</v>
      </c>
      <c r="M1" s="265"/>
    </row>
    <row r="2" spans="1:17" ht="15" thickBot="1" x14ac:dyDescent="0.35">
      <c r="A2" s="117"/>
      <c r="B2" s="181" t="s">
        <v>53</v>
      </c>
      <c r="C2" s="182" t="s">
        <v>54</v>
      </c>
      <c r="D2" s="183" t="s">
        <v>53</v>
      </c>
      <c r="E2" s="183" t="s">
        <v>54</v>
      </c>
      <c r="F2" s="184" t="s">
        <v>53</v>
      </c>
      <c r="G2" s="185" t="s">
        <v>54</v>
      </c>
      <c r="H2" s="176" t="s">
        <v>53</v>
      </c>
      <c r="I2" s="177" t="s">
        <v>54</v>
      </c>
      <c r="J2" s="179" t="s">
        <v>53</v>
      </c>
      <c r="K2" s="180" t="s">
        <v>54</v>
      </c>
      <c r="L2" s="217" t="s">
        <v>53</v>
      </c>
      <c r="M2" s="218" t="s">
        <v>54</v>
      </c>
    </row>
    <row r="3" spans="1:17" x14ac:dyDescent="0.3">
      <c r="A3" s="167" t="s">
        <v>55</v>
      </c>
      <c r="B3" s="156">
        <f>B13+B22</f>
        <v>397096.16666666663</v>
      </c>
      <c r="C3" s="156">
        <f>C13+C22</f>
        <v>2513371511.2999997</v>
      </c>
      <c r="D3" s="119">
        <f>B16+B25</f>
        <v>553425.25</v>
      </c>
      <c r="E3" s="119">
        <f>C16+C25</f>
        <v>3459744450</v>
      </c>
      <c r="F3" s="118">
        <f>B19+B28</f>
        <v>9360.6666666666661</v>
      </c>
      <c r="G3" s="118">
        <f>C19+C28</f>
        <v>58745130</v>
      </c>
      <c r="H3" s="119">
        <f>D12+D21</f>
        <v>403154.33333333331</v>
      </c>
      <c r="I3" s="119">
        <f>E12+E21</f>
        <v>2742819602.3000002</v>
      </c>
      <c r="J3" s="170">
        <f>F12+F21</f>
        <v>1093770.25</v>
      </c>
      <c r="K3" s="170">
        <f>G12+G21</f>
        <v>7459217508.3999996</v>
      </c>
      <c r="L3" s="170">
        <f t="shared" ref="L3:L6" si="0">B3+D3+F3+H3+J3</f>
        <v>2456806.6666666665</v>
      </c>
      <c r="M3" s="170">
        <f t="shared" ref="M3:M6" si="1">C3+E3+G3+I3+K3</f>
        <v>16233898201.999998</v>
      </c>
      <c r="N3" s="85"/>
    </row>
    <row r="4" spans="1:17" x14ac:dyDescent="0.3">
      <c r="A4" s="167" t="s">
        <v>56</v>
      </c>
      <c r="B4" s="156">
        <f>B31</f>
        <v>43866.833333333336</v>
      </c>
      <c r="C4" s="156">
        <f>C31</f>
        <v>806191620.29999983</v>
      </c>
      <c r="D4" s="166">
        <f>B34</f>
        <v>61508.333333333336</v>
      </c>
      <c r="E4" s="166">
        <f>C34</f>
        <v>646205359</v>
      </c>
      <c r="F4" s="118">
        <f>B37</f>
        <v>685.25</v>
      </c>
      <c r="G4" s="118">
        <f>C37</f>
        <v>1684756</v>
      </c>
      <c r="H4" s="166">
        <f>D30</f>
        <v>96870.166666666672</v>
      </c>
      <c r="I4" s="166">
        <f>E30</f>
        <v>3350075946.1999998</v>
      </c>
      <c r="J4" s="170">
        <f>F30</f>
        <v>131743.25</v>
      </c>
      <c r="K4" s="170">
        <f>G30</f>
        <v>1922226152.7999997</v>
      </c>
      <c r="L4" s="170">
        <f t="shared" si="0"/>
        <v>334673.83333333337</v>
      </c>
      <c r="M4" s="170">
        <f t="shared" si="1"/>
        <v>6726383834.2999992</v>
      </c>
    </row>
    <row r="5" spans="1:17" x14ac:dyDescent="0.3">
      <c r="A5" s="167" t="s">
        <v>57</v>
      </c>
      <c r="B5" s="156">
        <f>B40+B49</f>
        <v>373.16666666666669</v>
      </c>
      <c r="C5" s="156">
        <f>C40+C49</f>
        <v>376782878.39999998</v>
      </c>
      <c r="D5" s="120">
        <f>B43+B52</f>
        <v>2091.916666666667</v>
      </c>
      <c r="E5" s="120">
        <f>C43+C52</f>
        <v>636196925</v>
      </c>
      <c r="F5" s="118">
        <f>B46+B55</f>
        <v>437.33333333333331</v>
      </c>
      <c r="G5" s="118">
        <f>C46+C55</f>
        <v>15982035</v>
      </c>
      <c r="H5" s="120">
        <f>D39+D48</f>
        <v>14043.5</v>
      </c>
      <c r="I5" s="120">
        <f>E39+E48</f>
        <v>16414935898.699999</v>
      </c>
      <c r="J5" s="170">
        <f>F39+F48</f>
        <v>3042.083333333333</v>
      </c>
      <c r="K5" s="170">
        <f>G39+G48</f>
        <v>1174916742.3</v>
      </c>
      <c r="L5" s="170">
        <f t="shared" si="0"/>
        <v>19988</v>
      </c>
      <c r="M5" s="170">
        <f t="shared" si="1"/>
        <v>18618814479.399998</v>
      </c>
    </row>
    <row r="6" spans="1:17" ht="15" thickBot="1" x14ac:dyDescent="0.35">
      <c r="A6" s="168" t="s">
        <v>58</v>
      </c>
      <c r="B6" s="171">
        <f>B58+B66</f>
        <v>5602.5</v>
      </c>
      <c r="C6" s="171">
        <f>C58+C66</f>
        <v>21803389.599999998</v>
      </c>
      <c r="D6" s="122">
        <f>B61</f>
        <v>198.5</v>
      </c>
      <c r="E6" s="122">
        <f>C61</f>
        <v>14573195</v>
      </c>
      <c r="F6" s="121">
        <f>B64</f>
        <v>124.58333333333333</v>
      </c>
      <c r="G6" s="121">
        <f>C64</f>
        <v>236387</v>
      </c>
      <c r="H6" s="122">
        <f>D57+D66</f>
        <v>6932.833333333333</v>
      </c>
      <c r="I6" s="173">
        <f>E57+E66</f>
        <v>144533560.69999999</v>
      </c>
      <c r="J6" s="170">
        <f>F57+F66</f>
        <v>4290.166666666667</v>
      </c>
      <c r="K6" s="170">
        <f>G57+G66</f>
        <v>30191832.599999998</v>
      </c>
      <c r="L6" s="170">
        <f t="shared" si="0"/>
        <v>17148.583333333332</v>
      </c>
      <c r="M6" s="170">
        <f t="shared" si="1"/>
        <v>211338364.89999998</v>
      </c>
    </row>
    <row r="7" spans="1:17" ht="15.6" thickTop="1" thickBot="1" x14ac:dyDescent="0.35">
      <c r="A7" s="123" t="s">
        <v>52</v>
      </c>
      <c r="B7" s="82">
        <f>SUM(B3:B6)</f>
        <v>446938.66666666663</v>
      </c>
      <c r="C7" s="172">
        <f t="shared" ref="C7:I7" si="2">SUM(C3:C6)</f>
        <v>3718149399.5999994</v>
      </c>
      <c r="D7" s="169">
        <f t="shared" si="2"/>
        <v>617224</v>
      </c>
      <c r="E7" s="125">
        <f t="shared" si="2"/>
        <v>4756719929</v>
      </c>
      <c r="F7" s="124">
        <f t="shared" si="2"/>
        <v>10607.833333333334</v>
      </c>
      <c r="G7" s="125">
        <f t="shared" si="2"/>
        <v>76648308</v>
      </c>
      <c r="H7" s="123">
        <f t="shared" si="2"/>
        <v>521000.83333333331</v>
      </c>
      <c r="I7" s="123">
        <f t="shared" si="2"/>
        <v>22652365007.899998</v>
      </c>
      <c r="J7" s="170">
        <f>SUM(J3:J6)</f>
        <v>1232845.75</v>
      </c>
      <c r="K7" s="170">
        <f>SUM(K3:K6)</f>
        <v>10586552236.099998</v>
      </c>
      <c r="L7" s="170">
        <f>B7+D7+F7+H7+J7</f>
        <v>2828617.083333333</v>
      </c>
      <c r="M7" s="170">
        <f>C7+E7+G7+I7+K7</f>
        <v>41790434880.599991</v>
      </c>
    </row>
    <row r="8" spans="1:17" x14ac:dyDescent="0.3">
      <c r="B8" s="85"/>
      <c r="C8" s="85"/>
      <c r="D8" s="85"/>
      <c r="M8" s="85"/>
    </row>
    <row r="9" spans="1:17" ht="15" thickBot="1" x14ac:dyDescent="0.35">
      <c r="L9" s="85"/>
    </row>
    <row r="10" spans="1:17" ht="58.8" thickTop="1" thickBot="1" x14ac:dyDescent="0.35">
      <c r="A10" s="197" t="s">
        <v>59</v>
      </c>
      <c r="B10" s="186" t="s">
        <v>5</v>
      </c>
      <c r="C10" s="186" t="s">
        <v>6</v>
      </c>
      <c r="D10" s="175" t="s">
        <v>7</v>
      </c>
      <c r="E10" s="175" t="s">
        <v>8</v>
      </c>
      <c r="F10" s="174" t="s">
        <v>60</v>
      </c>
      <c r="G10" s="174" t="s">
        <v>10</v>
      </c>
      <c r="H10" s="127" t="s">
        <v>13</v>
      </c>
      <c r="I10" s="127" t="s">
        <v>14</v>
      </c>
      <c r="J10" s="103" t="s">
        <v>15</v>
      </c>
      <c r="K10" s="104" t="s">
        <v>16</v>
      </c>
      <c r="L10" s="105" t="s">
        <v>17</v>
      </c>
      <c r="M10" s="106" t="s">
        <v>18</v>
      </c>
    </row>
    <row r="11" spans="1:17" ht="15" thickBot="1" x14ac:dyDescent="0.35">
      <c r="A11" s="137" t="s">
        <v>61</v>
      </c>
      <c r="B11" s="131">
        <f t="shared" ref="B11:G11" si="3">B12+B21+B30+B39+B48+B57+B66</f>
        <v>1074770.4999999998</v>
      </c>
      <c r="C11" s="131">
        <f t="shared" si="3"/>
        <v>8551517636.6000004</v>
      </c>
      <c r="D11" s="131">
        <f t="shared" si="3"/>
        <v>521000.83333333331</v>
      </c>
      <c r="E11" s="131">
        <f t="shared" si="3"/>
        <v>22652365007.899998</v>
      </c>
      <c r="F11" s="131">
        <f t="shared" si="3"/>
        <v>1232845.75</v>
      </c>
      <c r="G11" s="131">
        <f t="shared" si="3"/>
        <v>10586552236.099998</v>
      </c>
      <c r="H11" s="131">
        <f>B11+D11+F11</f>
        <v>2828617.083333333</v>
      </c>
      <c r="I11" s="193">
        <f>C11+E11+G11</f>
        <v>41790434880.599998</v>
      </c>
      <c r="J11" s="107">
        <f>SUM(J12:J66)</f>
        <v>1</v>
      </c>
      <c r="K11" s="27">
        <f>SUM(K12:K65)</f>
        <v>0.99975291223729623</v>
      </c>
      <c r="L11" s="27">
        <f>E11/I$11</f>
        <v>0.54204664470758368</v>
      </c>
      <c r="M11" s="108">
        <f>G11/I$11</f>
        <v>0.25332476836737822</v>
      </c>
      <c r="O11" s="190"/>
      <c r="Q11" s="199"/>
    </row>
    <row r="12" spans="1:17" ht="15" thickBot="1" x14ac:dyDescent="0.35">
      <c r="A12" s="138" t="s">
        <v>20</v>
      </c>
      <c r="B12" s="132">
        <f>AVERAGE(JAN!B4,FEB!B4,MAR!B4,APR!B4,MAY!B4,JUNE!B4,JULY!B4,AUG!B4,SEPT!B4,OCT!B4,NOV!B4,DEC!B4)</f>
        <v>833186.58333333337</v>
      </c>
      <c r="C12" s="132">
        <f>SUM(JAN!C4,FEB!C4,MAR!C4,APR!C4,MAY!C4,JUNE!C4,JULY!C4,AUG!C4,SEPT!C4,OCT!C4,NOV!C4,DEC!C4)</f>
        <v>5189716283.3000002</v>
      </c>
      <c r="D12" s="132">
        <f>AVERAGE(JAN!D4,FEB!D4,MAR!D4,APR!D4,MAY!D4,JUNE!D4,JULY!D4,AUG!D4,SEPT!D4,OCT!D4,NOV!D4,DEC!D4)</f>
        <v>324038.83333333331</v>
      </c>
      <c r="E12" s="132">
        <f>SUM(JAN!E4,FEB!E4,MAR!E4,APR!E4,MAY!E4,JUNE!E4,JULY!E4,AUG!E4,SEPT!E4,OCT!E4,NOV!E4,DEC!E4)</f>
        <v>2239574215</v>
      </c>
      <c r="F12" s="132">
        <f>AVERAGE(JAN!F4,FEB!F4,MAR!F4,APR!F4,MAY!F4,JUNE!F4,JULY!F4,AUG!F4,SEPT!F4,OCT!F4,NOV!F4,DEC!F4)</f>
        <v>989468.91666666663</v>
      </c>
      <c r="G12" s="132">
        <f>SUM(JAN!G4,FEB!G4,MAR!G4,APR!G4,MAY!G4,JUNE!G4,JULY!G4,AUG!G4,SEPT!G4,OCT!G4,NOV!G4,DEC!G4)</f>
        <v>6800253021.3999996</v>
      </c>
      <c r="H12" s="154">
        <f>B12+D12+F12</f>
        <v>2146694.3333333335</v>
      </c>
      <c r="I12" s="155">
        <f>C12+E12+G12</f>
        <v>14229543519.700001</v>
      </c>
      <c r="J12" s="256">
        <f>I12/I$11</f>
        <v>0.34049761770499437</v>
      </c>
      <c r="K12" s="237">
        <f>H12/H11</f>
        <v>0.75892009066267818</v>
      </c>
      <c r="L12" s="237">
        <f>E12/I12</f>
        <v>0.15738904146148017</v>
      </c>
      <c r="M12" s="237">
        <f>G12/I12</f>
        <v>0.47789677947050324</v>
      </c>
      <c r="O12" s="190"/>
      <c r="Q12" s="199"/>
    </row>
    <row r="13" spans="1:17" ht="15" thickBot="1" x14ac:dyDescent="0.35">
      <c r="A13" s="139" t="s">
        <v>21</v>
      </c>
      <c r="B13" s="133">
        <f>AVERAGE(JAN!B5,FEB!B5,MAR!B5,APR!B5,MAY!B5,JUNE!B5,JULY!B5,AUG!B5,SEPT!B5,OCT!B5,NOV!B5,DEC!B5)</f>
        <v>344602.83333333331</v>
      </c>
      <c r="C13" s="133">
        <f>SUM(JAN!C5,FEB!C5,MAR!C5,APR!C5,MAY!C5,JUNE!C5,JULY!C5,AUG!C5,SEPT!C5,OCT!C5,NOV!C5,DEC!C5)</f>
        <v>2164587071.2999997</v>
      </c>
      <c r="D13" s="133">
        <f>AVERAGE(JAN!D5,FEB!D5,MAR!D5,APR!D5,MAY!D5,JUNE!D5,JULY!D5,AUG!D5,SEPT!D5)</f>
        <v>135318.22222222222</v>
      </c>
      <c r="E13" s="133">
        <f>SUM(JAN!E5,FEB!E5,MAR!E5,APR!E5,MAY!E5,JUNE!E5,JULY!E5,AUG!E5,SEPT!E5,OCT!E5,NOV!E5,DEC!E5)</f>
        <v>973012327</v>
      </c>
      <c r="F13" s="133">
        <f>AVERAGE(JAN!F5,FEB!F5,MAR!F5,APR!F5,MAY!F5,JUNE!F5,JULY!F5,AUG!F5,SEPT!F5)</f>
        <v>612293.66666666663</v>
      </c>
      <c r="G13" s="133">
        <f>SUM(JAN!G5,FEB!G5,MAR!G5,APR!G5,MAY!G5,JUNE!G5,JULY!G5,AUG!G5,SEPT!G5,OCT!G5,NOV!G5,DEC!G5)</f>
        <v>4074286605.3999996</v>
      </c>
      <c r="H13" s="156">
        <f t="shared" ref="H13:H68" si="4">B13+D13+F13</f>
        <v>1092214.722222222</v>
      </c>
      <c r="I13" s="157">
        <f t="shared" ref="I13:I68" si="5">C13+E13+G13</f>
        <v>7211886003.6999989</v>
      </c>
      <c r="J13" s="256"/>
      <c r="K13" s="237"/>
      <c r="L13" s="237"/>
      <c r="M13" s="237"/>
    </row>
    <row r="14" spans="1:17" ht="15" thickBot="1" x14ac:dyDescent="0.35">
      <c r="A14" s="140" t="s">
        <v>22</v>
      </c>
      <c r="B14" s="133">
        <f>AVERAGE(JAN!B6,FEB!B6,MAR!B6,APR!B6,MAY!B6,JUNE!B6,JULY!B6,AUG!B6,SEPT!B6,OCT!B6,NOV!B6,DEC!B6)</f>
        <v>247693</v>
      </c>
      <c r="C14" s="133">
        <f>SUM(JAN!C6,FEB!C6,MAR!C6,APR!C6,MAY!C6,JUNE!C6,JULY!C6,AUG!C6,SEPT!C6,OCT!C6,NOV!C6,DEC!C6)</f>
        <v>1523857767</v>
      </c>
      <c r="D14" s="133">
        <f>AVERAGE(JAN!D6,FEB!D6,MAR!D6,APR!D6,MAY!D6,JUNE!D6,JULY!D6,AUG!D6,SEPT!D6)</f>
        <v>119385.88888888889</v>
      </c>
      <c r="E14" s="133">
        <f>SUM(JAN!E6,FEB!E6,MAR!E6,APR!E6,MAY!E6,JUNE!E6,JULY!E6,AUG!E6,SEPT!E6,OCT!E6,NOV!E6,DEC!E6)</f>
        <v>811999792</v>
      </c>
      <c r="F14" s="133">
        <f>AVERAGE(JAN!F6,FEB!F6,MAR!F6,APR!F6,MAY!F6,JUNE!F6,JULY!F6,AUG!F6,SEPT!F6)</f>
        <v>597039.77777777775</v>
      </c>
      <c r="G14" s="133">
        <f>SUM(JAN!G6,FEB!G6,MAR!G6,APR!G6,MAY!G6,JUNE!G6,JULY!G6,AUG!G6,SEPT!G6,OCT!G6,NOV!G6,DEC!G6)</f>
        <v>3735755334</v>
      </c>
      <c r="H14" s="156">
        <f t="shared" si="4"/>
        <v>964118.66666666663</v>
      </c>
      <c r="I14" s="157">
        <f t="shared" si="5"/>
        <v>6071612893</v>
      </c>
      <c r="J14" s="256"/>
      <c r="K14" s="237"/>
      <c r="L14" s="237"/>
      <c r="M14" s="237"/>
    </row>
    <row r="15" spans="1:17" ht="15" thickBot="1" x14ac:dyDescent="0.35">
      <c r="A15" s="140" t="s">
        <v>23</v>
      </c>
      <c r="B15" s="133">
        <f>AVERAGE(JAN!B7,FEB!B7,MAR!B7,APR!B7,MAY!B7,JUNE!B7,JULY!B7,AUG!B7,SEPT!B7,OCT!B7,NOV!B7,DEC!B7)</f>
        <v>96909.833333333328</v>
      </c>
      <c r="C15" s="133">
        <f>SUM(JAN!C7,FEB!C7,MAR!C7,APR!C7,MAY!C7,JUNE!C7,JULY!C7,AUG!C7,SEPT!C7,OCT!C7,NOV!C7,DEC!C7)</f>
        <v>640729304.29999983</v>
      </c>
      <c r="D15" s="133">
        <f>AVERAGE(JAN!D7,FEB!D7,MAR!D7,APR!D7,MAY!D7,JUNE!D7,JULY!D7,AUG!D7,SEPT!D7)</f>
        <v>16670.333333333332</v>
      </c>
      <c r="E15" s="133">
        <f>SUM(JAN!E7,FEB!E7,MAR!E7,APR!E7,MAY!E7,JUNE!E7,JULY!E7,AUG!E7,SEPT!E7,OCT!E7,NOV!E7,DEC!E7)</f>
        <v>120301962.40000001</v>
      </c>
      <c r="F15" s="133">
        <f>AVERAGE(JAN!F7,FEB!F7,MAR!F7,APR!F7,MAY!F7,JUNE!F7,JULY!F7,AUG!F7,SEPT!F7)</f>
        <v>33769.666666666664</v>
      </c>
      <c r="G15" s="133">
        <f>SUM(JAN!G7,FEB!G7,MAR!G7,APR!G7,MAY!G7,JUNE!G7,JULY!G7,AUG!G7,SEPT!G7,OCT!G7,NOV!G7,DEC!G7)</f>
        <v>226406316.99999988</v>
      </c>
      <c r="H15" s="156">
        <f t="shared" si="4"/>
        <v>147349.83333333331</v>
      </c>
      <c r="I15" s="157">
        <f t="shared" si="5"/>
        <v>987437583.69999969</v>
      </c>
      <c r="J15" s="256"/>
      <c r="K15" s="237"/>
      <c r="L15" s="237"/>
      <c r="M15" s="237"/>
    </row>
    <row r="16" spans="1:17" ht="15" thickBot="1" x14ac:dyDescent="0.35">
      <c r="A16" s="141" t="s">
        <v>24</v>
      </c>
      <c r="B16" s="133">
        <f>AVERAGE(JAN!B8,FEB!B8,MAR!B8,APR!B8,MAY!B8,JUNE!B8,JULY!B8,AUG!B8,SEPT!B8,OCT!B8,NOV!B8,DEC!B8)</f>
        <v>480981.25</v>
      </c>
      <c r="C16" s="133">
        <f>SUM(JAN!C8,FEB!C8,MAR!C8,APR!C8,MAY!C8,JUNE!C8,JULY!C8,AUG!C8,SEPT!C8,OCT!C8,NOV!C8,DEC!C8)</f>
        <v>2979504526</v>
      </c>
      <c r="D16" s="133">
        <f>AVERAGE(JAN!D8,FEB!D8,MAR!D8,APR!D8,MAY!D8,JUNE!D8,JULY!D8,AUG!D8,SEPT!D8)</f>
        <v>185864</v>
      </c>
      <c r="E16" s="133">
        <f>SUM(JAN!E8,FEB!E8,MAR!E8,APR!E8,MAY!E8,JUNE!E8,JULY!E8,AUG!E8,SEPT!E8,OCT!E8,NOV!E8,DEC!E8)</f>
        <v>1257658436</v>
      </c>
      <c r="F16" s="133">
        <f>AVERAGE(JAN!F8,FEB!F8,MAR!F8,APR!F8,MAY!F8,JUNE!F8,JULY!F8,AUG!F8,SEPT!F8)</f>
        <v>362428</v>
      </c>
      <c r="G16" s="133">
        <f>SUM(JAN!G8,FEB!G8,MAR!G8,APR!G8,MAY!G8,JUNE!G8,JULY!G8,AUG!G8,SEPT!G8,OCT!G8,NOV!G8,DEC!G8)</f>
        <v>2652069274</v>
      </c>
      <c r="H16" s="156">
        <f t="shared" si="4"/>
        <v>1029273.25</v>
      </c>
      <c r="I16" s="157">
        <f t="shared" si="5"/>
        <v>6889232236</v>
      </c>
      <c r="J16" s="256"/>
      <c r="K16" s="237"/>
      <c r="L16" s="237"/>
      <c r="M16" s="237"/>
    </row>
    <row r="17" spans="1:13" ht="15" thickBot="1" x14ac:dyDescent="0.35">
      <c r="A17" s="142" t="s">
        <v>25</v>
      </c>
      <c r="B17" s="133">
        <f>AVERAGE(JAN!B9,FEB!B9,MAR!B9,APR!B9,MAY!B9,JUNE!B9,JULY!B9,AUG!B9,SEPT!B9,OCT!B9,NOV!B9,DEC!B9)</f>
        <v>479150.83333333331</v>
      </c>
      <c r="C17" s="133">
        <f>SUM(JAN!C9,FEB!C9,MAR!C9,APR!C9,MAY!C9,JUNE!C9,JULY!C9,AUG!C9,SEPT!C9,OCT!C9,NOV!C9,DEC!C9)</f>
        <v>2961505915</v>
      </c>
      <c r="D17" s="133">
        <f>AVERAGE(JAN!D9,FEB!D9,MAR!D9,APR!D9,MAY!D9,JUNE!D9,JULY!D9,AUG!D9,SEPT!D9)</f>
        <v>185458.77777777778</v>
      </c>
      <c r="E17" s="133">
        <f>SUM(JAN!E9,FEB!E9,MAR!E9,APR!E9,MAY!E9,JUNE!E9,JULY!E9,AUG!E9,SEPT!E9,OCT!E9,NOV!E9,DEC!E9)</f>
        <v>1254365718</v>
      </c>
      <c r="F17" s="133">
        <f>AVERAGE(JAN!F9,FEB!F9,MAR!F9,APR!F9,MAY!F9,JUNE!F9,JULY!F9,AUG!F9,SEPT!F9)</f>
        <v>352408.11111111112</v>
      </c>
      <c r="G17" s="133">
        <f>SUM(JAN!G9,FEB!G9,MAR!G9,APR!G9,MAY!G9,JUNE!G9,JULY!G9,AUG!G9,SEPT!G9,OCT!G9,NOV!G9,DEC!G9)</f>
        <v>2552494526</v>
      </c>
      <c r="H17" s="156">
        <f t="shared" si="4"/>
        <v>1017017.7222222222</v>
      </c>
      <c r="I17" s="157">
        <f t="shared" si="5"/>
        <v>6768366159</v>
      </c>
      <c r="J17" s="256"/>
      <c r="K17" s="237"/>
      <c r="L17" s="237"/>
      <c r="M17" s="237"/>
    </row>
    <row r="18" spans="1:13" ht="15" thickBot="1" x14ac:dyDescent="0.35">
      <c r="A18" s="142" t="s">
        <v>26</v>
      </c>
      <c r="B18" s="133">
        <f>AVERAGE(JAN!B10,FEB!B10,MAR!B10,APR!B10,MAY!B10,JUNE!B10,JULY!B10,AUG!B10,SEPT!B10,OCT!B10,NOV!B10,DEC!B10)</f>
        <v>1830.4166666666667</v>
      </c>
      <c r="C18" s="133">
        <f>SUM(JAN!C10,FEB!C10,MAR!C10,APR!C10,MAY!C10,JUNE!C10,JULY!C10,AUG!C10,SEPT!C10,OCT!C10,NOV!C10,DEC!C10)</f>
        <v>17998611</v>
      </c>
      <c r="D18" s="133">
        <f>AVERAGE(JAN!D10,FEB!D10,MAR!D10,APR!D10,MAY!D10,JUNE!D10,JULY!D10,AUG!D10,SEPT!D10)</f>
        <v>405.22222222222223</v>
      </c>
      <c r="E18" s="133">
        <f>SUM(JAN!E10,FEB!E10,MAR!E10,APR!E10,MAY!E10,JUNE!E10,JULY!E10,AUG!E10,SEPT!E10,OCT!E10,NOV!E10,DEC!E10)</f>
        <v>3292718</v>
      </c>
      <c r="F18" s="133">
        <f>AVERAGE(JAN!F10,FEB!F10,MAR!F10,APR!F10,MAY!F10,JUNE!F10,JULY!F10,AUG!F10,SEPT!F10)</f>
        <v>10019.888888888889</v>
      </c>
      <c r="G18" s="133">
        <f>SUM(JAN!G10,FEB!G10,MAR!G10,APR!G10,MAY!G10,JUNE!G10,JULY!G10,AUG!G10,SEPT!G10,OCT!G10,NOV!G10,DEC!G10)</f>
        <v>99574748</v>
      </c>
      <c r="H18" s="156">
        <f t="shared" si="4"/>
        <v>12255.527777777777</v>
      </c>
      <c r="I18" s="157">
        <f t="shared" si="5"/>
        <v>120866077</v>
      </c>
      <c r="J18" s="256"/>
      <c r="K18" s="237"/>
      <c r="L18" s="237"/>
      <c r="M18" s="237"/>
    </row>
    <row r="19" spans="1:13" ht="15" thickBot="1" x14ac:dyDescent="0.35">
      <c r="A19" s="141" t="s">
        <v>27</v>
      </c>
      <c r="B19" s="133">
        <f>AVERAGE(JAN!B11,FEB!B11,MAR!B11,APR!B11,MAY!B11,JUNE!B11,JULY!B11,AUG!B11,SEPT!B11,OCT!B11,NOV!B11,DEC!B11)</f>
        <v>7602.5</v>
      </c>
      <c r="C19" s="133">
        <f>SUM(JAN!C11,FEB!C11,MAR!C11,APR!C11,MAY!C11,JUNE!C11,JULY!C11,AUG!C11,SEPT!C11,OCT!C11,NOV!C11,DEC!C11)</f>
        <v>45624686</v>
      </c>
      <c r="D19" s="133">
        <f>AVERAGE(JAN!D11,FEB!D11,MAR!D11,APR!D11,MAY!D11,JUNE!D11,JULY!D11,AUG!D11,SEPT!D11)</f>
        <v>1651.8888888888889</v>
      </c>
      <c r="E19" s="133">
        <f>SUM(JAN!E11,FEB!E11,MAR!E11,APR!E11,MAY!E11,JUNE!E11,JULY!E11,AUG!E11,SEPT!E11,OCT!E11,NOV!E11,DEC!E11)</f>
        <v>8903452</v>
      </c>
      <c r="F19" s="133">
        <f>AVERAGE(JAN!F11,FEB!F11,MAR!F11,APR!F11,MAY!F11,JUNE!F11,JULY!F11,AUG!F11,SEPT!F11)</f>
        <v>10763.111111111111</v>
      </c>
      <c r="G19" s="133">
        <f>SUM(JAN!G11,FEB!G11,MAR!G11,APR!G11,MAY!G11,JUNE!G11,JULY!G11,AUG!G11,SEPT!G11,OCT!G11,NOV!G11,DEC!G11)</f>
        <v>73897142</v>
      </c>
      <c r="H19" s="156">
        <f t="shared" si="4"/>
        <v>20017.5</v>
      </c>
      <c r="I19" s="157">
        <f t="shared" si="5"/>
        <v>128425280</v>
      </c>
      <c r="J19" s="256"/>
      <c r="K19" s="237"/>
      <c r="L19" s="237"/>
      <c r="M19" s="237"/>
    </row>
    <row r="20" spans="1:13" ht="15" thickBot="1" x14ac:dyDescent="0.35">
      <c r="A20" s="143" t="s">
        <v>28</v>
      </c>
      <c r="B20" s="133">
        <f>AVERAGE(JAN!B12,FEB!B12,MAR!B12,APR!B12,MAY!B12,JUNE!B12,JULY!B12,AUG!B12,SEPT!B12,OCT!B12,NOV!B12,DEC!B12)</f>
        <v>7602.5</v>
      </c>
      <c r="C20" s="133">
        <f>SUM(JAN!C12,FEB!C12,MAR!C12,APR!C12,MAY!C12,JUNE!C12,JULY!C12,AUG!C12,SEPT!C12,OCT!C12,NOV!C12,DEC!C12)</f>
        <v>45624686</v>
      </c>
      <c r="D20" s="133">
        <f>AVERAGE(JAN!D12,FEB!D12,MAR!D12,APR!D12,MAY!D12,JUNE!D12,JULY!D12,AUG!D12,SEPT!D12)</f>
        <v>1651.8888888888889</v>
      </c>
      <c r="E20" s="133">
        <f>SUM(JAN!E12,FEB!E12,MAR!E12,APR!E12,MAY!E12,JUNE!E12,JULY!E12,AUG!E12,SEPT!E12,OCT!E12,NOV!E12,DEC!E12)</f>
        <v>8903452</v>
      </c>
      <c r="F20" s="133">
        <f>AVERAGE(JAN!F12,FEB!F12,MAR!F12,APR!F12,MAY!F12,JUNE!F12,JULY!F12,AUG!F12,SEPT!F12)</f>
        <v>10763.111111111111</v>
      </c>
      <c r="G20" s="133">
        <f>SUM(JAN!G12,FEB!G12,MAR!G12,APR!G12,MAY!G12,JUNE!G12,JULY!G12,AUG!G12,SEPT!G12,OCT!G12,NOV!G12,DEC!G12)</f>
        <v>73897142</v>
      </c>
      <c r="H20" s="156">
        <f t="shared" si="4"/>
        <v>20017.5</v>
      </c>
      <c r="I20" s="157">
        <f t="shared" si="5"/>
        <v>128425280</v>
      </c>
      <c r="J20" s="256"/>
      <c r="K20" s="237"/>
      <c r="L20" s="237"/>
      <c r="M20" s="237"/>
    </row>
    <row r="21" spans="1:13" ht="15" thickBot="1" x14ac:dyDescent="0.35">
      <c r="A21" s="138" t="s">
        <v>29</v>
      </c>
      <c r="B21" s="132">
        <f>AVERAGE(JAN!B13,FEB!B13,MAR!B13,APR!B13,MAY!B13,JUNE!B13,JULY!B13,AUG!B13,SEPT!B13,OCT!B13,NOV!B13,DEC!B13)</f>
        <v>126695.5</v>
      </c>
      <c r="C21" s="132">
        <f>SUM(JAN!C13,FEB!C13,MAR!C13,APR!C13,MAY!C13,JUNE!C13,JULY!C13,AUG!C13,SEPT!C13,OCT!C13,NOV!C13,DEC!C13)</f>
        <v>842144808</v>
      </c>
      <c r="D21" s="132">
        <f>AVERAGE(JAN!D13,FEB!D13,MAR!D13,APR!D13,MAY!D13,JUNE!D13,JULY!D13,AUG!D13,SEPT!D13,OCT!D13,NOV!D13,DEC!D13)</f>
        <v>79115.5</v>
      </c>
      <c r="E21" s="132">
        <f>SUM(JAN!E13,FEB!E13,MAR!E13,APR!E13,MAY!E13,JUNE!E13,JULY!E13,AUG!E13,SEPT!E13,OCT!E13,NOV!E13,DEC!E13)</f>
        <v>503245387.30000001</v>
      </c>
      <c r="F21" s="132">
        <f>AVERAGE(JAN!F13,FEB!F13,MAR!F13,APR!F13,MAY!F13,JUNE!F13,JULY!F13,AUG!F13,SEPT!F13,OCT!F13,NOV!F13,DEC!F13)</f>
        <v>104301.33333333333</v>
      </c>
      <c r="G21" s="132">
        <f>SUM(JAN!G13,FEB!G13,MAR!G13,APR!G13,MAY!G13,JUNE!G13,JULY!G13,AUG!G13,SEPT!G13,OCT!G13,NOV!G13,DEC!G13)</f>
        <v>658964487</v>
      </c>
      <c r="H21" s="154">
        <f t="shared" si="4"/>
        <v>310112.33333333331</v>
      </c>
      <c r="I21" s="155">
        <f t="shared" si="5"/>
        <v>2004354682.3</v>
      </c>
      <c r="J21" s="256">
        <f>I21/I$11</f>
        <v>4.7962044138250011E-2</v>
      </c>
      <c r="K21" s="237">
        <f>H21/H11</f>
        <v>0.10963390384671191</v>
      </c>
      <c r="L21" s="237">
        <f>E21/I21</f>
        <v>0.25107601550965281</v>
      </c>
      <c r="M21" s="237">
        <f>G21/I21</f>
        <v>0.3287664068735765</v>
      </c>
    </row>
    <row r="22" spans="1:13" ht="15" thickBot="1" x14ac:dyDescent="0.35">
      <c r="A22" s="144" t="s">
        <v>21</v>
      </c>
      <c r="B22" s="133">
        <f>AVERAGE(JAN!B14,FEB!B14,MAR!B14,APR!B14,MAY!B14,JUNE!B14,JULY!B14,AUG!B14,SEPT!B14,OCT!B14,NOV!B14,DEC!B14)</f>
        <v>52493.333333333336</v>
      </c>
      <c r="C22" s="126">
        <f>SUM(JAN!C14,FEB!C14,MAR!C14,APR!C14,MAY!C14,JUNE!C14,JULY!C14,AUG!C14,SEPT!C14,OCT!C14,NOV!C14,DEC!C14)</f>
        <v>348784440</v>
      </c>
      <c r="D22" s="133">
        <f>AVERAGE(JAN!D14,FEB!D14,MAR!D14,APR!D14,MAY!D14,JUNE!D14,JULY!D14,AUG!D14,SEPT!D14)</f>
        <v>37049.222222222219</v>
      </c>
      <c r="E22" s="126">
        <f>SUM(JAN!E14,FEB!E14,MAR!E14,APR!E14,MAY!E14,JUNE!E14,JULY!E14,AUG!E14,SEPT!E14,OCT!E14,NOV!E14,DEC!E14)</f>
        <v>227740431.30000001</v>
      </c>
      <c r="F22" s="133">
        <f>AVERAGE(JAN!F14,FEB!F14,MAR!F14,APR!F14,MAY!F14,JUNE!F14,JULY!F14,AUG!F14,SEPT!F14)</f>
        <v>61507.777777777781</v>
      </c>
      <c r="G22" s="126">
        <f>SUM(JAN!G14,FEB!G14,MAR!G14,APR!G14,MAY!G14,JUNE!G14,JULY!G14,AUG!G14,SEPT!G14,OCT!G14,NOV!G14,DEC!G14)</f>
        <v>371974424</v>
      </c>
      <c r="H22" s="156">
        <f t="shared" si="4"/>
        <v>151050.33333333334</v>
      </c>
      <c r="I22" s="157">
        <f t="shared" si="5"/>
        <v>948499295.29999995</v>
      </c>
      <c r="J22" s="256"/>
      <c r="K22" s="237"/>
      <c r="L22" s="237"/>
      <c r="M22" s="237"/>
    </row>
    <row r="23" spans="1:13" ht="15" thickBot="1" x14ac:dyDescent="0.35">
      <c r="A23" s="140" t="s">
        <v>22</v>
      </c>
      <c r="B23" s="133">
        <f>AVERAGE(JAN!B15,FEB!B15,MAR!B15,APR!B15,MAY!B15,JUNE!B15,JULY!B15,AUG!B15,SEPT!B15,OCT!B15,NOV!B15,DEC!B15)</f>
        <v>25957.166666666668</v>
      </c>
      <c r="C23" s="126">
        <f>SUM(JAN!C15,FEB!C15,MAR!C15,APR!C15,MAY!C15,JUNE!C15,JULY!C15,AUG!C15,SEPT!C15,OCT!C15,NOV!C15,DEC!C15)</f>
        <v>146314019</v>
      </c>
      <c r="D23" s="133">
        <f>AVERAGE(JAN!D15,FEB!D15,MAR!D15,APR!D15,MAY!D15,JUNE!D15,JULY!D15,AUG!D15,SEPT!D15)</f>
        <v>27229.777777777777</v>
      </c>
      <c r="E23" s="126">
        <f>SUM(JAN!E15,FEB!E15,MAR!E15,APR!E15,MAY!E15,JUNE!E15,JULY!E15,AUG!E15,SEPT!E15,OCT!E15,NOV!E15,DEC!E15)</f>
        <v>158166421</v>
      </c>
      <c r="F23" s="133">
        <f>AVERAGE(JAN!F15,FEB!F15,MAR!F15,APR!F15,MAY!F15,JUNE!F15,JULY!F15,AUG!F15,SEPT!F15)</f>
        <v>54423.333333333336</v>
      </c>
      <c r="G23" s="150">
        <f>SUM(JAN!G15,FEB!G15,MAR!G15,APR!G15,MAY!G15,JUNE!G15,JULY!G15,AUG!G15,SEPT!G15,OCT!G15,NOV!G15,DEC!G15)</f>
        <v>321967586</v>
      </c>
      <c r="H23" s="156">
        <f t="shared" si="4"/>
        <v>107610.27777777778</v>
      </c>
      <c r="I23" s="157">
        <f t="shared" si="5"/>
        <v>626448026</v>
      </c>
      <c r="J23" s="256"/>
      <c r="K23" s="237"/>
      <c r="L23" s="237"/>
      <c r="M23" s="237"/>
    </row>
    <row r="24" spans="1:13" ht="15" thickBot="1" x14ac:dyDescent="0.35">
      <c r="A24" s="140" t="s">
        <v>23</v>
      </c>
      <c r="B24" s="133">
        <f>AVERAGE(JAN!B16,FEB!B16,MAR!B16,APR!B16,MAY!B16,JUNE!B16,JULY!B16,AUG!B16,SEPT!B16,OCT!B16,NOV!B16,DEC!B16)</f>
        <v>26536.166666666668</v>
      </c>
      <c r="C24" s="126">
        <f>SUM(JAN!C16,FEB!C16,MAR!C16,APR!C16,MAY!C16,JUNE!C16,JULY!C16,AUG!C16,SEPT!C16,OCT!C16,NOV!C16,DEC!C16)</f>
        <v>202470421</v>
      </c>
      <c r="D24" s="133">
        <f>AVERAGE(JAN!D16,FEB!D16,MAR!D16,APR!D16,MAY!D16,JUNE!D16,JULY!D16,AUG!D16,SEPT!D16)</f>
        <v>9819.4444444444453</v>
      </c>
      <c r="E24" s="126">
        <f>SUM(JAN!E16,FEB!E16,MAR!E16,APR!E16,MAY!E16,JUNE!E16,JULY!E16,AUG!E16,SEPT!E16,OCT!E16,NOV!E16,DEC!E16)</f>
        <v>69574010.299999997</v>
      </c>
      <c r="F24" s="133">
        <f>AVERAGE(JAN!F16,FEB!F16,MAR!F16,APR!F16,MAY!F16,JUNE!F16,JULY!F16,AUG!F16,SEPT!F16)</f>
        <v>7084.4444444444443</v>
      </c>
      <c r="G24" s="150">
        <f>SUM(JAN!G16,FEB!G16,MAR!G16,APR!G16,MAY!G16,JUNE!G16,JULY!G16,AUG!G16,SEPT!G16,OCT!G16,NOV!G16,DEC!G16)</f>
        <v>50006838</v>
      </c>
      <c r="H24" s="156">
        <f t="shared" si="4"/>
        <v>43440.055555555555</v>
      </c>
      <c r="I24" s="157">
        <f t="shared" si="5"/>
        <v>322051269.30000001</v>
      </c>
      <c r="J24" s="256"/>
      <c r="K24" s="237"/>
      <c r="L24" s="237"/>
      <c r="M24" s="237"/>
    </row>
    <row r="25" spans="1:13" ht="15" thickBot="1" x14ac:dyDescent="0.35">
      <c r="A25" s="144" t="s">
        <v>24</v>
      </c>
      <c r="B25" s="133">
        <f>AVERAGE(JAN!B17,FEB!B17,MAR!B17,APR!B17,MAY!B17,JUNE!B17,JULY!B17,AUG!B17,SEPT!B17,OCT!B17,NOV!B17,DEC!B17)</f>
        <v>72444</v>
      </c>
      <c r="C25" s="126">
        <f>SUM(JAN!C17,FEB!C17,MAR!C17,APR!C17,MAY!C17,JUNE!C17,JULY!C17,AUG!C17,SEPT!C17,OCT!C17,NOV!C17,DEC!C17)</f>
        <v>480239924</v>
      </c>
      <c r="D25" s="133">
        <f>AVERAGE(JAN!D17,FEB!D17,MAR!D17,APR!D17,MAY!D17,JUNE!D17,JULY!D17,AUG!D17,SEPT!D17)</f>
        <v>40283</v>
      </c>
      <c r="E25" s="126">
        <f>SUM(JAN!E17,FEB!E17,MAR!E17,APR!E17,MAY!E17,JUNE!E17,JULY!E17,AUG!E17,SEPT!E17,OCT!E17,NOV!E17,DEC!E17)</f>
        <v>270524345</v>
      </c>
      <c r="F25" s="133">
        <f>AVERAGE(JAN!F17,FEB!F17,MAR!F17,APR!F17,MAY!F17,JUNE!F17,JULY!F17,AUG!F17,SEPT!F17)</f>
        <v>39248.111111111109</v>
      </c>
      <c r="G25" s="150">
        <f>SUM(JAN!G17,FEB!G17,MAR!G17,APR!G17,MAY!G17,JUNE!G17,JULY!G17,AUG!G17,SEPT!G17,OCT!G17,NOV!G17,DEC!G17)</f>
        <v>267860537</v>
      </c>
      <c r="H25" s="156">
        <f t="shared" si="4"/>
        <v>151975.11111111112</v>
      </c>
      <c r="I25" s="157">
        <f t="shared" si="5"/>
        <v>1018624806</v>
      </c>
      <c r="J25" s="256"/>
      <c r="K25" s="237"/>
      <c r="L25" s="237"/>
      <c r="M25" s="237"/>
    </row>
    <row r="26" spans="1:13" ht="15" thickBot="1" x14ac:dyDescent="0.35">
      <c r="A26" s="142" t="s">
        <v>25</v>
      </c>
      <c r="B26" s="133">
        <f>AVERAGE(JAN!B18,FEB!B18,MAR!B18,APR!B18,MAY!B18,JUNE!B18,JULY!B18,AUG!B18,SEPT!B18,OCT!B18,NOV!B18,DEC!B18)</f>
        <v>73108.583333333328</v>
      </c>
      <c r="C26" s="126">
        <f>SUM(JAN!C18,FEB!C18,MAR!C18,APR!C18,MAY!C18,JUNE!C18,JULY!C18,AUG!C18,SEPT!C18,OCT!C18,NOV!C18,DEC!C18)</f>
        <v>481051626</v>
      </c>
      <c r="D26" s="133">
        <f>AVERAGE(JAN!D18,FEB!D18,MAR!D18,APR!D18,MAY!D18,JUNE!D18,JULY!D18,AUG!D18,SEPT!D18)</f>
        <v>40502.222222222219</v>
      </c>
      <c r="E26" s="126">
        <f>SUM(JAN!E18,FEB!E18,MAR!E18,APR!E18,MAY!E18,JUNE!E18,JULY!E18,AUG!E18,SEPT!E18,OCT!E18,NOV!E18,DEC!E18)</f>
        <v>271257721</v>
      </c>
      <c r="F26" s="133">
        <f>AVERAGE(JAN!F18,FEB!F18,MAR!F18,APR!F18,MAY!F18,JUNE!F18,JULY!F18,AUG!F18,SEPT!F18)</f>
        <v>39517.111111111109</v>
      </c>
      <c r="G26" s="150">
        <f>SUM(JAN!G18,FEB!G18,MAR!G18,APR!G18,MAY!G18,JUNE!G18,JULY!G18,AUG!G18,SEPT!G18,OCT!G18,NOV!G18,DEC!G18)</f>
        <v>267616254</v>
      </c>
      <c r="H26" s="156">
        <f t="shared" si="4"/>
        <v>153127.91666666666</v>
      </c>
      <c r="I26" s="157">
        <f t="shared" si="5"/>
        <v>1019925601</v>
      </c>
      <c r="J26" s="256"/>
      <c r="K26" s="237"/>
      <c r="L26" s="237"/>
      <c r="M26" s="237"/>
    </row>
    <row r="27" spans="1:13" ht="15" thickBot="1" x14ac:dyDescent="0.35">
      <c r="A27" s="142" t="s">
        <v>26</v>
      </c>
      <c r="B27" s="133">
        <f>AVERAGE(JAN!B19,FEB!B19,MAR!B19,APR!B19,MAY!B19,JUNE!B19,JULY!B19,AUG!B19,SEPT!B19,OCT!B19,NOV!B19,DEC!B19)</f>
        <v>40.5</v>
      </c>
      <c r="C27" s="126">
        <f>SUM(JAN!C19,FEB!C19,MAR!C19,APR!C19,MAY!C19,JUNE!C19,JULY!C19,AUG!C19,SEPT!C19,OCT!C19,NOV!C19,DEC!C19)</f>
        <v>355037</v>
      </c>
      <c r="D27" s="133">
        <f>AVERAGE(JAN!D19,FEB!D19,MAR!D19,APR!D19,MAY!D19,JUNE!D19,JULY!D19,AUG!D19,SEPT!D19)</f>
        <v>6.7777777777777777</v>
      </c>
      <c r="E27" s="126">
        <f>SUM(JAN!E19,FEB!E19,MAR!E19,APR!E19,MAY!E19,JUNE!E19,JULY!E19,AUG!E19,SEPT!E19,OCT!E19,NOV!E19,DEC!E19)</f>
        <v>53238</v>
      </c>
      <c r="F27" s="133">
        <f>AVERAGE(JAN!F19,FEB!F19,MAR!F19,APR!F19,MAY!F19,JUNE!F19,JULY!F19,AUG!F19,SEPT!F19)</f>
        <v>104</v>
      </c>
      <c r="G27" s="150">
        <f>SUM(JAN!G19,FEB!G19,MAR!G19,APR!G19,MAY!G19,JUNE!G19,JULY!G19,AUG!G19,SEPT!G19,OCT!G19,NOV!G19,DEC!G19)</f>
        <v>940289</v>
      </c>
      <c r="H27" s="156">
        <f t="shared" si="4"/>
        <v>151.27777777777777</v>
      </c>
      <c r="I27" s="157">
        <f t="shared" si="5"/>
        <v>1348564</v>
      </c>
      <c r="J27" s="256"/>
      <c r="K27" s="237"/>
      <c r="L27" s="237"/>
      <c r="M27" s="237"/>
    </row>
    <row r="28" spans="1:13" ht="15" thickBot="1" x14ac:dyDescent="0.35">
      <c r="A28" s="145" t="s">
        <v>27</v>
      </c>
      <c r="B28" s="133">
        <f>AVERAGE(JAN!B20,FEB!B20,MAR!B20,APR!B20,MAY!B20,JUNE!B20,JULY!B20,AUG!B20,SEPT!B20,OCT!B20,NOV!B20,DEC!B20)</f>
        <v>1758.1666666666667</v>
      </c>
      <c r="C28" s="126">
        <f>SUM(JAN!C20,FEB!C20,MAR!C20,APR!C20,MAY!C20,JUNE!C20,JULY!C20,AUG!C20,SEPT!C20,OCT!C20,NOV!C20,DEC!C20)</f>
        <v>13120444</v>
      </c>
      <c r="D28" s="133">
        <f>AVERAGE(JAN!D20,FEB!D20,MAR!D20,APR!D20,MAY!D20,JUNE!D20,JULY!D20,AUG!D20,SEPT!D20)</f>
        <v>743.22222222222217</v>
      </c>
      <c r="E28" s="126">
        <f>SUM(JAN!E20,FEB!E20,MAR!E20,APR!E20,MAY!E20,JUNE!E20,JULY!E20,AUG!E20,SEPT!E20,OCT!E20,NOV!E20,DEC!E20)</f>
        <v>4980611</v>
      </c>
      <c r="F28" s="133">
        <f>AVERAGE(JAN!F20,FEB!F20,MAR!F20,APR!F20,MAY!F20,JUNE!F20,JULY!F20,AUG!F20,SEPT!F20)</f>
        <v>2706.1111111111113</v>
      </c>
      <c r="G28" s="150">
        <f>SUM(JAN!G20,FEB!G20,MAR!G20,APR!G20,MAY!G20,JUNE!G20,JULY!G20,AUG!G20,SEPT!G20,OCT!G20,NOV!G20,DEC!G20)</f>
        <v>19129526</v>
      </c>
      <c r="H28" s="156">
        <f t="shared" si="4"/>
        <v>5207.5</v>
      </c>
      <c r="I28" s="157">
        <f t="shared" si="5"/>
        <v>37230581</v>
      </c>
      <c r="J28" s="256"/>
      <c r="K28" s="237"/>
      <c r="L28" s="237"/>
      <c r="M28" s="237"/>
    </row>
    <row r="29" spans="1:13" ht="15" thickBot="1" x14ac:dyDescent="0.35">
      <c r="A29" s="143" t="s">
        <v>28</v>
      </c>
      <c r="B29" s="133">
        <f>AVERAGE(JAN!B21,FEB!B21,MAR!B21,APR!B21,MAY!B21,JUNE!B21,JULY!B21,AUG!B21,SEPT!B21,OCT!B21,NOV!B21,DEC!B21)</f>
        <v>1758.1666666666667</v>
      </c>
      <c r="C29" s="126">
        <f>SUM(JAN!C21,FEB!C21,MAR!C21,APR!C21,MAY!C21,JUNE!C21,JULY!C21,AUG!C21,SEPT!C21,OCT!C21,NOV!C21,DEC!C21)</f>
        <v>13120444</v>
      </c>
      <c r="D29" s="133">
        <f>AVERAGE(JAN!D21,FEB!D21,MAR!D21,APR!D21,MAY!D21,JUNE!D21,JULY!D21,AUG!D21,SEPT!D21)</f>
        <v>743.22222222222217</v>
      </c>
      <c r="E29" s="126">
        <f>SUM(JAN!E21,FEB!E21,MAR!E21,APR!E21,MAY!E21,JUNE!E21,JULY!E21,AUG!E21,SEPT!E21,OCT!E21,NOV!E21,DEC!E21)</f>
        <v>4980611</v>
      </c>
      <c r="F29" s="133">
        <f>AVERAGE(JAN!F21,FEB!F21,MAR!F21,APR!F21,MAY!F21,JUNE!F21,JULY!F21,AUG!F21,SEPT!F21)</f>
        <v>2706.1111111111113</v>
      </c>
      <c r="G29" s="150">
        <f>SUM(JAN!G21,FEB!G21,MAR!G21,APR!G21,MAY!G21,JUNE!G21,JULY!G21,AUG!G21,SEPT!G21,OCT!G21,NOV!G21,DEC!G21)</f>
        <v>19129526</v>
      </c>
      <c r="H29" s="156">
        <f t="shared" si="4"/>
        <v>5207.5</v>
      </c>
      <c r="I29" s="157">
        <f t="shared" si="5"/>
        <v>37230581</v>
      </c>
      <c r="J29" s="256"/>
      <c r="K29" s="237"/>
      <c r="L29" s="237"/>
      <c r="M29" s="237"/>
    </row>
    <row r="30" spans="1:13" ht="15" thickBot="1" x14ac:dyDescent="0.35">
      <c r="A30" s="146" t="s">
        <v>30</v>
      </c>
      <c r="B30" s="134">
        <f>AVERAGE(JAN!B22,FEB!B22,MAR!B22,APR!B22,MAY!B22,JUNE!B22,JULY!B22,AUG!B22,SEPT!B22,OCT!B22,NOV!B22,DEC!B22)</f>
        <v>106060.41666666667</v>
      </c>
      <c r="C30" s="128">
        <f>SUM(JAN!C22,FEB!C22,MAR!C22,APR!C22,MAY!C22,JUNE!C22,JULY!C22,AUG!C22,SEPT!C22,OCT!C22,NOV!C22,DEC!C22)</f>
        <v>1454081735.2999997</v>
      </c>
      <c r="D30" s="134">
        <f>AVERAGE(JAN!D22,FEB!D22,MAR!D22,APR!D22,MAY!D22,JUNE!D22,JULY!D22,AUG!D22,SEPT!D22,OCT!D22,NOV!D22,DEC!D22)</f>
        <v>96870.166666666672</v>
      </c>
      <c r="E30" s="128">
        <f>SUM(JAN!E22,FEB!E22,MAR!E22,APR!E22,MAY!E22,JUNE!E22,JULY!E22,AUG!E22,SEPT!E22,OCT!E22,NOV!E22,DEC!E22)</f>
        <v>3350075946.1999998</v>
      </c>
      <c r="F30" s="134">
        <f>AVERAGE(JAN!F22,FEB!F22,MAR!F22,APR!F22,MAY!F22,JUNE!F22,JULY!F22,AUG!F22,SEPT!F22,OCT!F22,NOV!F22,DEC!F22)</f>
        <v>131743.25</v>
      </c>
      <c r="G30" s="151">
        <f>SUM(JAN!G22,FEB!G22,MAR!G22,APR!G22,MAY!G22,JUNE!G22,JULY!G22,AUG!G22,SEPT!G22,OCT!G22,NOV!G22,DEC!G22)</f>
        <v>1922226152.7999997</v>
      </c>
      <c r="H30" s="158">
        <f t="shared" si="4"/>
        <v>334673.83333333337</v>
      </c>
      <c r="I30" s="159">
        <f t="shared" si="5"/>
        <v>6726383834.2999992</v>
      </c>
      <c r="J30" s="256">
        <f>I30/I$11</f>
        <v>0.16095510500232982</v>
      </c>
      <c r="K30" s="237">
        <f>H30/H11</f>
        <v>0.1183171222804548</v>
      </c>
      <c r="L30" s="237">
        <f>E30/I30</f>
        <v>0.49805007099310666</v>
      </c>
      <c r="M30" s="237">
        <f>G30/I30</f>
        <v>0.2857740801228067</v>
      </c>
    </row>
    <row r="31" spans="1:13" ht="15" thickBot="1" x14ac:dyDescent="0.35">
      <c r="A31" s="145" t="s">
        <v>21</v>
      </c>
      <c r="B31" s="133">
        <f>AVERAGE(JAN!B23,FEB!B23,MAR!B23,APR!B23,MAY!B23,JUNE!B23,JULY!B23,AUG!B23,SEPT!B23,OCT!B23,NOV!B23,DEC!B23)</f>
        <v>43866.833333333336</v>
      </c>
      <c r="C31" s="126">
        <f>SUM(JAN!C23,FEB!C23,MAR!C23,APR!C23,MAY!C23,JUNE!C23,JULY!C23,AUG!C23,SEPT!C23,OCT!C23,NOV!C23,DEC!C23)</f>
        <v>806191620.29999983</v>
      </c>
      <c r="D31" s="126">
        <f>AVERAGE(JAN!D23,FEB!D23,MAR!D23,APR!D23,MAY!D23,JUNE!D23,JULY!D23,AUG!D23,SEPT!D23)</f>
        <v>51447</v>
      </c>
      <c r="E31" s="126">
        <f>SUM(JAN!E23,FEB!E23,MAR!E23,APR!E23,MAY!E23,JUNE!E23,JULY!E23,AUG!E23,SEPT!E23,OCT!E23,NOV!E23,DEC!E23)</f>
        <v>2488588960.1999998</v>
      </c>
      <c r="F31" s="126">
        <f>AVERAGE(JAN!F23,FEB!F23,MAR!F23,APR!F23,MAY!F23,JUNE!F23,JULY!F23,AUG!F23,SEPT!F23)</f>
        <v>84040.444444444438</v>
      </c>
      <c r="G31" s="150">
        <f>SUM(JAN!G23,FEB!G23,MAR!G23,APR!G23,MAY!G23,JUNE!G23,JULY!G23,AUG!G23,SEPT!G23,OCT!G23,NOV!G23,DEC!G23)</f>
        <v>1389798924.8</v>
      </c>
      <c r="H31" s="156">
        <f t="shared" si="4"/>
        <v>179354.27777777778</v>
      </c>
      <c r="I31" s="157">
        <f t="shared" si="5"/>
        <v>4684579505.2999992</v>
      </c>
      <c r="J31" s="256"/>
      <c r="K31" s="237"/>
      <c r="L31" s="237"/>
      <c r="M31" s="237"/>
    </row>
    <row r="32" spans="1:13" ht="15" thickBot="1" x14ac:dyDescent="0.35">
      <c r="A32" s="142" t="s">
        <v>22</v>
      </c>
      <c r="B32" s="133">
        <f>AVERAGE(JAN!B24,FEB!B24,MAR!B24,APR!B24,MAY!B24,JUNE!B24,JULY!B24,AUG!B24,SEPT!B24,OCT!B24,NOV!B24,DEC!B24)</f>
        <v>33066.083333333336</v>
      </c>
      <c r="C32" s="126">
        <f>SUM(JAN!C24,FEB!C24,MAR!C24,APR!C24,MAY!C24,JUNE!C24,JULY!C24,AUG!C24,SEPT!C24,OCT!C24,NOV!C24,DEC!C24)</f>
        <v>609765225</v>
      </c>
      <c r="D32" s="126">
        <f>AVERAGE(JAN!D24,FEB!D24,MAR!D24,APR!D24,MAY!D24,JUNE!D24,JULY!D24,AUG!D24,SEPT!D24)</f>
        <v>44814.666666666664</v>
      </c>
      <c r="E32" s="126">
        <f>SUM(JAN!E24,FEB!E24,MAR!E24,APR!E24,MAY!E24,JUNE!E24,JULY!E24,AUG!E24,SEPT!E24,OCT!E24,NOV!E24,DEC!E24)</f>
        <v>2084484114</v>
      </c>
      <c r="F32" s="126">
        <f>AVERAGE(JAN!F24,FEB!F24,MAR!F24,APR!F24,MAY!F24,JUNE!F24,JULY!F24,AUG!F24,SEPT!F24)</f>
        <v>79261.777777777781</v>
      </c>
      <c r="G32" s="150">
        <f>SUM(JAN!G24,FEB!G24,MAR!G24,APR!G24,MAY!G24,JUNE!G24,JULY!G24,AUG!G24,SEPT!G24,OCT!G24,NOV!G24,DEC!G24)</f>
        <v>1301409999</v>
      </c>
      <c r="H32" s="156">
        <f t="shared" si="4"/>
        <v>157142.52777777778</v>
      </c>
      <c r="I32" s="157">
        <f t="shared" si="5"/>
        <v>3995659338</v>
      </c>
      <c r="J32" s="256"/>
      <c r="K32" s="237"/>
      <c r="L32" s="237"/>
      <c r="M32" s="237"/>
    </row>
    <row r="33" spans="1:20" ht="15" thickBot="1" x14ac:dyDescent="0.35">
      <c r="A33" s="142" t="s">
        <v>23</v>
      </c>
      <c r="B33" s="133">
        <f>AVERAGE(JAN!B25,FEB!B25,MAR!B25,APR!B25,MAY!B25,JUNE!B25,JULY!B25,AUG!B25,SEPT!B25,OCT!B25,NOV!B25,DEC!B25)</f>
        <v>10800.75</v>
      </c>
      <c r="C33" s="126">
        <f>SUM(JAN!C25,FEB!C25,MAR!C25,APR!C25,MAY!C25,JUNE!C25,JULY!C25,AUG!C25,SEPT!C25,OCT!C25,NOV!C25,DEC!C25)</f>
        <v>196426395.29999989</v>
      </c>
      <c r="D33" s="126">
        <f>AVERAGE(JAN!D25,FEB!D25,MAR!D25,APR!D25,MAY!D25,JUNE!D25,JULY!D25,AUG!D25,SEPT!D25)</f>
        <v>6632.333333333333</v>
      </c>
      <c r="E33" s="126">
        <f>SUM(JAN!E25,FEB!E25,MAR!E25,APR!E25,MAY!E25,JUNE!E25,JULY!E25,AUG!E25,SEPT!E25,OCT!E25,NOV!E25,DEC!E25)</f>
        <v>404104846.19999963</v>
      </c>
      <c r="F33" s="126">
        <f>AVERAGE(JAN!F25,FEB!F25,MAR!F25,APR!F25,MAY!F25,JUNE!F25,JULY!F25,AUG!F25,SEPT!F25)</f>
        <v>4778.666666666667</v>
      </c>
      <c r="G33" s="150">
        <f>SUM(JAN!G25,FEB!G25,MAR!G25,APR!G25,MAY!G25,JUNE!G25,JULY!G25,AUG!G25,SEPT!G25,OCT!G25,NOV!G25,DEC!G25)</f>
        <v>88388925.799999967</v>
      </c>
      <c r="H33" s="156">
        <f t="shared" si="4"/>
        <v>22211.75</v>
      </c>
      <c r="I33" s="157">
        <f t="shared" si="5"/>
        <v>688920167.29999948</v>
      </c>
      <c r="J33" s="256"/>
      <c r="K33" s="237"/>
      <c r="L33" s="237"/>
      <c r="M33" s="237"/>
    </row>
    <row r="34" spans="1:20" ht="15" thickBot="1" x14ac:dyDescent="0.35">
      <c r="A34" s="145" t="s">
        <v>24</v>
      </c>
      <c r="B34" s="133">
        <f>AVERAGE(JAN!B26,FEB!B26,MAR!B26,APR!B26,MAY!B26,JUNE!B26,JULY!B26,AUG!B26,SEPT!B26,OCT!B26,NOV!B26,DEC!B26)</f>
        <v>61508.333333333336</v>
      </c>
      <c r="C34" s="126">
        <f>SUM(JAN!C26,FEB!C26,MAR!C26,APR!C26,MAY!C26,JUNE!C26,JULY!C26,AUG!C26,SEPT!C26,OCT!C26,NOV!C26,DEC!C26)</f>
        <v>646205359</v>
      </c>
      <c r="D34" s="126">
        <f>AVERAGE(JAN!D26,FEB!D26,MAR!D26,APR!D26,MAY!D26,JUNE!D26,JULY!D26,AUG!D26,SEPT!D26)</f>
        <v>44221</v>
      </c>
      <c r="E34" s="126">
        <f>SUM(JAN!E26,FEB!E26,MAR!E26,APR!E26,MAY!E26,JUNE!E26,JULY!E26,AUG!E26,SEPT!E26,OCT!E26,NOV!E26,DEC!E26)</f>
        <v>860033902</v>
      </c>
      <c r="F34" s="126">
        <f>AVERAGE(JAN!F26,FEB!F26,MAR!F26,APR!F26,MAY!F26,JUNE!F26,JULY!F26,AUG!F26,SEPT!F26)</f>
        <v>46273.555555555555</v>
      </c>
      <c r="G34" s="150">
        <f>SUM(JAN!G26,FEB!G26,MAR!G26,APR!G26,MAY!G26,JUNE!G26,JULY!G26,AUG!G26,SEPT!G26,OCT!G26,NOV!G26,DEC!G26)</f>
        <v>529825796</v>
      </c>
      <c r="H34" s="156">
        <f t="shared" si="4"/>
        <v>152002.88888888891</v>
      </c>
      <c r="I34" s="157">
        <f t="shared" si="5"/>
        <v>2036065057</v>
      </c>
      <c r="J34" s="256"/>
      <c r="K34" s="237"/>
      <c r="L34" s="237"/>
      <c r="M34" s="237"/>
    </row>
    <row r="35" spans="1:20" ht="15" thickBot="1" x14ac:dyDescent="0.35">
      <c r="A35" s="142" t="s">
        <v>25</v>
      </c>
      <c r="B35" s="133">
        <f>AVERAGE(JAN!B27,FEB!B27,MAR!B27,APR!B27,MAY!B27,JUNE!B27,JULY!B27,AUG!B27,SEPT!B27,OCT!B27,NOV!B27,DEC!B27)</f>
        <v>61283.25</v>
      </c>
      <c r="C35" s="126">
        <f>SUM(JAN!C27,FEB!C27,MAR!C27,APR!C27,MAY!C27,JUNE!C27,JULY!C27,AUG!C27,SEPT!C27,OCT!C27,NOV!C27,DEC!C27)</f>
        <v>644155198</v>
      </c>
      <c r="D35" s="126">
        <f>AVERAGE(JAN!D27,FEB!D27,MAR!D27,APR!D27,MAY!D27,JUNE!D27,JULY!D27,AUG!D27,SEPT!D27)</f>
        <v>43904.444444444445</v>
      </c>
      <c r="E35" s="126">
        <f>SUM(JAN!E27,FEB!E27,MAR!E27,APR!E27,MAY!E27,JUNE!E27,JULY!E27,AUG!E27,SEPT!E27,OCT!E27,NOV!E27,DEC!E27)</f>
        <v>853947550</v>
      </c>
      <c r="F35" s="126">
        <f>AVERAGE(JAN!F27,FEB!F27,MAR!F27,APR!F27,MAY!F27,JUNE!F27,JULY!F27,AUG!F27,SEPT!F27)</f>
        <v>45203</v>
      </c>
      <c r="G35" s="150">
        <f>SUM(JAN!G27,FEB!G27,MAR!G27,APR!G27,MAY!G27,JUNE!G27,JULY!G27,AUG!G27,SEPT!G27,OCT!G27,NOV!G27,DEC!G27)</f>
        <v>513640584</v>
      </c>
      <c r="H35" s="156">
        <f t="shared" si="4"/>
        <v>150390.69444444444</v>
      </c>
      <c r="I35" s="157">
        <f t="shared" si="5"/>
        <v>2011743332</v>
      </c>
      <c r="J35" s="256"/>
      <c r="K35" s="237"/>
      <c r="L35" s="237"/>
      <c r="M35" s="237"/>
    </row>
    <row r="36" spans="1:20" ht="15" thickBot="1" x14ac:dyDescent="0.35">
      <c r="A36" s="142" t="s">
        <v>26</v>
      </c>
      <c r="B36" s="133">
        <f>AVERAGE(JAN!B28,FEB!B28,MAR!B28,APR!B28,MAY!B28,JUNE!B28,JULY!B28,AUG!B28,SEPT!B28,OCT!B28,NOV!B28,DEC!B28)</f>
        <v>225.08333333333334</v>
      </c>
      <c r="C36" s="126">
        <f>SUM(JAN!C28,FEB!C28,MAR!C28,APR!C28,MAY!C28,JUNE!C28,JULY!C28,AUG!C28,SEPT!C28,OCT!C28,NOV!C28,DEC!C28)</f>
        <v>2050161</v>
      </c>
      <c r="D36" s="126">
        <f>AVERAGE(JAN!D28,FEB!D28,MAR!D28,APR!D28,MAY!D28,JUNE!D28,JULY!D28,AUG!D28,SEPT!D28)</f>
        <v>316.55555555555554</v>
      </c>
      <c r="E36" s="126">
        <f>SUM(JAN!E28,FEB!E28,MAR!E28,APR!E28,MAY!E28,JUNE!E28,JULY!E28,AUG!E28,SEPT!E28,OCT!E28,NOV!E28,DEC!E28)</f>
        <v>6086352</v>
      </c>
      <c r="F36" s="126">
        <f>AVERAGE(JAN!F28,FEB!F28,MAR!F28,APR!F28,MAY!F28,JUNE!F28,JULY!F28,AUG!F28,SEPT!F28)</f>
        <v>1070.5555555555557</v>
      </c>
      <c r="G36" s="150">
        <f>SUM(JAN!G28,FEB!G28,MAR!G28,APR!G28,MAY!G28,JUNE!G28,JULY!G28,AUG!G28,SEPT!G28,OCT!G28,NOV!G28,DEC!G28)</f>
        <v>16185212</v>
      </c>
      <c r="H36" s="156">
        <f t="shared" si="4"/>
        <v>1612.1944444444446</v>
      </c>
      <c r="I36" s="157">
        <f t="shared" si="5"/>
        <v>24321725</v>
      </c>
      <c r="J36" s="256"/>
      <c r="K36" s="237"/>
      <c r="L36" s="237"/>
      <c r="M36" s="237"/>
    </row>
    <row r="37" spans="1:20" ht="15" thickBot="1" x14ac:dyDescent="0.35">
      <c r="A37" s="145" t="s">
        <v>27</v>
      </c>
      <c r="B37" s="133">
        <f>AVERAGE(JAN!B29,FEB!B29,MAR!B29,APR!B29,MAY!B29,JUNE!B29,JULY!B29,AUG!B29,SEPT!B29,OCT!B29,NOV!B29,DEC!B29)</f>
        <v>685.25</v>
      </c>
      <c r="C37" s="126">
        <f>SUM(JAN!C29,FEB!C29,MAR!C29,APR!C29,MAY!C29,JUNE!C29,JULY!C29,AUG!C29,SEPT!C29,OCT!C29,NOV!C29,DEC!C29)</f>
        <v>1684756</v>
      </c>
      <c r="D37" s="126">
        <f>AVERAGE(JAN!D29,FEB!D29,MAR!D29,APR!D29,MAY!D29,JUNE!D29,JULY!D29,AUG!D29,SEPT!D29)</f>
        <v>465</v>
      </c>
      <c r="E37" s="126">
        <f>SUM(JAN!E29,FEB!E29,MAR!E29,APR!E29,MAY!E29,JUNE!E29,JULY!E29,AUG!E29,SEPT!E29,OCT!E29,NOV!E29,DEC!E29)</f>
        <v>1453084</v>
      </c>
      <c r="F37" s="126">
        <f>AVERAGE(JAN!F29,FEB!F29,MAR!F29,APR!F29,MAY!F29,JUNE!F29,JULY!F29,AUG!F29,SEPT!F29)</f>
        <v>1189.4444444444443</v>
      </c>
      <c r="G37" s="150">
        <f>SUM(JAN!G29,FEB!G29,MAR!G29,APR!G29,MAY!G29,JUNE!G29,JULY!G29,AUG!G29,SEPT!G29,OCT!G29,NOV!G29,DEC!G29)</f>
        <v>2601432</v>
      </c>
      <c r="H37" s="156">
        <f t="shared" si="4"/>
        <v>2339.6944444444443</v>
      </c>
      <c r="I37" s="157">
        <f t="shared" si="5"/>
        <v>5739272</v>
      </c>
      <c r="J37" s="256"/>
      <c r="K37" s="237"/>
      <c r="L37" s="237"/>
      <c r="M37" s="237"/>
    </row>
    <row r="38" spans="1:20" ht="15" thickBot="1" x14ac:dyDescent="0.35">
      <c r="A38" s="143" t="s">
        <v>28</v>
      </c>
      <c r="B38" s="133">
        <f>AVERAGE(JAN!B30,FEB!B30,MAR!B30,APR!B30,MAY!B30,JUNE!B30,JULY!B30,AUG!B30,SEPT!B30,OCT!B30,NOV!B30,DEC!B30)</f>
        <v>685.25</v>
      </c>
      <c r="C38" s="126">
        <f>SUM(JAN!C30,FEB!C30,MAR!C30,APR!C30,MAY!C30,JUNE!C30,JULY!C30,AUG!C30,SEPT!C30,OCT!C30,NOV!C30,DEC!C30)</f>
        <v>1684756</v>
      </c>
      <c r="D38" s="126">
        <f>AVERAGE(JAN!D30,FEB!D30,MAR!D30,APR!D30,MAY!D30,JUNE!D30,JULY!D30,AUG!D30,SEPT!D30)</f>
        <v>465</v>
      </c>
      <c r="E38" s="126">
        <f>SUM(JAN!E30,FEB!E30,MAR!E30,APR!E30,MAY!E30,JUNE!E30,JULY!E30,AUG!E30,SEPT!E30,OCT!E30,NOV!E30,DEC!E30)</f>
        <v>1453084</v>
      </c>
      <c r="F38" s="126">
        <f>AVERAGE(JAN!F30,FEB!F30,MAR!F30,APR!F30,MAY!F30,JUNE!F30,JULY!F30,AUG!F30,SEPT!F30)</f>
        <v>1189.4444444444443</v>
      </c>
      <c r="G38" s="150">
        <f>SUM(JAN!G30,FEB!G30,MAR!G30,APR!G30,MAY!G30,JUNE!G30,JULY!G30,AUG!G30,SEPT!G30,OCT!G30,NOV!G30,DEC!G30)</f>
        <v>2601432</v>
      </c>
      <c r="H38" s="156">
        <f t="shared" si="4"/>
        <v>2339.6944444444443</v>
      </c>
      <c r="I38" s="157">
        <f t="shared" si="5"/>
        <v>5739272</v>
      </c>
      <c r="J38" s="256"/>
      <c r="K38" s="237"/>
      <c r="L38" s="237"/>
      <c r="M38" s="237"/>
    </row>
    <row r="39" spans="1:20" ht="15" thickBot="1" x14ac:dyDescent="0.35">
      <c r="A39" s="204" t="s">
        <v>31</v>
      </c>
      <c r="B39" s="205">
        <f>AVERAGE(JAN!B31,FEB!B31,MAR!B31,APR!B31,MAY!B31,JUNE!B31,JULY!B31,AUG!B31,SEPT!B31,OCT!B31,NOV!B31,DEC!B31)</f>
        <v>2611.5833333333335</v>
      </c>
      <c r="C39" s="206">
        <f>SUM(JAN!C31,FEB!C31,MAR!C31,APR!C31,MAY!C31,JUNE!C31,JULY!C31,AUG!C31,SEPT!C31,OCT!C31,NOV!C31,DEC!C31)</f>
        <v>615781675.79999995</v>
      </c>
      <c r="D39" s="205">
        <f>AVERAGE(JAN!D31,FEB!D31,MAR!D31,APR!D31,MAY!D31,JUNE!D31,JULY!D31,AUG!D31,SEPT!D31,OCT!D31,NOV!D31,DEC!D31)</f>
        <v>10873</v>
      </c>
      <c r="E39" s="206">
        <f>SUM(JAN!E31,FEB!E31,MAR!E31,APR!E31,MAY!E31,JUNE!E31,JULY!E31,AUG!E31,SEPT!E31,OCT!E31,NOV!E31,DEC!E31)</f>
        <v>6298183720.2000008</v>
      </c>
      <c r="F39" s="205">
        <f>AVERAGE(JAN!F31,FEB!F31,MAR!F31,APR!F31,MAY!F31,JUNE!F31,JULY!F31,AUG!F31,SEPT!F31,OCT!F31,NOV!F31,DEC!F31)</f>
        <v>2783.6666666666665</v>
      </c>
      <c r="G39" s="207">
        <f>SUM(JAN!G31,FEB!G31,MAR!G31,APR!G31,MAY!G31,JUNE!G31,JULY!G31,AUG!G31,SEPT!G31,OCT!G31,NOV!G31,DEC!G31)</f>
        <v>811123909.5</v>
      </c>
      <c r="H39" s="208">
        <f t="shared" si="4"/>
        <v>16268.25</v>
      </c>
      <c r="I39" s="209">
        <f t="shared" si="5"/>
        <v>7725089305.500001</v>
      </c>
      <c r="J39" s="256">
        <f>I39/I$11</f>
        <v>0.18485304897092972</v>
      </c>
      <c r="K39" s="237">
        <f>H39/H11</f>
        <v>5.7513086857373334E-3</v>
      </c>
      <c r="L39" s="237">
        <f>E39/I39</f>
        <v>0.81528943823547884</v>
      </c>
      <c r="M39" s="237">
        <f>G39/I39</f>
        <v>0.10499864498945111</v>
      </c>
      <c r="Q39" s="85"/>
      <c r="R39" s="85"/>
      <c r="S39" s="199"/>
      <c r="T39" s="199"/>
    </row>
    <row r="40" spans="1:20" ht="15" thickBot="1" x14ac:dyDescent="0.35">
      <c r="A40" s="145" t="s">
        <v>21</v>
      </c>
      <c r="B40" s="133">
        <f>AVERAGE(JAN!B32,FEB!B32,MAR!B32,APR!B32,MAY!B32,JUNE!B32,JULY!B32,AUG!B32,SEPT!B32,OCT!B32,NOV!B32,DEC!B32)</f>
        <v>294.41666666666669</v>
      </c>
      <c r="C40" s="126">
        <f>SUM(JAN!C32,FEB!C32,MAR!C32,APR!C32,MAY!C32,JUNE!C32,JULY!C32,AUG!C32,SEPT!C32,OCT!C32,NOV!C32,DEC!C32)</f>
        <v>239520365.79999998</v>
      </c>
      <c r="D40" s="126">
        <f>AVERAGE(JAN!D32,FEB!D32,MAR!D32,APR!D32,MAY!D32,JUNE!D32,JULY!D32,AUG!D32,SEPT!D32)</f>
        <v>3326.8888888888887</v>
      </c>
      <c r="E40" s="126">
        <f>SUM(JAN!E32,FEB!E32,MAR!E32,APR!E32,MAY!E32,JUNE!E32,JULY!E32,AUG!E32,SEPT!E32,OCT!E32,NOV!E32,DEC!E32)</f>
        <v>4396977055.1999998</v>
      </c>
      <c r="F40" s="126">
        <f>AVERAGE(JAN!F32,FEB!F32,MAR!F32,APR!F32,MAY!F32,JUNE!F32,JULY!F32,AUG!F32,SEPT!F32)</f>
        <v>605.66666666666663</v>
      </c>
      <c r="G40" s="150">
        <f>SUM(JAN!G32,FEB!G32,MAR!G32,APR!G32,MAY!G32,JUNE!G32,JULY!G32,AUG!G32,SEPT!G32,OCT!G32,NOV!G32,DEC!G32)</f>
        <v>470442239.49999994</v>
      </c>
      <c r="H40" s="156">
        <f t="shared" si="4"/>
        <v>4226.9722222222217</v>
      </c>
      <c r="I40" s="157">
        <f t="shared" si="5"/>
        <v>5106939660.5</v>
      </c>
      <c r="J40" s="256"/>
      <c r="K40" s="237"/>
      <c r="L40" s="237"/>
      <c r="M40" s="237"/>
      <c r="Q40" s="85"/>
      <c r="R40" s="85"/>
      <c r="S40" s="199"/>
    </row>
    <row r="41" spans="1:20" ht="15" thickBot="1" x14ac:dyDescent="0.35">
      <c r="A41" s="142" t="s">
        <v>22</v>
      </c>
      <c r="B41" s="133">
        <f>AVERAGE(JAN!B33,FEB!B33,MAR!B33,APR!B33,MAY!B33,JUNE!B33,JULY!B33,AUG!B33,SEPT!B33,OCT!B33,NOV!B33,DEC!B33)</f>
        <v>230.66666666666666</v>
      </c>
      <c r="C41" s="126">
        <f>SUM(JAN!C33,FEB!C33,MAR!C33,APR!C33,MAY!C33,JUNE!C33,JULY!C33,AUG!C33,SEPT!C33,OCT!C33,NOV!C33,DEC!C33)</f>
        <v>210394181</v>
      </c>
      <c r="D41" s="126">
        <f>AVERAGE(JAN!D33,FEB!D33,MAR!D33,APR!D33,MAY!D33,JUNE!D33,JULY!D33,AUG!D33,SEPT!D33)</f>
        <v>2890.8888888888887</v>
      </c>
      <c r="E41" s="126">
        <f>SUM(JAN!E33,FEB!E33,MAR!E33,APR!E33,MAY!E33,JUNE!E33,JULY!E33,AUG!E33,SEPT!E33,OCT!E33,NOV!E33,DEC!E33)</f>
        <v>4145806853</v>
      </c>
      <c r="F41" s="126">
        <f>AVERAGE(JAN!F33,FEB!F33,MAR!F33,APR!F33,MAY!F33,JUNE!F33,JULY!F33,AUG!F33,SEPT!F33)</f>
        <v>557</v>
      </c>
      <c r="G41" s="150">
        <f>SUM(JAN!G33,FEB!G33,MAR!G33,APR!G33,MAY!G33,JUNE!G33,JULY!G33,AUG!G33,SEPT!G33,OCT!G33,NOV!G33,DEC!G33)</f>
        <v>446582712</v>
      </c>
      <c r="H41" s="156">
        <f t="shared" si="4"/>
        <v>3678.5555555555552</v>
      </c>
      <c r="I41" s="157">
        <f t="shared" si="5"/>
        <v>4802783746</v>
      </c>
      <c r="J41" s="256"/>
      <c r="K41" s="237"/>
      <c r="L41" s="237"/>
      <c r="M41" s="237"/>
    </row>
    <row r="42" spans="1:20" ht="15" thickBot="1" x14ac:dyDescent="0.35">
      <c r="A42" s="142" t="s">
        <v>23</v>
      </c>
      <c r="B42" s="133">
        <f>AVERAGE(JAN!B34,FEB!B34,MAR!B34,APR!B34,MAY!B34,JUNE!B34,JULY!B34,AUG!B34,SEPT!B34,OCT!B34,NOV!B34,DEC!B34)</f>
        <v>63.75</v>
      </c>
      <c r="C42" s="126">
        <f>SUM(JAN!C34,FEB!C34,MAR!C34,APR!C34,MAY!C34,JUNE!C34,JULY!C34,AUG!C34,SEPT!C34,OCT!C34,NOV!C34,DEC!C34)</f>
        <v>29126184.79999999</v>
      </c>
      <c r="D42" s="126">
        <f>AVERAGE(JAN!D34,FEB!D34,MAR!D34,APR!D34,MAY!D34,JUNE!D34,JULY!D34,AUG!D34,SEPT!D34)</f>
        <v>436</v>
      </c>
      <c r="E42" s="126">
        <f>SUM(JAN!E34,FEB!E34,MAR!E34,APR!E34,MAY!E34,JUNE!E34,JULY!E34,AUG!E34,SEPT!E34,OCT!E34,NOV!E34,DEC!E34)</f>
        <v>251170202.1999999</v>
      </c>
      <c r="F42" s="126">
        <f>AVERAGE(JAN!F34,FEB!F34,MAR!F34,APR!F34,MAY!F34,JUNE!F34,JULY!F34,AUG!F34,SEPT!F34)</f>
        <v>48.666666666666664</v>
      </c>
      <c r="G42" s="150">
        <f>SUM(JAN!G34,FEB!G34,MAR!G34,APR!G34,MAY!G34,JUNE!G34,JULY!G34,AUG!G34,SEPT!G34,OCT!G34,NOV!G34,DEC!G34)</f>
        <v>23859527.499999985</v>
      </c>
      <c r="H42" s="156">
        <f t="shared" si="4"/>
        <v>548.41666666666663</v>
      </c>
      <c r="I42" s="157">
        <f t="shared" si="5"/>
        <v>304155914.49999988</v>
      </c>
      <c r="J42" s="256"/>
      <c r="K42" s="237"/>
      <c r="L42" s="237"/>
      <c r="M42" s="237"/>
    </row>
    <row r="43" spans="1:20" ht="15" thickBot="1" x14ac:dyDescent="0.35">
      <c r="A43" s="145" t="s">
        <v>24</v>
      </c>
      <c r="B43" s="133">
        <f>AVERAGE(JAN!B35,FEB!B35,MAR!B35,APR!B35,MAY!B35,JUNE!B35,JULY!B35,AUG!B35,SEPT!B35,OCT!B35,NOV!B35,DEC!B35)</f>
        <v>1880.9166666666667</v>
      </c>
      <c r="C43" s="126">
        <f>SUM(JAN!C35,FEB!C35,MAR!C35,APR!C35,MAY!C35,JUNE!C35,JULY!C35,AUG!C35,SEPT!C35,OCT!C35,NOV!C35,DEC!C35)</f>
        <v>363992954</v>
      </c>
      <c r="D43" s="126">
        <f>AVERAGE(JAN!D35,FEB!D35,MAR!D35,APR!D35,MAY!D35,JUNE!D35,JULY!D35,AUG!D35,SEPT!D35)</f>
        <v>7054.666666666667</v>
      </c>
      <c r="E43" s="126">
        <f>SUM(JAN!E35,FEB!E35,MAR!E35,APR!E35,MAY!E35,JUNE!E35,JULY!E35,AUG!E35,SEPT!E35,OCT!E35,NOV!E35,DEC!E35)</f>
        <v>1846385220</v>
      </c>
      <c r="F43" s="126">
        <f>AVERAGE(JAN!F35,FEB!F35,MAR!F35,APR!F35,MAY!F35,JUNE!F35,JULY!F35,AUG!F35,SEPT!F35)</f>
        <v>1518.4444444444443</v>
      </c>
      <c r="G43" s="150">
        <f>SUM(JAN!G35,FEB!G35,MAR!G35,APR!G35,MAY!G35,JUNE!G35,JULY!G35,AUG!G35,SEPT!G35,OCT!G35,NOV!G35,DEC!G35)</f>
        <v>320579400</v>
      </c>
      <c r="H43" s="156">
        <f t="shared" si="4"/>
        <v>10454.027777777777</v>
      </c>
      <c r="I43" s="157">
        <f t="shared" si="5"/>
        <v>2530957574</v>
      </c>
      <c r="J43" s="256"/>
      <c r="K43" s="237"/>
      <c r="L43" s="237"/>
      <c r="M43" s="237"/>
    </row>
    <row r="44" spans="1:20" ht="15" thickBot="1" x14ac:dyDescent="0.35">
      <c r="A44" s="142" t="s">
        <v>25</v>
      </c>
      <c r="B44" s="133">
        <f>AVERAGE(JAN!B36,FEB!B36,MAR!B36,APR!B36,MAY!B36,JUNE!B36,JULY!B36,AUG!B36,SEPT!B36,OCT!B36,NOV!B36,DEC!B36)</f>
        <v>1876.5833333333333</v>
      </c>
      <c r="C44" s="126">
        <f>SUM(JAN!C36,FEB!C36,MAR!C36,APR!C36,MAY!C36,JUNE!C36,JULY!C36,AUG!C36,SEPT!C36,OCT!C36,NOV!C36,DEC!C36)</f>
        <v>363720002</v>
      </c>
      <c r="D44" s="126">
        <f>AVERAGE(JAN!D36,FEB!D36,MAR!D36,APR!D36,MAY!D36,JUNE!D36,JULY!D36,AUG!D36,SEPT!D36)</f>
        <v>7024.2222222222226</v>
      </c>
      <c r="E44" s="126">
        <f>SUM(JAN!E36,FEB!E36,MAR!E36,APR!E36,MAY!E36,JUNE!E36,JULY!E36,AUG!E36,SEPT!E36,OCT!E36,NOV!E36,DEC!E36)</f>
        <v>1837443605</v>
      </c>
      <c r="F44" s="126">
        <f>AVERAGE(JAN!F36,FEB!F36,MAR!F36,APR!F36,MAY!F36,JUNE!F36,JULY!F36,AUG!F36,SEPT!F36)</f>
        <v>1478.2222222222222</v>
      </c>
      <c r="G44" s="150">
        <f>SUM(JAN!G36,FEB!G36,MAR!G36,APR!G36,MAY!G36,JUNE!G36,JULY!G36,AUG!G36,SEPT!G36,OCT!G36,NOV!G36,DEC!G36)</f>
        <v>311776164</v>
      </c>
      <c r="H44" s="156">
        <f t="shared" si="4"/>
        <v>10379.027777777779</v>
      </c>
      <c r="I44" s="157">
        <f t="shared" si="5"/>
        <v>2512939771</v>
      </c>
      <c r="J44" s="256"/>
      <c r="K44" s="237"/>
      <c r="L44" s="237"/>
      <c r="M44" s="237"/>
    </row>
    <row r="45" spans="1:20" ht="15" thickBot="1" x14ac:dyDescent="0.35">
      <c r="A45" s="142" t="s">
        <v>26</v>
      </c>
      <c r="B45" s="133">
        <f>AVERAGE(JAN!B37,FEB!B37,MAR!B37,APR!B37,MAY!B37,JUNE!B37,JULY!B37,AUG!B37,SEPT!B37,OCT!B37,NOV!B37,DEC!B37)</f>
        <v>4.333333333333333</v>
      </c>
      <c r="C45" s="126">
        <f>SUM(JAN!C37,FEB!C37,MAR!C37,APR!C37,MAY!C37,JUNE!C37,JULY!C37,AUG!C37,SEPT!C37,OCT!C37,NOV!C37,DEC!C37)</f>
        <v>272952</v>
      </c>
      <c r="D45" s="126">
        <f>AVERAGE(JAN!D37,FEB!D37,MAR!D37,APR!D37,MAY!D37,JUNE!D37,JULY!D37,AUG!D37,SEPT!D37)</f>
        <v>30.444444444444443</v>
      </c>
      <c r="E45" s="126">
        <f>SUM(JAN!E37,FEB!E37,MAR!E37,APR!E37,MAY!E37,JUNE!E37,JULY!E37,AUG!E37,SEPT!E37,OCT!E37,NOV!E37,DEC!E37)</f>
        <v>8941615</v>
      </c>
      <c r="F45" s="126">
        <f>AVERAGE(JAN!F37,FEB!F37,MAR!F37,APR!F37,MAY!F37,JUNE!F37,JULY!F37,AUG!F37,SEPT!F37)</f>
        <v>40.222222222222221</v>
      </c>
      <c r="G45" s="150">
        <f>SUM(JAN!G37,FEB!G37,MAR!G37,APR!G37,MAY!G37,JUNE!G37,JULY!G37,AUG!G37,SEPT!G37,OCT!G37,NOV!G37,DEC!G37)</f>
        <v>8803236</v>
      </c>
      <c r="H45" s="156">
        <f t="shared" si="4"/>
        <v>75</v>
      </c>
      <c r="I45" s="157">
        <f t="shared" si="5"/>
        <v>18017803</v>
      </c>
      <c r="J45" s="256"/>
      <c r="K45" s="237"/>
      <c r="L45" s="237"/>
      <c r="M45" s="237"/>
    </row>
    <row r="46" spans="1:20" ht="15" thickBot="1" x14ac:dyDescent="0.35">
      <c r="A46" s="145" t="s">
        <v>27</v>
      </c>
      <c r="B46" s="133">
        <f>AVERAGE(JAN!B38,FEB!B38,MAR!B38,APR!B38,MAY!B38,JUNE!B38,JULY!B38,AUG!B38,SEPT!B38,OCT!B38,NOV!B38,DEC!B38)</f>
        <v>436.25</v>
      </c>
      <c r="C46" s="126">
        <f>SUM(JAN!C38,FEB!C38,MAR!C38,APR!C38,MAY!C38,JUNE!C38,JULY!C38,AUG!C38,SEPT!C38,OCT!C38,NOV!C38,DEC!C38)</f>
        <v>12268356</v>
      </c>
      <c r="D46" s="126">
        <f>AVERAGE(JAN!D38,FEB!D38,MAR!D38,APR!D38,MAY!D38,JUNE!D38,JULY!D38,AUG!D38,SEPT!D38)</f>
        <v>431</v>
      </c>
      <c r="E46" s="126">
        <f>SUM(JAN!E38,FEB!E38,MAR!E38,APR!E38,MAY!E38,JUNE!E38,JULY!E38,AUG!E38,SEPT!E38,OCT!E38,NOV!E38,DEC!E38)</f>
        <v>54821445</v>
      </c>
      <c r="F46" s="126">
        <f>AVERAGE(JAN!F38,FEB!F38,MAR!F38,APR!F38,MAY!F38,JUNE!F38,JULY!F38,AUG!F38,SEPT!F38)</f>
        <v>622.33333333333337</v>
      </c>
      <c r="G46" s="150">
        <f>SUM(JAN!G38,FEB!G38,MAR!G38,APR!G38,MAY!G38,JUNE!G38,JULY!G38,AUG!G38,SEPT!G38,OCT!G38,NOV!G38,DEC!G38)</f>
        <v>20102270</v>
      </c>
      <c r="H46" s="156">
        <f t="shared" si="4"/>
        <v>1489.5833333333335</v>
      </c>
      <c r="I46" s="157">
        <f t="shared" si="5"/>
        <v>87192071</v>
      </c>
      <c r="J46" s="256"/>
      <c r="K46" s="237"/>
      <c r="L46" s="237"/>
      <c r="M46" s="237"/>
    </row>
    <row r="47" spans="1:20" ht="15" thickBot="1" x14ac:dyDescent="0.35">
      <c r="A47" s="143" t="s">
        <v>28</v>
      </c>
      <c r="B47" s="133">
        <f>AVERAGE(JAN!B39,FEB!B39,MAR!B39,APR!B39,MAY!B39,JUNE!B39,JULY!B39,AUG!B39,SEPT!B39,OCT!B39,NOV!B39,DEC!B39)</f>
        <v>436.25</v>
      </c>
      <c r="C47" s="126">
        <f>SUM(JAN!C39,FEB!C39,MAR!C39,APR!C39,MAY!C39,JUNE!C39,JULY!C39,AUG!C39,SEPT!C39,OCT!C39,NOV!C39,DEC!C39)</f>
        <v>12268356</v>
      </c>
      <c r="D47" s="126">
        <f>AVERAGE(JAN!D39,FEB!D39,MAR!D39,APR!D39,MAY!D39,JUNE!D39,JULY!D39,AUG!D39,SEPT!D39)</f>
        <v>431</v>
      </c>
      <c r="E47" s="126">
        <f>SUM(JAN!E39,FEB!E39,MAR!E39,APR!E39,MAY!E39,JUNE!E39,JULY!E39,AUG!E39,SEPT!E39,OCT!E39,NOV!E39,DEC!E39)</f>
        <v>54821445</v>
      </c>
      <c r="F47" s="126">
        <f>AVERAGE(JAN!F39,FEB!F39,MAR!F39,APR!F39,MAY!F39,JUNE!F39,JULY!F39,AUG!F39,SEPT!F39)</f>
        <v>622.33333333333337</v>
      </c>
      <c r="G47" s="150">
        <f>SUM(JAN!G39,FEB!G39,MAR!G39,APR!G39,MAY!G39,JUNE!G39,JULY!G39,AUG!G39,SEPT!G39,OCT!G39,NOV!G39,DEC!G39)</f>
        <v>20102270</v>
      </c>
      <c r="H47" s="156">
        <f t="shared" si="4"/>
        <v>1489.5833333333335</v>
      </c>
      <c r="I47" s="157">
        <f t="shared" si="5"/>
        <v>87192071</v>
      </c>
      <c r="J47" s="256"/>
      <c r="K47" s="237"/>
      <c r="L47" s="237"/>
      <c r="M47" s="237"/>
    </row>
    <row r="48" spans="1:20" ht="15" thickBot="1" x14ac:dyDescent="0.35">
      <c r="A48" s="147" t="s">
        <v>32</v>
      </c>
      <c r="B48" s="135">
        <f>AVERAGE(JAN!B40,FEB!B40,MAR!B40,APR!B40,MAY!B40,JUNE!B40,JULY!B40,AUG!B40,SEPT!B40,OCT!B40,NOV!B40,DEC!B40)</f>
        <v>290.83333333333331</v>
      </c>
      <c r="C48" s="129">
        <f>SUM(JAN!C40,FEB!C40,MAR!C40,APR!C40,MAY!C40,JUNE!C40,JULY!C40,AUG!C40,SEPT!C40,OCT!C40,NOV!C40,DEC!C40)</f>
        <v>413180162.60000002</v>
      </c>
      <c r="D48" s="135">
        <f>AVERAGE(JAN!D40,FEB!D40,MAR!D40,APR!D40,MAY!D40,JUNE!D40,JULY!D40,AUG!D40,SEPT!D40,OCT!D40,NOV!D40,DEC!D40)</f>
        <v>3170.5</v>
      </c>
      <c r="E48" s="129">
        <f>SUM(JAN!E40,FEB!E40,MAR!E40,APR!E40,MAY!E40,JUNE!E40,JULY!E40,AUG!E40,SEPT!E40,OCT!E40,NOV!E40,DEC!E40)</f>
        <v>10116752178.499998</v>
      </c>
      <c r="F48" s="135">
        <f>AVERAGE(JAN!F40,FEB!F40,MAR!F40,APR!F40,MAY!F40,JUNE!F40,JULY!F40,AUG!F40,SEPT!F40,OCT!F40,NOV!F40,DEC!F40)</f>
        <v>258.41666666666669</v>
      </c>
      <c r="G48" s="152">
        <f>SUM(JAN!G40,FEB!G40,MAR!G40,APR!G40,MAY!G40,JUNE!G40,JULY!G40,AUG!G40,SEPT!G40,OCT!G40,NOV!G40,DEC!G40)</f>
        <v>363792832.80000001</v>
      </c>
      <c r="H48" s="160">
        <f t="shared" si="4"/>
        <v>3719.75</v>
      </c>
      <c r="I48" s="161">
        <f t="shared" si="5"/>
        <v>10893725173.899998</v>
      </c>
      <c r="J48" s="256">
        <f>I48/I$11</f>
        <v>0.26067508522044824</v>
      </c>
      <c r="K48" s="246">
        <f>H48/H11</f>
        <v>1.3150419057840546E-3</v>
      </c>
      <c r="L48" s="237">
        <f>E48/I48</f>
        <v>0.92867701516268009</v>
      </c>
      <c r="M48" s="246">
        <f>G48/I48</f>
        <v>3.33947136532875E-2</v>
      </c>
    </row>
    <row r="49" spans="1:13" ht="15" thickBot="1" x14ac:dyDescent="0.35">
      <c r="A49" s="145" t="s">
        <v>21</v>
      </c>
      <c r="B49" s="133">
        <f>AVERAGE(JAN!B41,FEB!B41,MAR!B41,APR!B41,MAY!B41,JUNE!B41,JULY!B41,AUG!B41,SEPT!B41,OCT!B41,NOV!B41,DEC!B41)</f>
        <v>78.75</v>
      </c>
      <c r="C49" s="126">
        <f>SUM(JAN!C41,FEB!C41,MAR!C41,APR!C41,MAY!C41,JUNE!C41,JULY!C41,AUG!C41,SEPT!C41,OCT!C41,NOV!C41,DEC!C41)</f>
        <v>137262512.59999999</v>
      </c>
      <c r="D49" s="126">
        <f>AVERAGE(JAN!D41,FEB!D41,MAR!D41,APR!D41,MAY!D41,JUNE!D41,JULY!D41,AUG!D41,SEPT!D41)</f>
        <v>714</v>
      </c>
      <c r="E49" s="126">
        <f>SUM(JAN!E41,FEB!E41,MAR!E41,APR!E41,MAY!E41,JUNE!E41,JULY!E41,AUG!E41,SEPT!E41,OCT!E41,NOV!E41,DEC!E41)</f>
        <v>4165509015.5</v>
      </c>
      <c r="F49" s="126">
        <f>AVERAGE(JAN!F41,FEB!F41,MAR!F41,APR!F41,MAY!F41,JUNE!F41,JULY!F41,AUG!F41,SEPT!F41)</f>
        <v>70.888888888888886</v>
      </c>
      <c r="G49" s="150">
        <f>SUM(JAN!G41,FEB!G41,MAR!G41,APR!G41,MAY!G41,JUNE!G41,JULY!G41,AUG!G41,SEPT!G41,OCT!G41,NOV!G41,DEC!G41)</f>
        <v>127797891.8</v>
      </c>
      <c r="H49" s="156">
        <f t="shared" si="4"/>
        <v>863.63888888888891</v>
      </c>
      <c r="I49" s="157">
        <f t="shared" si="5"/>
        <v>4430569419.9000006</v>
      </c>
      <c r="J49" s="256"/>
      <c r="K49" s="246"/>
      <c r="L49" s="237"/>
      <c r="M49" s="246"/>
    </row>
    <row r="50" spans="1:13" ht="15" thickBot="1" x14ac:dyDescent="0.35">
      <c r="A50" s="142" t="s">
        <v>22</v>
      </c>
      <c r="B50" s="133">
        <f>AVERAGE(JAN!B42,FEB!B42,MAR!B42,APR!B42,MAY!B42,JUNE!B42,JULY!B42,AUG!B42,SEPT!B42,OCT!B42,NOV!B42,DEC!B42)</f>
        <v>62.916666666666664</v>
      </c>
      <c r="C50" s="126">
        <f>SUM(JAN!C42,FEB!C42,MAR!C42,APR!C42,MAY!C42,JUNE!C42,JULY!C42,AUG!C42,SEPT!C42,OCT!C42,NOV!C42,DEC!C42)</f>
        <v>107311544</v>
      </c>
      <c r="D50" s="126">
        <f>AVERAGE(JAN!D42,FEB!D42,MAR!D42,APR!D42,MAY!D42,JUNE!D42,JULY!D42,AUG!D42,SEPT!D42)</f>
        <v>509.55555555555554</v>
      </c>
      <c r="E50" s="126">
        <f>SUM(JAN!E42,FEB!E42,MAR!E42,APR!E42,MAY!E42,JUNE!E42,JULY!E42,AUG!E42,SEPT!E42,OCT!E42,NOV!E42,DEC!E42)</f>
        <v>3298735121</v>
      </c>
      <c r="F50" s="126">
        <f>AVERAGE(JAN!F42,FEB!F42,MAR!F42,APR!F42,MAY!F42,JUNE!F42,JULY!F42,AUG!F42,SEPT!F42)</f>
        <v>66.555555555555557</v>
      </c>
      <c r="G50" s="150">
        <f>SUM(JAN!G42,FEB!G42,MAR!G42,APR!G42,MAY!G42,JUNE!G42,JULY!G42,AUG!G42,SEPT!G42,OCT!G42,NOV!G42,DEC!G42)</f>
        <v>123437052</v>
      </c>
      <c r="H50" s="156">
        <f t="shared" si="4"/>
        <v>639.02777777777771</v>
      </c>
      <c r="I50" s="157">
        <f t="shared" si="5"/>
        <v>3529483717</v>
      </c>
      <c r="J50" s="256"/>
      <c r="K50" s="246"/>
      <c r="L50" s="237"/>
      <c r="M50" s="246"/>
    </row>
    <row r="51" spans="1:13" ht="15" thickBot="1" x14ac:dyDescent="0.35">
      <c r="A51" s="142" t="s">
        <v>23</v>
      </c>
      <c r="B51" s="133">
        <f>AVERAGE(JAN!B43,FEB!B43,MAR!B43,APR!B43,MAY!B43,JUNE!B43,JULY!B43,AUG!B43,SEPT!B43,OCT!B43,NOV!B43,DEC!B43)</f>
        <v>15.833333333333334</v>
      </c>
      <c r="C51" s="126">
        <f>SUM(JAN!C43,FEB!C43,MAR!C43,APR!C43,MAY!C43,JUNE!C43,JULY!C43,AUG!C43,SEPT!C43,OCT!C43,NOV!C43,DEC!C43)</f>
        <v>29950968.600000001</v>
      </c>
      <c r="D51" s="126">
        <f>AVERAGE(JAN!D43,FEB!D43,MAR!D43,APR!D43,MAY!D43,JUNE!D43,JULY!D43,AUG!D43,SEPT!D43)</f>
        <v>204.44444444444446</v>
      </c>
      <c r="E51" s="126">
        <f>SUM(JAN!E43,FEB!E43,MAR!E43,APR!E43,MAY!E43,JUNE!E43,JULY!E43,AUG!E43,SEPT!E43,OCT!E43,NOV!E43,DEC!E43)</f>
        <v>866773894.49999988</v>
      </c>
      <c r="F51" s="126">
        <f>AVERAGE(JAN!F43,FEB!F43,MAR!F43,APR!F43,MAY!F43,JUNE!F43,JULY!F43,AUG!F43,SEPT!F43)</f>
        <v>4.333333333333333</v>
      </c>
      <c r="G51" s="150">
        <f>SUM(JAN!G43,FEB!G43,MAR!G43,APR!G43,MAY!G43,JUNE!G43,JULY!G43,AUG!G43,SEPT!G43,OCT!G43,NOV!G43,DEC!G43)</f>
        <v>4360839.8</v>
      </c>
      <c r="H51" s="156">
        <f t="shared" si="4"/>
        <v>224.61111111111114</v>
      </c>
      <c r="I51" s="157">
        <f t="shared" si="5"/>
        <v>901085702.89999986</v>
      </c>
      <c r="J51" s="256"/>
      <c r="K51" s="246"/>
      <c r="L51" s="237"/>
      <c r="M51" s="246"/>
    </row>
    <row r="52" spans="1:13" ht="15" thickBot="1" x14ac:dyDescent="0.35">
      <c r="A52" s="145" t="s">
        <v>24</v>
      </c>
      <c r="B52" s="133">
        <f>AVERAGE(JAN!B44,FEB!B44,MAR!B44,APR!B44,MAY!B44,JUNE!B44,JULY!B44,AUG!B44,SEPT!B44,OCT!B44,NOV!B44,DEC!B44)</f>
        <v>211</v>
      </c>
      <c r="C52" s="126">
        <f>SUM(JAN!C44,FEB!C44,MAR!C44,APR!C44,MAY!C44,JUNE!C44,JULY!C44,AUG!C44,SEPT!C44,OCT!C44,NOV!C44,DEC!C44)</f>
        <v>272203971</v>
      </c>
      <c r="D52" s="126">
        <f>AVERAGE(JAN!D44,FEB!D44,MAR!D44,APR!D44,MAY!D44,JUNE!D44,JULY!D44,AUG!D44,SEPT!D44)</f>
        <v>2417.8888888888887</v>
      </c>
      <c r="E52" s="126">
        <f>SUM(JAN!E44,FEB!E44,MAR!E44,APR!E44,MAY!E44,JUNE!E44,JULY!E44,AUG!E44,SEPT!E44,OCT!E44,NOV!E44,DEC!E44)</f>
        <v>5818617105</v>
      </c>
      <c r="F52" s="126">
        <f>AVERAGE(JAN!F44,FEB!F44,MAR!F44,APR!F44,MAY!F44,JUNE!F44,JULY!F44,AUG!F44,SEPT!F44)</f>
        <v>183.11111111111111</v>
      </c>
      <c r="G52" s="150">
        <f>SUM(JAN!G44,FEB!G44,MAR!G44,APR!G44,MAY!G44,JUNE!G44,JULY!G44,AUG!G44,SEPT!G44,OCT!G44,NOV!G44,DEC!G44)</f>
        <v>226590146</v>
      </c>
      <c r="H52" s="156">
        <f t="shared" si="4"/>
        <v>2812</v>
      </c>
      <c r="I52" s="157">
        <f t="shared" si="5"/>
        <v>6317411222</v>
      </c>
      <c r="J52" s="256"/>
      <c r="K52" s="246"/>
      <c r="L52" s="237"/>
      <c r="M52" s="246"/>
    </row>
    <row r="53" spans="1:13" ht="15" thickBot="1" x14ac:dyDescent="0.35">
      <c r="A53" s="142" t="s">
        <v>25</v>
      </c>
      <c r="B53" s="133">
        <f>AVERAGE(JAN!B45,FEB!B45,MAR!B45,APR!B45,MAY!B45,JUNE!B45,JULY!B45,AUG!B45,SEPT!B45,OCT!B45,NOV!B45,DEC!B45)</f>
        <v>210.83333333333334</v>
      </c>
      <c r="C53" s="126">
        <f>SUM(JAN!C45,FEB!C45,MAR!C45,APR!C45,MAY!C45,JUNE!C45,JULY!C45,AUG!C45,SEPT!C45,OCT!C45,NOV!C45,DEC!C45)</f>
        <v>272103171</v>
      </c>
      <c r="D53" s="126">
        <f>AVERAGE(JAN!D45,FEB!D45,MAR!D45,APR!D45,MAY!D45,JUNE!D45,JULY!D45,AUG!D45,SEPT!D45)</f>
        <v>2409.3333333333335</v>
      </c>
      <c r="E53" s="126">
        <f>SUM(JAN!E45,FEB!E45,MAR!E45,APR!E45,MAY!E45,JUNE!E45,JULY!E45,AUG!E45,SEPT!E45,OCT!E45,NOV!E45,DEC!E45)</f>
        <v>5807648550</v>
      </c>
      <c r="F53" s="126">
        <f>AVERAGE(JAN!F45,FEB!F45,MAR!F45,APR!F45,MAY!F45,JUNE!F45,JULY!F45,AUG!F45,SEPT!F45)</f>
        <v>181.66666666666666</v>
      </c>
      <c r="G53" s="150">
        <f>SUM(JAN!G45,FEB!G45,MAR!G45,APR!G45,MAY!G45,JUNE!G45,JULY!G45,AUG!G45,SEPT!G45,OCT!G45,NOV!G45,DEC!G45)</f>
        <v>223987546</v>
      </c>
      <c r="H53" s="156">
        <f t="shared" si="4"/>
        <v>2801.8333333333335</v>
      </c>
      <c r="I53" s="157">
        <f t="shared" si="5"/>
        <v>6303739267</v>
      </c>
      <c r="J53" s="256"/>
      <c r="K53" s="246"/>
      <c r="L53" s="237"/>
      <c r="M53" s="246"/>
    </row>
    <row r="54" spans="1:13" ht="15" thickBot="1" x14ac:dyDescent="0.35">
      <c r="A54" s="142" t="s">
        <v>26</v>
      </c>
      <c r="B54" s="133">
        <f>AVERAGE(JAN!B46,FEB!B46,MAR!B46,APR!B46,MAY!B46,JUNE!B46,JULY!B46,AUG!B46,SEPT!B46,OCT!B46,NOV!B46,DEC!B46)</f>
        <v>0.16666666666666666</v>
      </c>
      <c r="C54" s="126">
        <f>SUM(JAN!C46,FEB!C46,MAR!C46,APR!C46,MAY!C46,JUNE!C46,JULY!C46,AUG!C46,SEPT!C46,OCT!C46,NOV!C46,DEC!C46)</f>
        <v>100800</v>
      </c>
      <c r="D54" s="126">
        <f>AVERAGE(JAN!D46,FEB!D46,MAR!D46,APR!D46,MAY!D46,JUNE!D46,JULY!D46,AUG!D46,SEPT!D46)</f>
        <v>8.5555555555555554</v>
      </c>
      <c r="E54" s="126">
        <f>SUM(JAN!E46,FEB!E46,MAR!E46,APR!E46,MAY!E46,JUNE!E46,JULY!E46,AUG!E46,SEPT!E46,OCT!E46,NOV!E46,DEC!E46)</f>
        <v>10968555</v>
      </c>
      <c r="F54" s="126">
        <f>AVERAGE(JAN!F46,FEB!F46,MAR!F46,APR!F46,MAY!F46,JUNE!F46,JULY!F46,AUG!F46,SEPT!F46)</f>
        <v>1.4444444444444444</v>
      </c>
      <c r="G54" s="150">
        <f>SUM(JAN!G46,FEB!G46,MAR!G46,APR!G46,MAY!G46,JUNE!G46,JULY!G46,AUG!G46,SEPT!G46,OCT!G46,NOV!G46,DEC!G46)</f>
        <v>2602600</v>
      </c>
      <c r="H54" s="156">
        <f t="shared" si="4"/>
        <v>10.166666666666666</v>
      </c>
      <c r="I54" s="157">
        <f t="shared" si="5"/>
        <v>13671955</v>
      </c>
      <c r="J54" s="256"/>
      <c r="K54" s="246"/>
      <c r="L54" s="237"/>
      <c r="M54" s="246"/>
    </row>
    <row r="55" spans="1:13" ht="15" thickBot="1" x14ac:dyDescent="0.35">
      <c r="A55" s="145" t="s">
        <v>27</v>
      </c>
      <c r="B55" s="133">
        <f>AVERAGE(JAN!B47,FEB!B47,MAR!B47,APR!B47,MAY!B47,JUNE!B47,JULY!B47,AUG!B47,SEPT!B47,OCT!B47,NOV!B47,DEC!B47)</f>
        <v>1.0833333333333333</v>
      </c>
      <c r="C55" s="126">
        <f>SUM(JAN!C47,FEB!C47,MAR!C47,APR!C47,MAY!C47,JUNE!C47,JULY!C47,AUG!C47,SEPT!C47,OCT!C47,NOV!C47,DEC!C47)</f>
        <v>3713679</v>
      </c>
      <c r="D55" s="126">
        <f>AVERAGE(JAN!D47,FEB!D47,MAR!D47,APR!D47,MAY!D47,JUNE!D47,JULY!D47,AUG!D47,SEPT!D47)</f>
        <v>25</v>
      </c>
      <c r="E55" s="126">
        <f>SUM(JAN!E47,FEB!E47,MAR!E47,APR!E47,MAY!E47,JUNE!E47,JULY!E47,AUG!E47,SEPT!E47,OCT!E47,NOV!E47,DEC!E47)</f>
        <v>132626058</v>
      </c>
      <c r="F55" s="126">
        <f>AVERAGE(JAN!F47,FEB!F47,MAR!F47,APR!F47,MAY!F47,JUNE!F47,JULY!F47,AUG!F47,SEPT!F47)</f>
        <v>3.3333333333333335</v>
      </c>
      <c r="G55" s="150">
        <f>SUM(JAN!G47,FEB!G47,MAR!G47,APR!G47,MAY!G47,JUNE!G47,JULY!G47,AUG!G47,SEPT!G47,OCT!G47,NOV!G47,DEC!G47)</f>
        <v>9404795</v>
      </c>
      <c r="H55" s="156">
        <f t="shared" si="4"/>
        <v>29.416666666666664</v>
      </c>
      <c r="I55" s="157">
        <f t="shared" si="5"/>
        <v>145744532</v>
      </c>
      <c r="J55" s="256"/>
      <c r="K55" s="246"/>
      <c r="L55" s="237"/>
      <c r="M55" s="246"/>
    </row>
    <row r="56" spans="1:13" ht="15" thickBot="1" x14ac:dyDescent="0.35">
      <c r="A56" s="143" t="s">
        <v>28</v>
      </c>
      <c r="B56" s="133">
        <f>AVERAGE(JAN!B48,FEB!B48,MAR!B48,APR!B48,MAY!B48,JUNE!B48,JULY!B48,AUG!B48,SEPT!B48,OCT!B48,NOV!B48,DEC!B48)</f>
        <v>1.0833333333333333</v>
      </c>
      <c r="C56" s="126">
        <f>SUM(JAN!C48,FEB!C48,MAR!C48,APR!C48,MAY!C48,JUNE!C48,JULY!C48,AUG!C48,SEPT!C48,OCT!C48,NOV!C48,DEC!C48)</f>
        <v>3713679</v>
      </c>
      <c r="D56" s="126">
        <f>AVERAGE(JAN!D48,FEB!D48,MAR!D48,APR!D48,MAY!D48,JUNE!D48,JULY!D48,AUG!D48,SEPT!D48)</f>
        <v>25</v>
      </c>
      <c r="E56" s="126">
        <f>SUM(JAN!E48,FEB!E48,MAR!E48,APR!E48,MAY!E48,JUNE!E48,JULY!E48,AUG!E48,SEPT!E48,OCT!E48,NOV!E48,DEC!E48)</f>
        <v>132626058</v>
      </c>
      <c r="F56" s="126">
        <f>AVERAGE(JAN!F48,FEB!F48,MAR!F48,APR!F48,MAY!F48,JUNE!F48,JULY!F48,AUG!F48,SEPT!F48)</f>
        <v>3.3333333333333335</v>
      </c>
      <c r="G56" s="150">
        <f>SUM(JAN!G48,FEB!G48,MAR!G48,APR!G48,MAY!G48,JUNE!G48,JULY!G48,AUG!G48,SEPT!G48,OCT!G48,NOV!G48,DEC!G48)</f>
        <v>9404795</v>
      </c>
      <c r="H56" s="156">
        <f t="shared" si="4"/>
        <v>29.416666666666664</v>
      </c>
      <c r="I56" s="157">
        <f t="shared" si="5"/>
        <v>145744532</v>
      </c>
      <c r="J56" s="256"/>
      <c r="K56" s="246"/>
      <c r="L56" s="237"/>
      <c r="M56" s="246"/>
    </row>
    <row r="57" spans="1:13" ht="15" thickBot="1" x14ac:dyDescent="0.35">
      <c r="A57" s="210" t="s">
        <v>33</v>
      </c>
      <c r="B57" s="211">
        <f>AVERAGE(JAN!B49,FEB!B49,MAR!B49,APR!B49,MAY!B49,JUNE!B49,JULY!B49,AUG!B49,SEPT!B49,OCT!B49,NOV!B49,DEC!B49)</f>
        <v>5537.333333333333</v>
      </c>
      <c r="C57" s="212">
        <f>SUM(JAN!C49,FEB!C49,MAR!C49,APR!C49,MAY!C49,JUNE!C49,JULY!C49,AUG!C49,SEPT!C49,OCT!C49,NOV!C49,DEC!C49)</f>
        <v>29117590.199999999</v>
      </c>
      <c r="D57" s="211">
        <f>AVERAGE(JAN!D49,FEB!D49,MAR!D49,APR!D49,MAY!D49,JUNE!D49,JULY!D49,AUG!D49,SEPT!D49,OCT!D49,NOV!D49,DEC!D49)</f>
        <v>6825.75</v>
      </c>
      <c r="E57" s="212">
        <f>SUM(JAN!E49,FEB!E49,MAR!E49,APR!E49,MAY!E49,JUNE!E49,JULY!E49,AUG!E49,SEPT!E49,OCT!E49,NOV!E49,DEC!E49)</f>
        <v>128609904.2</v>
      </c>
      <c r="F57" s="211">
        <f>AVERAGE(JAN!F49,FEB!F49,MAR!F49,APR!F49,MAY!F49,JUNE!F49,JULY!F49,AUG!F49,SEPT!F49,OCT!F49,NOV!F49,DEC!F49)</f>
        <v>4086.5833333333335</v>
      </c>
      <c r="G57" s="213">
        <f>SUM(JAN!G49,FEB!G49,MAR!G49,APR!G49,MAY!G49,JUNE!G49,JULY!G49,AUG!G49,SEPT!G49,OCT!G49,NOV!G49,DEC!G49)</f>
        <v>26837415.599999998</v>
      </c>
      <c r="H57" s="214">
        <f t="shared" si="4"/>
        <v>16449.666666666664</v>
      </c>
      <c r="I57" s="215">
        <f t="shared" si="5"/>
        <v>184564910</v>
      </c>
      <c r="J57" s="256">
        <f>I57/I$11</f>
        <v>4.4164390853390937E-3</v>
      </c>
      <c r="K57" s="246">
        <f>H57/H11</f>
        <v>5.8154448559300399E-3</v>
      </c>
      <c r="L57" s="237">
        <f>E57/I57</f>
        <v>0.69682749662435839</v>
      </c>
      <c r="M57" s="246">
        <f>G57/I57</f>
        <v>0.14540908995106383</v>
      </c>
    </row>
    <row r="58" spans="1:13" ht="15" thickBot="1" x14ac:dyDescent="0.35">
      <c r="A58" s="145" t="s">
        <v>21</v>
      </c>
      <c r="B58" s="133">
        <f>AVERAGE(JAN!B50,FEB!B50,MAR!B50,APR!B50,MAY!B50,JUNE!B50,JULY!B50,AUG!B50,SEPT!B50,OCT!B50,NOV!B50,DEC!B50)</f>
        <v>5214.25</v>
      </c>
      <c r="C58" s="126">
        <f>SUM(JAN!C50,FEB!C50,MAR!C50,APR!C50,MAY!C50,JUNE!C50,JULY!C50,AUG!C50,SEPT!C50,OCT!C50,NOV!C50,DEC!C50)</f>
        <v>14308008.199999999</v>
      </c>
      <c r="D58" s="126">
        <f>AVERAGE(JAN!D50,FEB!D50,MAR!D50,APR!D50,MAY!D50,JUNE!D50,JULY!D50,AUG!D50,SEPT!D50)</f>
        <v>6285.666666666667</v>
      </c>
      <c r="E58" s="126">
        <f>SUM(JAN!E50,FEB!E50,MAR!E50,APR!E50,MAY!E50,JUNE!E50,JULY!E50,AUG!E50,SEPT!E50,OCT!E50,NOV!E50,DEC!E50)</f>
        <v>81421342.200000003</v>
      </c>
      <c r="F58" s="126">
        <f>AVERAGE(JAN!F50,FEB!F50,MAR!F50,APR!F50,MAY!F50,JUNE!F50,JULY!F50,AUG!F50,SEPT!F50)</f>
        <v>3689.2222222222222</v>
      </c>
      <c r="G58" s="150">
        <f>SUM(JAN!G50,FEB!G50,MAR!G50,APR!G50,MAY!G50,JUNE!G50,JULY!G50,AUG!G50,SEPT!G50,OCT!G50,NOV!G50,DEC!G50)</f>
        <v>15786017.6</v>
      </c>
      <c r="H58" s="156">
        <f t="shared" si="4"/>
        <v>15189.138888888891</v>
      </c>
      <c r="I58" s="157">
        <f t="shared" si="5"/>
        <v>111515368</v>
      </c>
      <c r="J58" s="256"/>
      <c r="K58" s="246"/>
      <c r="L58" s="237"/>
      <c r="M58" s="246"/>
    </row>
    <row r="59" spans="1:13" ht="15" thickBot="1" x14ac:dyDescent="0.35">
      <c r="A59" s="142" t="s">
        <v>22</v>
      </c>
      <c r="B59" s="133">
        <f>AVERAGE(JAN!B51,FEB!B51,MAR!B51,APR!B51,MAY!B51,JUNE!B51,JULY!B51,AUG!B51,SEPT!B51,OCT!B51,NOV!B51,DEC!B51)</f>
        <v>1988.0833333333333</v>
      </c>
      <c r="C59" s="126">
        <f>SUM(JAN!C51,FEB!C51,MAR!C51,APR!C51,MAY!C51,JUNE!C51,JULY!C51,AUG!C51,SEPT!C51,OCT!C51,NOV!C51,DEC!C51)</f>
        <v>8988562</v>
      </c>
      <c r="D59" s="126">
        <f>AVERAGE(JAN!D51,FEB!D51,MAR!D51,APR!D51,MAY!D51,JUNE!D51,JULY!D51,AUG!D51,SEPT!D51)</f>
        <v>5028.5555555555557</v>
      </c>
      <c r="E59" s="126">
        <f>SUM(JAN!E51,FEB!E51,MAR!E51,APR!E51,MAY!E51,JUNE!E51,JULY!E51,AUG!E51,SEPT!E51,OCT!E51,NOV!E51,DEC!E51)</f>
        <v>57706060</v>
      </c>
      <c r="F59" s="126">
        <f>AVERAGE(JAN!F51,FEB!F51,MAR!F51,APR!F51,MAY!F51,JUNE!F51,JULY!F51,AUG!F51,SEPT!F51)</f>
        <v>2727.2222222222222</v>
      </c>
      <c r="G59" s="150">
        <f>SUM(JAN!G51,FEB!G51,MAR!G51,APR!G51,MAY!G51,JUNE!G51,JULY!G51,AUG!G51,SEPT!G51,OCT!G51,NOV!G51,DEC!G51)</f>
        <v>12455984</v>
      </c>
      <c r="H59" s="156">
        <f t="shared" si="4"/>
        <v>9743.8611111111113</v>
      </c>
      <c r="I59" s="157">
        <f t="shared" si="5"/>
        <v>79150606</v>
      </c>
      <c r="J59" s="256"/>
      <c r="K59" s="246"/>
      <c r="L59" s="237"/>
      <c r="M59" s="246"/>
    </row>
    <row r="60" spans="1:13" ht="15" thickBot="1" x14ac:dyDescent="0.35">
      <c r="A60" s="142" t="s">
        <v>23</v>
      </c>
      <c r="B60" s="133">
        <f>AVERAGE(JAN!B52,FEB!B52,MAR!B52,APR!B52,MAY!B52,JUNE!B52,JULY!B52,AUG!B52,SEPT!B52,OCT!B52,NOV!B52,DEC!B52)</f>
        <v>148.5</v>
      </c>
      <c r="C60" s="126">
        <f>SUM(JAN!C52,FEB!C52,MAR!C52,APR!C52,MAY!C52,JUNE!C52,JULY!C52,AUG!C52,SEPT!C52,OCT!C52,NOV!C52,DEC!C52)</f>
        <v>5319446.1999999993</v>
      </c>
      <c r="D60" s="126">
        <f>AVERAGE(JAN!D52,FEB!D52,MAR!D52,APR!D52,MAY!D52,JUNE!D52,JULY!D52,AUG!D52,SEPT!D52)</f>
        <v>1257.1111111111111</v>
      </c>
      <c r="E60" s="126">
        <f>SUM(JAN!E52,FEB!E52,MAR!E52,APR!E52,MAY!E52,JUNE!E52,JULY!E52,AUG!E52,SEPT!E52,OCT!E52,NOV!E52,DEC!E52)</f>
        <v>23715282.199999999</v>
      </c>
      <c r="F60" s="126">
        <f>AVERAGE(JAN!F52,FEB!F52,MAR!F52,APR!F52,MAY!F52,JUNE!F52,JULY!F52,AUG!F52,SEPT!F52)</f>
        <v>962</v>
      </c>
      <c r="G60" s="150">
        <f>SUM(JAN!G52,FEB!G52,MAR!G52,APR!G52,MAY!G52,JUNE!G52,JULY!G52,AUG!G52,SEPT!G52,OCT!G52,NOV!G52,DEC!G52)</f>
        <v>3330033.5999999987</v>
      </c>
      <c r="H60" s="156">
        <f t="shared" si="4"/>
        <v>2367.6111111111113</v>
      </c>
      <c r="I60" s="157">
        <f t="shared" si="5"/>
        <v>32364761.999999996</v>
      </c>
      <c r="J60" s="256"/>
      <c r="K60" s="246"/>
      <c r="L60" s="237"/>
      <c r="M60" s="246"/>
    </row>
    <row r="61" spans="1:13" ht="15" thickBot="1" x14ac:dyDescent="0.35">
      <c r="A61" s="145" t="s">
        <v>24</v>
      </c>
      <c r="B61" s="133">
        <f>AVERAGE(JAN!B53,FEB!B53,MAR!B53,APR!B53,MAY!B53,JUNE!B53,JULY!B53,AUG!B53,SEPT!B53,OCT!B53,NOV!B53,DEC!B53)</f>
        <v>198.5</v>
      </c>
      <c r="C61" s="126">
        <f>SUM(JAN!C53,FEB!C53,MAR!C53,APR!C53,MAY!C53,JUNE!C53,JULY!C53,AUG!C53,SEPT!C53,OCT!C53,NOV!C53,DEC!C53)</f>
        <v>14573195</v>
      </c>
      <c r="D61" s="126">
        <f>AVERAGE(JAN!D53,FEB!D53,MAR!D53,APR!D53,MAY!D53,JUNE!D53,JULY!D53,AUG!D53,SEPT!D53)</f>
        <v>419.77777777777777</v>
      </c>
      <c r="E61" s="126">
        <f>SUM(JAN!E53,FEB!E53,MAR!E53,APR!E53,MAY!E53,JUNE!E53,JULY!E53,AUG!E53,SEPT!E53,OCT!E53,NOV!E53,DEC!E53)</f>
        <v>46150180</v>
      </c>
      <c r="F61" s="126">
        <f>AVERAGE(JAN!F53,FEB!F53,MAR!F53,APR!F53,MAY!F53,JUNE!F53,JULY!F53,AUG!F53,SEPT!F53)</f>
        <v>174.88888888888889</v>
      </c>
      <c r="G61" s="150">
        <f>SUM(JAN!G53,FEB!G53,MAR!G53,APR!G53,MAY!G53,JUNE!G53,JULY!G53,AUG!G53,SEPT!G53,OCT!G53,NOV!G53,DEC!G53)</f>
        <v>10621024</v>
      </c>
      <c r="H61" s="156">
        <f t="shared" si="4"/>
        <v>793.16666666666674</v>
      </c>
      <c r="I61" s="157">
        <f t="shared" si="5"/>
        <v>71344399</v>
      </c>
      <c r="J61" s="256"/>
      <c r="K61" s="246"/>
      <c r="L61" s="237"/>
      <c r="M61" s="246"/>
    </row>
    <row r="62" spans="1:13" ht="15" thickBot="1" x14ac:dyDescent="0.35">
      <c r="A62" s="142" t="s">
        <v>25</v>
      </c>
      <c r="B62" s="133">
        <f>AVERAGE(JAN!B54,FEB!B54,MAR!B54,APR!B54,MAY!B54,JUNE!B54,JULY!B54,AUG!B54,SEPT!B54,OCT!B54,NOV!B54,DEC!B54)</f>
        <v>198.5</v>
      </c>
      <c r="C62" s="126">
        <f>SUM(JAN!C54,FEB!C54,MAR!C54,APR!C54,MAY!C54,JUNE!C54,JULY!C54,AUG!C54,SEPT!C54,OCT!C54,NOV!C54,DEC!C54)</f>
        <v>14573195</v>
      </c>
      <c r="D62" s="126">
        <f>AVERAGE(JAN!D54,FEB!D54,MAR!D54,APR!D54,MAY!D54,JUNE!D54,JULY!D54,AUG!D54,SEPT!D54)</f>
        <v>418.77777777777777</v>
      </c>
      <c r="E62" s="126">
        <f>SUM(JAN!E54,FEB!E54,MAR!E54,APR!E54,MAY!E54,JUNE!E54,JULY!E54,AUG!E54,SEPT!E54,OCT!E54,NOV!E54,DEC!E54)</f>
        <v>45887661</v>
      </c>
      <c r="F62" s="126">
        <f>AVERAGE(JAN!F54,FEB!F54,MAR!F54,APR!F54,MAY!F54,JUNE!F54,JULY!F54,AUG!F54,SEPT!F54)</f>
        <v>173.88888888888889</v>
      </c>
      <c r="G62" s="150">
        <f>SUM(JAN!G54,FEB!G54,MAR!G54,APR!G54,MAY!G54,JUNE!G54,JULY!G54,AUG!G54,SEPT!G54,OCT!G54,NOV!G54,DEC!G54)</f>
        <v>10618595</v>
      </c>
      <c r="H62" s="156">
        <f t="shared" si="4"/>
        <v>791.16666666666674</v>
      </c>
      <c r="I62" s="157">
        <f t="shared" si="5"/>
        <v>71079451</v>
      </c>
      <c r="J62" s="256"/>
      <c r="K62" s="246"/>
      <c r="L62" s="237"/>
      <c r="M62" s="246"/>
    </row>
    <row r="63" spans="1:13" ht="15" thickBot="1" x14ac:dyDescent="0.35">
      <c r="A63" s="142" t="s">
        <v>26</v>
      </c>
      <c r="B63" s="133">
        <f>AVERAGE(JAN!B55,FEB!B55,MAR!B55,APR!B55,MAY!B55,JUNE!B55,JULY!B55,AUG!B55,SEPT!B55,OCT!B55,NOV!B55,DEC!B55)</f>
        <v>0</v>
      </c>
      <c r="C63" s="126">
        <f>SUM(JAN!C55,FEB!C55,MAR!C55,APR!C55,MAY!C55,JUNE!C55,JULY!C55,AUG!C55,SEPT!C55,OCT!C55,NOV!C55,DEC!C55)</f>
        <v>0</v>
      </c>
      <c r="D63" s="126">
        <f>AVERAGE(JAN!D55,FEB!D55,MAR!D55,APR!D55,MAY!D55,JUNE!D55,JULY!D55,AUG!D55,SEPT!D55)</f>
        <v>1</v>
      </c>
      <c r="E63" s="126">
        <f>SUM(JAN!E55,FEB!E55,MAR!E55,APR!E55,MAY!E55,JUNE!E55,JULY!E55,AUG!E55,SEPT!E55,OCT!E55,NOV!E55,DEC!E55)</f>
        <v>262519</v>
      </c>
      <c r="F63" s="126">
        <f>AVERAGE(JAN!F55,FEB!F55,MAR!F55,APR!F55,MAY!F55,JUNE!F55,JULY!F55,AUG!F55,SEPT!F55)</f>
        <v>1</v>
      </c>
      <c r="G63" s="150">
        <f>SUM(JAN!G55,FEB!G55,MAR!G55,APR!G55,MAY!G55,JUNE!G55,JULY!G55,AUG!G55,SEPT!G55,OCT!G55,NOV!G55,DEC!G55)</f>
        <v>2429</v>
      </c>
      <c r="H63" s="156">
        <f t="shared" si="4"/>
        <v>2</v>
      </c>
      <c r="I63" s="157">
        <f t="shared" si="5"/>
        <v>264948</v>
      </c>
      <c r="J63" s="256"/>
      <c r="K63" s="246"/>
      <c r="L63" s="237"/>
      <c r="M63" s="246"/>
    </row>
    <row r="64" spans="1:13" ht="15" thickBot="1" x14ac:dyDescent="0.35">
      <c r="A64" s="145" t="s">
        <v>27</v>
      </c>
      <c r="B64" s="133">
        <f>AVERAGE(JAN!B56,FEB!B56,MAR!B56,APR!B56,MAY!B56,JUNE!B56,JULY!B56,AUG!B56,SEPT!B56,OCT!B56,NOV!B56,DEC!B56)</f>
        <v>124.58333333333333</v>
      </c>
      <c r="C64" s="126">
        <f>SUM(JAN!C56,FEB!C56,MAR!C56,APR!C56,MAY!C56,JUNE!C56,JULY!C56,AUG!C56,SEPT!C56,OCT!C56,NOV!C56,DEC!C56)</f>
        <v>236387</v>
      </c>
      <c r="D64" s="126">
        <f>AVERAGE(JAN!D56,FEB!D56,MAR!D56,APR!D56,MAY!D56,JUNE!D56,JULY!D56,AUG!D56,SEPT!D56)</f>
        <v>125.66666666666667</v>
      </c>
      <c r="E64" s="126">
        <f>SUM(JAN!E56,FEB!E56,MAR!E56,APR!E56,MAY!E56,JUNE!E56,JULY!E56,AUG!E56,SEPT!E56,OCT!E56,NOV!E56,DEC!E56)</f>
        <v>1038382</v>
      </c>
      <c r="F64" s="126">
        <f>AVERAGE(JAN!F56,FEB!F56,MAR!F56,APR!F56,MAY!F56,JUNE!F56,JULY!F56,AUG!F56,SEPT!F56)</f>
        <v>201.55555555555554</v>
      </c>
      <c r="G64" s="150">
        <f>SUM(JAN!G56,FEB!G56,MAR!G56,APR!G56,MAY!G56,JUNE!G56,JULY!G56,AUG!G56,SEPT!G56,OCT!G56,NOV!G56,DEC!G56)</f>
        <v>430374</v>
      </c>
      <c r="H64" s="156">
        <f t="shared" si="4"/>
        <v>451.80555555555554</v>
      </c>
      <c r="I64" s="157">
        <f t="shared" si="5"/>
        <v>1705143</v>
      </c>
      <c r="J64" s="256"/>
      <c r="K64" s="246"/>
      <c r="L64" s="237"/>
      <c r="M64" s="246"/>
    </row>
    <row r="65" spans="1:13" ht="15" thickBot="1" x14ac:dyDescent="0.35">
      <c r="A65" s="143" t="s">
        <v>28</v>
      </c>
      <c r="B65" s="133">
        <f>AVERAGE(JAN!B57,FEB!B57,MAR!B57,APR!B57,MAY!B57,JUNE!B57,JULY!B57,AUG!B57,SEPT!B57,OCT!B57,NOV!B57,DEC!B57)</f>
        <v>124.58333333333333</v>
      </c>
      <c r="C65" s="126">
        <f>SUM(JAN!C57,FEB!C57,MAR!C57,APR!C57,MAY!C57,JUNE!C57,JULY!C57,AUG!C57,SEPT!C57,OCT!C57,NOV!C57,DEC!C57)</f>
        <v>236387</v>
      </c>
      <c r="D65" s="126">
        <f>AVERAGE(JAN!D57,FEB!D57,MAR!D57,APR!D57,MAY!D57,JUNE!D57,JULY!D57,AUG!D57,SEPT!D57)</f>
        <v>125.66666666666667</v>
      </c>
      <c r="E65" s="126">
        <f>SUM(JAN!E57,FEB!E57,MAR!E57,APR!E57,MAY!E57,JUNE!E57,JULY!E57,AUG!E57,SEPT!E57,OCT!E57,NOV!E57,DEC!E57)</f>
        <v>1038382</v>
      </c>
      <c r="F65" s="126">
        <f>AVERAGE(JAN!F57,FEB!F57,MAR!F57,APR!F57,MAY!F57,JUNE!F57,JULY!F57,AUG!F57,SEPT!F57)</f>
        <v>201.55555555555554</v>
      </c>
      <c r="G65" s="150">
        <f>SUM(JAN!G57,FEB!G57,MAR!G57,APR!G57,MAY!G57,JUNE!G57,JULY!G57,AUG!G57,SEPT!G57,OCT!G57,NOV!G57,DEC!G57)</f>
        <v>430374</v>
      </c>
      <c r="H65" s="156">
        <f t="shared" si="4"/>
        <v>451.80555555555554</v>
      </c>
      <c r="I65" s="157">
        <f t="shared" si="5"/>
        <v>1705143</v>
      </c>
      <c r="J65" s="256"/>
      <c r="K65" s="246"/>
      <c r="L65" s="237"/>
      <c r="M65" s="246"/>
    </row>
    <row r="66" spans="1:13" ht="15" thickBot="1" x14ac:dyDescent="0.35">
      <c r="A66" s="148" t="s">
        <v>34</v>
      </c>
      <c r="B66" s="136">
        <f>AVERAGE(JAN!B58,FEB!B58,MAR!B58,APR!B58,MAY!B58,JUNE!B58,JULY!B58,AUG!B58,SEPT!B58,OCT!B58,NOV!B58,DEC!B58)</f>
        <v>388.25</v>
      </c>
      <c r="C66" s="130">
        <f>SUM(JAN!C58,FEB!C58,MAR!C58,APR!C58,MAY!C58,JUNE!C58,JULY!C58,AUG!C58,SEPT!C58,OCT!C58,NOV!C58,DEC!C58)</f>
        <v>7495381.3999999985</v>
      </c>
      <c r="D66" s="136">
        <f>AVERAGE(JAN!D58,FEB!D58,MAR!D58,APR!D58,MAY!D58,JUNE!D58,JULY!D58,AUG!D58,SEPT!D58,OCT!D58,NOV!D58,DEC!D58)</f>
        <v>107.08333333333333</v>
      </c>
      <c r="E66" s="130">
        <f>SUM(JAN!E58,FEB!E58,MAR!E58,APR!E58,MAY!E58,JUNE!E58,JULY!E58,AUG!E58,SEPT!E58,OCT!E58,NOV!E58,DEC!E58)</f>
        <v>15923656.499999991</v>
      </c>
      <c r="F66" s="136">
        <f>AVERAGE(JAN!F58,FEB!F58,MAR!F58,APR!F58,MAY!F58,JUNE!F58,JULY!F58,AUG!F58,SEPT!F58,OCT!F58,NOV!F58,DEC!F58)</f>
        <v>203.58333333333334</v>
      </c>
      <c r="G66" s="153">
        <f>SUM(JAN!G58,FEB!G58,MAR!G58,APR!G58,MAY!G58,JUNE!G58,JULY!G58,AUG!G58,SEPT!G58,OCT!G58,NOV!G58,DEC!G58)</f>
        <v>3354416.9999999991</v>
      </c>
      <c r="H66" s="162">
        <f t="shared" si="4"/>
        <v>698.91666666666663</v>
      </c>
      <c r="I66" s="163">
        <f t="shared" si="5"/>
        <v>26773454.899999991</v>
      </c>
      <c r="J66" s="254">
        <f>I66/I$11</f>
        <v>6.4065987770873362E-4</v>
      </c>
      <c r="K66" s="242">
        <f>H66/H11</f>
        <v>2.4708776270383011E-4</v>
      </c>
      <c r="L66" s="242">
        <f>E66/I66</f>
        <v>0.59475538586542287</v>
      </c>
      <c r="M66" s="242">
        <f>G66/I66</f>
        <v>0.12528891069639281</v>
      </c>
    </row>
    <row r="67" spans="1:13" ht="15" thickBot="1" x14ac:dyDescent="0.35">
      <c r="A67" s="144" t="s">
        <v>21</v>
      </c>
      <c r="B67" s="133">
        <f>AVERAGE(JAN!B59,FEB!B59,MAR!B59,APR!B59,MAY!B59,JUNE!B59,JULY!B59,AUG!B59,SEPT!B59,OCT!B59,NOV!B59,DEC!B59)</f>
        <v>388.25</v>
      </c>
      <c r="C67" s="126">
        <f>SUM(JAN!C59,FEB!C59,MAR!C59,APR!C59,MAY!C59,JUNE!C59,JULY!C59,AUG!C59,SEPT!C59,OCT!C59,NOV!C59,DEC!C59)</f>
        <v>7495381.3999999985</v>
      </c>
      <c r="D67" s="126">
        <f>AVERAGE(JAN!D59,FEB!D59,MAR!D59,APR!D59,MAY!D59,JUNE!D59,JULY!D59,AUG!D59,SEPT!D59)</f>
        <v>107.22222222222223</v>
      </c>
      <c r="E67" s="126">
        <f>SUM(JAN!E59,FEB!E59,MAR!E59,APR!E59,MAY!E59,JUNE!E59,JULY!E59,AUG!E59,SEPT!E59,OCT!E59,NOV!E59,DEC!E59)</f>
        <v>15923656.499999991</v>
      </c>
      <c r="F67" s="126">
        <f>AVERAGE(JAN!F59,FEB!F59,MAR!F59,APR!F59,MAY!F59,JUNE!F59,JULY!F59,AUG!F59,SEPT!F59)</f>
        <v>204.22222222222223</v>
      </c>
      <c r="G67" s="150">
        <f>SUM(JAN!G59,FEB!G59,MAR!G59,APR!G59,MAY!G59,JUNE!G59,JULY!G59,AUG!G59,SEPT!G59,OCT!G59,NOV!G59,DEC!G59)</f>
        <v>3354416.9999999991</v>
      </c>
      <c r="H67" s="156">
        <f t="shared" si="4"/>
        <v>699.69444444444446</v>
      </c>
      <c r="I67" s="157">
        <f t="shared" si="5"/>
        <v>26773454.899999991</v>
      </c>
      <c r="J67" s="254"/>
      <c r="K67" s="242"/>
      <c r="L67" s="242"/>
      <c r="M67" s="242"/>
    </row>
    <row r="68" spans="1:13" ht="15" thickBot="1" x14ac:dyDescent="0.35">
      <c r="A68" s="149" t="s">
        <v>23</v>
      </c>
      <c r="B68" s="133">
        <f>AVERAGE(JAN!B60,FEB!B60,MAR!B60,APR!B60,MAY!B60,JUNE!B60,JULY!B60,AUG!B60,SEPT!B60,OCT!B60,NOV!B60,DEC!B60)</f>
        <v>388.25</v>
      </c>
      <c r="C68" s="126">
        <f>SUM(JAN!C60,FEB!C60,MAR!C60,APR!C60,MAY!C60,JUNE!C60,JULY!C60,AUG!C60,SEPT!C60,OCT!C60,NOV!C60,DEC!C60)</f>
        <v>7495381.3999999985</v>
      </c>
      <c r="D68" s="126">
        <f>AVERAGE(JAN!D60,FEB!D60,MAR!D60,APR!D60,MAY!D60,JUNE!D60,JULY!D60,AUG!D60,SEPT!D60)</f>
        <v>107.22222222222223</v>
      </c>
      <c r="E68" s="126">
        <f>SUM(JAN!E60,FEB!E60,MAR!E60,APR!E60,MAY!E60,JUNE!E60,JULY!E60,AUG!E60,SEPT!E60,OCT!E60,NOV!E60,DEC!E60)</f>
        <v>15923656.499999991</v>
      </c>
      <c r="F68" s="126">
        <f>AVERAGE(JAN!F60,FEB!F60,MAR!F60,APR!F60,MAY!F60,JUNE!F60,JULY!F60,AUG!F60,SEPT!F60)</f>
        <v>204.22222222222223</v>
      </c>
      <c r="G68" s="150">
        <f>SUM(JAN!G60,FEB!G60,MAR!G60,APR!G60,MAY!G60,JUNE!G60,JULY!G60,AUG!G60,SEPT!G60,OCT!G60,NOV!G60,DEC!G60)</f>
        <v>3354416.9999999991</v>
      </c>
      <c r="H68" s="164">
        <f t="shared" si="4"/>
        <v>699.69444444444446</v>
      </c>
      <c r="I68" s="165">
        <f t="shared" si="5"/>
        <v>26773454.899999991</v>
      </c>
      <c r="J68" s="254"/>
      <c r="K68" s="242"/>
      <c r="L68" s="242"/>
      <c r="M68" s="242"/>
    </row>
  </sheetData>
  <mergeCells count="33">
    <mergeCell ref="B1:C1"/>
    <mergeCell ref="D1:E1"/>
    <mergeCell ref="F1:G1"/>
    <mergeCell ref="H1:I1"/>
    <mergeCell ref="L1:M1"/>
    <mergeCell ref="J12:J20"/>
    <mergeCell ref="K12:K20"/>
    <mergeCell ref="L12:L20"/>
    <mergeCell ref="M12:M20"/>
    <mergeCell ref="J21:J29"/>
    <mergeCell ref="K21:K29"/>
    <mergeCell ref="L21:L29"/>
    <mergeCell ref="M21:M29"/>
    <mergeCell ref="J30:J38"/>
    <mergeCell ref="K30:K38"/>
    <mergeCell ref="L30:L38"/>
    <mergeCell ref="M30:M38"/>
    <mergeCell ref="J39:J47"/>
    <mergeCell ref="K39:K47"/>
    <mergeCell ref="L39:L47"/>
    <mergeCell ref="M39:M47"/>
    <mergeCell ref="J66:J68"/>
    <mergeCell ref="K66:K68"/>
    <mergeCell ref="L66:L68"/>
    <mergeCell ref="M66:M68"/>
    <mergeCell ref="J48:J56"/>
    <mergeCell ref="K48:K56"/>
    <mergeCell ref="L48:L56"/>
    <mergeCell ref="M48:M56"/>
    <mergeCell ref="J57:J65"/>
    <mergeCell ref="K57:K65"/>
    <mergeCell ref="L57:L65"/>
    <mergeCell ref="M57:M6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B8DE-8E73-4A01-8B07-708934C749C0}">
  <sheetPr>
    <tabColor rgb="FF0070C0"/>
  </sheetPr>
  <dimension ref="A1:O60"/>
  <sheetViews>
    <sheetView topLeftCell="A36" zoomScale="90" zoomScaleNormal="90" workbookViewId="0">
      <selection activeCell="J52" sqref="J52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</cols>
  <sheetData>
    <row r="1" spans="1:15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35"/>
      <c r="M1" s="235"/>
      <c r="N1" s="235"/>
      <c r="O1" s="249"/>
    </row>
    <row r="2" spans="1:15" ht="44.4" thickTop="1" thickBot="1" x14ac:dyDescent="0.35">
      <c r="A2" s="1">
        <f>JAN!A2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2" t="s">
        <v>15</v>
      </c>
      <c r="M2" s="13" t="s">
        <v>16</v>
      </c>
      <c r="N2" s="14" t="s">
        <v>17</v>
      </c>
      <c r="O2" s="15" t="s">
        <v>18</v>
      </c>
    </row>
    <row r="3" spans="1:15" ht="15" thickBot="1" x14ac:dyDescent="0.35">
      <c r="A3" s="198" t="s">
        <v>35</v>
      </c>
      <c r="B3" s="17">
        <f>B4+B13+B22+B31+B40+B49</f>
        <v>1156061</v>
      </c>
      <c r="C3" s="18">
        <f>C4+C13+C22+C31+C40+C49+C58</f>
        <v>821884903.5</v>
      </c>
      <c r="D3" s="19">
        <f>D4+D13+D22+D31+D40+D49</f>
        <v>494592</v>
      </c>
      <c r="E3" s="20">
        <f>E4+E13+E22+E31+E40+E49+E58</f>
        <v>1842021096.7</v>
      </c>
      <c r="F3" s="21">
        <f>F4+F13+F22+F31+F40+F49</f>
        <v>1205462</v>
      </c>
      <c r="G3" s="22">
        <f>G4+G13+G22+G31+G40+G49+G58</f>
        <v>864993110.10000002</v>
      </c>
      <c r="H3" s="23">
        <f>D3+F3</f>
        <v>1700054</v>
      </c>
      <c r="I3" s="23">
        <f>E3+G3</f>
        <v>2707014206.8000002</v>
      </c>
      <c r="J3" s="24">
        <f>B3+D3+F3</f>
        <v>2856115</v>
      </c>
      <c r="K3" s="25">
        <f>C3+E3+G3</f>
        <v>3528899110.2999997</v>
      </c>
      <c r="L3" s="26">
        <f>SUM(L4:L57)</f>
        <v>0.99941622187667911</v>
      </c>
      <c r="M3" s="27">
        <f>SUM(M4:M57)</f>
        <v>0.99868282614670623</v>
      </c>
      <c r="N3" s="27">
        <f>E3/K3</f>
        <v>0.52198179634084396</v>
      </c>
      <c r="O3" s="28">
        <f>G3/K3</f>
        <v>0.24511698494731549</v>
      </c>
    </row>
    <row r="4" spans="1:15" ht="15" thickBot="1" x14ac:dyDescent="0.35">
      <c r="A4" s="29" t="s">
        <v>20</v>
      </c>
      <c r="B4" s="30">
        <f>SUM(B5,B8,B11)</f>
        <v>899628</v>
      </c>
      <c r="C4" s="31">
        <f>SUM(C5,C8,C11)</f>
        <v>488096460.10000002</v>
      </c>
      <c r="D4" s="32">
        <f>SUM(D5,D8,D11)</f>
        <v>304046</v>
      </c>
      <c r="E4" s="32">
        <f>E5+E8+E11</f>
        <v>184410401</v>
      </c>
      <c r="F4" s="33">
        <f>F5+F8+F11</f>
        <v>971976</v>
      </c>
      <c r="G4" s="34">
        <f>G5+G8+G11</f>
        <v>544068283.0999999</v>
      </c>
      <c r="H4" s="35">
        <f t="shared" ref="H4:I59" si="0">D4+F4</f>
        <v>1276022</v>
      </c>
      <c r="I4" s="36">
        <f t="shared" si="0"/>
        <v>728478684.0999999</v>
      </c>
      <c r="J4" s="37">
        <f t="shared" ref="J4:K60" si="1">B4+D4+F4</f>
        <v>2175650</v>
      </c>
      <c r="K4" s="38">
        <f>C4+I4</f>
        <v>1216575144.1999998</v>
      </c>
      <c r="L4" s="250">
        <f>K4/K$3</f>
        <v>0.34474636598397285</v>
      </c>
      <c r="M4" s="237">
        <f>J4/J3</f>
        <v>0.76175154011655688</v>
      </c>
      <c r="N4" s="237">
        <f>E4/$K$4</f>
        <v>0.15158159516834885</v>
      </c>
      <c r="O4" s="238">
        <f>G4/K4</f>
        <v>0.44721305189723437</v>
      </c>
    </row>
    <row r="5" spans="1:15" ht="15" thickBot="1" x14ac:dyDescent="0.35">
      <c r="A5" s="39" t="s">
        <v>21</v>
      </c>
      <c r="B5" s="40">
        <f>B6+B7</f>
        <v>380460</v>
      </c>
      <c r="C5" s="40">
        <f>C6+C7</f>
        <v>200787034.09999999</v>
      </c>
      <c r="D5" s="42">
        <v>133987</v>
      </c>
      <c r="E5" s="42">
        <v>76712011</v>
      </c>
      <c r="F5" s="43">
        <v>599011</v>
      </c>
      <c r="G5" s="41">
        <v>312851493.0999999</v>
      </c>
      <c r="H5" s="44">
        <f t="shared" si="0"/>
        <v>732998</v>
      </c>
      <c r="I5" s="45">
        <f t="shared" si="0"/>
        <v>389563504.0999999</v>
      </c>
      <c r="J5" s="24">
        <f t="shared" si="1"/>
        <v>1113458</v>
      </c>
      <c r="K5" s="25">
        <f t="shared" si="1"/>
        <v>590350538.19999993</v>
      </c>
      <c r="L5" s="250"/>
      <c r="M5" s="237"/>
      <c r="N5" s="237"/>
      <c r="O5" s="238"/>
    </row>
    <row r="6" spans="1:15" ht="15" thickBot="1" x14ac:dyDescent="0.35">
      <c r="A6" s="47" t="s">
        <v>22</v>
      </c>
      <c r="B6" s="48">
        <v>282686</v>
      </c>
      <c r="C6" s="49">
        <v>144013202</v>
      </c>
      <c r="D6" s="50">
        <v>118013</v>
      </c>
      <c r="E6" s="50">
        <v>66838878</v>
      </c>
      <c r="F6" s="48">
        <v>564425</v>
      </c>
      <c r="G6" s="49">
        <v>292079491</v>
      </c>
      <c r="H6" s="23">
        <f t="shared" si="0"/>
        <v>682438</v>
      </c>
      <c r="I6" s="23">
        <f t="shared" si="0"/>
        <v>358918369</v>
      </c>
      <c r="J6" s="24">
        <f t="shared" si="1"/>
        <v>965124</v>
      </c>
      <c r="K6" s="25">
        <f t="shared" si="1"/>
        <v>502931571</v>
      </c>
      <c r="L6" s="250"/>
      <c r="M6" s="237"/>
      <c r="N6" s="237"/>
      <c r="O6" s="238"/>
    </row>
    <row r="7" spans="1:15" ht="15" thickBot="1" x14ac:dyDescent="0.35">
      <c r="A7" s="47" t="s">
        <v>23</v>
      </c>
      <c r="B7" s="48">
        <v>97774</v>
      </c>
      <c r="C7" s="49">
        <v>56773832.100000001</v>
      </c>
      <c r="D7" s="50">
        <v>15974</v>
      </c>
      <c r="E7" s="50">
        <v>9873133</v>
      </c>
      <c r="F7" s="51">
        <v>34586</v>
      </c>
      <c r="G7" s="65">
        <v>20772002.099999901</v>
      </c>
      <c r="H7" s="23">
        <f t="shared" si="0"/>
        <v>50560</v>
      </c>
      <c r="I7" s="23">
        <f t="shared" si="0"/>
        <v>30645135.099999901</v>
      </c>
      <c r="J7" s="24">
        <f t="shared" si="1"/>
        <v>148334</v>
      </c>
      <c r="K7" s="25">
        <f t="shared" si="1"/>
        <v>87418967.199999899</v>
      </c>
      <c r="L7" s="250"/>
      <c r="M7" s="237"/>
      <c r="N7" s="237"/>
      <c r="O7" s="238"/>
    </row>
    <row r="8" spans="1:15" ht="15" thickBot="1" x14ac:dyDescent="0.35">
      <c r="A8" s="53" t="s">
        <v>24</v>
      </c>
      <c r="B8" s="40">
        <v>504279</v>
      </c>
      <c r="C8" s="41">
        <v>279200896</v>
      </c>
      <c r="D8" s="42">
        <v>169049</v>
      </c>
      <c r="E8" s="42">
        <v>106794497</v>
      </c>
      <c r="F8" s="86">
        <v>367887</v>
      </c>
      <c r="G8" s="87">
        <v>227839758</v>
      </c>
      <c r="H8" s="44">
        <f t="shared" si="0"/>
        <v>536936</v>
      </c>
      <c r="I8" s="45">
        <f t="shared" si="0"/>
        <v>334634255</v>
      </c>
      <c r="J8" s="24">
        <f t="shared" si="1"/>
        <v>1041215</v>
      </c>
      <c r="K8" s="25">
        <f t="shared" si="1"/>
        <v>613835151</v>
      </c>
      <c r="L8" s="250"/>
      <c r="M8" s="237"/>
      <c r="N8" s="237"/>
      <c r="O8" s="238"/>
    </row>
    <row r="9" spans="1:15" ht="15" thickBot="1" x14ac:dyDescent="0.35">
      <c r="A9" s="56" t="s">
        <v>25</v>
      </c>
      <c r="B9" s="48">
        <v>502491</v>
      </c>
      <c r="C9" s="49">
        <v>277862953</v>
      </c>
      <c r="D9" s="50">
        <v>168674</v>
      </c>
      <c r="E9" s="50">
        <v>106521522</v>
      </c>
      <c r="F9" s="57">
        <v>357789</v>
      </c>
      <c r="G9" s="68">
        <v>220761331</v>
      </c>
      <c r="H9" s="23">
        <f t="shared" si="0"/>
        <v>526463</v>
      </c>
      <c r="I9" s="23">
        <f t="shared" si="0"/>
        <v>327282853</v>
      </c>
      <c r="J9" s="24">
        <f t="shared" si="1"/>
        <v>1028954</v>
      </c>
      <c r="K9" s="25">
        <f t="shared" si="1"/>
        <v>605145806</v>
      </c>
      <c r="L9" s="250"/>
      <c r="M9" s="237"/>
      <c r="N9" s="237"/>
      <c r="O9" s="238"/>
    </row>
    <row r="10" spans="1:15" ht="15" thickBot="1" x14ac:dyDescent="0.35">
      <c r="A10" s="56" t="s">
        <v>26</v>
      </c>
      <c r="B10" s="48">
        <v>1788</v>
      </c>
      <c r="C10" s="49">
        <v>1337943</v>
      </c>
      <c r="D10" s="50">
        <v>375</v>
      </c>
      <c r="E10" s="50">
        <v>272975</v>
      </c>
      <c r="F10" s="57">
        <v>10098</v>
      </c>
      <c r="G10" s="68">
        <v>7078427</v>
      </c>
      <c r="H10" s="23">
        <f t="shared" si="0"/>
        <v>10473</v>
      </c>
      <c r="I10" s="23">
        <f t="shared" si="0"/>
        <v>7351402</v>
      </c>
      <c r="J10" s="24">
        <f t="shared" si="1"/>
        <v>12261</v>
      </c>
      <c r="K10" s="25">
        <f t="shared" si="1"/>
        <v>8689345</v>
      </c>
      <c r="L10" s="250"/>
      <c r="M10" s="237"/>
      <c r="N10" s="237"/>
      <c r="O10" s="238"/>
    </row>
    <row r="11" spans="1:15" ht="15" thickBot="1" x14ac:dyDescent="0.35">
      <c r="A11" s="53" t="s">
        <v>27</v>
      </c>
      <c r="B11" s="40">
        <v>14889</v>
      </c>
      <c r="C11" s="41">
        <v>8108530</v>
      </c>
      <c r="D11" s="42">
        <v>1010</v>
      </c>
      <c r="E11" s="42">
        <v>903893</v>
      </c>
      <c r="F11" s="54">
        <v>5078</v>
      </c>
      <c r="G11" s="88">
        <v>3377032</v>
      </c>
      <c r="H11" s="44">
        <f t="shared" si="0"/>
        <v>6088</v>
      </c>
      <c r="I11" s="45">
        <f t="shared" si="0"/>
        <v>4280925</v>
      </c>
      <c r="J11" s="24">
        <f t="shared" si="1"/>
        <v>20977</v>
      </c>
      <c r="K11" s="25">
        <f t="shared" si="1"/>
        <v>12389455</v>
      </c>
      <c r="L11" s="250"/>
      <c r="M11" s="237"/>
      <c r="N11" s="237"/>
      <c r="O11" s="238"/>
    </row>
    <row r="12" spans="1:15" ht="15" thickBot="1" x14ac:dyDescent="0.35">
      <c r="A12" s="56" t="s">
        <v>28</v>
      </c>
      <c r="B12" s="48">
        <v>14889</v>
      </c>
      <c r="C12" s="49">
        <v>8108530</v>
      </c>
      <c r="D12" s="50">
        <v>1010</v>
      </c>
      <c r="E12" s="50">
        <v>903893</v>
      </c>
      <c r="F12" s="57">
        <v>5078</v>
      </c>
      <c r="G12" s="68">
        <v>3377032</v>
      </c>
      <c r="H12" s="23">
        <f t="shared" si="0"/>
        <v>6088</v>
      </c>
      <c r="I12" s="23">
        <f t="shared" si="0"/>
        <v>4280925</v>
      </c>
      <c r="J12" s="24">
        <f t="shared" si="1"/>
        <v>20977</v>
      </c>
      <c r="K12" s="25">
        <f t="shared" si="1"/>
        <v>12389455</v>
      </c>
      <c r="L12" s="250"/>
      <c r="M12" s="237"/>
      <c r="N12" s="237"/>
      <c r="O12" s="238"/>
    </row>
    <row r="13" spans="1:15" ht="15" thickBot="1" x14ac:dyDescent="0.35">
      <c r="A13" s="29" t="s">
        <v>29</v>
      </c>
      <c r="B13" s="30">
        <f t="shared" ref="B13:G13" si="2">B14+B17+B20</f>
        <v>133184</v>
      </c>
      <c r="C13" s="31">
        <f t="shared" si="2"/>
        <v>81196901.5</v>
      </c>
      <c r="D13" s="32">
        <f t="shared" si="2"/>
        <v>76126</v>
      </c>
      <c r="E13" s="32">
        <f t="shared" si="2"/>
        <v>43854780</v>
      </c>
      <c r="F13" s="33">
        <f t="shared" si="2"/>
        <v>97749</v>
      </c>
      <c r="G13" s="89">
        <f t="shared" si="2"/>
        <v>55757689</v>
      </c>
      <c r="H13" s="35">
        <f t="shared" si="0"/>
        <v>173875</v>
      </c>
      <c r="I13" s="36">
        <f t="shared" si="0"/>
        <v>99612469</v>
      </c>
      <c r="J13" s="60">
        <f t="shared" si="1"/>
        <v>307059</v>
      </c>
      <c r="K13" s="61">
        <f t="shared" si="1"/>
        <v>180809370.5</v>
      </c>
      <c r="L13" s="236">
        <f>K13/K3</f>
        <v>5.1236763888279309E-2</v>
      </c>
      <c r="M13" s="237">
        <f>J13/J3</f>
        <v>0.10750932648020126</v>
      </c>
      <c r="N13" s="237">
        <f>E13/K13</f>
        <v>0.24254705316835334</v>
      </c>
      <c r="O13" s="238">
        <f>G13/K13</f>
        <v>0.30837831493915852</v>
      </c>
    </row>
    <row r="14" spans="1:15" ht="15" thickBot="1" x14ac:dyDescent="0.35">
      <c r="A14" s="39" t="s">
        <v>21</v>
      </c>
      <c r="B14" s="40">
        <f t="shared" ref="B14:G14" si="3">B15+B16</f>
        <v>54187</v>
      </c>
      <c r="C14" s="41">
        <f t="shared" si="3"/>
        <v>32062843.5</v>
      </c>
      <c r="D14" s="42">
        <f t="shared" si="3"/>
        <v>36311</v>
      </c>
      <c r="E14" s="42">
        <f t="shared" si="3"/>
        <v>19335330</v>
      </c>
      <c r="F14" s="40">
        <f t="shared" si="3"/>
        <v>57833</v>
      </c>
      <c r="G14" s="41">
        <f t="shared" si="3"/>
        <v>30963559</v>
      </c>
      <c r="H14" s="44">
        <f t="shared" si="0"/>
        <v>94144</v>
      </c>
      <c r="I14" s="45">
        <f t="shared" si="0"/>
        <v>50298889</v>
      </c>
      <c r="J14" s="24">
        <f t="shared" si="1"/>
        <v>148331</v>
      </c>
      <c r="K14" s="25">
        <f t="shared" si="1"/>
        <v>82361732.5</v>
      </c>
      <c r="L14" s="236"/>
      <c r="M14" s="237"/>
      <c r="N14" s="237"/>
      <c r="O14" s="238"/>
    </row>
    <row r="15" spans="1:15" ht="15" thickBot="1" x14ac:dyDescent="0.35">
      <c r="A15" s="47" t="str">
        <f>A6</f>
        <v>EverSource East</v>
      </c>
      <c r="B15" s="48">
        <v>27967</v>
      </c>
      <c r="C15" s="49">
        <v>13943367</v>
      </c>
      <c r="D15" s="50">
        <v>26758</v>
      </c>
      <c r="E15" s="50">
        <v>13602802</v>
      </c>
      <c r="F15" s="48">
        <v>50720</v>
      </c>
      <c r="G15" s="49">
        <v>26331837</v>
      </c>
      <c r="H15" s="23">
        <f t="shared" si="0"/>
        <v>77478</v>
      </c>
      <c r="I15" s="23">
        <f t="shared" si="0"/>
        <v>39934639</v>
      </c>
      <c r="J15" s="24">
        <f t="shared" si="1"/>
        <v>105445</v>
      </c>
      <c r="K15" s="25">
        <f t="shared" si="1"/>
        <v>53878006</v>
      </c>
      <c r="L15" s="236"/>
      <c r="M15" s="237"/>
      <c r="N15" s="237"/>
      <c r="O15" s="238"/>
    </row>
    <row r="16" spans="1:15" ht="15" thickBot="1" x14ac:dyDescent="0.35">
      <c r="A16" s="47" t="str">
        <f>A7</f>
        <v>EverSource West</v>
      </c>
      <c r="B16" s="48">
        <v>26220</v>
      </c>
      <c r="C16" s="49">
        <v>18119476.5</v>
      </c>
      <c r="D16" s="50">
        <v>9553</v>
      </c>
      <c r="E16" s="50">
        <v>5732528</v>
      </c>
      <c r="F16" s="51">
        <v>7113</v>
      </c>
      <c r="G16" s="65">
        <v>4631722</v>
      </c>
      <c r="H16" s="23">
        <f t="shared" si="0"/>
        <v>16666</v>
      </c>
      <c r="I16" s="23">
        <f t="shared" si="0"/>
        <v>10364250</v>
      </c>
      <c r="J16" s="24">
        <f t="shared" si="1"/>
        <v>42886</v>
      </c>
      <c r="K16" s="25">
        <f t="shared" si="1"/>
        <v>28483726.5</v>
      </c>
      <c r="L16" s="236"/>
      <c r="M16" s="237"/>
      <c r="N16" s="237"/>
      <c r="O16" s="238"/>
    </row>
    <row r="17" spans="1:15" ht="15" thickBot="1" x14ac:dyDescent="0.35">
      <c r="A17" s="39" t="s">
        <v>24</v>
      </c>
      <c r="B17" s="62">
        <v>74849</v>
      </c>
      <c r="C17" s="63">
        <v>46300478</v>
      </c>
      <c r="D17" s="64">
        <v>39119</v>
      </c>
      <c r="E17" s="64">
        <v>24062342</v>
      </c>
      <c r="F17" s="66">
        <v>39433</v>
      </c>
      <c r="G17" s="90">
        <v>24432702</v>
      </c>
      <c r="H17" s="44">
        <f t="shared" si="0"/>
        <v>78552</v>
      </c>
      <c r="I17" s="45">
        <f t="shared" si="0"/>
        <v>48495044</v>
      </c>
      <c r="J17" s="24">
        <f t="shared" si="1"/>
        <v>153401</v>
      </c>
      <c r="K17" s="25">
        <f t="shared" si="1"/>
        <v>94795522</v>
      </c>
      <c r="L17" s="236"/>
      <c r="M17" s="237"/>
      <c r="N17" s="237"/>
      <c r="O17" s="238"/>
    </row>
    <row r="18" spans="1:15" ht="15" thickBot="1" x14ac:dyDescent="0.35">
      <c r="A18" s="56" t="s">
        <v>25</v>
      </c>
      <c r="B18" s="48">
        <v>74808</v>
      </c>
      <c r="C18" s="49">
        <v>46256052</v>
      </c>
      <c r="D18" s="50">
        <v>39113</v>
      </c>
      <c r="E18" s="50">
        <v>24056047</v>
      </c>
      <c r="F18" s="57">
        <v>39332</v>
      </c>
      <c r="G18" s="68">
        <v>24340201</v>
      </c>
      <c r="H18" s="23">
        <f t="shared" si="0"/>
        <v>78445</v>
      </c>
      <c r="I18" s="23">
        <f t="shared" si="0"/>
        <v>48396248</v>
      </c>
      <c r="J18" s="24">
        <f t="shared" si="1"/>
        <v>153253</v>
      </c>
      <c r="K18" s="25">
        <f t="shared" si="1"/>
        <v>94652300</v>
      </c>
      <c r="L18" s="236"/>
      <c r="M18" s="237"/>
      <c r="N18" s="237"/>
      <c r="O18" s="238"/>
    </row>
    <row r="19" spans="1:15" ht="15" thickBot="1" x14ac:dyDescent="0.35">
      <c r="A19" s="56" t="s">
        <v>26</v>
      </c>
      <c r="B19" s="48">
        <v>41</v>
      </c>
      <c r="C19" s="49">
        <v>44426</v>
      </c>
      <c r="D19" s="50">
        <v>6</v>
      </c>
      <c r="E19" s="50">
        <v>6295</v>
      </c>
      <c r="F19" s="57">
        <v>101</v>
      </c>
      <c r="G19" s="68">
        <v>92501</v>
      </c>
      <c r="H19" s="23">
        <f t="shared" si="0"/>
        <v>107</v>
      </c>
      <c r="I19" s="23">
        <f t="shared" si="0"/>
        <v>98796</v>
      </c>
      <c r="J19" s="24">
        <f t="shared" si="1"/>
        <v>148</v>
      </c>
      <c r="K19" s="25">
        <f t="shared" si="1"/>
        <v>143222</v>
      </c>
      <c r="L19" s="236"/>
      <c r="M19" s="237"/>
      <c r="N19" s="237"/>
      <c r="O19" s="238"/>
    </row>
    <row r="20" spans="1:15" ht="15" thickBot="1" x14ac:dyDescent="0.35">
      <c r="A20" s="53" t="s">
        <v>27</v>
      </c>
      <c r="B20" s="62">
        <v>4148</v>
      </c>
      <c r="C20" s="63">
        <v>2833580</v>
      </c>
      <c r="D20" s="64">
        <v>696</v>
      </c>
      <c r="E20" s="64">
        <v>457108</v>
      </c>
      <c r="F20" s="69">
        <v>483</v>
      </c>
      <c r="G20" s="91">
        <v>361428</v>
      </c>
      <c r="H20" s="44">
        <f t="shared" si="0"/>
        <v>1179</v>
      </c>
      <c r="I20" s="45">
        <f t="shared" si="0"/>
        <v>818536</v>
      </c>
      <c r="J20" s="24">
        <f t="shared" si="1"/>
        <v>5327</v>
      </c>
      <c r="K20" s="25">
        <f t="shared" si="1"/>
        <v>3652116</v>
      </c>
      <c r="L20" s="236"/>
      <c r="M20" s="237"/>
      <c r="N20" s="237"/>
      <c r="O20" s="238"/>
    </row>
    <row r="21" spans="1:15" ht="15" thickBot="1" x14ac:dyDescent="0.35">
      <c r="A21" s="56" t="s">
        <v>28</v>
      </c>
      <c r="B21" s="48">
        <v>4148</v>
      </c>
      <c r="C21" s="49">
        <v>2833580</v>
      </c>
      <c r="D21" s="50">
        <v>696</v>
      </c>
      <c r="E21" s="50">
        <v>457108</v>
      </c>
      <c r="F21" s="57">
        <v>483</v>
      </c>
      <c r="G21" s="68">
        <v>361428</v>
      </c>
      <c r="H21" s="23">
        <f t="shared" si="0"/>
        <v>1179</v>
      </c>
      <c r="I21" s="23">
        <f t="shared" si="0"/>
        <v>818536</v>
      </c>
      <c r="J21" s="24">
        <f t="shared" si="1"/>
        <v>5327</v>
      </c>
      <c r="K21" s="25">
        <f t="shared" si="1"/>
        <v>3652116</v>
      </c>
      <c r="L21" s="236"/>
      <c r="M21" s="237"/>
      <c r="N21" s="237"/>
      <c r="O21" s="238"/>
    </row>
    <row r="22" spans="1:15" ht="15" thickBot="1" x14ac:dyDescent="0.35">
      <c r="A22" s="29" t="s">
        <v>30</v>
      </c>
      <c r="B22" s="30">
        <f t="shared" ref="B22:G22" si="4">B23+B26+B29</f>
        <v>112953</v>
      </c>
      <c r="C22" s="31">
        <f t="shared" si="4"/>
        <v>135416804.30000001</v>
      </c>
      <c r="D22" s="32">
        <f t="shared" si="4"/>
        <v>93886</v>
      </c>
      <c r="E22" s="32">
        <f t="shared" si="4"/>
        <v>268378735.30000001</v>
      </c>
      <c r="F22" s="33">
        <f t="shared" si="4"/>
        <v>129218</v>
      </c>
      <c r="G22" s="89">
        <f t="shared" si="4"/>
        <v>166735307.69999999</v>
      </c>
      <c r="H22" s="35">
        <f t="shared" si="0"/>
        <v>223104</v>
      </c>
      <c r="I22" s="36">
        <f t="shared" si="0"/>
        <v>435114043</v>
      </c>
      <c r="J22" s="37">
        <f t="shared" si="1"/>
        <v>336057</v>
      </c>
      <c r="K22" s="38">
        <f t="shared" si="1"/>
        <v>570530847.29999995</v>
      </c>
      <c r="L22" s="236">
        <f>K22/K3</f>
        <v>0.1616738902041033</v>
      </c>
      <c r="M22" s="237">
        <f>J22/J3</f>
        <v>0.117662279004872</v>
      </c>
      <c r="N22" s="237">
        <f>E22/K22</f>
        <v>0.47040179609934307</v>
      </c>
      <c r="O22" s="238">
        <f>G22/K22</f>
        <v>0.29224591183643089</v>
      </c>
    </row>
    <row r="23" spans="1:15" ht="15" thickBot="1" x14ac:dyDescent="0.35">
      <c r="A23" s="53" t="s">
        <v>21</v>
      </c>
      <c r="B23" s="40">
        <f>SUM(B24:B25)</f>
        <v>47124</v>
      </c>
      <c r="C23" s="41">
        <f>SUM(C24:C25)</f>
        <v>73454260.299999997</v>
      </c>
      <c r="D23" s="42">
        <f>SUM(D24:D25)</f>
        <v>50812</v>
      </c>
      <c r="E23" s="42">
        <f>SUM(E24:E25)</f>
        <v>197790708.30000001</v>
      </c>
      <c r="F23" s="40">
        <f>F24+F25</f>
        <v>82360</v>
      </c>
      <c r="G23" s="41">
        <f>G24+G25</f>
        <v>120113565.7</v>
      </c>
      <c r="H23" s="44">
        <f t="shared" si="0"/>
        <v>133172</v>
      </c>
      <c r="I23" s="45">
        <f t="shared" si="0"/>
        <v>317904274</v>
      </c>
      <c r="J23" s="24">
        <f t="shared" si="1"/>
        <v>180296</v>
      </c>
      <c r="K23" s="25">
        <f t="shared" si="1"/>
        <v>391358534.30000001</v>
      </c>
      <c r="L23" s="236"/>
      <c r="M23" s="237"/>
      <c r="N23" s="237"/>
      <c r="O23" s="238"/>
    </row>
    <row r="24" spans="1:15" ht="15" thickBot="1" x14ac:dyDescent="0.35">
      <c r="A24" s="56" t="str">
        <f>A15</f>
        <v>EverSource East</v>
      </c>
      <c r="B24" s="48">
        <v>36193</v>
      </c>
      <c r="C24" s="49">
        <v>55381972</v>
      </c>
      <c r="D24" s="50">
        <v>44414</v>
      </c>
      <c r="E24" s="50">
        <v>174834873</v>
      </c>
      <c r="F24" s="48">
        <v>77484</v>
      </c>
      <c r="G24" s="49">
        <v>111917836</v>
      </c>
      <c r="H24" s="23">
        <f t="shared" si="0"/>
        <v>121898</v>
      </c>
      <c r="I24" s="23">
        <f t="shared" si="0"/>
        <v>286752709</v>
      </c>
      <c r="J24" s="24">
        <f t="shared" si="1"/>
        <v>158091</v>
      </c>
      <c r="K24" s="25">
        <f t="shared" si="1"/>
        <v>342134681</v>
      </c>
      <c r="L24" s="236"/>
      <c r="M24" s="237"/>
      <c r="N24" s="237"/>
      <c r="O24" s="238"/>
    </row>
    <row r="25" spans="1:15" ht="15" thickBot="1" x14ac:dyDescent="0.35">
      <c r="A25" s="56" t="str">
        <f>A16</f>
        <v>EverSource West</v>
      </c>
      <c r="B25" s="48">
        <v>10931</v>
      </c>
      <c r="C25" s="49">
        <v>18072288.300000001</v>
      </c>
      <c r="D25" s="50">
        <v>6398</v>
      </c>
      <c r="E25" s="50">
        <v>22955835.300000001</v>
      </c>
      <c r="F25" s="51">
        <v>4876</v>
      </c>
      <c r="G25" s="65">
        <v>8195729.7000000002</v>
      </c>
      <c r="H25" s="23">
        <f t="shared" si="0"/>
        <v>11274</v>
      </c>
      <c r="I25" s="23">
        <f t="shared" si="0"/>
        <v>31151565</v>
      </c>
      <c r="J25" s="24">
        <f t="shared" si="1"/>
        <v>22205</v>
      </c>
      <c r="K25" s="25">
        <f t="shared" si="1"/>
        <v>49223853.300000004</v>
      </c>
      <c r="L25" s="236"/>
      <c r="M25" s="237"/>
      <c r="N25" s="237"/>
      <c r="O25" s="238"/>
    </row>
    <row r="26" spans="1:15" ht="15" thickBot="1" x14ac:dyDescent="0.35">
      <c r="A26" s="53" t="s">
        <v>24</v>
      </c>
      <c r="B26" s="40">
        <v>64104</v>
      </c>
      <c r="C26" s="41">
        <v>61560914</v>
      </c>
      <c r="D26" s="42">
        <v>42684</v>
      </c>
      <c r="E26" s="42">
        <v>70460208</v>
      </c>
      <c r="F26" s="86">
        <v>46633</v>
      </c>
      <c r="G26" s="87">
        <v>46560233</v>
      </c>
      <c r="H26" s="44">
        <f t="shared" si="0"/>
        <v>89317</v>
      </c>
      <c r="I26" s="45">
        <f t="shared" si="0"/>
        <v>117020441</v>
      </c>
      <c r="J26" s="24">
        <f t="shared" si="1"/>
        <v>153421</v>
      </c>
      <c r="K26" s="25">
        <f t="shared" si="1"/>
        <v>178581355</v>
      </c>
      <c r="L26" s="236"/>
      <c r="M26" s="237"/>
      <c r="N26" s="237"/>
      <c r="O26" s="238"/>
    </row>
    <row r="27" spans="1:15" ht="15" thickBot="1" x14ac:dyDescent="0.35">
      <c r="A27" s="56" t="s">
        <v>25</v>
      </c>
      <c r="B27" s="48">
        <v>63879</v>
      </c>
      <c r="C27" s="49">
        <v>61397566</v>
      </c>
      <c r="D27" s="50">
        <v>42369</v>
      </c>
      <c r="E27" s="50">
        <v>70005423</v>
      </c>
      <c r="F27" s="57">
        <v>45559</v>
      </c>
      <c r="G27" s="68">
        <v>45471864</v>
      </c>
      <c r="H27" s="23">
        <f t="shared" si="0"/>
        <v>87928</v>
      </c>
      <c r="I27" s="23">
        <f t="shared" si="0"/>
        <v>115477287</v>
      </c>
      <c r="J27" s="24">
        <f t="shared" si="1"/>
        <v>151807</v>
      </c>
      <c r="K27" s="25">
        <f t="shared" si="1"/>
        <v>176874853</v>
      </c>
      <c r="L27" s="236"/>
      <c r="M27" s="237"/>
      <c r="N27" s="237"/>
      <c r="O27" s="238"/>
    </row>
    <row r="28" spans="1:15" ht="15" thickBot="1" x14ac:dyDescent="0.35">
      <c r="A28" s="56" t="s">
        <v>26</v>
      </c>
      <c r="B28" s="48">
        <v>225</v>
      </c>
      <c r="C28" s="49">
        <v>163348</v>
      </c>
      <c r="D28" s="50">
        <v>315</v>
      </c>
      <c r="E28" s="50">
        <v>454785</v>
      </c>
      <c r="F28" s="57">
        <v>1074</v>
      </c>
      <c r="G28" s="68">
        <v>1088369</v>
      </c>
      <c r="H28" s="23">
        <f t="shared" si="0"/>
        <v>1389</v>
      </c>
      <c r="I28" s="23">
        <f t="shared" si="0"/>
        <v>1543154</v>
      </c>
      <c r="J28" s="24">
        <f t="shared" si="1"/>
        <v>1614</v>
      </c>
      <c r="K28" s="25">
        <f t="shared" si="1"/>
        <v>1706502</v>
      </c>
      <c r="L28" s="236"/>
      <c r="M28" s="237"/>
      <c r="N28" s="237"/>
      <c r="O28" s="238"/>
    </row>
    <row r="29" spans="1:15" ht="15" thickBot="1" x14ac:dyDescent="0.35">
      <c r="A29" s="53" t="s">
        <v>27</v>
      </c>
      <c r="B29" s="40">
        <v>1725</v>
      </c>
      <c r="C29" s="41">
        <v>401630</v>
      </c>
      <c r="D29" s="42">
        <v>390</v>
      </c>
      <c r="E29" s="42">
        <v>127819</v>
      </c>
      <c r="F29" s="54">
        <v>225</v>
      </c>
      <c r="G29" s="88">
        <v>61509</v>
      </c>
      <c r="H29" s="44">
        <f t="shared" si="0"/>
        <v>615</v>
      </c>
      <c r="I29" s="45">
        <f t="shared" si="0"/>
        <v>189328</v>
      </c>
      <c r="J29" s="24">
        <f t="shared" si="1"/>
        <v>2340</v>
      </c>
      <c r="K29" s="25">
        <f t="shared" si="1"/>
        <v>590958</v>
      </c>
      <c r="L29" s="236"/>
      <c r="M29" s="237"/>
      <c r="N29" s="237"/>
      <c r="O29" s="238"/>
    </row>
    <row r="30" spans="1:15" ht="15" thickBot="1" x14ac:dyDescent="0.35">
      <c r="A30" s="56" t="s">
        <v>28</v>
      </c>
      <c r="B30" s="48">
        <v>1725</v>
      </c>
      <c r="C30" s="49">
        <v>401630</v>
      </c>
      <c r="D30" s="50">
        <v>390</v>
      </c>
      <c r="E30" s="50">
        <v>127819</v>
      </c>
      <c r="F30" s="57">
        <v>225</v>
      </c>
      <c r="G30" s="68">
        <v>61509</v>
      </c>
      <c r="H30" s="23">
        <f t="shared" si="0"/>
        <v>615</v>
      </c>
      <c r="I30" s="23">
        <f t="shared" si="0"/>
        <v>189328</v>
      </c>
      <c r="J30" s="24">
        <f t="shared" si="1"/>
        <v>2340</v>
      </c>
      <c r="K30" s="25">
        <f t="shared" si="1"/>
        <v>590958</v>
      </c>
      <c r="L30" s="236"/>
      <c r="M30" s="237"/>
      <c r="N30" s="237"/>
      <c r="O30" s="238"/>
    </row>
    <row r="31" spans="1:15" ht="15" thickBot="1" x14ac:dyDescent="0.35">
      <c r="A31" s="29" t="s">
        <v>31</v>
      </c>
      <c r="B31" s="30">
        <f t="shared" ref="B31:G31" si="5">B32+B35+B38</f>
        <v>3216</v>
      </c>
      <c r="C31" s="31">
        <f t="shared" si="5"/>
        <v>61419584</v>
      </c>
      <c r="D31" s="32">
        <f t="shared" si="5"/>
        <v>10538</v>
      </c>
      <c r="E31" s="32">
        <f t="shared" si="5"/>
        <v>499814214.60000002</v>
      </c>
      <c r="F31" s="33">
        <f t="shared" si="5"/>
        <v>2320</v>
      </c>
      <c r="G31" s="89">
        <f t="shared" si="5"/>
        <v>64379856.5</v>
      </c>
      <c r="H31" s="35">
        <f t="shared" si="0"/>
        <v>12858</v>
      </c>
      <c r="I31" s="36">
        <f t="shared" si="0"/>
        <v>564194071.10000002</v>
      </c>
      <c r="J31" s="37">
        <f t="shared" si="1"/>
        <v>16074</v>
      </c>
      <c r="K31" s="38">
        <f t="shared" si="1"/>
        <v>625613655.10000002</v>
      </c>
      <c r="L31" s="236">
        <f>K31/K3</f>
        <v>0.17728295299630009</v>
      </c>
      <c r="M31" s="237">
        <f>J31/J3</f>
        <v>5.6279246458913598E-3</v>
      </c>
      <c r="N31" s="237">
        <f>E31/K31</f>
        <v>0.79891832687077169</v>
      </c>
      <c r="O31" s="238">
        <f>G31/K31</f>
        <v>0.10290673161491228</v>
      </c>
    </row>
    <row r="32" spans="1:15" ht="15" thickBot="1" x14ac:dyDescent="0.35">
      <c r="A32" s="53" t="s">
        <v>21</v>
      </c>
      <c r="B32" s="40">
        <f t="shared" ref="B32:G32" si="6">B33+B34</f>
        <v>319</v>
      </c>
      <c r="C32" s="41">
        <f t="shared" si="6"/>
        <v>24084230</v>
      </c>
      <c r="D32" s="42">
        <f t="shared" si="6"/>
        <v>3274</v>
      </c>
      <c r="E32" s="42">
        <f t="shared" si="6"/>
        <v>341660258.60000002</v>
      </c>
      <c r="F32" s="40">
        <f t="shared" si="6"/>
        <v>593</v>
      </c>
      <c r="G32" s="41">
        <f t="shared" si="6"/>
        <v>37298248.5</v>
      </c>
      <c r="H32" s="44">
        <f t="shared" si="0"/>
        <v>3867</v>
      </c>
      <c r="I32" s="45">
        <f t="shared" si="0"/>
        <v>378958507.10000002</v>
      </c>
      <c r="J32" s="46">
        <f t="shared" si="1"/>
        <v>4186</v>
      </c>
      <c r="K32" s="25">
        <f t="shared" si="1"/>
        <v>403042737.10000002</v>
      </c>
      <c r="L32" s="236"/>
      <c r="M32" s="237"/>
      <c r="N32" s="237"/>
      <c r="O32" s="238"/>
    </row>
    <row r="33" spans="1:15" ht="15" thickBot="1" x14ac:dyDescent="0.35">
      <c r="A33" s="56" t="str">
        <f>A24</f>
        <v>EverSource East</v>
      </c>
      <c r="B33" s="48">
        <v>259</v>
      </c>
      <c r="C33" s="49">
        <v>22370021</v>
      </c>
      <c r="D33" s="50">
        <v>2855</v>
      </c>
      <c r="E33" s="50">
        <v>321227972</v>
      </c>
      <c r="F33" s="48">
        <v>547</v>
      </c>
      <c r="G33" s="50">
        <v>35500499</v>
      </c>
      <c r="H33" s="23">
        <f t="shared" si="0"/>
        <v>3402</v>
      </c>
      <c r="I33" s="23">
        <f t="shared" si="0"/>
        <v>356728471</v>
      </c>
      <c r="J33" s="46">
        <f t="shared" si="1"/>
        <v>3661</v>
      </c>
      <c r="K33" s="25">
        <f t="shared" si="1"/>
        <v>379098492</v>
      </c>
      <c r="L33" s="236"/>
      <c r="M33" s="237"/>
      <c r="N33" s="237"/>
      <c r="O33" s="238"/>
    </row>
    <row r="34" spans="1:15" ht="15" thickBot="1" x14ac:dyDescent="0.35">
      <c r="A34" s="56" t="str">
        <f>A25</f>
        <v>EverSource West</v>
      </c>
      <c r="B34" s="48">
        <v>60</v>
      </c>
      <c r="C34" s="49">
        <v>1714209</v>
      </c>
      <c r="D34" s="50">
        <v>419</v>
      </c>
      <c r="E34" s="50">
        <v>20432286.600000001</v>
      </c>
      <c r="F34" s="51">
        <v>46</v>
      </c>
      <c r="G34" s="52">
        <v>1797749.5</v>
      </c>
      <c r="H34" s="23">
        <f t="shared" si="0"/>
        <v>465</v>
      </c>
      <c r="I34" s="23">
        <f t="shared" si="0"/>
        <v>22230036.100000001</v>
      </c>
      <c r="J34" s="46">
        <f t="shared" si="1"/>
        <v>525</v>
      </c>
      <c r="K34" s="25">
        <f t="shared" si="1"/>
        <v>23944245.100000001</v>
      </c>
      <c r="L34" s="236"/>
      <c r="M34" s="237"/>
      <c r="N34" s="237"/>
      <c r="O34" s="238"/>
    </row>
    <row r="35" spans="1:15" ht="15" thickBot="1" x14ac:dyDescent="0.35">
      <c r="A35" s="53" t="s">
        <v>24</v>
      </c>
      <c r="B35" s="62">
        <v>1989</v>
      </c>
      <c r="C35" s="63">
        <v>34649620</v>
      </c>
      <c r="D35" s="64">
        <v>6835</v>
      </c>
      <c r="E35" s="64">
        <v>153560675</v>
      </c>
      <c r="F35" s="66">
        <v>1526</v>
      </c>
      <c r="G35" s="90">
        <v>26514488</v>
      </c>
      <c r="H35" s="44">
        <f t="shared" si="0"/>
        <v>8361</v>
      </c>
      <c r="I35" s="45">
        <f t="shared" si="0"/>
        <v>180075163</v>
      </c>
      <c r="J35" s="24">
        <f t="shared" si="1"/>
        <v>10350</v>
      </c>
      <c r="K35" s="25">
        <f t="shared" si="1"/>
        <v>214724783</v>
      </c>
      <c r="L35" s="236"/>
      <c r="M35" s="237"/>
      <c r="N35" s="237"/>
      <c r="O35" s="238"/>
    </row>
    <row r="36" spans="1:15" ht="15" thickBot="1" x14ac:dyDescent="0.35">
      <c r="A36" s="56" t="s">
        <v>25</v>
      </c>
      <c r="B36" s="48">
        <v>1986</v>
      </c>
      <c r="C36" s="49">
        <v>34639454</v>
      </c>
      <c r="D36" s="50">
        <v>6803</v>
      </c>
      <c r="E36" s="50">
        <v>152796263</v>
      </c>
      <c r="F36" s="57">
        <v>1486</v>
      </c>
      <c r="G36" s="68">
        <v>26016356</v>
      </c>
      <c r="H36" s="23">
        <f t="shared" si="0"/>
        <v>8289</v>
      </c>
      <c r="I36" s="23">
        <f t="shared" si="0"/>
        <v>178812619</v>
      </c>
      <c r="J36" s="24">
        <f t="shared" si="1"/>
        <v>10275</v>
      </c>
      <c r="K36" s="25">
        <f t="shared" si="1"/>
        <v>213452073</v>
      </c>
      <c r="L36" s="236"/>
      <c r="M36" s="237"/>
      <c r="N36" s="237"/>
      <c r="O36" s="238"/>
    </row>
    <row r="37" spans="1:15" ht="15" thickBot="1" x14ac:dyDescent="0.35">
      <c r="A37" s="56" t="s">
        <v>26</v>
      </c>
      <c r="B37" s="48">
        <v>3</v>
      </c>
      <c r="C37" s="49">
        <v>10166</v>
      </c>
      <c r="D37" s="50">
        <v>32</v>
      </c>
      <c r="E37" s="50">
        <v>764412</v>
      </c>
      <c r="F37" s="57">
        <v>40</v>
      </c>
      <c r="G37" s="68">
        <v>498132</v>
      </c>
      <c r="H37" s="23">
        <f t="shared" si="0"/>
        <v>72</v>
      </c>
      <c r="I37" s="23">
        <f t="shared" si="0"/>
        <v>1262544</v>
      </c>
      <c r="J37" s="24">
        <f t="shared" si="1"/>
        <v>75</v>
      </c>
      <c r="K37" s="25">
        <f t="shared" si="1"/>
        <v>1272710</v>
      </c>
      <c r="L37" s="236"/>
      <c r="M37" s="237"/>
      <c r="N37" s="237"/>
      <c r="O37" s="238"/>
    </row>
    <row r="38" spans="1:15" ht="15" thickBot="1" x14ac:dyDescent="0.35">
      <c r="A38" s="53" t="s">
        <v>27</v>
      </c>
      <c r="B38" s="62">
        <v>908</v>
      </c>
      <c r="C38" s="63">
        <v>2685734</v>
      </c>
      <c r="D38" s="64">
        <v>429</v>
      </c>
      <c r="E38" s="64">
        <v>4593281</v>
      </c>
      <c r="F38" s="69">
        <v>201</v>
      </c>
      <c r="G38" s="91">
        <v>567120</v>
      </c>
      <c r="H38" s="44">
        <f t="shared" si="0"/>
        <v>630</v>
      </c>
      <c r="I38" s="45">
        <f t="shared" si="0"/>
        <v>5160401</v>
      </c>
      <c r="J38" s="24">
        <f t="shared" si="1"/>
        <v>1538</v>
      </c>
      <c r="K38" s="25">
        <f t="shared" si="1"/>
        <v>7846135</v>
      </c>
      <c r="L38" s="236"/>
      <c r="M38" s="237"/>
      <c r="N38" s="237"/>
      <c r="O38" s="238"/>
    </row>
    <row r="39" spans="1:15" ht="15" thickBot="1" x14ac:dyDescent="0.35">
      <c r="A39" s="56" t="s">
        <v>28</v>
      </c>
      <c r="B39" s="48">
        <v>908</v>
      </c>
      <c r="C39" s="49">
        <v>2685734</v>
      </c>
      <c r="D39" s="50">
        <v>429</v>
      </c>
      <c r="E39" s="50">
        <v>4593281</v>
      </c>
      <c r="F39" s="57">
        <v>201</v>
      </c>
      <c r="G39" s="68">
        <v>567120</v>
      </c>
      <c r="H39" s="23">
        <f t="shared" si="0"/>
        <v>630</v>
      </c>
      <c r="I39" s="23">
        <f t="shared" si="0"/>
        <v>5160401</v>
      </c>
      <c r="J39" s="24">
        <f t="shared" si="1"/>
        <v>1538</v>
      </c>
      <c r="K39" s="25">
        <f t="shared" si="1"/>
        <v>7846135</v>
      </c>
      <c r="L39" s="236"/>
      <c r="M39" s="237"/>
      <c r="N39" s="237"/>
      <c r="O39" s="238"/>
    </row>
    <row r="40" spans="1:15" ht="15" thickBot="1" x14ac:dyDescent="0.35">
      <c r="A40" s="29" t="s">
        <v>32</v>
      </c>
      <c r="B40" s="30">
        <f>B41+B44+B47</f>
        <v>320</v>
      </c>
      <c r="C40" s="30">
        <f t="shared" ref="C40:G40" si="7">C41+C44+C47</f>
        <v>52131202</v>
      </c>
      <c r="D40" s="32">
        <f t="shared" si="7"/>
        <v>3178</v>
      </c>
      <c r="E40" s="32">
        <f t="shared" si="7"/>
        <v>832213020</v>
      </c>
      <c r="F40" s="33">
        <f t="shared" si="7"/>
        <v>264</v>
      </c>
      <c r="G40" s="89">
        <f t="shared" si="7"/>
        <v>31245669</v>
      </c>
      <c r="H40" s="35">
        <f>D40+F40</f>
        <v>3442</v>
      </c>
      <c r="I40" s="36">
        <f>E40+G40</f>
        <v>863458689</v>
      </c>
      <c r="J40" s="37">
        <f t="shared" si="1"/>
        <v>3762</v>
      </c>
      <c r="K40" s="38">
        <f t="shared" si="1"/>
        <v>915589891</v>
      </c>
      <c r="L40" s="236">
        <f>K40/K3</f>
        <v>0.25945482213634713</v>
      </c>
      <c r="M40" s="246" t="s">
        <v>36</v>
      </c>
      <c r="N40" s="246">
        <f>E40/K40</f>
        <v>0.90893644434088672</v>
      </c>
      <c r="O40" s="247">
        <f>G40/K40</f>
        <v>3.4126271278370854E-2</v>
      </c>
    </row>
    <row r="41" spans="1:15" ht="15" thickBot="1" x14ac:dyDescent="0.35">
      <c r="A41" s="53" t="s">
        <v>21</v>
      </c>
      <c r="B41" s="40">
        <f>SUM(B42:B43)</f>
        <v>87</v>
      </c>
      <c r="C41" s="40">
        <f t="shared" ref="C41:G41" si="8">SUM(C42:C43)</f>
        <v>15505569</v>
      </c>
      <c r="D41" s="40">
        <f t="shared" si="8"/>
        <v>707</v>
      </c>
      <c r="E41" s="40">
        <f t="shared" si="8"/>
        <v>326569012</v>
      </c>
      <c r="F41" s="192">
        <f t="shared" si="8"/>
        <v>71</v>
      </c>
      <c r="G41" s="192">
        <f t="shared" si="8"/>
        <v>10464353</v>
      </c>
      <c r="H41" s="44">
        <f t="shared" si="0"/>
        <v>778</v>
      </c>
      <c r="I41" s="45">
        <f t="shared" si="0"/>
        <v>337033365</v>
      </c>
      <c r="J41" s="46">
        <f t="shared" si="1"/>
        <v>865</v>
      </c>
      <c r="K41" s="25">
        <f t="shared" si="1"/>
        <v>352538934</v>
      </c>
      <c r="L41" s="236"/>
      <c r="M41" s="246"/>
      <c r="N41" s="246"/>
      <c r="O41" s="247"/>
    </row>
    <row r="42" spans="1:15" ht="15" thickBot="1" x14ac:dyDescent="0.35">
      <c r="A42" s="56" t="str">
        <f>A33</f>
        <v>EverSource East</v>
      </c>
      <c r="B42" s="48">
        <v>68</v>
      </c>
      <c r="C42" s="49">
        <v>10937021</v>
      </c>
      <c r="D42" s="50">
        <v>508</v>
      </c>
      <c r="E42" s="50">
        <v>251124841</v>
      </c>
      <c r="F42" s="48">
        <v>66</v>
      </c>
      <c r="G42" s="50">
        <v>9814113</v>
      </c>
      <c r="H42" s="23">
        <f>D42+F42</f>
        <v>574</v>
      </c>
      <c r="I42" s="23">
        <f>E41+G41</f>
        <v>337033365</v>
      </c>
      <c r="J42" s="46">
        <f t="shared" si="1"/>
        <v>642</v>
      </c>
      <c r="K42" s="25">
        <f t="shared" si="1"/>
        <v>271875975</v>
      </c>
      <c r="L42" s="236"/>
      <c r="M42" s="246"/>
      <c r="N42" s="246"/>
      <c r="O42" s="247"/>
    </row>
    <row r="43" spans="1:15" ht="15" thickBot="1" x14ac:dyDescent="0.35">
      <c r="A43" s="56" t="str">
        <f>A34</f>
        <v>EverSource West</v>
      </c>
      <c r="B43" s="48">
        <v>19</v>
      </c>
      <c r="C43" s="49">
        <v>4568548</v>
      </c>
      <c r="D43" s="50">
        <v>199</v>
      </c>
      <c r="E43" s="50">
        <v>75444171</v>
      </c>
      <c r="F43" s="51">
        <v>5</v>
      </c>
      <c r="G43" s="52">
        <v>650240</v>
      </c>
      <c r="H43" s="23">
        <f t="shared" si="0"/>
        <v>204</v>
      </c>
      <c r="I43" s="23">
        <f t="shared" si="0"/>
        <v>76094411</v>
      </c>
      <c r="J43" s="46">
        <f t="shared" si="1"/>
        <v>223</v>
      </c>
      <c r="K43" s="25">
        <f t="shared" si="1"/>
        <v>80662959</v>
      </c>
      <c r="L43" s="236"/>
      <c r="M43" s="246"/>
      <c r="N43" s="246"/>
      <c r="O43" s="247"/>
    </row>
    <row r="44" spans="1:15" ht="15" thickBot="1" x14ac:dyDescent="0.35">
      <c r="A44" s="53" t="s">
        <v>24</v>
      </c>
      <c r="B44" s="62">
        <v>228</v>
      </c>
      <c r="C44" s="63">
        <v>35718813</v>
      </c>
      <c r="D44" s="64">
        <v>2446</v>
      </c>
      <c r="E44" s="64">
        <v>492582339</v>
      </c>
      <c r="F44" s="66">
        <v>193</v>
      </c>
      <c r="G44" s="90">
        <v>20781316</v>
      </c>
      <c r="H44" s="44">
        <f t="shared" si="0"/>
        <v>2639</v>
      </c>
      <c r="I44" s="45">
        <f t="shared" si="0"/>
        <v>513363655</v>
      </c>
      <c r="J44" s="24">
        <f t="shared" si="1"/>
        <v>2867</v>
      </c>
      <c r="K44" s="25">
        <f t="shared" si="1"/>
        <v>549082468</v>
      </c>
      <c r="L44" s="236"/>
      <c r="M44" s="246"/>
      <c r="N44" s="246"/>
      <c r="O44" s="247"/>
    </row>
    <row r="45" spans="1:15" ht="15" thickBot="1" x14ac:dyDescent="0.35">
      <c r="A45" s="56" t="s">
        <v>25</v>
      </c>
      <c r="B45" s="48">
        <v>228</v>
      </c>
      <c r="C45" s="49">
        <v>35718813</v>
      </c>
      <c r="D45" s="50">
        <v>2437</v>
      </c>
      <c r="E45" s="50">
        <v>491752743</v>
      </c>
      <c r="F45" s="57">
        <v>191</v>
      </c>
      <c r="G45" s="68">
        <v>20466316</v>
      </c>
      <c r="H45" s="23">
        <f t="shared" si="0"/>
        <v>2628</v>
      </c>
      <c r="I45" s="23">
        <f t="shared" si="0"/>
        <v>512219059</v>
      </c>
      <c r="J45" s="24">
        <f t="shared" si="1"/>
        <v>2856</v>
      </c>
      <c r="K45" s="25">
        <f t="shared" si="1"/>
        <v>547937872</v>
      </c>
      <c r="L45" s="236"/>
      <c r="M45" s="246"/>
      <c r="N45" s="246"/>
      <c r="O45" s="247"/>
    </row>
    <row r="46" spans="1:15" ht="15" thickBot="1" x14ac:dyDescent="0.35">
      <c r="A46" s="56" t="s">
        <v>26</v>
      </c>
      <c r="B46" s="48">
        <v>0</v>
      </c>
      <c r="C46" s="49">
        <v>0</v>
      </c>
      <c r="D46" s="50">
        <v>9</v>
      </c>
      <c r="E46" s="50">
        <v>829596</v>
      </c>
      <c r="F46" s="57">
        <v>2</v>
      </c>
      <c r="G46" s="68">
        <v>315000</v>
      </c>
      <c r="H46" s="23">
        <f t="shared" si="0"/>
        <v>11</v>
      </c>
      <c r="I46" s="23">
        <f t="shared" si="0"/>
        <v>1144596</v>
      </c>
      <c r="J46" s="24">
        <f t="shared" si="1"/>
        <v>11</v>
      </c>
      <c r="K46" s="25">
        <f t="shared" si="1"/>
        <v>1144596</v>
      </c>
      <c r="L46" s="236"/>
      <c r="M46" s="246"/>
      <c r="N46" s="246"/>
      <c r="O46" s="247"/>
    </row>
    <row r="47" spans="1:15" ht="15" thickBot="1" x14ac:dyDescent="0.35">
      <c r="A47" s="53" t="s">
        <v>27</v>
      </c>
      <c r="B47" s="62">
        <v>5</v>
      </c>
      <c r="C47" s="63">
        <v>906820</v>
      </c>
      <c r="D47" s="64">
        <v>25</v>
      </c>
      <c r="E47" s="64">
        <v>13061669</v>
      </c>
      <c r="F47" s="69">
        <v>0</v>
      </c>
      <c r="G47" s="91">
        <v>0</v>
      </c>
      <c r="H47" s="44">
        <f t="shared" si="0"/>
        <v>25</v>
      </c>
      <c r="I47" s="45">
        <f t="shared" si="0"/>
        <v>13061669</v>
      </c>
      <c r="J47" s="24">
        <f t="shared" si="1"/>
        <v>30</v>
      </c>
      <c r="K47" s="25">
        <f t="shared" si="1"/>
        <v>13968489</v>
      </c>
      <c r="L47" s="236"/>
      <c r="M47" s="246"/>
      <c r="N47" s="246"/>
      <c r="O47" s="247"/>
    </row>
    <row r="48" spans="1:15" ht="15" thickBot="1" x14ac:dyDescent="0.35">
      <c r="A48" s="56" t="s">
        <v>28</v>
      </c>
      <c r="B48" s="48">
        <v>5</v>
      </c>
      <c r="C48" s="49">
        <v>906820</v>
      </c>
      <c r="D48" s="50">
        <v>25</v>
      </c>
      <c r="E48" s="50">
        <v>13061669</v>
      </c>
      <c r="F48" s="57">
        <v>0</v>
      </c>
      <c r="G48" s="68">
        <v>0</v>
      </c>
      <c r="H48" s="23">
        <f t="shared" si="0"/>
        <v>25</v>
      </c>
      <c r="I48" s="23">
        <f t="shared" si="0"/>
        <v>13061669</v>
      </c>
      <c r="J48" s="24">
        <f t="shared" si="1"/>
        <v>30</v>
      </c>
      <c r="K48" s="25">
        <f t="shared" si="1"/>
        <v>13968489</v>
      </c>
      <c r="L48" s="236"/>
      <c r="M48" s="246"/>
      <c r="N48" s="246"/>
      <c r="O48" s="247"/>
    </row>
    <row r="49" spans="1:15" ht="15" thickBot="1" x14ac:dyDescent="0.35">
      <c r="A49" s="29" t="s">
        <v>33</v>
      </c>
      <c r="B49" s="30">
        <f t="shared" ref="B49:G49" si="9">B50+B53+B56</f>
        <v>6760</v>
      </c>
      <c r="C49" s="31">
        <f t="shared" si="9"/>
        <v>2918225.2999999989</v>
      </c>
      <c r="D49" s="32">
        <f t="shared" si="9"/>
        <v>6818</v>
      </c>
      <c r="E49" s="32">
        <f t="shared" si="9"/>
        <v>12244718.1</v>
      </c>
      <c r="F49" s="33">
        <f t="shared" si="9"/>
        <v>3935</v>
      </c>
      <c r="G49" s="89">
        <f t="shared" si="9"/>
        <v>2557164.7000000002</v>
      </c>
      <c r="H49" s="35">
        <f t="shared" si="0"/>
        <v>10753</v>
      </c>
      <c r="I49" s="36">
        <f t="shared" si="0"/>
        <v>14801882.800000001</v>
      </c>
      <c r="J49" s="37">
        <f t="shared" si="1"/>
        <v>17513</v>
      </c>
      <c r="K49" s="38">
        <f t="shared" si="1"/>
        <v>17720108.099999998</v>
      </c>
      <c r="L49" s="248">
        <f>K49/K3</f>
        <v>5.0214266676764166E-3</v>
      </c>
      <c r="M49" s="246">
        <f>J49/J3</f>
        <v>6.1317558991847319E-3</v>
      </c>
      <c r="N49" s="246">
        <f>E49/K49</f>
        <v>0.69100696400379191</v>
      </c>
      <c r="O49" s="247">
        <f>G49/K49</f>
        <v>0.1443086399681727</v>
      </c>
    </row>
    <row r="50" spans="1:15" ht="15" thickBot="1" x14ac:dyDescent="0.35">
      <c r="A50" s="53" t="s">
        <v>21</v>
      </c>
      <c r="B50" s="62">
        <f>D51+D52</f>
        <v>6298</v>
      </c>
      <c r="C50" s="63">
        <f>C51+C52</f>
        <v>1382866.2999999989</v>
      </c>
      <c r="D50" s="64">
        <f>D51+D52</f>
        <v>6298</v>
      </c>
      <c r="E50" s="64">
        <f>E51+E52</f>
        <v>7824764.0999999996</v>
      </c>
      <c r="F50" s="57">
        <f>SUM(F51:F52)</f>
        <v>3658</v>
      </c>
      <c r="G50" s="68">
        <f>SUM(G51:G52)</f>
        <v>1559137.7</v>
      </c>
      <c r="H50" s="44">
        <f t="shared" si="0"/>
        <v>9956</v>
      </c>
      <c r="I50" s="45">
        <f t="shared" si="0"/>
        <v>9383901.7999999989</v>
      </c>
      <c r="J50" s="46">
        <f t="shared" si="1"/>
        <v>16254</v>
      </c>
      <c r="K50" s="25">
        <f t="shared" si="1"/>
        <v>10766768.099999998</v>
      </c>
      <c r="L50" s="248"/>
      <c r="M50" s="246"/>
      <c r="N50" s="246"/>
      <c r="O50" s="247"/>
    </row>
    <row r="51" spans="1:15" ht="15" thickBot="1" x14ac:dyDescent="0.35">
      <c r="A51" s="56" t="str">
        <f>A42</f>
        <v>EverSource East</v>
      </c>
      <c r="B51" s="48">
        <v>2236</v>
      </c>
      <c r="C51" s="49">
        <v>891989</v>
      </c>
      <c r="D51" s="50">
        <v>5002</v>
      </c>
      <c r="E51" s="50">
        <v>5098378</v>
      </c>
      <c r="F51" s="57">
        <v>2634</v>
      </c>
      <c r="G51" s="68">
        <v>1074683</v>
      </c>
      <c r="H51" s="23">
        <f t="shared" si="0"/>
        <v>7636</v>
      </c>
      <c r="I51" s="23">
        <f t="shared" si="0"/>
        <v>6173061</v>
      </c>
      <c r="J51" s="46">
        <f t="shared" si="1"/>
        <v>9872</v>
      </c>
      <c r="K51" s="25">
        <f t="shared" si="1"/>
        <v>7065050</v>
      </c>
      <c r="L51" s="248"/>
      <c r="M51" s="246"/>
      <c r="N51" s="246"/>
      <c r="O51" s="247"/>
    </row>
    <row r="52" spans="1:15" ht="15" thickBot="1" x14ac:dyDescent="0.35">
      <c r="A52" s="56" t="str">
        <f>A43</f>
        <v>EverSource West</v>
      </c>
      <c r="B52" s="48">
        <v>156</v>
      </c>
      <c r="C52" s="49">
        <v>490877.299999999</v>
      </c>
      <c r="D52" s="50">
        <v>1296</v>
      </c>
      <c r="E52" s="50">
        <v>2726386.1</v>
      </c>
      <c r="F52" s="51">
        <v>1024</v>
      </c>
      <c r="G52" s="52">
        <v>484454.7</v>
      </c>
      <c r="H52" s="23">
        <f t="shared" si="0"/>
        <v>2320</v>
      </c>
      <c r="I52" s="23">
        <f t="shared" si="0"/>
        <v>3210840.8000000003</v>
      </c>
      <c r="J52" s="46">
        <f t="shared" si="1"/>
        <v>2476</v>
      </c>
      <c r="K52" s="25">
        <f t="shared" si="1"/>
        <v>3701718.0999999992</v>
      </c>
      <c r="L52" s="248"/>
      <c r="M52" s="246"/>
      <c r="N52" s="246"/>
      <c r="O52" s="247"/>
    </row>
    <row r="53" spans="1:15" ht="15" thickBot="1" x14ac:dyDescent="0.35">
      <c r="A53" s="53" t="s">
        <v>24</v>
      </c>
      <c r="B53" s="62">
        <v>203</v>
      </c>
      <c r="C53" s="63">
        <v>1487934</v>
      </c>
      <c r="D53" s="64">
        <v>418</v>
      </c>
      <c r="E53" s="64">
        <v>4325284</v>
      </c>
      <c r="F53" s="66">
        <v>174</v>
      </c>
      <c r="G53" s="90">
        <v>988573</v>
      </c>
      <c r="H53" s="44">
        <f t="shared" si="0"/>
        <v>592</v>
      </c>
      <c r="I53" s="45">
        <f t="shared" si="0"/>
        <v>5313857</v>
      </c>
      <c r="J53" s="24">
        <f t="shared" si="1"/>
        <v>795</v>
      </c>
      <c r="K53" s="25">
        <f t="shared" si="1"/>
        <v>6801791</v>
      </c>
      <c r="L53" s="248"/>
      <c r="M53" s="246"/>
      <c r="N53" s="246"/>
      <c r="O53" s="247"/>
    </row>
    <row r="54" spans="1:15" ht="15" thickBot="1" x14ac:dyDescent="0.35">
      <c r="A54" s="56" t="s">
        <v>25</v>
      </c>
      <c r="B54" s="48">
        <v>203</v>
      </c>
      <c r="C54" s="49">
        <v>1487934</v>
      </c>
      <c r="D54" s="50">
        <v>417</v>
      </c>
      <c r="E54" s="50">
        <v>4300877</v>
      </c>
      <c r="F54" s="57">
        <v>173</v>
      </c>
      <c r="G54" s="68">
        <v>988348</v>
      </c>
      <c r="H54" s="23">
        <f t="shared" si="0"/>
        <v>590</v>
      </c>
      <c r="I54" s="23">
        <f t="shared" si="0"/>
        <v>5289225</v>
      </c>
      <c r="J54" s="24">
        <f t="shared" si="1"/>
        <v>793</v>
      </c>
      <c r="K54" s="25">
        <f t="shared" si="1"/>
        <v>6777159</v>
      </c>
      <c r="L54" s="248"/>
      <c r="M54" s="246"/>
      <c r="N54" s="246"/>
      <c r="O54" s="247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24407</v>
      </c>
      <c r="F55" s="57">
        <v>1</v>
      </c>
      <c r="G55" s="68">
        <v>225</v>
      </c>
      <c r="H55" s="23">
        <f t="shared" si="0"/>
        <v>2</v>
      </c>
      <c r="I55" s="23">
        <f t="shared" si="0"/>
        <v>24632</v>
      </c>
      <c r="J55" s="24">
        <f t="shared" si="1"/>
        <v>2</v>
      </c>
      <c r="K55" s="25">
        <f t="shared" si="1"/>
        <v>24632</v>
      </c>
      <c r="L55" s="248"/>
      <c r="M55" s="246"/>
      <c r="N55" s="246"/>
      <c r="O55" s="247"/>
    </row>
    <row r="56" spans="1:15" ht="15" thickBot="1" x14ac:dyDescent="0.35">
      <c r="A56" s="53" t="s">
        <v>27</v>
      </c>
      <c r="B56" s="62">
        <v>259</v>
      </c>
      <c r="C56" s="63">
        <v>47425</v>
      </c>
      <c r="D56" s="64">
        <v>102</v>
      </c>
      <c r="E56" s="64">
        <v>94670</v>
      </c>
      <c r="F56" s="69">
        <v>103</v>
      </c>
      <c r="G56" s="91">
        <v>9454</v>
      </c>
      <c r="H56" s="44">
        <f t="shared" si="0"/>
        <v>205</v>
      </c>
      <c r="I56" s="45">
        <f t="shared" si="0"/>
        <v>104124</v>
      </c>
      <c r="J56" s="24">
        <f t="shared" si="1"/>
        <v>464</v>
      </c>
      <c r="K56" s="25">
        <f t="shared" si="1"/>
        <v>151549</v>
      </c>
      <c r="L56" s="248"/>
      <c r="M56" s="246"/>
      <c r="N56" s="246"/>
      <c r="O56" s="247"/>
    </row>
    <row r="57" spans="1:15" ht="15" thickBot="1" x14ac:dyDescent="0.35">
      <c r="A57" s="56" t="s">
        <v>28</v>
      </c>
      <c r="B57" s="48">
        <v>259</v>
      </c>
      <c r="C57" s="49">
        <v>47425</v>
      </c>
      <c r="D57" s="50">
        <v>102</v>
      </c>
      <c r="E57" s="50">
        <v>94670</v>
      </c>
      <c r="F57" s="57">
        <v>103</v>
      </c>
      <c r="G57" s="68">
        <v>9454</v>
      </c>
      <c r="H57" s="23">
        <f t="shared" si="0"/>
        <v>205</v>
      </c>
      <c r="I57" s="23">
        <f t="shared" si="0"/>
        <v>104124</v>
      </c>
      <c r="J57" s="24">
        <f t="shared" si="1"/>
        <v>464</v>
      </c>
      <c r="K57" s="25">
        <f t="shared" si="1"/>
        <v>151549</v>
      </c>
      <c r="L57" s="248"/>
      <c r="M57" s="246"/>
      <c r="N57" s="246"/>
      <c r="O57" s="247"/>
    </row>
    <row r="58" spans="1:15" ht="15" thickBot="1" x14ac:dyDescent="0.35">
      <c r="A58" s="72" t="s">
        <v>34</v>
      </c>
      <c r="B58" s="73">
        <v>402</v>
      </c>
      <c r="C58" s="74">
        <v>705726.3</v>
      </c>
      <c r="D58" s="75">
        <v>99</v>
      </c>
      <c r="E58" s="75">
        <v>1105227.7</v>
      </c>
      <c r="F58" s="33">
        <v>201</v>
      </c>
      <c r="G58" s="89">
        <v>249140.1</v>
      </c>
      <c r="H58" s="35">
        <f t="shared" si="0"/>
        <v>300</v>
      </c>
      <c r="I58" s="36">
        <f t="shared" si="0"/>
        <v>1354367.8</v>
      </c>
      <c r="J58" s="37">
        <f t="shared" si="1"/>
        <v>702</v>
      </c>
      <c r="K58" s="38">
        <f t="shared" si="1"/>
        <v>2060094.1</v>
      </c>
      <c r="L58" s="240">
        <f>K58/K3</f>
        <v>5.837781233209772E-4</v>
      </c>
      <c r="M58" s="242">
        <f>J58/J3</f>
        <v>2.4578842238495301E-4</v>
      </c>
      <c r="N58" s="242">
        <f>E58/K58</f>
        <v>0.53649379414270437</v>
      </c>
      <c r="O58" s="244">
        <v>4.1044911227103402E-2</v>
      </c>
    </row>
    <row r="59" spans="1:15" ht="15" thickBot="1" x14ac:dyDescent="0.35">
      <c r="A59" s="95" t="s">
        <v>21</v>
      </c>
      <c r="B59" s="96">
        <v>402</v>
      </c>
      <c r="C59" s="97">
        <v>705726.3</v>
      </c>
      <c r="D59" s="98">
        <v>99</v>
      </c>
      <c r="E59" s="98">
        <v>1105227.7</v>
      </c>
      <c r="F59" s="57">
        <v>201</v>
      </c>
      <c r="G59" s="68">
        <v>249140.1</v>
      </c>
      <c r="H59" s="44">
        <f t="shared" si="0"/>
        <v>300</v>
      </c>
      <c r="I59" s="45">
        <f t="shared" si="0"/>
        <v>1354367.8</v>
      </c>
      <c r="J59" s="79">
        <f t="shared" si="1"/>
        <v>702</v>
      </c>
      <c r="K59" s="80">
        <f t="shared" si="1"/>
        <v>2060094.1</v>
      </c>
      <c r="L59" s="240"/>
      <c r="M59" s="242"/>
      <c r="N59" s="242"/>
      <c r="O59" s="244"/>
    </row>
    <row r="60" spans="1:15" ht="15" thickBot="1" x14ac:dyDescent="0.35">
      <c r="A60" s="99" t="str">
        <f>A43</f>
        <v>EverSource West</v>
      </c>
      <c r="B60" s="100">
        <v>402</v>
      </c>
      <c r="C60" s="100">
        <v>705726.3</v>
      </c>
      <c r="D60" s="100">
        <v>99</v>
      </c>
      <c r="E60" s="100">
        <v>1105227.7</v>
      </c>
      <c r="F60" s="194">
        <v>201</v>
      </c>
      <c r="G60" s="195">
        <v>249140.1</v>
      </c>
      <c r="H60" s="101">
        <f t="shared" ref="H60:I60" si="10">D60+F60</f>
        <v>300</v>
      </c>
      <c r="I60" s="102">
        <f t="shared" si="10"/>
        <v>1354367.8</v>
      </c>
      <c r="J60" s="83">
        <f t="shared" si="1"/>
        <v>702</v>
      </c>
      <c r="K60" s="84">
        <f t="shared" si="1"/>
        <v>2060094.1</v>
      </c>
      <c r="L60" s="241"/>
      <c r="M60" s="243"/>
      <c r="N60" s="243"/>
      <c r="O60" s="245"/>
    </row>
  </sheetData>
  <mergeCells count="33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46D1-3A7A-439A-BFAD-CC7B537A3D24}">
  <sheetPr>
    <tabColor rgb="FF0070C0"/>
  </sheetPr>
  <dimension ref="A1:O60"/>
  <sheetViews>
    <sheetView topLeftCell="A8" zoomScale="90" zoomScaleNormal="90" workbookViewId="0">
      <selection activeCell="F25" sqref="F25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</cols>
  <sheetData>
    <row r="1" spans="1:15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51"/>
      <c r="M1" s="251"/>
      <c r="N1" s="251"/>
      <c r="O1" s="252"/>
    </row>
    <row r="2" spans="1:15" ht="44.4" thickTop="1" thickBot="1" x14ac:dyDescent="0.35">
      <c r="A2" s="1">
        <f>JAN!A2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03" t="s">
        <v>15</v>
      </c>
      <c r="M2" s="104" t="s">
        <v>16</v>
      </c>
      <c r="N2" s="105" t="s">
        <v>17</v>
      </c>
      <c r="O2" s="106" t="s">
        <v>18</v>
      </c>
    </row>
    <row r="3" spans="1:15" ht="15" thickBot="1" x14ac:dyDescent="0.35">
      <c r="A3" s="16" t="s">
        <v>37</v>
      </c>
      <c r="B3" s="17">
        <f>B4+B13+B22+B31+B40+B49</f>
        <v>1112189</v>
      </c>
      <c r="C3" s="18">
        <f>C4+C13+C22+C31+C40+C49+C58</f>
        <v>761395589.60000002</v>
      </c>
      <c r="D3" s="19">
        <f>D4+D13+D22+D31+D40+D49</f>
        <v>502659</v>
      </c>
      <c r="E3" s="20">
        <f>E4+E13+E22+E31+E40+E49+E58</f>
        <v>1834368521.8999996</v>
      </c>
      <c r="F3" s="21">
        <f>F4+F13+F22+F31+F40+F49</f>
        <v>1200098</v>
      </c>
      <c r="G3" s="22">
        <f>G4+G13+G22+G31+G40+G49+G58</f>
        <v>839747409.39999986</v>
      </c>
      <c r="H3" s="23">
        <f>D3+F3</f>
        <v>1702757</v>
      </c>
      <c r="I3" s="23">
        <f>E3+G3</f>
        <v>2674115931.2999992</v>
      </c>
      <c r="J3" s="24">
        <f>B3+D3+F3</f>
        <v>2814946</v>
      </c>
      <c r="K3" s="25">
        <f>C3+E3+G3</f>
        <v>3435511520.8999996</v>
      </c>
      <c r="L3" s="107">
        <f>SUM(L4:L57)</f>
        <v>0.99938387768833759</v>
      </c>
      <c r="M3" s="27">
        <f>SUM(M4:M57)</f>
        <v>1</v>
      </c>
      <c r="N3" s="27">
        <f>E3/K3</f>
        <v>0.53394334751625305</v>
      </c>
      <c r="O3" s="108">
        <f>G3/K3</f>
        <v>0.24443155096159058</v>
      </c>
    </row>
    <row r="4" spans="1:15" ht="15" thickBot="1" x14ac:dyDescent="0.35">
      <c r="A4" s="29" t="s">
        <v>20</v>
      </c>
      <c r="B4" s="30">
        <f>SUM(B5,B8,B11)</f>
        <v>858755</v>
      </c>
      <c r="C4" s="31">
        <f>SUM(C5,C8,C11)</f>
        <v>448701202.60000002</v>
      </c>
      <c r="D4" s="32">
        <f>SUM(D5,D8,D11)</f>
        <v>311210</v>
      </c>
      <c r="E4" s="32">
        <f>E5+E8+E11</f>
        <v>185087557</v>
      </c>
      <c r="F4" s="33">
        <f>F5+F8+F11</f>
        <v>965621</v>
      </c>
      <c r="G4" s="34">
        <f>G5+G8+G11</f>
        <v>531964811.0999999</v>
      </c>
      <c r="H4" s="35">
        <f t="shared" ref="H4:I59" si="0">D4+F4</f>
        <v>1276831</v>
      </c>
      <c r="I4" s="36">
        <f t="shared" si="0"/>
        <v>717052368.0999999</v>
      </c>
      <c r="J4" s="37">
        <f t="shared" ref="J4:K60" si="1">B4+D4+F4</f>
        <v>2135586</v>
      </c>
      <c r="K4" s="38">
        <f>C4+I4</f>
        <v>1165753570.6999998</v>
      </c>
      <c r="L4" s="253">
        <f>K4/K$3</f>
        <v>0.33932459943973869</v>
      </c>
      <c r="M4" s="237">
        <f>J4/J3</f>
        <v>0.75865966878227864</v>
      </c>
      <c r="N4" s="237">
        <f>E4/$K$4</f>
        <v>0.15877073993336388</v>
      </c>
      <c r="O4" s="237">
        <f>G4/K4</f>
        <v>0.4563269840816967</v>
      </c>
    </row>
    <row r="5" spans="1:15" ht="15" thickBot="1" x14ac:dyDescent="0.35">
      <c r="A5" s="39" t="s">
        <v>21</v>
      </c>
      <c r="B5" s="40">
        <f>B6+B7</f>
        <v>351498</v>
      </c>
      <c r="C5" s="41">
        <f>C6+C7</f>
        <v>182978242.59999999</v>
      </c>
      <c r="D5" s="42">
        <v>133987</v>
      </c>
      <c r="E5" s="42">
        <v>76712011</v>
      </c>
      <c r="F5" s="43">
        <v>599011</v>
      </c>
      <c r="G5" s="41">
        <v>312851493.0999999</v>
      </c>
      <c r="H5" s="44">
        <f t="shared" si="0"/>
        <v>732998</v>
      </c>
      <c r="I5" s="45">
        <f t="shared" si="0"/>
        <v>389563504.0999999</v>
      </c>
      <c r="J5" s="24">
        <f t="shared" si="1"/>
        <v>1084496</v>
      </c>
      <c r="K5" s="25">
        <f t="shared" si="1"/>
        <v>572541746.69999993</v>
      </c>
      <c r="L5" s="253"/>
      <c r="M5" s="237"/>
      <c r="N5" s="237"/>
      <c r="O5" s="237"/>
    </row>
    <row r="6" spans="1:15" ht="15" thickBot="1" x14ac:dyDescent="0.35">
      <c r="A6" s="47" t="s">
        <v>22</v>
      </c>
      <c r="B6" s="48">
        <v>254047</v>
      </c>
      <c r="C6" s="49">
        <v>128599354</v>
      </c>
      <c r="D6" s="50">
        <v>117944</v>
      </c>
      <c r="E6" s="50">
        <v>63846606</v>
      </c>
      <c r="F6" s="48">
        <v>591785</v>
      </c>
      <c r="G6" s="49">
        <v>287629982</v>
      </c>
      <c r="H6" s="23">
        <f t="shared" si="0"/>
        <v>709729</v>
      </c>
      <c r="I6" s="23">
        <f t="shared" si="0"/>
        <v>351476588</v>
      </c>
      <c r="J6" s="24">
        <f t="shared" si="1"/>
        <v>963776</v>
      </c>
      <c r="K6" s="25">
        <f t="shared" si="1"/>
        <v>480075942</v>
      </c>
      <c r="L6" s="253"/>
      <c r="M6" s="237"/>
      <c r="N6" s="237"/>
      <c r="O6" s="237"/>
    </row>
    <row r="7" spans="1:15" ht="15" thickBot="1" x14ac:dyDescent="0.35">
      <c r="A7" s="47" t="s">
        <v>23</v>
      </c>
      <c r="B7" s="48">
        <v>97451</v>
      </c>
      <c r="C7" s="49">
        <v>54378888.600000001</v>
      </c>
      <c r="D7" s="50">
        <v>16159</v>
      </c>
      <c r="E7" s="50">
        <v>9750900</v>
      </c>
      <c r="F7" s="51">
        <v>34437</v>
      </c>
      <c r="G7" s="65">
        <v>20223425</v>
      </c>
      <c r="H7" s="23">
        <f t="shared" si="0"/>
        <v>50596</v>
      </c>
      <c r="I7" s="23">
        <f t="shared" si="0"/>
        <v>29974325</v>
      </c>
      <c r="J7" s="24">
        <f t="shared" si="1"/>
        <v>148047</v>
      </c>
      <c r="K7" s="25">
        <f t="shared" si="1"/>
        <v>84353213.599999994</v>
      </c>
      <c r="L7" s="253"/>
      <c r="M7" s="237"/>
      <c r="N7" s="237"/>
      <c r="O7" s="237"/>
    </row>
    <row r="8" spans="1:15" ht="15" thickBot="1" x14ac:dyDescent="0.35">
      <c r="A8" s="53" t="s">
        <v>24</v>
      </c>
      <c r="B8" s="40">
        <v>492382</v>
      </c>
      <c r="C8" s="41">
        <v>258401520</v>
      </c>
      <c r="D8" s="42">
        <v>176488</v>
      </c>
      <c r="E8" s="42">
        <v>107568332</v>
      </c>
      <c r="F8" s="86">
        <v>361652</v>
      </c>
      <c r="G8" s="87">
        <v>216084262</v>
      </c>
      <c r="H8" s="44">
        <f t="shared" si="0"/>
        <v>538140</v>
      </c>
      <c r="I8" s="45">
        <f t="shared" si="0"/>
        <v>323652594</v>
      </c>
      <c r="J8" s="24">
        <f t="shared" si="1"/>
        <v>1030522</v>
      </c>
      <c r="K8" s="25">
        <f t="shared" si="1"/>
        <v>582054114</v>
      </c>
      <c r="L8" s="253"/>
      <c r="M8" s="237"/>
      <c r="N8" s="237"/>
      <c r="O8" s="237"/>
    </row>
    <row r="9" spans="1:15" ht="15" thickBot="1" x14ac:dyDescent="0.35">
      <c r="A9" s="56" t="s">
        <v>25</v>
      </c>
      <c r="B9" s="48">
        <v>490571</v>
      </c>
      <c r="C9" s="49">
        <v>257058877</v>
      </c>
      <c r="D9" s="50">
        <v>176108</v>
      </c>
      <c r="E9" s="50">
        <v>107296015</v>
      </c>
      <c r="F9" s="57">
        <v>351616</v>
      </c>
      <c r="G9" s="68">
        <v>209184114</v>
      </c>
      <c r="H9" s="23">
        <f t="shared" si="0"/>
        <v>527724</v>
      </c>
      <c r="I9" s="23">
        <f t="shared" si="0"/>
        <v>316480129</v>
      </c>
      <c r="J9" s="24">
        <f t="shared" si="1"/>
        <v>1018295</v>
      </c>
      <c r="K9" s="25">
        <f t="shared" si="1"/>
        <v>573539006</v>
      </c>
      <c r="L9" s="253"/>
      <c r="M9" s="237"/>
      <c r="N9" s="237"/>
      <c r="O9" s="237"/>
    </row>
    <row r="10" spans="1:15" ht="15" thickBot="1" x14ac:dyDescent="0.35">
      <c r="A10" s="56" t="s">
        <v>26</v>
      </c>
      <c r="B10" s="48">
        <v>1811</v>
      </c>
      <c r="C10" s="49">
        <v>1342643</v>
      </c>
      <c r="D10" s="50">
        <v>380</v>
      </c>
      <c r="E10" s="50">
        <v>272317</v>
      </c>
      <c r="F10" s="57">
        <v>10036</v>
      </c>
      <c r="G10" s="68">
        <v>6900148</v>
      </c>
      <c r="H10" s="23">
        <f t="shared" si="0"/>
        <v>10416</v>
      </c>
      <c r="I10" s="23">
        <f t="shared" si="0"/>
        <v>7172465</v>
      </c>
      <c r="J10" s="24">
        <f t="shared" si="1"/>
        <v>12227</v>
      </c>
      <c r="K10" s="25">
        <f t="shared" si="1"/>
        <v>8515108</v>
      </c>
      <c r="L10" s="253"/>
      <c r="M10" s="237"/>
      <c r="N10" s="237"/>
      <c r="O10" s="237"/>
    </row>
    <row r="11" spans="1:15" ht="15" thickBot="1" x14ac:dyDescent="0.35">
      <c r="A11" s="53" t="s">
        <v>27</v>
      </c>
      <c r="B11" s="40">
        <v>14875</v>
      </c>
      <c r="C11" s="41">
        <v>7321440</v>
      </c>
      <c r="D11" s="42">
        <v>735</v>
      </c>
      <c r="E11" s="42">
        <v>807214</v>
      </c>
      <c r="F11" s="54">
        <v>4958</v>
      </c>
      <c r="G11" s="88">
        <v>3029056</v>
      </c>
      <c r="H11" s="44">
        <f t="shared" si="0"/>
        <v>5693</v>
      </c>
      <c r="I11" s="45">
        <f t="shared" si="0"/>
        <v>3836270</v>
      </c>
      <c r="J11" s="24">
        <f t="shared" si="1"/>
        <v>20568</v>
      </c>
      <c r="K11" s="25">
        <f t="shared" si="1"/>
        <v>11157710</v>
      </c>
      <c r="L11" s="253"/>
      <c r="M11" s="237"/>
      <c r="N11" s="237"/>
      <c r="O11" s="237"/>
    </row>
    <row r="12" spans="1:15" ht="15" thickBot="1" x14ac:dyDescent="0.35">
      <c r="A12" s="56" t="s">
        <v>28</v>
      </c>
      <c r="B12" s="48">
        <v>14875</v>
      </c>
      <c r="C12" s="49">
        <v>7321440</v>
      </c>
      <c r="D12" s="50">
        <v>735</v>
      </c>
      <c r="E12" s="50">
        <v>807214</v>
      </c>
      <c r="F12" s="57">
        <v>4958</v>
      </c>
      <c r="G12" s="68">
        <v>3029056</v>
      </c>
      <c r="H12" s="23">
        <f t="shared" si="0"/>
        <v>5693</v>
      </c>
      <c r="I12" s="23">
        <f t="shared" si="0"/>
        <v>3836270</v>
      </c>
      <c r="J12" s="24">
        <f t="shared" si="1"/>
        <v>20568</v>
      </c>
      <c r="K12" s="25">
        <f t="shared" si="1"/>
        <v>11157710</v>
      </c>
      <c r="L12" s="253"/>
      <c r="M12" s="237"/>
      <c r="N12" s="237"/>
      <c r="O12" s="237"/>
    </row>
    <row r="13" spans="1:15" ht="15" thickBot="1" x14ac:dyDescent="0.35">
      <c r="A13" s="29" t="s">
        <v>29</v>
      </c>
      <c r="B13" s="30">
        <f t="shared" ref="B13:G13" si="2">B14+B17+B20</f>
        <v>131789</v>
      </c>
      <c r="C13" s="31">
        <f t="shared" si="2"/>
        <v>78332362.799999997</v>
      </c>
      <c r="D13" s="32">
        <f t="shared" si="2"/>
        <v>76324</v>
      </c>
      <c r="E13" s="32">
        <f t="shared" si="2"/>
        <v>42996776</v>
      </c>
      <c r="F13" s="33">
        <f t="shared" si="2"/>
        <v>98976</v>
      </c>
      <c r="G13" s="89">
        <f t="shared" si="2"/>
        <v>54097137</v>
      </c>
      <c r="H13" s="35">
        <f t="shared" si="0"/>
        <v>175300</v>
      </c>
      <c r="I13" s="36">
        <f t="shared" si="0"/>
        <v>97093913</v>
      </c>
      <c r="J13" s="60">
        <f t="shared" si="1"/>
        <v>307089</v>
      </c>
      <c r="K13" s="61">
        <f t="shared" si="1"/>
        <v>175426275.80000001</v>
      </c>
      <c r="L13" s="253">
        <f>K13/K3</f>
        <v>5.1062636446651662E-2</v>
      </c>
      <c r="M13" s="237">
        <f>J13/J3</f>
        <v>0.10909232361828611</v>
      </c>
      <c r="N13" s="237">
        <f>E13/K13</f>
        <v>0.24509883598634771</v>
      </c>
      <c r="O13" s="237">
        <f>G13/K13</f>
        <v>0.30837533746469692</v>
      </c>
    </row>
    <row r="14" spans="1:15" ht="15" thickBot="1" x14ac:dyDescent="0.35">
      <c r="A14" s="39" t="s">
        <v>21</v>
      </c>
      <c r="B14" s="62">
        <f t="shared" ref="B14:G14" si="3">B15+B16</f>
        <v>53476</v>
      </c>
      <c r="C14" s="63">
        <f t="shared" si="3"/>
        <v>30344190.800000001</v>
      </c>
      <c r="D14" s="64">
        <f t="shared" si="3"/>
        <v>36536</v>
      </c>
      <c r="E14" s="64">
        <f t="shared" si="3"/>
        <v>18459211</v>
      </c>
      <c r="F14" s="62">
        <f t="shared" si="3"/>
        <v>59990</v>
      </c>
      <c r="G14" s="63">
        <f t="shared" si="3"/>
        <v>30456611</v>
      </c>
      <c r="H14" s="44">
        <f t="shared" si="0"/>
        <v>96526</v>
      </c>
      <c r="I14" s="45">
        <f t="shared" si="0"/>
        <v>48915822</v>
      </c>
      <c r="J14" s="24">
        <f t="shared" si="1"/>
        <v>150002</v>
      </c>
      <c r="K14" s="25">
        <f t="shared" si="1"/>
        <v>79260012.799999997</v>
      </c>
      <c r="L14" s="253"/>
      <c r="M14" s="237"/>
      <c r="N14" s="237"/>
      <c r="O14" s="237"/>
    </row>
    <row r="15" spans="1:15" ht="15" thickBot="1" x14ac:dyDescent="0.35">
      <c r="A15" s="47" t="str">
        <f>A6</f>
        <v>EverSource East</v>
      </c>
      <c r="B15" s="48">
        <v>27019</v>
      </c>
      <c r="C15" s="49">
        <v>13142678</v>
      </c>
      <c r="D15" s="50">
        <v>26882</v>
      </c>
      <c r="E15" s="50">
        <v>12993489</v>
      </c>
      <c r="F15" s="48">
        <v>52831</v>
      </c>
      <c r="G15" s="49">
        <v>25958819</v>
      </c>
      <c r="H15" s="23">
        <f t="shared" si="0"/>
        <v>79713</v>
      </c>
      <c r="I15" s="23">
        <f t="shared" si="0"/>
        <v>38952308</v>
      </c>
      <c r="J15" s="24">
        <f t="shared" si="1"/>
        <v>106732</v>
      </c>
      <c r="K15" s="25">
        <f t="shared" si="1"/>
        <v>52094986</v>
      </c>
      <c r="L15" s="253"/>
      <c r="M15" s="237"/>
      <c r="N15" s="237"/>
      <c r="O15" s="237"/>
    </row>
    <row r="16" spans="1:15" ht="15" thickBot="1" x14ac:dyDescent="0.35">
      <c r="A16" s="47" t="str">
        <f>A7</f>
        <v>EverSource West</v>
      </c>
      <c r="B16" s="48">
        <v>26457</v>
      </c>
      <c r="C16" s="49">
        <v>17201512.800000001</v>
      </c>
      <c r="D16" s="50">
        <v>9654</v>
      </c>
      <c r="E16" s="50">
        <v>5465722</v>
      </c>
      <c r="F16" s="51">
        <v>7159</v>
      </c>
      <c r="G16" s="65">
        <v>4497792</v>
      </c>
      <c r="H16" s="23">
        <f t="shared" si="0"/>
        <v>16813</v>
      </c>
      <c r="I16" s="23">
        <f t="shared" si="0"/>
        <v>9963514</v>
      </c>
      <c r="J16" s="24">
        <f t="shared" si="1"/>
        <v>43270</v>
      </c>
      <c r="K16" s="25">
        <f t="shared" si="1"/>
        <v>27165026.800000001</v>
      </c>
      <c r="L16" s="253"/>
      <c r="M16" s="237"/>
      <c r="N16" s="237"/>
      <c r="O16" s="237"/>
    </row>
    <row r="17" spans="1:15" ht="15" thickBot="1" x14ac:dyDescent="0.35">
      <c r="A17" s="39" t="s">
        <v>24</v>
      </c>
      <c r="B17" s="62">
        <v>74137</v>
      </c>
      <c r="C17" s="63">
        <v>45276796</v>
      </c>
      <c r="D17" s="64">
        <v>39105</v>
      </c>
      <c r="E17" s="64">
        <v>24115774</v>
      </c>
      <c r="F17" s="66">
        <v>38475</v>
      </c>
      <c r="G17" s="90">
        <v>23322829</v>
      </c>
      <c r="H17" s="44">
        <f t="shared" si="0"/>
        <v>77580</v>
      </c>
      <c r="I17" s="45">
        <f t="shared" si="0"/>
        <v>47438603</v>
      </c>
      <c r="J17" s="24">
        <f t="shared" si="1"/>
        <v>151717</v>
      </c>
      <c r="K17" s="25">
        <f t="shared" si="1"/>
        <v>92715399</v>
      </c>
      <c r="L17" s="253"/>
      <c r="M17" s="237"/>
      <c r="N17" s="237"/>
      <c r="O17" s="237"/>
    </row>
    <row r="18" spans="1:15" ht="15" thickBot="1" x14ac:dyDescent="0.35">
      <c r="A18" s="56" t="s">
        <v>25</v>
      </c>
      <c r="B18" s="48">
        <v>74097</v>
      </c>
      <c r="C18" s="49">
        <v>45239928</v>
      </c>
      <c r="D18" s="50">
        <v>39099</v>
      </c>
      <c r="E18" s="50">
        <v>24110336</v>
      </c>
      <c r="F18" s="57">
        <v>38375</v>
      </c>
      <c r="G18" s="68">
        <v>23233492</v>
      </c>
      <c r="H18" s="23">
        <f t="shared" si="0"/>
        <v>77474</v>
      </c>
      <c r="I18" s="23">
        <f t="shared" si="0"/>
        <v>47343828</v>
      </c>
      <c r="J18" s="24">
        <f t="shared" si="1"/>
        <v>151571</v>
      </c>
      <c r="K18" s="25">
        <f t="shared" si="1"/>
        <v>92583756</v>
      </c>
      <c r="L18" s="253"/>
      <c r="M18" s="237"/>
      <c r="N18" s="237"/>
      <c r="O18" s="237"/>
    </row>
    <row r="19" spans="1:15" ht="15" thickBot="1" x14ac:dyDescent="0.35">
      <c r="A19" s="56" t="s">
        <v>26</v>
      </c>
      <c r="B19" s="48">
        <v>40</v>
      </c>
      <c r="C19" s="49">
        <v>36868</v>
      </c>
      <c r="D19" s="50">
        <v>6</v>
      </c>
      <c r="E19" s="50">
        <v>5438</v>
      </c>
      <c r="F19" s="57">
        <v>100</v>
      </c>
      <c r="G19" s="68">
        <v>89337</v>
      </c>
      <c r="H19" s="23">
        <f t="shared" si="0"/>
        <v>106</v>
      </c>
      <c r="I19" s="23">
        <f t="shared" si="0"/>
        <v>94775</v>
      </c>
      <c r="J19" s="24">
        <f t="shared" si="1"/>
        <v>146</v>
      </c>
      <c r="K19" s="25">
        <f t="shared" si="1"/>
        <v>131643</v>
      </c>
      <c r="L19" s="253"/>
      <c r="M19" s="237"/>
      <c r="N19" s="237"/>
      <c r="O19" s="237"/>
    </row>
    <row r="20" spans="1:15" ht="15" thickBot="1" x14ac:dyDescent="0.35">
      <c r="A20" s="53" t="s">
        <v>27</v>
      </c>
      <c r="B20" s="62">
        <v>4176</v>
      </c>
      <c r="C20" s="63">
        <v>2711376</v>
      </c>
      <c r="D20" s="64">
        <v>683</v>
      </c>
      <c r="E20" s="64">
        <v>421791</v>
      </c>
      <c r="F20" s="69">
        <v>511</v>
      </c>
      <c r="G20" s="91">
        <v>317697</v>
      </c>
      <c r="H20" s="44">
        <f t="shared" si="0"/>
        <v>1194</v>
      </c>
      <c r="I20" s="45">
        <f t="shared" si="0"/>
        <v>739488</v>
      </c>
      <c r="J20" s="24">
        <f t="shared" si="1"/>
        <v>5370</v>
      </c>
      <c r="K20" s="25">
        <f t="shared" si="1"/>
        <v>3450864</v>
      </c>
      <c r="L20" s="253"/>
      <c r="M20" s="237"/>
      <c r="N20" s="237"/>
      <c r="O20" s="237"/>
    </row>
    <row r="21" spans="1:15" ht="15" thickBot="1" x14ac:dyDescent="0.35">
      <c r="A21" s="56" t="s">
        <v>28</v>
      </c>
      <c r="B21" s="48">
        <v>4176</v>
      </c>
      <c r="C21" s="49">
        <v>2711376</v>
      </c>
      <c r="D21" s="50">
        <v>683</v>
      </c>
      <c r="E21" s="50">
        <v>421791</v>
      </c>
      <c r="F21" s="57">
        <v>511</v>
      </c>
      <c r="G21" s="68">
        <v>317697</v>
      </c>
      <c r="H21" s="23">
        <v>511</v>
      </c>
      <c r="I21" s="23">
        <v>317697</v>
      </c>
      <c r="J21" s="24">
        <f t="shared" si="1"/>
        <v>5370</v>
      </c>
      <c r="K21" s="25">
        <f t="shared" si="1"/>
        <v>3450864</v>
      </c>
      <c r="L21" s="253"/>
      <c r="M21" s="237"/>
      <c r="N21" s="237"/>
      <c r="O21" s="237"/>
    </row>
    <row r="22" spans="1:15" ht="15" thickBot="1" x14ac:dyDescent="0.35">
      <c r="A22" s="29" t="s">
        <v>30</v>
      </c>
      <c r="B22" s="30">
        <f t="shared" ref="B22:G22" si="4">B23+B26+B29</f>
        <v>111514</v>
      </c>
      <c r="C22" s="31">
        <f t="shared" si="4"/>
        <v>131338172</v>
      </c>
      <c r="D22" s="32">
        <f t="shared" si="4"/>
        <v>94216</v>
      </c>
      <c r="E22" s="32">
        <f t="shared" si="4"/>
        <v>256749695.39999992</v>
      </c>
      <c r="F22" s="33">
        <f t="shared" si="4"/>
        <v>128952</v>
      </c>
      <c r="G22" s="89">
        <f t="shared" si="4"/>
        <v>157674905.90000001</v>
      </c>
      <c r="H22" s="35">
        <f t="shared" si="0"/>
        <v>223168</v>
      </c>
      <c r="I22" s="36">
        <f t="shared" si="0"/>
        <v>414424601.29999995</v>
      </c>
      <c r="J22" s="37">
        <f t="shared" si="1"/>
        <v>334682</v>
      </c>
      <c r="K22" s="38">
        <f t="shared" si="1"/>
        <v>545762773.29999995</v>
      </c>
      <c r="L22" s="253">
        <f>K22/K3</f>
        <v>0.15885924700873269</v>
      </c>
      <c r="M22" s="237">
        <f>J22/J3</f>
        <v>0.11889464309439683</v>
      </c>
      <c r="N22" s="237">
        <f>E22/K22</f>
        <v>0.47044193550897867</v>
      </c>
      <c r="O22" s="237">
        <f>G22/K22</f>
        <v>0.28890740375457563</v>
      </c>
    </row>
    <row r="23" spans="1:15" ht="15" thickBot="1" x14ac:dyDescent="0.35">
      <c r="A23" s="53" t="s">
        <v>21</v>
      </c>
      <c r="B23" s="62">
        <f>SUM(B24:B25)</f>
        <v>46423</v>
      </c>
      <c r="C23" s="63">
        <f>SUM(C24:C25)</f>
        <v>71849859</v>
      </c>
      <c r="D23" s="64">
        <f>SUM(D24:D25)</f>
        <v>50848</v>
      </c>
      <c r="E23" s="64">
        <f>SUM(E24:E25)</f>
        <v>184931850.39999992</v>
      </c>
      <c r="F23" s="62">
        <f>F24+F25</f>
        <v>82907</v>
      </c>
      <c r="G23" s="63">
        <f>G24+G25</f>
        <v>112268947.90000001</v>
      </c>
      <c r="H23" s="44">
        <f t="shared" si="0"/>
        <v>133755</v>
      </c>
      <c r="I23" s="45">
        <f t="shared" si="0"/>
        <v>297200798.29999995</v>
      </c>
      <c r="J23" s="24">
        <f t="shared" si="1"/>
        <v>180178</v>
      </c>
      <c r="K23" s="25">
        <f t="shared" si="1"/>
        <v>369050657.29999995</v>
      </c>
      <c r="L23" s="253"/>
      <c r="M23" s="237"/>
      <c r="N23" s="237"/>
      <c r="O23" s="237"/>
    </row>
    <row r="24" spans="1:15" ht="15" thickBot="1" x14ac:dyDescent="0.35">
      <c r="A24" s="56" t="str">
        <f>A15</f>
        <v>EverSource East</v>
      </c>
      <c r="B24" s="48">
        <v>35405</v>
      </c>
      <c r="C24" s="49">
        <v>54448311</v>
      </c>
      <c r="D24" s="50">
        <v>44374</v>
      </c>
      <c r="E24" s="50">
        <v>161489209</v>
      </c>
      <c r="F24" s="48">
        <v>78015</v>
      </c>
      <c r="G24" s="49">
        <v>104263260</v>
      </c>
      <c r="H24" s="23">
        <f t="shared" si="0"/>
        <v>122389</v>
      </c>
      <c r="I24" s="23">
        <f t="shared" si="0"/>
        <v>265752469</v>
      </c>
      <c r="J24" s="24">
        <f t="shared" si="1"/>
        <v>157794</v>
      </c>
      <c r="K24" s="25">
        <f t="shared" si="1"/>
        <v>320200780</v>
      </c>
      <c r="L24" s="253"/>
      <c r="M24" s="237"/>
      <c r="N24" s="237"/>
      <c r="O24" s="237"/>
    </row>
    <row r="25" spans="1:15" ht="15" thickBot="1" x14ac:dyDescent="0.35">
      <c r="A25" s="56" t="str">
        <f>A16</f>
        <v>EverSource West</v>
      </c>
      <c r="B25" s="48">
        <v>11018</v>
      </c>
      <c r="C25" s="49">
        <v>17401548</v>
      </c>
      <c r="D25" s="50">
        <v>6474</v>
      </c>
      <c r="E25" s="50">
        <v>23442641.399999902</v>
      </c>
      <c r="F25" s="51">
        <v>4892</v>
      </c>
      <c r="G25" s="65">
        <v>8005687.9000000004</v>
      </c>
      <c r="H25" s="23">
        <f t="shared" si="0"/>
        <v>11366</v>
      </c>
      <c r="I25" s="23">
        <f t="shared" si="0"/>
        <v>31448329.2999999</v>
      </c>
      <c r="J25" s="24">
        <f t="shared" si="1"/>
        <v>22384</v>
      </c>
      <c r="K25" s="25">
        <f t="shared" si="1"/>
        <v>48849877.2999999</v>
      </c>
      <c r="L25" s="253"/>
      <c r="M25" s="237"/>
      <c r="N25" s="237"/>
      <c r="O25" s="237"/>
    </row>
    <row r="26" spans="1:15" ht="15" thickBot="1" x14ac:dyDescent="0.35">
      <c r="A26" s="53" t="s">
        <v>24</v>
      </c>
      <c r="B26" s="40">
        <v>63389</v>
      </c>
      <c r="C26" s="41">
        <v>59118909</v>
      </c>
      <c r="D26" s="42">
        <v>43205</v>
      </c>
      <c r="E26" s="42">
        <v>71693028</v>
      </c>
      <c r="F26" s="86">
        <v>45820</v>
      </c>
      <c r="G26" s="87">
        <v>45347369</v>
      </c>
      <c r="H26" s="44">
        <f t="shared" si="0"/>
        <v>89025</v>
      </c>
      <c r="I26" s="45">
        <f t="shared" si="0"/>
        <v>117040397</v>
      </c>
      <c r="J26" s="24">
        <f t="shared" si="1"/>
        <v>152414</v>
      </c>
      <c r="K26" s="25">
        <f t="shared" si="1"/>
        <v>176159306</v>
      </c>
      <c r="L26" s="253"/>
      <c r="M26" s="237"/>
      <c r="N26" s="237"/>
      <c r="O26" s="237"/>
    </row>
    <row r="27" spans="1:15" ht="15" thickBot="1" x14ac:dyDescent="0.35">
      <c r="A27" s="56" t="s">
        <v>25</v>
      </c>
      <c r="B27" s="48">
        <v>63159</v>
      </c>
      <c r="C27" s="49">
        <v>58980885</v>
      </c>
      <c r="D27" s="50">
        <v>42887</v>
      </c>
      <c r="E27" s="50">
        <v>71197716</v>
      </c>
      <c r="F27" s="57">
        <v>44747</v>
      </c>
      <c r="G27" s="68">
        <v>44178379</v>
      </c>
      <c r="H27" s="23">
        <f t="shared" si="0"/>
        <v>87634</v>
      </c>
      <c r="I27" s="23">
        <f t="shared" si="0"/>
        <v>115376095</v>
      </c>
      <c r="J27" s="24">
        <f t="shared" si="1"/>
        <v>150793</v>
      </c>
      <c r="K27" s="25">
        <f t="shared" si="1"/>
        <v>174356980</v>
      </c>
      <c r="L27" s="253"/>
      <c r="M27" s="237"/>
      <c r="N27" s="237"/>
      <c r="O27" s="237"/>
    </row>
    <row r="28" spans="1:15" ht="15" thickBot="1" x14ac:dyDescent="0.35">
      <c r="A28" s="56" t="s">
        <v>26</v>
      </c>
      <c r="B28" s="48">
        <v>230</v>
      </c>
      <c r="C28" s="49">
        <v>138024</v>
      </c>
      <c r="D28" s="50">
        <v>318</v>
      </c>
      <c r="E28" s="50">
        <v>495312</v>
      </c>
      <c r="F28" s="57">
        <v>1073</v>
      </c>
      <c r="G28" s="68">
        <v>1168990</v>
      </c>
      <c r="H28" s="23">
        <f t="shared" si="0"/>
        <v>1391</v>
      </c>
      <c r="I28" s="23">
        <f t="shared" si="0"/>
        <v>1664302</v>
      </c>
      <c r="J28" s="24">
        <f t="shared" si="1"/>
        <v>1621</v>
      </c>
      <c r="K28" s="25">
        <f t="shared" si="1"/>
        <v>1802326</v>
      </c>
      <c r="L28" s="253"/>
      <c r="M28" s="237"/>
      <c r="N28" s="237"/>
      <c r="O28" s="237"/>
    </row>
    <row r="29" spans="1:15" ht="15" thickBot="1" x14ac:dyDescent="0.35">
      <c r="A29" s="53" t="s">
        <v>27</v>
      </c>
      <c r="B29" s="40">
        <v>1702</v>
      </c>
      <c r="C29" s="41">
        <v>369404</v>
      </c>
      <c r="D29" s="42">
        <v>163</v>
      </c>
      <c r="E29" s="42">
        <v>124817</v>
      </c>
      <c r="F29" s="54">
        <v>225</v>
      </c>
      <c r="G29" s="88">
        <v>58589</v>
      </c>
      <c r="H29" s="44">
        <f t="shared" si="0"/>
        <v>388</v>
      </c>
      <c r="I29" s="45">
        <f t="shared" si="0"/>
        <v>183406</v>
      </c>
      <c r="J29" s="24">
        <f t="shared" si="1"/>
        <v>2090</v>
      </c>
      <c r="K29" s="25">
        <f t="shared" si="1"/>
        <v>552810</v>
      </c>
      <c r="L29" s="253"/>
      <c r="M29" s="237"/>
      <c r="N29" s="237"/>
      <c r="O29" s="237"/>
    </row>
    <row r="30" spans="1:15" ht="15" thickBot="1" x14ac:dyDescent="0.35">
      <c r="A30" s="56" t="s">
        <v>28</v>
      </c>
      <c r="B30" s="48">
        <v>1702</v>
      </c>
      <c r="C30" s="49">
        <v>369404</v>
      </c>
      <c r="D30" s="50">
        <v>163</v>
      </c>
      <c r="E30" s="50">
        <v>124817</v>
      </c>
      <c r="F30" s="57">
        <v>225</v>
      </c>
      <c r="G30" s="68">
        <v>58589</v>
      </c>
      <c r="H30" s="23">
        <f t="shared" si="0"/>
        <v>388</v>
      </c>
      <c r="I30" s="23">
        <f t="shared" si="0"/>
        <v>183406</v>
      </c>
      <c r="J30" s="24">
        <f t="shared" si="1"/>
        <v>2090</v>
      </c>
      <c r="K30" s="25">
        <f t="shared" si="1"/>
        <v>552810</v>
      </c>
      <c r="L30" s="253"/>
      <c r="M30" s="237"/>
      <c r="N30" s="237"/>
      <c r="O30" s="237"/>
    </row>
    <row r="31" spans="1:15" ht="15" thickBot="1" x14ac:dyDescent="0.35">
      <c r="A31" s="29" t="s">
        <v>31</v>
      </c>
      <c r="B31" s="30">
        <f t="shared" ref="B31:G31" si="5">B32+B35+B38</f>
        <v>3197</v>
      </c>
      <c r="C31" s="31">
        <f t="shared" si="5"/>
        <v>57183721</v>
      </c>
      <c r="D31" s="32">
        <f t="shared" si="5"/>
        <v>10741</v>
      </c>
      <c r="E31" s="32">
        <f t="shared" si="5"/>
        <v>517807184.30000001</v>
      </c>
      <c r="F31" s="33">
        <f t="shared" si="5"/>
        <v>2351</v>
      </c>
      <c r="G31" s="89">
        <f t="shared" si="5"/>
        <v>65773280.300000004</v>
      </c>
      <c r="H31" s="35">
        <f t="shared" si="0"/>
        <v>13092</v>
      </c>
      <c r="I31" s="36">
        <f t="shared" si="0"/>
        <v>583580464.60000002</v>
      </c>
      <c r="J31" s="37">
        <f t="shared" si="1"/>
        <v>16289</v>
      </c>
      <c r="K31" s="38">
        <f t="shared" si="1"/>
        <v>640764185.5999999</v>
      </c>
      <c r="L31" s="253">
        <f>K31/K3</f>
        <v>0.18651201770155587</v>
      </c>
      <c r="M31" s="237">
        <f>J31/J3</f>
        <v>5.7866118923773314E-3</v>
      </c>
      <c r="N31" s="237">
        <f>E31/K31</f>
        <v>0.80810881122379652</v>
      </c>
      <c r="O31" s="237">
        <f>G31/K31</f>
        <v>0.10264818443061249</v>
      </c>
    </row>
    <row r="32" spans="1:15" ht="15" thickBot="1" x14ac:dyDescent="0.35">
      <c r="A32" s="53" t="s">
        <v>21</v>
      </c>
      <c r="B32" s="62">
        <f t="shared" ref="B32:G32" si="6">B33+B34</f>
        <v>299</v>
      </c>
      <c r="C32" s="63">
        <f t="shared" si="6"/>
        <v>21945188</v>
      </c>
      <c r="D32" s="64">
        <f t="shared" si="6"/>
        <v>3326</v>
      </c>
      <c r="E32" s="64">
        <f t="shared" si="6"/>
        <v>353832987.30000001</v>
      </c>
      <c r="F32" s="62">
        <f t="shared" si="6"/>
        <v>598</v>
      </c>
      <c r="G32" s="63">
        <f t="shared" si="6"/>
        <v>37837621.300000004</v>
      </c>
      <c r="H32" s="44">
        <f t="shared" si="0"/>
        <v>3924</v>
      </c>
      <c r="I32" s="45">
        <f t="shared" si="0"/>
        <v>391670608.60000002</v>
      </c>
      <c r="J32" s="46">
        <f t="shared" si="1"/>
        <v>4223</v>
      </c>
      <c r="K32" s="25">
        <f t="shared" si="1"/>
        <v>413615796.60000002</v>
      </c>
      <c r="L32" s="253"/>
      <c r="M32" s="237"/>
      <c r="N32" s="237"/>
      <c r="O32" s="237"/>
    </row>
    <row r="33" spans="1:15" ht="15" thickBot="1" x14ac:dyDescent="0.35">
      <c r="A33" s="56" t="str">
        <f>A24</f>
        <v>EverSource East</v>
      </c>
      <c r="B33" s="48">
        <v>247</v>
      </c>
      <c r="C33" s="49">
        <v>20095604</v>
      </c>
      <c r="D33" s="50">
        <v>2892</v>
      </c>
      <c r="E33" s="50">
        <v>332680371</v>
      </c>
      <c r="F33" s="48">
        <v>551</v>
      </c>
      <c r="G33" s="50">
        <v>35754718.000000007</v>
      </c>
      <c r="H33" s="23">
        <f t="shared" si="0"/>
        <v>3443</v>
      </c>
      <c r="I33" s="23">
        <f t="shared" si="0"/>
        <v>368435089</v>
      </c>
      <c r="J33" s="46">
        <f t="shared" si="1"/>
        <v>3690</v>
      </c>
      <c r="K33" s="25">
        <f t="shared" si="1"/>
        <v>388530693</v>
      </c>
      <c r="L33" s="253"/>
      <c r="M33" s="237"/>
      <c r="N33" s="237"/>
      <c r="O33" s="237"/>
    </row>
    <row r="34" spans="1:15" ht="15" thickBot="1" x14ac:dyDescent="0.35">
      <c r="A34" s="56" t="str">
        <f>A25</f>
        <v>EverSource West</v>
      </c>
      <c r="B34" s="48">
        <v>52</v>
      </c>
      <c r="C34" s="49">
        <v>1849584</v>
      </c>
      <c r="D34" s="50">
        <v>434</v>
      </c>
      <c r="E34" s="50">
        <v>21152616.300000001</v>
      </c>
      <c r="F34" s="51">
        <v>47</v>
      </c>
      <c r="G34" s="52">
        <v>2082903.3</v>
      </c>
      <c r="H34" s="23">
        <f t="shared" si="0"/>
        <v>481</v>
      </c>
      <c r="I34" s="23">
        <f t="shared" si="0"/>
        <v>23235519.600000001</v>
      </c>
      <c r="J34" s="46">
        <f t="shared" si="1"/>
        <v>533</v>
      </c>
      <c r="K34" s="25">
        <f t="shared" si="1"/>
        <v>25085103.600000001</v>
      </c>
      <c r="L34" s="253"/>
      <c r="M34" s="237"/>
      <c r="N34" s="237"/>
      <c r="O34" s="237"/>
    </row>
    <row r="35" spans="1:15" ht="15" thickBot="1" x14ac:dyDescent="0.35">
      <c r="A35" s="53" t="s">
        <v>24</v>
      </c>
      <c r="B35" s="62">
        <v>1991</v>
      </c>
      <c r="C35" s="63">
        <v>33672303</v>
      </c>
      <c r="D35" s="64">
        <v>7126</v>
      </c>
      <c r="E35" s="64">
        <v>158467451</v>
      </c>
      <c r="F35" s="66">
        <v>1546</v>
      </c>
      <c r="G35" s="90">
        <v>27414845</v>
      </c>
      <c r="H35" s="44">
        <f t="shared" si="0"/>
        <v>8672</v>
      </c>
      <c r="I35" s="45">
        <f t="shared" si="0"/>
        <v>185882296</v>
      </c>
      <c r="J35" s="24">
        <f t="shared" si="1"/>
        <v>10663</v>
      </c>
      <c r="K35" s="25">
        <f t="shared" si="1"/>
        <v>219554599</v>
      </c>
      <c r="L35" s="253"/>
      <c r="M35" s="237"/>
      <c r="N35" s="237"/>
      <c r="O35" s="237"/>
    </row>
    <row r="36" spans="1:15" ht="15" thickBot="1" x14ac:dyDescent="0.35">
      <c r="A36" s="56" t="s">
        <v>25</v>
      </c>
      <c r="B36" s="48">
        <v>1989</v>
      </c>
      <c r="C36" s="49">
        <v>33667153</v>
      </c>
      <c r="D36" s="50">
        <v>7095</v>
      </c>
      <c r="E36" s="50">
        <v>157719279</v>
      </c>
      <c r="F36" s="57">
        <v>1506</v>
      </c>
      <c r="G36" s="68">
        <v>26849588</v>
      </c>
      <c r="H36" s="23">
        <f t="shared" si="0"/>
        <v>8601</v>
      </c>
      <c r="I36" s="23">
        <f t="shared" si="0"/>
        <v>184568867</v>
      </c>
      <c r="J36" s="24">
        <f t="shared" si="1"/>
        <v>10590</v>
      </c>
      <c r="K36" s="25">
        <f t="shared" si="1"/>
        <v>218236020</v>
      </c>
      <c r="L36" s="253"/>
      <c r="M36" s="237"/>
      <c r="N36" s="237"/>
      <c r="O36" s="237"/>
    </row>
    <row r="37" spans="1:15" ht="15" thickBot="1" x14ac:dyDescent="0.35">
      <c r="A37" s="56" t="s">
        <v>26</v>
      </c>
      <c r="B37" s="48">
        <v>2</v>
      </c>
      <c r="C37" s="49">
        <v>5150</v>
      </c>
      <c r="D37" s="50">
        <v>31</v>
      </c>
      <c r="E37" s="50">
        <v>748172</v>
      </c>
      <c r="F37" s="57">
        <v>40</v>
      </c>
      <c r="G37" s="68">
        <v>565257</v>
      </c>
      <c r="H37" s="23">
        <f t="shared" si="0"/>
        <v>71</v>
      </c>
      <c r="I37" s="23">
        <f t="shared" si="0"/>
        <v>1313429</v>
      </c>
      <c r="J37" s="24">
        <f t="shared" si="1"/>
        <v>73</v>
      </c>
      <c r="K37" s="25">
        <f t="shared" si="1"/>
        <v>1318579</v>
      </c>
      <c r="L37" s="253"/>
      <c r="M37" s="237"/>
      <c r="N37" s="237"/>
      <c r="O37" s="237"/>
    </row>
    <row r="38" spans="1:15" ht="15" thickBot="1" x14ac:dyDescent="0.35">
      <c r="A38" s="53" t="s">
        <v>27</v>
      </c>
      <c r="B38" s="62">
        <v>907</v>
      </c>
      <c r="C38" s="63">
        <v>1566230</v>
      </c>
      <c r="D38" s="64">
        <v>289</v>
      </c>
      <c r="E38" s="64">
        <v>5506746</v>
      </c>
      <c r="F38" s="69">
        <v>207</v>
      </c>
      <c r="G38" s="91">
        <v>520814</v>
      </c>
      <c r="H38" s="44">
        <f t="shared" si="0"/>
        <v>496</v>
      </c>
      <c r="I38" s="45">
        <f t="shared" si="0"/>
        <v>6027560</v>
      </c>
      <c r="J38" s="24">
        <f t="shared" si="1"/>
        <v>1403</v>
      </c>
      <c r="K38" s="25">
        <f t="shared" si="1"/>
        <v>7593790</v>
      </c>
      <c r="L38" s="253"/>
      <c r="M38" s="237"/>
      <c r="N38" s="237"/>
      <c r="O38" s="237"/>
    </row>
    <row r="39" spans="1:15" ht="15" thickBot="1" x14ac:dyDescent="0.35">
      <c r="A39" s="56" t="s">
        <v>28</v>
      </c>
      <c r="B39" s="48">
        <v>907</v>
      </c>
      <c r="C39" s="49">
        <v>1566230</v>
      </c>
      <c r="D39" s="50">
        <v>289</v>
      </c>
      <c r="E39" s="50">
        <v>5506746</v>
      </c>
      <c r="F39" s="57">
        <v>207</v>
      </c>
      <c r="G39" s="68">
        <v>520814</v>
      </c>
      <c r="H39" s="23">
        <f t="shared" si="0"/>
        <v>496</v>
      </c>
      <c r="I39" s="23">
        <f t="shared" si="0"/>
        <v>6027560</v>
      </c>
      <c r="J39" s="24">
        <f t="shared" si="1"/>
        <v>1403</v>
      </c>
      <c r="K39" s="25">
        <f t="shared" si="1"/>
        <v>7593790</v>
      </c>
      <c r="L39" s="253"/>
      <c r="M39" s="237"/>
      <c r="N39" s="237"/>
      <c r="O39" s="237"/>
    </row>
    <row r="40" spans="1:15" ht="15" thickBot="1" x14ac:dyDescent="0.35">
      <c r="A40" s="29" t="s">
        <v>32</v>
      </c>
      <c r="B40" s="30">
        <f>B41+B44+B47</f>
        <v>348</v>
      </c>
      <c r="C40" s="30">
        <f t="shared" ref="C40:G40" si="7">C41+C44+C47</f>
        <v>42429103</v>
      </c>
      <c r="D40" s="32">
        <f t="shared" si="7"/>
        <v>3191</v>
      </c>
      <c r="E40" s="32">
        <f t="shared" si="7"/>
        <v>818921182.5</v>
      </c>
      <c r="F40" s="33">
        <f t="shared" si="7"/>
        <v>257</v>
      </c>
      <c r="G40" s="89">
        <f t="shared" si="7"/>
        <v>27565203</v>
      </c>
      <c r="H40" s="35">
        <f>D40+F40</f>
        <v>3448</v>
      </c>
      <c r="I40" s="36">
        <f>E40+G40</f>
        <v>846486385.5</v>
      </c>
      <c r="J40" s="37">
        <f t="shared" si="1"/>
        <v>3796</v>
      </c>
      <c r="K40" s="38">
        <f t="shared" si="1"/>
        <v>888915488.5</v>
      </c>
      <c r="L40" s="253">
        <f>K40/K3</f>
        <v>0.25874327100702932</v>
      </c>
      <c r="M40" s="246">
        <f>J40/J3</f>
        <v>1.3485160994207348E-3</v>
      </c>
      <c r="N40" s="246">
        <f>E40/K40</f>
        <v>0.92125876204709645</v>
      </c>
      <c r="O40" s="246">
        <f>G40/K40</f>
        <v>3.1009925416548751E-2</v>
      </c>
    </row>
    <row r="41" spans="1:15" ht="15" thickBot="1" x14ac:dyDescent="0.35">
      <c r="A41" s="53" t="s">
        <v>21</v>
      </c>
      <c r="B41" s="62">
        <f>SUM(B42:B43)</f>
        <v>91</v>
      </c>
      <c r="C41" s="62">
        <f t="shared" ref="C41:G41" si="8">SUM(C42:C43)</f>
        <v>12263590</v>
      </c>
      <c r="D41" s="62">
        <f t="shared" si="8"/>
        <v>708</v>
      </c>
      <c r="E41" s="62">
        <f t="shared" si="8"/>
        <v>336593899.5</v>
      </c>
      <c r="F41" s="92">
        <f t="shared" si="8"/>
        <v>70</v>
      </c>
      <c r="G41" s="92">
        <f t="shared" si="8"/>
        <v>10195881</v>
      </c>
      <c r="H41" s="44">
        <f t="shared" si="0"/>
        <v>778</v>
      </c>
      <c r="I41" s="45">
        <f t="shared" si="0"/>
        <v>346789780.5</v>
      </c>
      <c r="J41" s="46">
        <f t="shared" si="1"/>
        <v>869</v>
      </c>
      <c r="K41" s="25">
        <f t="shared" si="1"/>
        <v>359053370.5</v>
      </c>
      <c r="L41" s="253"/>
      <c r="M41" s="246"/>
      <c r="N41" s="246"/>
      <c r="O41" s="246"/>
    </row>
    <row r="42" spans="1:15" ht="15" thickBot="1" x14ac:dyDescent="0.35">
      <c r="A42" s="56" t="str">
        <f>A33</f>
        <v>EverSource East</v>
      </c>
      <c r="B42" s="48">
        <v>73</v>
      </c>
      <c r="C42" s="49">
        <v>11468882</v>
      </c>
      <c r="D42" s="50">
        <v>507</v>
      </c>
      <c r="E42" s="50">
        <v>259142503</v>
      </c>
      <c r="F42" s="48">
        <v>66</v>
      </c>
      <c r="G42" s="50">
        <v>9818121</v>
      </c>
      <c r="H42" s="23">
        <f t="shared" si="0"/>
        <v>573</v>
      </c>
      <c r="I42" s="23">
        <f t="shared" si="0"/>
        <v>268960624</v>
      </c>
      <c r="J42" s="46">
        <f t="shared" si="1"/>
        <v>646</v>
      </c>
      <c r="K42" s="25">
        <f t="shared" si="1"/>
        <v>280429506</v>
      </c>
      <c r="L42" s="253"/>
      <c r="M42" s="246"/>
      <c r="N42" s="246"/>
      <c r="O42" s="246"/>
    </row>
    <row r="43" spans="1:15" ht="15" thickBot="1" x14ac:dyDescent="0.35">
      <c r="A43" s="56" t="str">
        <f>A34</f>
        <v>EverSource West</v>
      </c>
      <c r="B43" s="48">
        <v>18</v>
      </c>
      <c r="C43" s="49">
        <v>794708</v>
      </c>
      <c r="D43" s="50">
        <v>201</v>
      </c>
      <c r="E43" s="50">
        <v>77451396.5</v>
      </c>
      <c r="F43" s="51">
        <v>4</v>
      </c>
      <c r="G43" s="52">
        <v>377760</v>
      </c>
      <c r="H43" s="23">
        <f t="shared" si="0"/>
        <v>205</v>
      </c>
      <c r="I43" s="23">
        <f t="shared" si="0"/>
        <v>77829156.5</v>
      </c>
      <c r="J43" s="46">
        <f t="shared" si="1"/>
        <v>223</v>
      </c>
      <c r="K43" s="25">
        <f t="shared" si="1"/>
        <v>78623864.5</v>
      </c>
      <c r="L43" s="253"/>
      <c r="M43" s="246"/>
      <c r="N43" s="246"/>
      <c r="O43" s="246"/>
    </row>
    <row r="44" spans="1:15" ht="15" thickBot="1" x14ac:dyDescent="0.35">
      <c r="A44" s="53" t="s">
        <v>24</v>
      </c>
      <c r="B44" s="62">
        <v>255</v>
      </c>
      <c r="C44" s="63">
        <v>29210476</v>
      </c>
      <c r="D44" s="64">
        <v>2455</v>
      </c>
      <c r="E44" s="64">
        <v>471727758</v>
      </c>
      <c r="F44" s="66">
        <v>187</v>
      </c>
      <c r="G44" s="90">
        <v>17369322</v>
      </c>
      <c r="H44" s="44">
        <f t="shared" si="0"/>
        <v>2642</v>
      </c>
      <c r="I44" s="45">
        <f t="shared" si="0"/>
        <v>489097080</v>
      </c>
      <c r="J44" s="24">
        <f t="shared" si="1"/>
        <v>2897</v>
      </c>
      <c r="K44" s="25">
        <f t="shared" si="1"/>
        <v>518307556</v>
      </c>
      <c r="L44" s="253"/>
      <c r="M44" s="246"/>
      <c r="N44" s="246"/>
      <c r="O44" s="246"/>
    </row>
    <row r="45" spans="1:15" ht="15" thickBot="1" x14ac:dyDescent="0.35">
      <c r="A45" s="56" t="s">
        <v>25</v>
      </c>
      <c r="B45" s="48">
        <v>255</v>
      </c>
      <c r="C45" s="49">
        <v>29210476</v>
      </c>
      <c r="D45" s="50">
        <v>2446</v>
      </c>
      <c r="E45" s="50">
        <v>470852203</v>
      </c>
      <c r="F45" s="57">
        <v>185</v>
      </c>
      <c r="G45" s="68">
        <v>17181722</v>
      </c>
      <c r="H45" s="23">
        <f t="shared" si="0"/>
        <v>2631</v>
      </c>
      <c r="I45" s="23">
        <f t="shared" si="0"/>
        <v>488033925</v>
      </c>
      <c r="J45" s="24">
        <f t="shared" si="1"/>
        <v>2886</v>
      </c>
      <c r="K45" s="25">
        <f t="shared" si="1"/>
        <v>517244401</v>
      </c>
      <c r="L45" s="253"/>
      <c r="M45" s="246"/>
      <c r="N45" s="246"/>
      <c r="O45" s="246"/>
    </row>
    <row r="46" spans="1:15" ht="15" thickBot="1" x14ac:dyDescent="0.35">
      <c r="A46" s="56" t="s">
        <v>26</v>
      </c>
      <c r="B46" s="48">
        <v>0</v>
      </c>
      <c r="C46" s="49">
        <v>0</v>
      </c>
      <c r="D46" s="50">
        <v>9</v>
      </c>
      <c r="E46" s="50">
        <v>875555</v>
      </c>
      <c r="F46" s="57">
        <v>2</v>
      </c>
      <c r="G46" s="68">
        <v>187600</v>
      </c>
      <c r="H46" s="23">
        <f t="shared" si="0"/>
        <v>11</v>
      </c>
      <c r="I46" s="23">
        <f t="shared" si="0"/>
        <v>1063155</v>
      </c>
      <c r="J46" s="24">
        <f t="shared" si="1"/>
        <v>11</v>
      </c>
      <c r="K46" s="25">
        <f t="shared" si="1"/>
        <v>1063155</v>
      </c>
      <c r="L46" s="253"/>
      <c r="M46" s="246"/>
      <c r="N46" s="246"/>
      <c r="O46" s="246"/>
    </row>
    <row r="47" spans="1:15" ht="15" thickBot="1" x14ac:dyDescent="0.35">
      <c r="A47" s="53" t="s">
        <v>27</v>
      </c>
      <c r="B47" s="62">
        <v>2</v>
      </c>
      <c r="C47" s="63">
        <v>955037</v>
      </c>
      <c r="D47" s="64">
        <v>28</v>
      </c>
      <c r="E47" s="64">
        <v>10599525</v>
      </c>
      <c r="F47" s="69">
        <v>0</v>
      </c>
      <c r="G47" s="91">
        <v>0</v>
      </c>
      <c r="H47" s="44">
        <f t="shared" si="0"/>
        <v>28</v>
      </c>
      <c r="I47" s="45">
        <f t="shared" si="0"/>
        <v>10599525</v>
      </c>
      <c r="J47" s="24">
        <f t="shared" si="1"/>
        <v>30</v>
      </c>
      <c r="K47" s="25">
        <f t="shared" si="1"/>
        <v>11554562</v>
      </c>
      <c r="L47" s="253"/>
      <c r="M47" s="246"/>
      <c r="N47" s="246"/>
      <c r="O47" s="246"/>
    </row>
    <row r="48" spans="1:15" ht="15" thickBot="1" x14ac:dyDescent="0.35">
      <c r="A48" s="56" t="s">
        <v>28</v>
      </c>
      <c r="B48" s="48">
        <v>2</v>
      </c>
      <c r="C48" s="49">
        <v>955037</v>
      </c>
      <c r="D48" s="50">
        <v>28</v>
      </c>
      <c r="E48" s="50">
        <v>10599525</v>
      </c>
      <c r="F48" s="57">
        <v>0</v>
      </c>
      <c r="G48" s="68">
        <v>0</v>
      </c>
      <c r="H48" s="23">
        <f t="shared" si="0"/>
        <v>28</v>
      </c>
      <c r="I48" s="23">
        <f t="shared" si="0"/>
        <v>10599525</v>
      </c>
      <c r="J48" s="24">
        <f t="shared" si="1"/>
        <v>30</v>
      </c>
      <c r="K48" s="25">
        <f t="shared" si="1"/>
        <v>11554562</v>
      </c>
      <c r="L48" s="253"/>
      <c r="M48" s="246"/>
      <c r="N48" s="246"/>
      <c r="O48" s="246"/>
    </row>
    <row r="49" spans="1:15" ht="15" thickBot="1" x14ac:dyDescent="0.35">
      <c r="A49" s="29" t="s">
        <v>33</v>
      </c>
      <c r="B49" s="30">
        <f t="shared" ref="B49:G49" si="9">B50+B53+B56</f>
        <v>6586</v>
      </c>
      <c r="C49" s="31">
        <f t="shared" si="9"/>
        <v>2700458.9</v>
      </c>
      <c r="D49" s="32">
        <f t="shared" si="9"/>
        <v>6977</v>
      </c>
      <c r="E49" s="32">
        <f t="shared" si="9"/>
        <v>11662086.1</v>
      </c>
      <c r="F49" s="33">
        <f t="shared" si="9"/>
        <v>3941</v>
      </c>
      <c r="G49" s="89">
        <f t="shared" si="9"/>
        <v>2409986.7000000002</v>
      </c>
      <c r="H49" s="35">
        <f t="shared" si="0"/>
        <v>10918</v>
      </c>
      <c r="I49" s="36">
        <f t="shared" si="0"/>
        <v>14072072.800000001</v>
      </c>
      <c r="J49" s="37">
        <f t="shared" si="1"/>
        <v>17504</v>
      </c>
      <c r="K49" s="38">
        <f t="shared" si="1"/>
        <v>16772531.699999999</v>
      </c>
      <c r="L49" s="255">
        <f>K49/K3</f>
        <v>4.8821060846293146E-3</v>
      </c>
      <c r="M49" s="246">
        <f>J49/J3</f>
        <v>6.2182365132403957E-3</v>
      </c>
      <c r="N49" s="246">
        <f>E49/K49</f>
        <v>0.6953086336989901</v>
      </c>
      <c r="O49" s="246">
        <f>G49/K49</f>
        <v>0.14368651931061788</v>
      </c>
    </row>
    <row r="50" spans="1:15" ht="15" thickBot="1" x14ac:dyDescent="0.35">
      <c r="A50" s="53" t="s">
        <v>21</v>
      </c>
      <c r="B50" s="62">
        <f>D51+D52</f>
        <v>6293</v>
      </c>
      <c r="C50" s="63">
        <f>C51+C52</f>
        <v>1352942.9</v>
      </c>
      <c r="D50" s="64">
        <f>D51+D52</f>
        <v>6293</v>
      </c>
      <c r="E50" s="64">
        <f>E51+E52</f>
        <v>7690663.0999999996</v>
      </c>
      <c r="F50" s="62">
        <f>SUM(F51:F52)</f>
        <v>3662</v>
      </c>
      <c r="G50" s="63">
        <f>SUM(G51:G52)</f>
        <v>1509513.7000000002</v>
      </c>
      <c r="H50" s="44">
        <f t="shared" si="0"/>
        <v>9955</v>
      </c>
      <c r="I50" s="45">
        <f t="shared" si="0"/>
        <v>9200176.8000000007</v>
      </c>
      <c r="J50" s="46">
        <f t="shared" si="1"/>
        <v>16248</v>
      </c>
      <c r="K50" s="25">
        <f t="shared" si="1"/>
        <v>10553119.699999999</v>
      </c>
      <c r="L50" s="255"/>
      <c r="M50" s="246"/>
      <c r="N50" s="246"/>
      <c r="O50" s="246"/>
    </row>
    <row r="51" spans="1:15" ht="15" thickBot="1" x14ac:dyDescent="0.35">
      <c r="A51" s="56" t="str">
        <f>A42</f>
        <v>EverSource East</v>
      </c>
      <c r="B51" s="48">
        <v>2217</v>
      </c>
      <c r="C51" s="49">
        <v>869512</v>
      </c>
      <c r="D51" s="50">
        <v>4997</v>
      </c>
      <c r="E51" s="50">
        <v>4964277</v>
      </c>
      <c r="F51" s="48">
        <v>2638</v>
      </c>
      <c r="G51" s="50">
        <v>1025059.0000000001</v>
      </c>
      <c r="H51" s="23">
        <f t="shared" si="0"/>
        <v>7635</v>
      </c>
      <c r="I51" s="23">
        <f t="shared" si="0"/>
        <v>5989336</v>
      </c>
      <c r="J51" s="46">
        <f t="shared" si="1"/>
        <v>9852</v>
      </c>
      <c r="K51" s="25">
        <f t="shared" si="1"/>
        <v>6858848</v>
      </c>
      <c r="L51" s="255"/>
      <c r="M51" s="246"/>
      <c r="N51" s="246"/>
      <c r="O51" s="246"/>
    </row>
    <row r="52" spans="1:15" ht="15" thickBot="1" x14ac:dyDescent="0.35">
      <c r="A52" s="56" t="str">
        <f>A43</f>
        <v>EverSource West</v>
      </c>
      <c r="B52" s="48">
        <v>150</v>
      </c>
      <c r="C52" s="49">
        <v>483430.9</v>
      </c>
      <c r="D52" s="50">
        <v>1296</v>
      </c>
      <c r="E52" s="50">
        <v>2726386.1</v>
      </c>
      <c r="F52" s="51">
        <v>1024</v>
      </c>
      <c r="G52" s="52">
        <v>484454.7</v>
      </c>
      <c r="H52" s="23">
        <f t="shared" si="0"/>
        <v>2320</v>
      </c>
      <c r="I52" s="23">
        <f t="shared" si="0"/>
        <v>3210840.8000000003</v>
      </c>
      <c r="J52" s="196">
        <f t="shared" si="1"/>
        <v>2470</v>
      </c>
      <c r="K52" s="25">
        <f t="shared" si="1"/>
        <v>3694271.7</v>
      </c>
      <c r="L52" s="255"/>
      <c r="M52" s="246"/>
      <c r="N52" s="246"/>
      <c r="O52" s="246"/>
    </row>
    <row r="53" spans="1:15" ht="15" thickBot="1" x14ac:dyDescent="0.35">
      <c r="A53" s="53" t="s">
        <v>24</v>
      </c>
      <c r="B53" s="62">
        <v>200</v>
      </c>
      <c r="C53" s="63">
        <v>1307692</v>
      </c>
      <c r="D53" s="64">
        <v>419</v>
      </c>
      <c r="E53" s="64">
        <v>3883917</v>
      </c>
      <c r="F53" s="66">
        <v>176</v>
      </c>
      <c r="G53" s="90">
        <v>891920</v>
      </c>
      <c r="H53" s="44">
        <f t="shared" si="0"/>
        <v>595</v>
      </c>
      <c r="I53" s="45">
        <f t="shared" si="0"/>
        <v>4775837</v>
      </c>
      <c r="J53" s="24">
        <f t="shared" si="1"/>
        <v>795</v>
      </c>
      <c r="K53" s="25">
        <f t="shared" si="1"/>
        <v>6083529</v>
      </c>
      <c r="L53" s="255"/>
      <c r="M53" s="246"/>
      <c r="N53" s="246"/>
      <c r="O53" s="246"/>
    </row>
    <row r="54" spans="1:15" ht="15" thickBot="1" x14ac:dyDescent="0.35">
      <c r="A54" s="56" t="s">
        <v>25</v>
      </c>
      <c r="B54" s="48">
        <v>200</v>
      </c>
      <c r="C54" s="49">
        <v>1307692</v>
      </c>
      <c r="D54" s="50">
        <v>418</v>
      </c>
      <c r="E54" s="50">
        <v>3862038</v>
      </c>
      <c r="F54" s="57">
        <v>175</v>
      </c>
      <c r="G54" s="68">
        <v>891717</v>
      </c>
      <c r="H54" s="23">
        <f t="shared" si="0"/>
        <v>593</v>
      </c>
      <c r="I54" s="23">
        <f t="shared" si="0"/>
        <v>4753755</v>
      </c>
      <c r="J54" s="24">
        <f t="shared" si="1"/>
        <v>793</v>
      </c>
      <c r="K54" s="25">
        <f t="shared" si="1"/>
        <v>6061447</v>
      </c>
      <c r="L54" s="255"/>
      <c r="M54" s="246"/>
      <c r="N54" s="246"/>
      <c r="O54" s="246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21879</v>
      </c>
      <c r="F55" s="57">
        <v>1</v>
      </c>
      <c r="G55" s="68">
        <v>203</v>
      </c>
      <c r="H55" s="23">
        <f t="shared" si="0"/>
        <v>2</v>
      </c>
      <c r="I55" s="23">
        <f t="shared" si="0"/>
        <v>22082</v>
      </c>
      <c r="J55" s="24">
        <f t="shared" si="1"/>
        <v>2</v>
      </c>
      <c r="K55" s="25">
        <f t="shared" si="1"/>
        <v>22082</v>
      </c>
      <c r="L55" s="255"/>
      <c r="M55" s="246"/>
      <c r="N55" s="246"/>
      <c r="O55" s="246"/>
    </row>
    <row r="56" spans="1:15" ht="15" thickBot="1" x14ac:dyDescent="0.35">
      <c r="A56" s="53" t="s">
        <v>27</v>
      </c>
      <c r="B56" s="62">
        <v>93</v>
      </c>
      <c r="C56" s="63">
        <v>39824</v>
      </c>
      <c r="D56" s="64">
        <v>265</v>
      </c>
      <c r="E56" s="64">
        <v>87506</v>
      </c>
      <c r="F56" s="69">
        <v>103</v>
      </c>
      <c r="G56" s="91">
        <v>8553</v>
      </c>
      <c r="H56" s="44">
        <f t="shared" si="0"/>
        <v>368</v>
      </c>
      <c r="I56" s="45">
        <f t="shared" si="0"/>
        <v>96059</v>
      </c>
      <c r="J56" s="24">
        <f t="shared" si="1"/>
        <v>461</v>
      </c>
      <c r="K56" s="25">
        <f t="shared" si="1"/>
        <v>135883</v>
      </c>
      <c r="L56" s="255"/>
      <c r="M56" s="246"/>
      <c r="N56" s="246"/>
      <c r="O56" s="246"/>
    </row>
    <row r="57" spans="1:15" ht="15" thickBot="1" x14ac:dyDescent="0.35">
      <c r="A57" s="56" t="s">
        <v>28</v>
      </c>
      <c r="B57" s="48">
        <v>93</v>
      </c>
      <c r="C57" s="49">
        <v>39824</v>
      </c>
      <c r="D57" s="50">
        <v>265</v>
      </c>
      <c r="E57" s="50">
        <v>87506</v>
      </c>
      <c r="F57" s="57">
        <v>103</v>
      </c>
      <c r="G57" s="68">
        <v>8553</v>
      </c>
      <c r="H57" s="23">
        <f t="shared" si="0"/>
        <v>368</v>
      </c>
      <c r="I57" s="23">
        <f t="shared" si="0"/>
        <v>96059</v>
      </c>
      <c r="J57" s="24">
        <f t="shared" si="1"/>
        <v>461</v>
      </c>
      <c r="K57" s="25">
        <f t="shared" si="1"/>
        <v>135883</v>
      </c>
      <c r="L57" s="255"/>
      <c r="M57" s="246"/>
      <c r="N57" s="246"/>
      <c r="O57" s="246"/>
    </row>
    <row r="58" spans="1:15" ht="15" thickBot="1" x14ac:dyDescent="0.35">
      <c r="A58" s="72" t="s">
        <v>34</v>
      </c>
      <c r="B58" s="73">
        <v>399</v>
      </c>
      <c r="C58" s="74">
        <v>710569.3</v>
      </c>
      <c r="D58" s="75">
        <v>102</v>
      </c>
      <c r="E58" s="75">
        <v>1144040.6000000001</v>
      </c>
      <c r="F58" s="76">
        <v>213</v>
      </c>
      <c r="G58" s="94">
        <v>262085.399999999</v>
      </c>
      <c r="H58" s="35">
        <f t="shared" si="0"/>
        <v>315</v>
      </c>
      <c r="I58" s="36">
        <f t="shared" si="0"/>
        <v>1406125.9999999991</v>
      </c>
      <c r="J58" s="37">
        <f t="shared" si="1"/>
        <v>714</v>
      </c>
      <c r="K58" s="38">
        <f t="shared" si="1"/>
        <v>2116695.2999999993</v>
      </c>
      <c r="L58" s="254">
        <f>K58/K3</f>
        <v>6.1612231166248269E-4</v>
      </c>
      <c r="M58" s="242">
        <f>J58/J3</f>
        <v>2.5364607349483793E-4</v>
      </c>
      <c r="N58" s="242">
        <f>E58/K58</f>
        <v>0.54048431061381408</v>
      </c>
      <c r="O58" s="242">
        <v>8.1073743761895883E-2</v>
      </c>
    </row>
    <row r="59" spans="1:15" ht="15" thickBot="1" x14ac:dyDescent="0.35">
      <c r="A59" s="95" t="s">
        <v>21</v>
      </c>
      <c r="B59" s="62">
        <v>399</v>
      </c>
      <c r="C59" s="63">
        <v>710569.3</v>
      </c>
      <c r="D59" s="64">
        <v>102</v>
      </c>
      <c r="E59" s="63">
        <v>1144040.6000000001</v>
      </c>
      <c r="F59" s="62">
        <v>213</v>
      </c>
      <c r="G59" s="63">
        <v>262085.399999999</v>
      </c>
      <c r="H59" s="44">
        <f t="shared" si="0"/>
        <v>315</v>
      </c>
      <c r="I59" s="45">
        <f t="shared" si="0"/>
        <v>1406125.9999999991</v>
      </c>
      <c r="J59" s="79">
        <f t="shared" si="1"/>
        <v>714</v>
      </c>
      <c r="K59" s="80">
        <f t="shared" si="1"/>
        <v>2116695.2999999993</v>
      </c>
      <c r="L59" s="254"/>
      <c r="M59" s="242"/>
      <c r="N59" s="242"/>
      <c r="O59" s="242"/>
    </row>
    <row r="60" spans="1:15" ht="15" thickBot="1" x14ac:dyDescent="0.35">
      <c r="A60" s="99" t="str">
        <f>A43</f>
        <v>EverSource West</v>
      </c>
      <c r="B60" s="51">
        <v>399</v>
      </c>
      <c r="C60" s="52">
        <v>710569.3</v>
      </c>
      <c r="D60" s="52">
        <v>102</v>
      </c>
      <c r="E60" s="65">
        <v>1144040.6000000001</v>
      </c>
      <c r="F60" s="51">
        <v>213</v>
      </c>
      <c r="G60" s="52">
        <v>262085.399999999</v>
      </c>
      <c r="H60" s="82">
        <f>H59</f>
        <v>315</v>
      </c>
      <c r="I60" s="82">
        <f>I59</f>
        <v>1406125.9999999991</v>
      </c>
      <c r="J60" s="83">
        <f t="shared" si="1"/>
        <v>714</v>
      </c>
      <c r="K60" s="84">
        <f t="shared" si="1"/>
        <v>2116695.2999999993</v>
      </c>
      <c r="L60" s="254"/>
      <c r="M60" s="242"/>
      <c r="N60" s="242"/>
      <c r="O60" s="242"/>
    </row>
  </sheetData>
  <mergeCells count="33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87B8B-F010-4B98-AE4B-9A5F129ABC90}">
  <sheetPr>
    <tabColor rgb="FF92D050"/>
  </sheetPr>
  <dimension ref="A1:O6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4" sqref="N4:N12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</cols>
  <sheetData>
    <row r="1" spans="1:15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51"/>
      <c r="M1" s="251"/>
      <c r="N1" s="251"/>
      <c r="O1" s="252"/>
    </row>
    <row r="2" spans="1:15" ht="44.4" thickTop="1" thickBot="1" x14ac:dyDescent="0.35">
      <c r="A2" s="1">
        <f>JAN!A2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03" t="s">
        <v>15</v>
      </c>
      <c r="M2" s="104" t="s">
        <v>16</v>
      </c>
      <c r="N2" s="105" t="s">
        <v>17</v>
      </c>
      <c r="O2" s="106" t="s">
        <v>18</v>
      </c>
    </row>
    <row r="3" spans="1:15" ht="15" thickBot="1" x14ac:dyDescent="0.35">
      <c r="A3" s="16" t="s">
        <v>38</v>
      </c>
      <c r="B3" s="17">
        <f>B4+B13+B22+B31+B40+B49</f>
        <v>1097817</v>
      </c>
      <c r="C3" s="18">
        <f>C4+C13+C22+C31+C40+C49+C58</f>
        <v>692252642.19999993</v>
      </c>
      <c r="D3" s="19">
        <f>D4+D13+D22+D31+D40+D49</f>
        <v>515207</v>
      </c>
      <c r="E3" s="20">
        <f>E4+E13+E22+E31+E40+E49+E58</f>
        <v>1770702163.6999998</v>
      </c>
      <c r="F3" s="21">
        <f>F4+F13+F22+F31+F40+F49</f>
        <v>1200282</v>
      </c>
      <c r="G3" s="22">
        <f>G4+G13+G22+G31+G40+G49+G58</f>
        <v>798559109.59999979</v>
      </c>
      <c r="H3" s="23">
        <f>D3+F3</f>
        <v>1715489</v>
      </c>
      <c r="I3" s="23">
        <f>E3+G3</f>
        <v>2569261273.2999997</v>
      </c>
      <c r="J3" s="24">
        <f>B3+D3+F3</f>
        <v>2813306</v>
      </c>
      <c r="K3" s="25">
        <f>C3+E3+G3</f>
        <v>3261513915.4999995</v>
      </c>
      <c r="L3" s="107">
        <f>SUM(L4:L57)</f>
        <v>0.99935565036530671</v>
      </c>
      <c r="M3" s="27">
        <f>SUM(M4:M57)</f>
        <v>0.99999999999999989</v>
      </c>
      <c r="N3" s="27">
        <f>E3/K3</f>
        <v>0.54290805116143315</v>
      </c>
      <c r="O3" s="108">
        <f>G3/K3</f>
        <v>0.24484307910045461</v>
      </c>
    </row>
    <row r="4" spans="1:15" ht="15" thickBot="1" x14ac:dyDescent="0.35">
      <c r="A4" s="29" t="s">
        <v>20</v>
      </c>
      <c r="B4" s="30">
        <f>SUM(B5,B8,B11)</f>
        <v>858317</v>
      </c>
      <c r="C4" s="31">
        <f>SUM(C5,C8,C11)</f>
        <v>407198343.29999989</v>
      </c>
      <c r="D4" s="32">
        <f>SUM(D5,D8,D11)</f>
        <v>324053</v>
      </c>
      <c r="E4" s="32">
        <f>E5+E8+E11</f>
        <v>170789030</v>
      </c>
      <c r="F4" s="33">
        <f>F5+F8+F11</f>
        <v>962483</v>
      </c>
      <c r="G4" s="34">
        <f>G5+G8+G11</f>
        <v>505314616.0999999</v>
      </c>
      <c r="H4" s="35">
        <f t="shared" ref="H4:I59" si="0">D4+F4</f>
        <v>1286536</v>
      </c>
      <c r="I4" s="36">
        <f t="shared" si="0"/>
        <v>676103646.0999999</v>
      </c>
      <c r="J4" s="37">
        <f t="shared" ref="J4:K60" si="1">B4+D4+F4</f>
        <v>2144853</v>
      </c>
      <c r="K4" s="38">
        <f>C4+I4</f>
        <v>1083301989.3999999</v>
      </c>
      <c r="L4" s="256">
        <f>K4/K$3</f>
        <v>0.33214697758967754</v>
      </c>
      <c r="M4" s="237">
        <f>J4/J3</f>
        <v>0.76239591427310072</v>
      </c>
      <c r="N4" s="237">
        <f>E4/$K$4</f>
        <v>0.15765597374615145</v>
      </c>
      <c r="O4" s="237">
        <f>G4/K4</f>
        <v>0.46645775697308062</v>
      </c>
    </row>
    <row r="5" spans="1:15" ht="15" thickBot="1" x14ac:dyDescent="0.35">
      <c r="A5" s="39" t="s">
        <v>21</v>
      </c>
      <c r="B5" s="40">
        <f>B6+B7</f>
        <v>338014</v>
      </c>
      <c r="C5" s="41">
        <f>C6+C7</f>
        <v>150962993.29999989</v>
      </c>
      <c r="D5" s="42">
        <v>133987</v>
      </c>
      <c r="E5" s="42">
        <v>76712011</v>
      </c>
      <c r="F5" s="43">
        <v>599011</v>
      </c>
      <c r="G5" s="41">
        <v>312851493.0999999</v>
      </c>
      <c r="H5" s="44">
        <f t="shared" si="0"/>
        <v>732998</v>
      </c>
      <c r="I5" s="45">
        <f t="shared" si="0"/>
        <v>389563504.0999999</v>
      </c>
      <c r="J5" s="24">
        <f t="shared" si="1"/>
        <v>1071012</v>
      </c>
      <c r="K5" s="25">
        <f t="shared" si="1"/>
        <v>540526497.39999986</v>
      </c>
      <c r="L5" s="256"/>
      <c r="M5" s="237"/>
      <c r="N5" s="237"/>
      <c r="O5" s="237"/>
    </row>
    <row r="6" spans="1:15" ht="15" thickBot="1" x14ac:dyDescent="0.35">
      <c r="A6" s="47" t="s">
        <v>22</v>
      </c>
      <c r="B6" s="48">
        <v>240918</v>
      </c>
      <c r="C6" s="49">
        <v>102751601</v>
      </c>
      <c r="D6" s="50">
        <v>118805</v>
      </c>
      <c r="E6" s="50">
        <v>57008159</v>
      </c>
      <c r="F6" s="48">
        <v>604659</v>
      </c>
      <c r="G6" s="49">
        <v>262671897</v>
      </c>
      <c r="H6" s="23">
        <f t="shared" si="0"/>
        <v>723464</v>
      </c>
      <c r="I6" s="23">
        <f t="shared" si="0"/>
        <v>319680056</v>
      </c>
      <c r="J6" s="24">
        <f t="shared" si="1"/>
        <v>964382</v>
      </c>
      <c r="K6" s="25">
        <f t="shared" si="1"/>
        <v>422431657</v>
      </c>
      <c r="L6" s="256"/>
      <c r="M6" s="237"/>
      <c r="N6" s="237"/>
      <c r="O6" s="237"/>
    </row>
    <row r="7" spans="1:15" ht="15" thickBot="1" x14ac:dyDescent="0.35">
      <c r="A7" s="47" t="s">
        <v>23</v>
      </c>
      <c r="B7" s="48">
        <v>97096</v>
      </c>
      <c r="C7" s="49">
        <v>48211392.2999999</v>
      </c>
      <c r="D7" s="50">
        <v>16488</v>
      </c>
      <c r="E7" s="50">
        <v>8959054.5</v>
      </c>
      <c r="F7" s="51">
        <v>34198</v>
      </c>
      <c r="G7" s="65">
        <v>18582176</v>
      </c>
      <c r="H7" s="23">
        <f t="shared" si="0"/>
        <v>50686</v>
      </c>
      <c r="I7" s="23">
        <f t="shared" si="0"/>
        <v>27541230.5</v>
      </c>
      <c r="J7" s="24">
        <f t="shared" si="1"/>
        <v>147782</v>
      </c>
      <c r="K7" s="25">
        <f t="shared" si="1"/>
        <v>75752622.799999893</v>
      </c>
      <c r="L7" s="256"/>
      <c r="M7" s="237"/>
      <c r="N7" s="237"/>
      <c r="O7" s="237"/>
    </row>
    <row r="8" spans="1:15" ht="15" thickBot="1" x14ac:dyDescent="0.35">
      <c r="A8" s="53" t="s">
        <v>24</v>
      </c>
      <c r="B8" s="40">
        <v>515095</v>
      </c>
      <c r="C8" s="41">
        <v>254479428</v>
      </c>
      <c r="D8" s="42">
        <v>188408</v>
      </c>
      <c r="E8" s="42">
        <v>93452891</v>
      </c>
      <c r="F8" s="54">
        <v>349813</v>
      </c>
      <c r="G8" s="109">
        <v>186218275</v>
      </c>
      <c r="H8" s="44">
        <f t="shared" si="0"/>
        <v>538221</v>
      </c>
      <c r="I8" s="45">
        <f t="shared" si="0"/>
        <v>279671166</v>
      </c>
      <c r="J8" s="24">
        <f t="shared" si="1"/>
        <v>1053316</v>
      </c>
      <c r="K8" s="25">
        <f t="shared" si="1"/>
        <v>534150594</v>
      </c>
      <c r="L8" s="256"/>
      <c r="M8" s="237"/>
      <c r="N8" s="237"/>
      <c r="O8" s="237"/>
    </row>
    <row r="9" spans="1:15" ht="15" thickBot="1" x14ac:dyDescent="0.35">
      <c r="A9" s="56" t="s">
        <v>25</v>
      </c>
      <c r="B9" s="48">
        <v>512785</v>
      </c>
      <c r="C9" s="49">
        <v>252873402</v>
      </c>
      <c r="D9" s="50">
        <v>187934</v>
      </c>
      <c r="E9" s="50">
        <v>93111615</v>
      </c>
      <c r="F9" s="57">
        <v>340459</v>
      </c>
      <c r="G9" s="110">
        <v>180025982</v>
      </c>
      <c r="H9" s="23">
        <f t="shared" si="0"/>
        <v>528393</v>
      </c>
      <c r="I9" s="23">
        <f t="shared" si="0"/>
        <v>273137597</v>
      </c>
      <c r="J9" s="46">
        <f t="shared" si="1"/>
        <v>1041178</v>
      </c>
      <c r="K9" s="25">
        <f t="shared" si="1"/>
        <v>526010999</v>
      </c>
      <c r="L9" s="256"/>
      <c r="M9" s="237"/>
      <c r="N9" s="237"/>
      <c r="O9" s="237"/>
    </row>
    <row r="10" spans="1:15" ht="15" thickBot="1" x14ac:dyDescent="0.35">
      <c r="A10" s="56" t="s">
        <v>26</v>
      </c>
      <c r="B10" s="48">
        <v>2310</v>
      </c>
      <c r="C10" s="49">
        <v>1606026</v>
      </c>
      <c r="D10" s="50">
        <v>474</v>
      </c>
      <c r="E10" s="50">
        <v>341276</v>
      </c>
      <c r="F10" s="57">
        <v>9354</v>
      </c>
      <c r="G10" s="110">
        <v>6192293</v>
      </c>
      <c r="H10" s="23">
        <f t="shared" si="0"/>
        <v>9828</v>
      </c>
      <c r="I10" s="23">
        <f t="shared" si="0"/>
        <v>6533569</v>
      </c>
      <c r="J10" s="46">
        <f t="shared" si="1"/>
        <v>12138</v>
      </c>
      <c r="K10" s="25">
        <f t="shared" si="1"/>
        <v>8139595</v>
      </c>
      <c r="L10" s="256"/>
      <c r="M10" s="237"/>
      <c r="N10" s="237"/>
      <c r="O10" s="237"/>
    </row>
    <row r="11" spans="1:15" ht="15" thickBot="1" x14ac:dyDescent="0.35">
      <c r="A11" s="53" t="s">
        <v>27</v>
      </c>
      <c r="B11" s="40">
        <v>5208</v>
      </c>
      <c r="C11" s="41">
        <v>1755922</v>
      </c>
      <c r="D11" s="42">
        <v>1658</v>
      </c>
      <c r="E11" s="42">
        <v>624128</v>
      </c>
      <c r="F11" s="54">
        <v>13659</v>
      </c>
      <c r="G11" s="109">
        <v>6244848</v>
      </c>
      <c r="H11" s="44">
        <f t="shared" si="0"/>
        <v>15317</v>
      </c>
      <c r="I11" s="45">
        <f t="shared" si="0"/>
        <v>6868976</v>
      </c>
      <c r="J11" s="46">
        <f t="shared" si="1"/>
        <v>20525</v>
      </c>
      <c r="K11" s="25">
        <f t="shared" si="1"/>
        <v>8624898</v>
      </c>
      <c r="L11" s="256"/>
      <c r="M11" s="237"/>
      <c r="N11" s="237"/>
      <c r="O11" s="237"/>
    </row>
    <row r="12" spans="1:15" ht="15" thickBot="1" x14ac:dyDescent="0.35">
      <c r="A12" s="56" t="s">
        <v>28</v>
      </c>
      <c r="B12" s="48">
        <v>5208</v>
      </c>
      <c r="C12" s="49">
        <v>1755922</v>
      </c>
      <c r="D12" s="50">
        <v>1658</v>
      </c>
      <c r="E12" s="50">
        <v>624128</v>
      </c>
      <c r="F12" s="57">
        <v>13659</v>
      </c>
      <c r="G12" s="110">
        <v>6244848</v>
      </c>
      <c r="H12" s="23">
        <f t="shared" si="0"/>
        <v>15317</v>
      </c>
      <c r="I12" s="23">
        <f t="shared" si="0"/>
        <v>6868976</v>
      </c>
      <c r="J12" s="24">
        <f t="shared" si="1"/>
        <v>20525</v>
      </c>
      <c r="K12" s="25">
        <f t="shared" si="1"/>
        <v>8624898</v>
      </c>
      <c r="L12" s="256"/>
      <c r="M12" s="237"/>
      <c r="N12" s="237"/>
      <c r="O12" s="237"/>
    </row>
    <row r="13" spans="1:15" ht="15" thickBot="1" x14ac:dyDescent="0.35">
      <c r="A13" s="29" t="s">
        <v>29</v>
      </c>
      <c r="B13" s="30">
        <f t="shared" ref="B13:G13" si="2">B14+B17+B20</f>
        <v>117426</v>
      </c>
      <c r="C13" s="31">
        <f t="shared" si="2"/>
        <v>63187264</v>
      </c>
      <c r="D13" s="32">
        <f t="shared" si="2"/>
        <v>75223.999999999985</v>
      </c>
      <c r="E13" s="32">
        <f t="shared" si="2"/>
        <v>37184210</v>
      </c>
      <c r="F13" s="111">
        <f t="shared" si="2"/>
        <v>100776</v>
      </c>
      <c r="G13" s="112">
        <f t="shared" si="2"/>
        <v>50098656</v>
      </c>
      <c r="H13" s="35">
        <f t="shared" si="0"/>
        <v>176000</v>
      </c>
      <c r="I13" s="36">
        <f t="shared" si="0"/>
        <v>87282866</v>
      </c>
      <c r="J13" s="60">
        <f t="shared" si="1"/>
        <v>293426</v>
      </c>
      <c r="K13" s="61">
        <f t="shared" si="1"/>
        <v>150470130</v>
      </c>
      <c r="L13" s="253">
        <f>K13/K3</f>
        <v>4.6135056878005835E-2</v>
      </c>
      <c r="M13" s="237">
        <f>J13/J3</f>
        <v>0.10429935456718892</v>
      </c>
      <c r="N13" s="237">
        <f>E13/K13</f>
        <v>0.247120209173741</v>
      </c>
      <c r="O13" s="237">
        <f>G13/K13</f>
        <v>0.33294751589567978</v>
      </c>
    </row>
    <row r="14" spans="1:15" ht="15" thickBot="1" x14ac:dyDescent="0.35">
      <c r="A14" s="39" t="s">
        <v>21</v>
      </c>
      <c r="B14" s="62">
        <f t="shared" ref="B14:G14" si="3">B15+B16</f>
        <v>53402</v>
      </c>
      <c r="C14" s="63">
        <f t="shared" si="3"/>
        <v>26814761</v>
      </c>
      <c r="D14" s="64">
        <f t="shared" si="3"/>
        <v>36928.999999999985</v>
      </c>
      <c r="E14" s="64">
        <f t="shared" si="3"/>
        <v>16862296</v>
      </c>
      <c r="F14" s="62">
        <f t="shared" si="3"/>
        <v>60998</v>
      </c>
      <c r="G14" s="63">
        <f t="shared" si="3"/>
        <v>27916447</v>
      </c>
      <c r="H14" s="44">
        <f t="shared" si="0"/>
        <v>97926.999999999985</v>
      </c>
      <c r="I14" s="45">
        <f t="shared" si="0"/>
        <v>44778743</v>
      </c>
      <c r="J14" s="24">
        <f t="shared" si="1"/>
        <v>151329</v>
      </c>
      <c r="K14" s="25">
        <f t="shared" si="1"/>
        <v>71593504</v>
      </c>
      <c r="L14" s="253"/>
      <c r="M14" s="237"/>
      <c r="N14" s="237"/>
      <c r="O14" s="237"/>
    </row>
    <row r="15" spans="1:15" ht="15" thickBot="1" x14ac:dyDescent="0.35">
      <c r="A15" s="47" t="str">
        <f>A6</f>
        <v>EverSource East</v>
      </c>
      <c r="B15" s="48">
        <v>26827</v>
      </c>
      <c r="C15" s="49">
        <v>11117325</v>
      </c>
      <c r="D15" s="50">
        <v>27160.999999999989</v>
      </c>
      <c r="E15" s="50">
        <v>11701702</v>
      </c>
      <c r="F15" s="48">
        <v>53862</v>
      </c>
      <c r="G15" s="49">
        <v>23686215</v>
      </c>
      <c r="H15" s="23">
        <f t="shared" si="0"/>
        <v>81022.999999999985</v>
      </c>
      <c r="I15" s="23">
        <f t="shared" si="0"/>
        <v>35387917</v>
      </c>
      <c r="J15" s="24">
        <f t="shared" si="1"/>
        <v>107849.99999999999</v>
      </c>
      <c r="K15" s="25">
        <f t="shared" si="1"/>
        <v>46505242</v>
      </c>
      <c r="L15" s="253"/>
      <c r="M15" s="237"/>
      <c r="N15" s="237"/>
      <c r="O15" s="237"/>
    </row>
    <row r="16" spans="1:15" ht="15" thickBot="1" x14ac:dyDescent="0.35">
      <c r="A16" s="47" t="str">
        <f>A7</f>
        <v>EverSource West</v>
      </c>
      <c r="B16" s="48">
        <v>26575</v>
      </c>
      <c r="C16" s="49">
        <v>15697436</v>
      </c>
      <c r="D16" s="50">
        <v>9768</v>
      </c>
      <c r="E16" s="50">
        <v>5160594</v>
      </c>
      <c r="F16" s="51">
        <v>7136</v>
      </c>
      <c r="G16" s="65">
        <v>4230232</v>
      </c>
      <c r="H16" s="23">
        <f t="shared" si="0"/>
        <v>16904</v>
      </c>
      <c r="I16" s="23">
        <f t="shared" si="0"/>
        <v>9390826</v>
      </c>
      <c r="J16" s="24">
        <f t="shared" si="1"/>
        <v>43479</v>
      </c>
      <c r="K16" s="25">
        <f t="shared" si="1"/>
        <v>25088262</v>
      </c>
      <c r="L16" s="253"/>
      <c r="M16" s="237"/>
      <c r="N16" s="237"/>
      <c r="O16" s="237"/>
    </row>
    <row r="17" spans="1:15" ht="15" thickBot="1" x14ac:dyDescent="0.35">
      <c r="A17" s="39" t="s">
        <v>24</v>
      </c>
      <c r="B17" s="62">
        <v>63088</v>
      </c>
      <c r="C17" s="63">
        <v>35772503</v>
      </c>
      <c r="D17" s="64">
        <v>37690</v>
      </c>
      <c r="E17" s="64">
        <v>19959317</v>
      </c>
      <c r="F17" s="66">
        <v>35732</v>
      </c>
      <c r="G17" s="67">
        <v>20057242</v>
      </c>
      <c r="H17" s="44">
        <f t="shared" si="0"/>
        <v>73422</v>
      </c>
      <c r="I17" s="45">
        <f t="shared" si="0"/>
        <v>40016559</v>
      </c>
      <c r="J17" s="46">
        <f t="shared" si="1"/>
        <v>136510</v>
      </c>
      <c r="K17" s="25">
        <f t="shared" si="1"/>
        <v>75789062</v>
      </c>
      <c r="L17" s="253"/>
      <c r="M17" s="237"/>
      <c r="N17" s="237"/>
      <c r="O17" s="237"/>
    </row>
    <row r="18" spans="1:15" ht="15" thickBot="1" x14ac:dyDescent="0.35">
      <c r="A18" s="56" t="s">
        <v>25</v>
      </c>
      <c r="B18" s="48">
        <v>71500</v>
      </c>
      <c r="C18" s="49">
        <v>36898460</v>
      </c>
      <c r="D18" s="50">
        <v>39714</v>
      </c>
      <c r="E18" s="50">
        <v>20736490</v>
      </c>
      <c r="F18" s="57">
        <v>38993</v>
      </c>
      <c r="G18" s="58">
        <v>20679025</v>
      </c>
      <c r="H18" s="23">
        <f t="shared" si="0"/>
        <v>78707</v>
      </c>
      <c r="I18" s="23">
        <f t="shared" si="0"/>
        <v>41415515</v>
      </c>
      <c r="J18" s="46">
        <f t="shared" si="1"/>
        <v>150207</v>
      </c>
      <c r="K18" s="25">
        <f t="shared" si="1"/>
        <v>78313975</v>
      </c>
      <c r="L18" s="253"/>
      <c r="M18" s="237"/>
      <c r="N18" s="237"/>
      <c r="O18" s="237"/>
    </row>
    <row r="19" spans="1:15" ht="15" thickBot="1" x14ac:dyDescent="0.35">
      <c r="A19" s="56" t="s">
        <v>26</v>
      </c>
      <c r="B19" s="48">
        <v>49</v>
      </c>
      <c r="C19" s="49">
        <v>40782</v>
      </c>
      <c r="D19" s="50">
        <v>10</v>
      </c>
      <c r="E19" s="50">
        <v>9441</v>
      </c>
      <c r="F19" s="57">
        <v>96</v>
      </c>
      <c r="G19" s="58">
        <v>74223</v>
      </c>
      <c r="H19" s="23">
        <f t="shared" si="0"/>
        <v>106</v>
      </c>
      <c r="I19" s="23">
        <f t="shared" si="0"/>
        <v>83664</v>
      </c>
      <c r="J19" s="46">
        <f t="shared" si="1"/>
        <v>155</v>
      </c>
      <c r="K19" s="25">
        <f t="shared" si="1"/>
        <v>124446</v>
      </c>
      <c r="L19" s="253"/>
      <c r="M19" s="237"/>
      <c r="N19" s="237"/>
      <c r="O19" s="237"/>
    </row>
    <row r="20" spans="1:15" ht="15" thickBot="1" x14ac:dyDescent="0.35">
      <c r="A20" s="53" t="s">
        <v>27</v>
      </c>
      <c r="B20" s="62">
        <v>936</v>
      </c>
      <c r="C20" s="63">
        <v>600000</v>
      </c>
      <c r="D20" s="64">
        <v>605</v>
      </c>
      <c r="E20" s="64">
        <v>362597</v>
      </c>
      <c r="F20" s="69">
        <v>4046</v>
      </c>
      <c r="G20" s="70">
        <v>2124967</v>
      </c>
      <c r="H20" s="44">
        <f t="shared" si="0"/>
        <v>4651</v>
      </c>
      <c r="I20" s="45">
        <f t="shared" si="0"/>
        <v>2487564</v>
      </c>
      <c r="J20" s="46">
        <f t="shared" si="1"/>
        <v>5587</v>
      </c>
      <c r="K20" s="25">
        <f t="shared" si="1"/>
        <v>3087564</v>
      </c>
      <c r="L20" s="253"/>
      <c r="M20" s="237"/>
      <c r="N20" s="237"/>
      <c r="O20" s="237"/>
    </row>
    <row r="21" spans="1:15" ht="15" thickBot="1" x14ac:dyDescent="0.35">
      <c r="A21" s="56" t="s">
        <v>28</v>
      </c>
      <c r="B21" s="48">
        <v>936</v>
      </c>
      <c r="C21" s="49">
        <v>600000</v>
      </c>
      <c r="D21" s="50">
        <v>605</v>
      </c>
      <c r="E21" s="50">
        <v>362597</v>
      </c>
      <c r="F21" s="57">
        <v>4046</v>
      </c>
      <c r="G21" s="58">
        <v>2124967</v>
      </c>
      <c r="H21" s="23">
        <f t="shared" si="0"/>
        <v>4651</v>
      </c>
      <c r="I21" s="23">
        <f t="shared" si="0"/>
        <v>2487564</v>
      </c>
      <c r="J21" s="46">
        <f t="shared" si="1"/>
        <v>5587</v>
      </c>
      <c r="K21" s="25">
        <f t="shared" si="1"/>
        <v>3087564</v>
      </c>
      <c r="L21" s="253"/>
      <c r="M21" s="237"/>
      <c r="N21" s="237"/>
      <c r="O21" s="237"/>
    </row>
    <row r="22" spans="1:15" ht="15" thickBot="1" x14ac:dyDescent="0.35">
      <c r="A22" s="29" t="s">
        <v>30</v>
      </c>
      <c r="B22" s="30">
        <f t="shared" ref="B22:G22" si="4">B23+B26+B29</f>
        <v>112430</v>
      </c>
      <c r="C22" s="31">
        <f t="shared" si="4"/>
        <v>129319001.90000001</v>
      </c>
      <c r="D22" s="32">
        <f t="shared" si="4"/>
        <v>95116</v>
      </c>
      <c r="E22" s="32">
        <f t="shared" si="4"/>
        <v>253624910.30000001</v>
      </c>
      <c r="F22" s="33">
        <f t="shared" si="4"/>
        <v>129791</v>
      </c>
      <c r="G22" s="59">
        <f t="shared" si="4"/>
        <v>151316011.40000001</v>
      </c>
      <c r="H22" s="35">
        <f t="shared" si="0"/>
        <v>224907</v>
      </c>
      <c r="I22" s="36">
        <f t="shared" si="0"/>
        <v>404940921.70000005</v>
      </c>
      <c r="J22" s="78">
        <f t="shared" si="1"/>
        <v>337337</v>
      </c>
      <c r="K22" s="38">
        <f t="shared" si="1"/>
        <v>534259923.60000002</v>
      </c>
      <c r="L22" s="253">
        <f>K22/K3</f>
        <v>0.16380734144992801</v>
      </c>
      <c r="M22" s="237">
        <f>J22/J3</f>
        <v>0.11990768156752234</v>
      </c>
      <c r="N22" s="237">
        <f>E22/K22</f>
        <v>0.47472194543622326</v>
      </c>
      <c r="O22" s="237">
        <f>G22/K22</f>
        <v>0.28322545771426827</v>
      </c>
    </row>
    <row r="23" spans="1:15" ht="15" thickBot="1" x14ac:dyDescent="0.35">
      <c r="A23" s="53" t="s">
        <v>21</v>
      </c>
      <c r="B23" s="62">
        <f>SUM(B24:B25)</f>
        <v>45630</v>
      </c>
      <c r="C23" s="63">
        <f>SUM(C24:C25)</f>
        <v>66888913.899999999</v>
      </c>
      <c r="D23" s="64">
        <f>SUM(D24:D25)</f>
        <v>51048</v>
      </c>
      <c r="E23" s="64">
        <f>SUM(E24:E25)</f>
        <v>185565131.30000001</v>
      </c>
      <c r="F23" s="62">
        <f>F24+F25</f>
        <v>83485</v>
      </c>
      <c r="G23" s="63">
        <f>G24+G25</f>
        <v>109101674.40000001</v>
      </c>
      <c r="H23" s="44">
        <f t="shared" si="0"/>
        <v>134533</v>
      </c>
      <c r="I23" s="45">
        <f t="shared" si="0"/>
        <v>294666805.70000005</v>
      </c>
      <c r="J23" s="24">
        <f t="shared" si="1"/>
        <v>180163</v>
      </c>
      <c r="K23" s="25">
        <f t="shared" si="1"/>
        <v>361555719.60000002</v>
      </c>
      <c r="L23" s="253"/>
      <c r="M23" s="237"/>
      <c r="N23" s="237"/>
      <c r="O23" s="237"/>
    </row>
    <row r="24" spans="1:15" ht="15" thickBot="1" x14ac:dyDescent="0.35">
      <c r="A24" s="56" t="str">
        <f>A15</f>
        <v>EverSource East</v>
      </c>
      <c r="B24" s="48">
        <v>34715</v>
      </c>
      <c r="C24" s="49">
        <v>51180064</v>
      </c>
      <c r="D24" s="50">
        <v>44487</v>
      </c>
      <c r="E24" s="50">
        <v>161984497</v>
      </c>
      <c r="F24" s="48">
        <v>78661</v>
      </c>
      <c r="G24" s="49">
        <v>101517956</v>
      </c>
      <c r="H24" s="23">
        <f t="shared" si="0"/>
        <v>123148</v>
      </c>
      <c r="I24" s="23">
        <f t="shared" si="0"/>
        <v>263502453</v>
      </c>
      <c r="J24" s="24">
        <f t="shared" si="1"/>
        <v>157863</v>
      </c>
      <c r="K24" s="25">
        <f t="shared" si="1"/>
        <v>314682517</v>
      </c>
      <c r="L24" s="253"/>
      <c r="M24" s="237"/>
      <c r="N24" s="237"/>
      <c r="O24" s="237"/>
    </row>
    <row r="25" spans="1:15" ht="15" thickBot="1" x14ac:dyDescent="0.35">
      <c r="A25" s="56" t="str">
        <f>A16</f>
        <v>EverSource West</v>
      </c>
      <c r="B25" s="48">
        <v>10915</v>
      </c>
      <c r="C25" s="49">
        <v>15708849.9</v>
      </c>
      <c r="D25" s="50">
        <v>6561</v>
      </c>
      <c r="E25" s="50">
        <v>23580634.300000001</v>
      </c>
      <c r="F25" s="51">
        <v>4824</v>
      </c>
      <c r="G25" s="65">
        <v>7583718.4000000004</v>
      </c>
      <c r="H25" s="23">
        <f t="shared" si="0"/>
        <v>11385</v>
      </c>
      <c r="I25" s="23">
        <f t="shared" si="0"/>
        <v>31164352.700000003</v>
      </c>
      <c r="J25" s="24">
        <f t="shared" si="1"/>
        <v>22300</v>
      </c>
      <c r="K25" s="25">
        <f t="shared" si="1"/>
        <v>46873202.600000001</v>
      </c>
      <c r="L25" s="253"/>
      <c r="M25" s="237"/>
      <c r="N25" s="237"/>
      <c r="O25" s="237"/>
    </row>
    <row r="26" spans="1:15" ht="15" thickBot="1" x14ac:dyDescent="0.35">
      <c r="A26" s="53" t="s">
        <v>24</v>
      </c>
      <c r="B26" s="40">
        <v>66482</v>
      </c>
      <c r="C26" s="41">
        <v>62377422</v>
      </c>
      <c r="D26" s="42">
        <v>43551</v>
      </c>
      <c r="E26" s="42">
        <v>67942650</v>
      </c>
      <c r="F26" s="86">
        <v>44704</v>
      </c>
      <c r="G26" s="87">
        <v>41928699</v>
      </c>
      <c r="H26" s="44">
        <f t="shared" si="0"/>
        <v>88255</v>
      </c>
      <c r="I26" s="45">
        <f t="shared" si="0"/>
        <v>109871349</v>
      </c>
      <c r="J26" s="24">
        <f t="shared" si="1"/>
        <v>154737</v>
      </c>
      <c r="K26" s="25">
        <f t="shared" si="1"/>
        <v>172248771</v>
      </c>
      <c r="L26" s="253"/>
      <c r="M26" s="237"/>
      <c r="N26" s="237"/>
      <c r="O26" s="237"/>
    </row>
    <row r="27" spans="1:15" ht="15" thickBot="1" x14ac:dyDescent="0.35">
      <c r="A27" s="56" t="s">
        <v>25</v>
      </c>
      <c r="B27" s="48">
        <v>66199</v>
      </c>
      <c r="C27" s="49">
        <v>62176606</v>
      </c>
      <c r="D27" s="50">
        <v>43227</v>
      </c>
      <c r="E27" s="50">
        <v>67429887</v>
      </c>
      <c r="F27" s="57">
        <v>43691</v>
      </c>
      <c r="G27" s="58">
        <v>40817189</v>
      </c>
      <c r="H27" s="23">
        <f t="shared" si="0"/>
        <v>86918</v>
      </c>
      <c r="I27" s="23">
        <f t="shared" si="0"/>
        <v>108247076</v>
      </c>
      <c r="J27" s="46">
        <f t="shared" si="1"/>
        <v>153117</v>
      </c>
      <c r="K27" s="25">
        <f t="shared" si="1"/>
        <v>170423682</v>
      </c>
      <c r="L27" s="253"/>
      <c r="M27" s="237"/>
      <c r="N27" s="237"/>
      <c r="O27" s="237"/>
    </row>
    <row r="28" spans="1:15" ht="15" thickBot="1" x14ac:dyDescent="0.35">
      <c r="A28" s="56" t="s">
        <v>26</v>
      </c>
      <c r="B28" s="48">
        <v>283</v>
      </c>
      <c r="C28" s="49">
        <v>200816</v>
      </c>
      <c r="D28" s="50">
        <v>324</v>
      </c>
      <c r="E28" s="50">
        <v>512763</v>
      </c>
      <c r="F28" s="57">
        <v>1013</v>
      </c>
      <c r="G28" s="58">
        <v>1111510</v>
      </c>
      <c r="H28" s="23">
        <f t="shared" si="0"/>
        <v>1337</v>
      </c>
      <c r="I28" s="23">
        <f t="shared" si="0"/>
        <v>1624273</v>
      </c>
      <c r="J28" s="46">
        <f t="shared" si="1"/>
        <v>1620</v>
      </c>
      <c r="K28" s="25">
        <f t="shared" si="1"/>
        <v>1825089</v>
      </c>
      <c r="L28" s="253"/>
      <c r="M28" s="237"/>
      <c r="N28" s="237"/>
      <c r="O28" s="237"/>
    </row>
    <row r="29" spans="1:15" ht="15" thickBot="1" x14ac:dyDescent="0.35">
      <c r="A29" s="53" t="s">
        <v>27</v>
      </c>
      <c r="B29" s="40">
        <v>318</v>
      </c>
      <c r="C29" s="41">
        <v>52666</v>
      </c>
      <c r="D29" s="42">
        <v>517</v>
      </c>
      <c r="E29" s="42">
        <v>117129</v>
      </c>
      <c r="F29" s="54">
        <v>1602</v>
      </c>
      <c r="G29" s="55">
        <v>285638</v>
      </c>
      <c r="H29" s="44">
        <f t="shared" si="0"/>
        <v>2119</v>
      </c>
      <c r="I29" s="45">
        <f t="shared" si="0"/>
        <v>402767</v>
      </c>
      <c r="J29" s="46">
        <f t="shared" si="1"/>
        <v>2437</v>
      </c>
      <c r="K29" s="25">
        <f t="shared" si="1"/>
        <v>455433</v>
      </c>
      <c r="L29" s="253"/>
      <c r="M29" s="237"/>
      <c r="N29" s="237"/>
      <c r="O29" s="237"/>
    </row>
    <row r="30" spans="1:15" ht="15" thickBot="1" x14ac:dyDescent="0.35">
      <c r="A30" s="56" t="s">
        <v>28</v>
      </c>
      <c r="B30" s="48">
        <v>318</v>
      </c>
      <c r="C30" s="49">
        <v>52666</v>
      </c>
      <c r="D30" s="50">
        <v>517</v>
      </c>
      <c r="E30" s="50">
        <v>117129</v>
      </c>
      <c r="F30" s="57">
        <v>1602</v>
      </c>
      <c r="G30" s="58">
        <v>285638</v>
      </c>
      <c r="H30" s="23">
        <f t="shared" si="0"/>
        <v>2119</v>
      </c>
      <c r="I30" s="23">
        <f t="shared" si="0"/>
        <v>402767</v>
      </c>
      <c r="J30" s="24">
        <f t="shared" si="1"/>
        <v>2437</v>
      </c>
      <c r="K30" s="25">
        <f t="shared" si="1"/>
        <v>455433</v>
      </c>
      <c r="L30" s="253"/>
      <c r="M30" s="237"/>
      <c r="N30" s="237"/>
      <c r="O30" s="237"/>
    </row>
    <row r="31" spans="1:15" ht="15" thickBot="1" x14ac:dyDescent="0.35">
      <c r="A31" s="29" t="s">
        <v>31</v>
      </c>
      <c r="B31" s="30">
        <f t="shared" ref="B31:G31" si="5">B32+B35+B38</f>
        <v>2778</v>
      </c>
      <c r="C31" s="31">
        <f t="shared" si="5"/>
        <v>52634547</v>
      </c>
      <c r="D31" s="32">
        <f t="shared" si="5"/>
        <v>10935</v>
      </c>
      <c r="E31" s="32">
        <f t="shared" si="5"/>
        <v>479943530</v>
      </c>
      <c r="F31" s="33">
        <f t="shared" si="5"/>
        <v>2957</v>
      </c>
      <c r="G31" s="89">
        <f t="shared" si="5"/>
        <v>64410384.299999997</v>
      </c>
      <c r="H31" s="35">
        <f t="shared" si="0"/>
        <v>13892</v>
      </c>
      <c r="I31" s="36">
        <f t="shared" si="0"/>
        <v>544353914.29999995</v>
      </c>
      <c r="J31" s="37">
        <f t="shared" si="1"/>
        <v>16670</v>
      </c>
      <c r="K31" s="38">
        <f t="shared" si="1"/>
        <v>596988461.29999995</v>
      </c>
      <c r="L31" s="253">
        <f>K31/K3</f>
        <v>0.18304029256563203</v>
      </c>
      <c r="M31" s="237">
        <f>J31/J3</f>
        <v>5.9254130194155916E-3</v>
      </c>
      <c r="N31" s="237">
        <f>E31/K31</f>
        <v>0.80394104930416355</v>
      </c>
      <c r="O31" s="237">
        <f>G31/K31</f>
        <v>0.10789217627379293</v>
      </c>
    </row>
    <row r="32" spans="1:15" ht="15" thickBot="1" x14ac:dyDescent="0.35">
      <c r="A32" s="53" t="s">
        <v>21</v>
      </c>
      <c r="B32" s="62">
        <f t="shared" ref="B32:G32" si="6">B33+B34</f>
        <v>295</v>
      </c>
      <c r="C32" s="63">
        <f t="shared" si="6"/>
        <v>18083310</v>
      </c>
      <c r="D32" s="64">
        <f t="shared" si="6"/>
        <v>3307</v>
      </c>
      <c r="E32" s="64">
        <f t="shared" si="6"/>
        <v>332659634</v>
      </c>
      <c r="F32" s="62">
        <f t="shared" si="6"/>
        <v>605</v>
      </c>
      <c r="G32" s="63">
        <f t="shared" si="6"/>
        <v>36340742.299999997</v>
      </c>
      <c r="H32" s="44">
        <f t="shared" si="0"/>
        <v>3912</v>
      </c>
      <c r="I32" s="45">
        <f t="shared" si="0"/>
        <v>369000376.30000001</v>
      </c>
      <c r="J32" s="46">
        <f t="shared" si="1"/>
        <v>4207</v>
      </c>
      <c r="K32" s="25">
        <f t="shared" si="1"/>
        <v>387083686.30000001</v>
      </c>
      <c r="L32" s="253"/>
      <c r="M32" s="237"/>
      <c r="N32" s="237"/>
      <c r="O32" s="237"/>
    </row>
    <row r="33" spans="1:15" ht="15" thickBot="1" x14ac:dyDescent="0.35">
      <c r="A33" s="56" t="str">
        <f>A24</f>
        <v>EverSource East</v>
      </c>
      <c r="B33" s="48">
        <v>234</v>
      </c>
      <c r="C33" s="49">
        <v>15771317</v>
      </c>
      <c r="D33" s="50">
        <v>2871</v>
      </c>
      <c r="E33" s="50">
        <v>311525116</v>
      </c>
      <c r="F33" s="48">
        <v>555</v>
      </c>
      <c r="G33" s="50">
        <v>34190074</v>
      </c>
      <c r="H33" s="23">
        <f t="shared" si="0"/>
        <v>3426</v>
      </c>
      <c r="I33" s="23">
        <f t="shared" si="0"/>
        <v>345715190</v>
      </c>
      <c r="J33" s="46">
        <f t="shared" si="1"/>
        <v>3660</v>
      </c>
      <c r="K33" s="25">
        <f t="shared" si="1"/>
        <v>361486507</v>
      </c>
      <c r="L33" s="253"/>
      <c r="M33" s="237"/>
      <c r="N33" s="237"/>
      <c r="O33" s="237"/>
    </row>
    <row r="34" spans="1:15" ht="15" thickBot="1" x14ac:dyDescent="0.35">
      <c r="A34" s="56" t="str">
        <f>A25</f>
        <v>EverSource West</v>
      </c>
      <c r="B34" s="48">
        <v>61</v>
      </c>
      <c r="C34" s="49">
        <v>2311993</v>
      </c>
      <c r="D34" s="50">
        <v>436</v>
      </c>
      <c r="E34" s="50">
        <v>21134518</v>
      </c>
      <c r="F34" s="51">
        <v>50</v>
      </c>
      <c r="G34" s="52">
        <v>2150668.2999999998</v>
      </c>
      <c r="H34" s="23">
        <f t="shared" si="0"/>
        <v>486</v>
      </c>
      <c r="I34" s="23">
        <f t="shared" si="0"/>
        <v>23285186.300000001</v>
      </c>
      <c r="J34" s="46">
        <f t="shared" si="1"/>
        <v>547</v>
      </c>
      <c r="K34" s="25">
        <f t="shared" si="1"/>
        <v>25597179.300000001</v>
      </c>
      <c r="L34" s="253"/>
      <c r="M34" s="237"/>
      <c r="N34" s="237"/>
      <c r="O34" s="237"/>
    </row>
    <row r="35" spans="1:15" ht="15" thickBot="1" x14ac:dyDescent="0.35">
      <c r="A35" s="53" t="s">
        <v>24</v>
      </c>
      <c r="B35" s="62">
        <v>2235</v>
      </c>
      <c r="C35" s="63">
        <v>34059812</v>
      </c>
      <c r="D35" s="64">
        <v>7206</v>
      </c>
      <c r="E35" s="64">
        <v>143404481</v>
      </c>
      <c r="F35" s="66">
        <v>1495</v>
      </c>
      <c r="G35" s="90">
        <v>25954857</v>
      </c>
      <c r="H35" s="44">
        <f t="shared" si="0"/>
        <v>8701</v>
      </c>
      <c r="I35" s="45">
        <f t="shared" si="0"/>
        <v>169359338</v>
      </c>
      <c r="J35" s="24">
        <f t="shared" si="1"/>
        <v>10936</v>
      </c>
      <c r="K35" s="25">
        <f t="shared" si="1"/>
        <v>203419150</v>
      </c>
      <c r="L35" s="253"/>
      <c r="M35" s="237"/>
      <c r="N35" s="237"/>
      <c r="O35" s="237"/>
    </row>
    <row r="36" spans="1:15" ht="15" thickBot="1" x14ac:dyDescent="0.35">
      <c r="A36" s="56" t="s">
        <v>25</v>
      </c>
      <c r="B36" s="48">
        <v>2228</v>
      </c>
      <c r="C36" s="49">
        <v>34014435</v>
      </c>
      <c r="D36" s="50">
        <v>7178</v>
      </c>
      <c r="E36" s="50">
        <v>142701479</v>
      </c>
      <c r="F36" s="57">
        <v>1457</v>
      </c>
      <c r="G36" s="68">
        <v>25393465</v>
      </c>
      <c r="H36" s="23">
        <f t="shared" si="0"/>
        <v>8635</v>
      </c>
      <c r="I36" s="23">
        <f t="shared" si="0"/>
        <v>168094944</v>
      </c>
      <c r="J36" s="24">
        <f t="shared" si="1"/>
        <v>10863</v>
      </c>
      <c r="K36" s="25">
        <f t="shared" si="1"/>
        <v>202109379</v>
      </c>
      <c r="L36" s="253"/>
      <c r="M36" s="237"/>
      <c r="N36" s="237"/>
      <c r="O36" s="237"/>
    </row>
    <row r="37" spans="1:15" ht="15" thickBot="1" x14ac:dyDescent="0.35">
      <c r="A37" s="56" t="s">
        <v>26</v>
      </c>
      <c r="B37" s="48">
        <v>7</v>
      </c>
      <c r="C37" s="49">
        <v>45377</v>
      </c>
      <c r="D37" s="50">
        <v>28</v>
      </c>
      <c r="E37" s="50">
        <v>703002</v>
      </c>
      <c r="F37" s="57">
        <v>38</v>
      </c>
      <c r="G37" s="68">
        <v>561392</v>
      </c>
      <c r="H37" s="23">
        <f t="shared" si="0"/>
        <v>66</v>
      </c>
      <c r="I37" s="23">
        <f t="shared" si="0"/>
        <v>1264394</v>
      </c>
      <c r="J37" s="24">
        <f t="shared" si="1"/>
        <v>73</v>
      </c>
      <c r="K37" s="25">
        <f t="shared" si="1"/>
        <v>1309771</v>
      </c>
      <c r="L37" s="253"/>
      <c r="M37" s="237"/>
      <c r="N37" s="237"/>
      <c r="O37" s="237"/>
    </row>
    <row r="38" spans="1:15" ht="15" thickBot="1" x14ac:dyDescent="0.35">
      <c r="A38" s="53" t="s">
        <v>27</v>
      </c>
      <c r="B38" s="62">
        <v>248</v>
      </c>
      <c r="C38" s="63">
        <v>491425</v>
      </c>
      <c r="D38" s="64">
        <v>422</v>
      </c>
      <c r="E38" s="64">
        <v>3879415</v>
      </c>
      <c r="F38" s="69">
        <v>857</v>
      </c>
      <c r="G38" s="91">
        <v>2114785</v>
      </c>
      <c r="H38" s="44">
        <f t="shared" si="0"/>
        <v>1279</v>
      </c>
      <c r="I38" s="45">
        <f t="shared" si="0"/>
        <v>5994200</v>
      </c>
      <c r="J38" s="24">
        <f t="shared" si="1"/>
        <v>1527</v>
      </c>
      <c r="K38" s="25">
        <f t="shared" si="1"/>
        <v>6485625</v>
      </c>
      <c r="L38" s="253"/>
      <c r="M38" s="237"/>
      <c r="N38" s="237"/>
      <c r="O38" s="237"/>
    </row>
    <row r="39" spans="1:15" ht="15" thickBot="1" x14ac:dyDescent="0.35">
      <c r="A39" s="56" t="s">
        <v>28</v>
      </c>
      <c r="B39" s="48">
        <v>248</v>
      </c>
      <c r="C39" s="49">
        <v>491425</v>
      </c>
      <c r="D39" s="50">
        <v>422</v>
      </c>
      <c r="E39" s="50">
        <v>3879415</v>
      </c>
      <c r="F39" s="57">
        <v>857</v>
      </c>
      <c r="G39" s="68">
        <v>2114785</v>
      </c>
      <c r="H39" s="23">
        <f t="shared" si="0"/>
        <v>1279</v>
      </c>
      <c r="I39" s="23">
        <f t="shared" si="0"/>
        <v>5994200</v>
      </c>
      <c r="J39" s="24">
        <f t="shared" si="1"/>
        <v>1527</v>
      </c>
      <c r="K39" s="25">
        <f t="shared" si="1"/>
        <v>6485625</v>
      </c>
      <c r="L39" s="253"/>
      <c r="M39" s="237"/>
      <c r="N39" s="237"/>
      <c r="O39" s="237"/>
    </row>
    <row r="40" spans="1:15" ht="15" thickBot="1" x14ac:dyDescent="0.35">
      <c r="A40" s="29" t="s">
        <v>32</v>
      </c>
      <c r="B40" s="30">
        <f>B41+B44+B47</f>
        <v>322</v>
      </c>
      <c r="C40" s="30">
        <f t="shared" ref="C40:G40" si="7">C41+C44+C47</f>
        <v>36689479</v>
      </c>
      <c r="D40" s="32">
        <f t="shared" si="7"/>
        <v>3132</v>
      </c>
      <c r="E40" s="32">
        <f t="shared" si="7"/>
        <v>818428734.5</v>
      </c>
      <c r="F40" s="33">
        <f t="shared" si="7"/>
        <v>241</v>
      </c>
      <c r="G40" s="89">
        <f t="shared" si="7"/>
        <v>25151521</v>
      </c>
      <c r="H40" s="35">
        <f>D40+F40</f>
        <v>3373</v>
      </c>
      <c r="I40" s="36">
        <f>E40+G40</f>
        <v>843580255.5</v>
      </c>
      <c r="J40" s="37">
        <f t="shared" si="1"/>
        <v>3695</v>
      </c>
      <c r="K40" s="38">
        <f t="shared" si="1"/>
        <v>880269734.5</v>
      </c>
      <c r="L40" s="253">
        <f>K40/K3</f>
        <v>0.26989605358315699</v>
      </c>
      <c r="M40" s="246">
        <f>J40/J3</f>
        <v>1.3134013861272112E-3</v>
      </c>
      <c r="N40" s="246">
        <f>E40/K40</f>
        <v>0.92974766986039092</v>
      </c>
      <c r="O40" s="246">
        <f>G40/K40</f>
        <v>2.8572515916710756E-2</v>
      </c>
    </row>
    <row r="41" spans="1:15" ht="15" thickBot="1" x14ac:dyDescent="0.35">
      <c r="A41" s="53" t="s">
        <v>21</v>
      </c>
      <c r="B41" s="30">
        <f t="shared" ref="B41:G41" si="8">B42+B43</f>
        <v>82</v>
      </c>
      <c r="C41" s="30">
        <f t="shared" si="8"/>
        <v>11786988</v>
      </c>
      <c r="D41" s="32">
        <f t="shared" si="8"/>
        <v>720</v>
      </c>
      <c r="E41" s="32">
        <f t="shared" si="8"/>
        <v>322882750.5</v>
      </c>
      <c r="F41" s="33">
        <f t="shared" si="8"/>
        <v>70</v>
      </c>
      <c r="G41" s="33">
        <f t="shared" si="8"/>
        <v>9193236</v>
      </c>
      <c r="H41" s="35">
        <f>D41+F41</f>
        <v>790</v>
      </c>
      <c r="I41" s="36">
        <f>E41+G41</f>
        <v>332075986.5</v>
      </c>
      <c r="J41" s="46">
        <f t="shared" si="1"/>
        <v>872</v>
      </c>
      <c r="K41" s="25">
        <f t="shared" si="1"/>
        <v>343862974.5</v>
      </c>
      <c r="L41" s="253"/>
      <c r="M41" s="246"/>
      <c r="N41" s="246"/>
      <c r="O41" s="246"/>
    </row>
    <row r="42" spans="1:15" ht="15" thickBot="1" x14ac:dyDescent="0.35">
      <c r="A42" s="56" t="str">
        <f>A33</f>
        <v>EverSource East</v>
      </c>
      <c r="B42" s="48">
        <v>65</v>
      </c>
      <c r="C42" s="49">
        <v>8229606</v>
      </c>
      <c r="D42" s="50">
        <v>509</v>
      </c>
      <c r="E42" s="50">
        <v>252224910</v>
      </c>
      <c r="F42" s="48">
        <v>66</v>
      </c>
      <c r="G42" s="50">
        <v>8929716</v>
      </c>
      <c r="H42" s="23">
        <f t="shared" si="0"/>
        <v>575</v>
      </c>
      <c r="I42" s="23">
        <f t="shared" si="0"/>
        <v>261154626</v>
      </c>
      <c r="J42" s="46">
        <f t="shared" si="1"/>
        <v>640</v>
      </c>
      <c r="K42" s="25">
        <f t="shared" si="1"/>
        <v>269384232</v>
      </c>
      <c r="L42" s="253"/>
      <c r="M42" s="246"/>
      <c r="N42" s="246"/>
      <c r="O42" s="246"/>
    </row>
    <row r="43" spans="1:15" ht="15" thickBot="1" x14ac:dyDescent="0.35">
      <c r="A43" s="56" t="str">
        <f>A34</f>
        <v>EverSource West</v>
      </c>
      <c r="B43" s="48">
        <v>17</v>
      </c>
      <c r="C43" s="49">
        <v>3557382</v>
      </c>
      <c r="D43" s="50">
        <v>211</v>
      </c>
      <c r="E43" s="50">
        <v>70657840.5</v>
      </c>
      <c r="F43" s="51">
        <v>4</v>
      </c>
      <c r="G43" s="52">
        <v>263520</v>
      </c>
      <c r="H43" s="23">
        <f t="shared" si="0"/>
        <v>215</v>
      </c>
      <c r="I43" s="23">
        <f t="shared" si="0"/>
        <v>70921360.5</v>
      </c>
      <c r="J43" s="46">
        <f t="shared" si="1"/>
        <v>232</v>
      </c>
      <c r="K43" s="25">
        <f t="shared" si="1"/>
        <v>74478742.5</v>
      </c>
      <c r="L43" s="253"/>
      <c r="M43" s="246"/>
      <c r="N43" s="246"/>
      <c r="O43" s="246"/>
    </row>
    <row r="44" spans="1:15" ht="15" thickBot="1" x14ac:dyDescent="0.35">
      <c r="A44" s="53" t="s">
        <v>24</v>
      </c>
      <c r="B44" s="62">
        <v>240</v>
      </c>
      <c r="C44" s="63">
        <v>24902491</v>
      </c>
      <c r="D44" s="64">
        <v>2387</v>
      </c>
      <c r="E44" s="64">
        <v>484320875</v>
      </c>
      <c r="F44" s="66">
        <v>166</v>
      </c>
      <c r="G44" s="90">
        <v>14773467</v>
      </c>
      <c r="H44" s="44">
        <f t="shared" si="0"/>
        <v>2553</v>
      </c>
      <c r="I44" s="45">
        <f t="shared" si="0"/>
        <v>499094342</v>
      </c>
      <c r="J44" s="24">
        <f t="shared" si="1"/>
        <v>2793</v>
      </c>
      <c r="K44" s="25">
        <f t="shared" si="1"/>
        <v>523996833</v>
      </c>
      <c r="L44" s="253"/>
      <c r="M44" s="246"/>
      <c r="N44" s="246"/>
      <c r="O44" s="246"/>
    </row>
    <row r="45" spans="1:15" ht="15" thickBot="1" x14ac:dyDescent="0.35">
      <c r="A45" s="56" t="s">
        <v>25</v>
      </c>
      <c r="B45" s="48">
        <v>239</v>
      </c>
      <c r="C45" s="49">
        <v>24853651</v>
      </c>
      <c r="D45" s="50">
        <v>2379</v>
      </c>
      <c r="E45" s="50">
        <v>483491258</v>
      </c>
      <c r="F45" s="57">
        <v>164</v>
      </c>
      <c r="G45" s="68">
        <v>14592867</v>
      </c>
      <c r="H45" s="23">
        <f t="shared" si="0"/>
        <v>2543</v>
      </c>
      <c r="I45" s="23">
        <f t="shared" si="0"/>
        <v>498084125</v>
      </c>
      <c r="J45" s="24">
        <f t="shared" si="1"/>
        <v>2782</v>
      </c>
      <c r="K45" s="25">
        <f t="shared" si="1"/>
        <v>522937776</v>
      </c>
      <c r="L45" s="253"/>
      <c r="M45" s="246"/>
      <c r="N45" s="246"/>
      <c r="O45" s="246"/>
    </row>
    <row r="46" spans="1:15" ht="15" thickBot="1" x14ac:dyDescent="0.35">
      <c r="A46" s="56" t="s">
        <v>26</v>
      </c>
      <c r="B46" s="48">
        <v>1</v>
      </c>
      <c r="C46" s="49">
        <v>48840</v>
      </c>
      <c r="D46" s="50">
        <v>8</v>
      </c>
      <c r="E46" s="50">
        <v>829617</v>
      </c>
      <c r="F46" s="57">
        <v>2</v>
      </c>
      <c r="G46" s="68">
        <v>180600</v>
      </c>
      <c r="H46" s="23">
        <f t="shared" si="0"/>
        <v>10</v>
      </c>
      <c r="I46" s="23">
        <f t="shared" si="0"/>
        <v>1010217</v>
      </c>
      <c r="J46" s="24">
        <f t="shared" si="1"/>
        <v>11</v>
      </c>
      <c r="K46" s="25">
        <f t="shared" si="1"/>
        <v>1059057</v>
      </c>
      <c r="L46" s="253"/>
      <c r="M46" s="246"/>
      <c r="N46" s="246"/>
      <c r="O46" s="246"/>
    </row>
    <row r="47" spans="1:15" ht="15" thickBot="1" x14ac:dyDescent="0.35">
      <c r="A47" s="53" t="s">
        <v>27</v>
      </c>
      <c r="B47" s="62">
        <v>0</v>
      </c>
      <c r="C47" s="63">
        <v>0</v>
      </c>
      <c r="D47" s="64">
        <v>25</v>
      </c>
      <c r="E47" s="64">
        <v>11225109</v>
      </c>
      <c r="F47" s="69">
        <v>5</v>
      </c>
      <c r="G47" s="91">
        <v>1184818</v>
      </c>
      <c r="H47" s="44">
        <f t="shared" si="0"/>
        <v>30</v>
      </c>
      <c r="I47" s="45">
        <f t="shared" si="0"/>
        <v>12409927</v>
      </c>
      <c r="J47" s="24">
        <f t="shared" si="1"/>
        <v>30</v>
      </c>
      <c r="K47" s="25">
        <f t="shared" si="1"/>
        <v>12409927</v>
      </c>
      <c r="L47" s="253"/>
      <c r="M47" s="246"/>
      <c r="N47" s="246"/>
      <c r="O47" s="246"/>
    </row>
    <row r="48" spans="1:15" ht="15" thickBot="1" x14ac:dyDescent="0.35">
      <c r="A48" s="56" t="s">
        <v>28</v>
      </c>
      <c r="B48" s="48">
        <v>0</v>
      </c>
      <c r="C48" s="49">
        <v>0</v>
      </c>
      <c r="D48" s="50">
        <v>25</v>
      </c>
      <c r="E48" s="50">
        <v>11225109</v>
      </c>
      <c r="F48" s="57">
        <v>5</v>
      </c>
      <c r="G48" s="68">
        <v>1184818</v>
      </c>
      <c r="H48" s="23">
        <f t="shared" si="0"/>
        <v>30</v>
      </c>
      <c r="I48" s="23">
        <f t="shared" si="0"/>
        <v>12409927</v>
      </c>
      <c r="J48" s="24">
        <f t="shared" si="1"/>
        <v>30</v>
      </c>
      <c r="K48" s="25">
        <f t="shared" si="1"/>
        <v>12409927</v>
      </c>
      <c r="L48" s="253"/>
      <c r="M48" s="246"/>
      <c r="N48" s="246"/>
      <c r="O48" s="246"/>
    </row>
    <row r="49" spans="1:15" ht="15" thickBot="1" x14ac:dyDescent="0.35">
      <c r="A49" s="29" t="s">
        <v>33</v>
      </c>
      <c r="B49" s="30">
        <f t="shared" ref="B49:G49" si="9">B50+B53+B56</f>
        <v>6544</v>
      </c>
      <c r="C49" s="31">
        <f t="shared" si="9"/>
        <v>2637969.5</v>
      </c>
      <c r="D49" s="32">
        <f t="shared" si="9"/>
        <v>6747</v>
      </c>
      <c r="E49" s="32">
        <f t="shared" si="9"/>
        <v>9473768.0999999996</v>
      </c>
      <c r="F49" s="33">
        <f t="shared" si="9"/>
        <v>4034</v>
      </c>
      <c r="G49" s="89">
        <f t="shared" si="9"/>
        <v>2010383.7999999989</v>
      </c>
      <c r="H49" s="35">
        <f t="shared" si="0"/>
        <v>10781</v>
      </c>
      <c r="I49" s="36">
        <f t="shared" si="0"/>
        <v>11484151.899999999</v>
      </c>
      <c r="J49" s="37">
        <f t="shared" si="1"/>
        <v>17325</v>
      </c>
      <c r="K49" s="38">
        <f t="shared" si="1"/>
        <v>14122121.399999999</v>
      </c>
      <c r="L49" s="255">
        <f>K49/K3</f>
        <v>4.3299282989062568E-3</v>
      </c>
      <c r="M49" s="246">
        <f>J49/J3</f>
        <v>6.1582351866451782E-3</v>
      </c>
      <c r="N49" s="246">
        <f>E49/K49</f>
        <v>0.67084596086250903</v>
      </c>
      <c r="O49" s="246">
        <f>G49/K49</f>
        <v>0.14235706825179956</v>
      </c>
    </row>
    <row r="50" spans="1:15" ht="15" thickBot="1" x14ac:dyDescent="0.35">
      <c r="A50" s="53" t="s">
        <v>21</v>
      </c>
      <c r="B50" s="62">
        <f>D51+D52</f>
        <v>6227</v>
      </c>
      <c r="C50" s="63">
        <f>C51+C52</f>
        <v>1138229.5</v>
      </c>
      <c r="D50" s="64">
        <f>D51+D52</f>
        <v>6227</v>
      </c>
      <c r="E50" s="64">
        <f>E51+E52</f>
        <v>5744824.0999999996</v>
      </c>
      <c r="F50" s="62">
        <f>SUM(F51:F52)</f>
        <v>3609</v>
      </c>
      <c r="G50" s="63">
        <f>SUM(G51:G52)</f>
        <v>1160342.7999999989</v>
      </c>
      <c r="H50" s="44">
        <f t="shared" si="0"/>
        <v>9836</v>
      </c>
      <c r="I50" s="45">
        <f t="shared" si="0"/>
        <v>6905166.8999999985</v>
      </c>
      <c r="J50" s="46">
        <f t="shared" si="1"/>
        <v>16063</v>
      </c>
      <c r="K50" s="25">
        <f t="shared" si="1"/>
        <v>8043396.3999999985</v>
      </c>
      <c r="L50" s="255"/>
      <c r="M50" s="246"/>
      <c r="N50" s="246"/>
      <c r="O50" s="246"/>
    </row>
    <row r="51" spans="1:15" ht="15" thickBot="1" x14ac:dyDescent="0.35">
      <c r="A51" s="56" t="str">
        <f>A42</f>
        <v>EverSource East</v>
      </c>
      <c r="B51" s="48">
        <v>2160</v>
      </c>
      <c r="C51" s="49">
        <v>726548</v>
      </c>
      <c r="D51" s="50">
        <v>5009</v>
      </c>
      <c r="E51" s="50">
        <v>4386750</v>
      </c>
      <c r="F51" s="48">
        <v>2658</v>
      </c>
      <c r="G51" s="50">
        <v>895613.99999999988</v>
      </c>
      <c r="H51" s="23">
        <f t="shared" si="0"/>
        <v>7667</v>
      </c>
      <c r="I51" s="23">
        <f t="shared" si="0"/>
        <v>5282364</v>
      </c>
      <c r="J51" s="46">
        <f t="shared" si="1"/>
        <v>9827</v>
      </c>
      <c r="K51" s="25">
        <f t="shared" si="1"/>
        <v>6008912</v>
      </c>
      <c r="L51" s="255"/>
      <c r="M51" s="246"/>
      <c r="N51" s="246"/>
      <c r="O51" s="246"/>
    </row>
    <row r="52" spans="1:15" ht="15" thickBot="1" x14ac:dyDescent="0.35">
      <c r="A52" s="56" t="str">
        <f>A43</f>
        <v>EverSource West</v>
      </c>
      <c r="B52" s="48">
        <v>140</v>
      </c>
      <c r="C52" s="49">
        <v>411681.5</v>
      </c>
      <c r="D52" s="50">
        <v>1218</v>
      </c>
      <c r="E52" s="50">
        <v>1358074.1</v>
      </c>
      <c r="F52" s="51">
        <v>951</v>
      </c>
      <c r="G52" s="52">
        <v>264728.799999999</v>
      </c>
      <c r="H52" s="23">
        <f t="shared" si="0"/>
        <v>2169</v>
      </c>
      <c r="I52" s="23">
        <f t="shared" si="0"/>
        <v>1622802.899999999</v>
      </c>
      <c r="J52" s="46">
        <f t="shared" si="1"/>
        <v>2309</v>
      </c>
      <c r="K52" s="25">
        <f t="shared" si="1"/>
        <v>2034484.399999999</v>
      </c>
      <c r="L52" s="255"/>
      <c r="M52" s="246"/>
      <c r="N52" s="246"/>
      <c r="O52" s="246"/>
    </row>
    <row r="53" spans="1:15" ht="15" thickBot="1" x14ac:dyDescent="0.35">
      <c r="A53" s="53" t="s">
        <v>24</v>
      </c>
      <c r="B53" s="62">
        <v>221</v>
      </c>
      <c r="C53" s="63">
        <v>1490157</v>
      </c>
      <c r="D53" s="64">
        <v>414</v>
      </c>
      <c r="E53" s="64">
        <v>3641825</v>
      </c>
      <c r="F53" s="66">
        <v>168</v>
      </c>
      <c r="G53" s="90">
        <v>811622</v>
      </c>
      <c r="H53" s="44">
        <f t="shared" si="0"/>
        <v>582</v>
      </c>
      <c r="I53" s="45">
        <f t="shared" si="0"/>
        <v>4453447</v>
      </c>
      <c r="J53" s="24">
        <f t="shared" si="1"/>
        <v>803</v>
      </c>
      <c r="K53" s="25">
        <f t="shared" si="1"/>
        <v>5943604</v>
      </c>
      <c r="L53" s="255"/>
      <c r="M53" s="246"/>
      <c r="N53" s="246"/>
      <c r="O53" s="246"/>
    </row>
    <row r="54" spans="1:15" ht="15" thickBot="1" x14ac:dyDescent="0.35">
      <c r="A54" s="56" t="s">
        <v>25</v>
      </c>
      <c r="B54" s="48">
        <v>221</v>
      </c>
      <c r="C54" s="49">
        <v>1490157</v>
      </c>
      <c r="D54" s="50">
        <v>413</v>
      </c>
      <c r="E54" s="50">
        <v>3619744</v>
      </c>
      <c r="F54" s="57">
        <v>167</v>
      </c>
      <c r="G54" s="68">
        <v>811418</v>
      </c>
      <c r="H54" s="23">
        <f t="shared" si="0"/>
        <v>580</v>
      </c>
      <c r="I54" s="23">
        <f t="shared" si="0"/>
        <v>4431162</v>
      </c>
      <c r="J54" s="24">
        <f t="shared" si="1"/>
        <v>801</v>
      </c>
      <c r="K54" s="25">
        <f t="shared" si="1"/>
        <v>5921319</v>
      </c>
      <c r="L54" s="255"/>
      <c r="M54" s="246"/>
      <c r="N54" s="246"/>
      <c r="O54" s="246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22081</v>
      </c>
      <c r="F55" s="57">
        <v>1</v>
      </c>
      <c r="G55" s="68">
        <v>204</v>
      </c>
      <c r="H55" s="23">
        <f t="shared" si="0"/>
        <v>2</v>
      </c>
      <c r="I55" s="23">
        <f t="shared" si="0"/>
        <v>22285</v>
      </c>
      <c r="J55" s="24">
        <f t="shared" si="1"/>
        <v>2</v>
      </c>
      <c r="K55" s="25">
        <f t="shared" si="1"/>
        <v>22285</v>
      </c>
      <c r="L55" s="255"/>
      <c r="M55" s="246"/>
      <c r="N55" s="246"/>
      <c r="O55" s="246"/>
    </row>
    <row r="56" spans="1:15" ht="15" thickBot="1" x14ac:dyDescent="0.35">
      <c r="A56" s="53" t="s">
        <v>27</v>
      </c>
      <c r="B56" s="62">
        <v>96</v>
      </c>
      <c r="C56" s="63">
        <v>9583</v>
      </c>
      <c r="D56" s="64">
        <v>106</v>
      </c>
      <c r="E56" s="64">
        <v>87119</v>
      </c>
      <c r="F56" s="69">
        <v>257</v>
      </c>
      <c r="G56" s="91">
        <v>38419</v>
      </c>
      <c r="H56" s="44">
        <f t="shared" si="0"/>
        <v>363</v>
      </c>
      <c r="I56" s="45">
        <f t="shared" si="0"/>
        <v>125538</v>
      </c>
      <c r="J56" s="24">
        <f t="shared" si="1"/>
        <v>459</v>
      </c>
      <c r="K56" s="25">
        <f t="shared" si="1"/>
        <v>135121</v>
      </c>
      <c r="L56" s="255"/>
      <c r="M56" s="246"/>
      <c r="N56" s="246"/>
      <c r="O56" s="246"/>
    </row>
    <row r="57" spans="1:15" ht="15" thickBot="1" x14ac:dyDescent="0.35">
      <c r="A57" s="56" t="s">
        <v>28</v>
      </c>
      <c r="B57" s="48">
        <v>96</v>
      </c>
      <c r="C57" s="49">
        <v>9583</v>
      </c>
      <c r="D57" s="50">
        <v>106</v>
      </c>
      <c r="E57" s="50">
        <v>87119</v>
      </c>
      <c r="F57" s="57">
        <v>257</v>
      </c>
      <c r="G57" s="68">
        <v>38419</v>
      </c>
      <c r="H57" s="23">
        <f t="shared" si="0"/>
        <v>363</v>
      </c>
      <c r="I57" s="23">
        <f t="shared" si="0"/>
        <v>125538</v>
      </c>
      <c r="J57" s="24">
        <f t="shared" si="1"/>
        <v>459</v>
      </c>
      <c r="K57" s="25">
        <f t="shared" si="1"/>
        <v>135121</v>
      </c>
      <c r="L57" s="255"/>
      <c r="M57" s="246"/>
      <c r="N57" s="246"/>
      <c r="O57" s="246"/>
    </row>
    <row r="58" spans="1:15" ht="15" thickBot="1" x14ac:dyDescent="0.35">
      <c r="A58" s="72" t="s">
        <v>34</v>
      </c>
      <c r="B58" s="73">
        <v>395</v>
      </c>
      <c r="C58" s="74">
        <v>586037.5</v>
      </c>
      <c r="D58" s="75">
        <v>112</v>
      </c>
      <c r="E58" s="75">
        <v>1257980.8</v>
      </c>
      <c r="F58" s="76">
        <v>204</v>
      </c>
      <c r="G58" s="94">
        <v>257537</v>
      </c>
      <c r="H58" s="35">
        <f t="shared" si="0"/>
        <v>316</v>
      </c>
      <c r="I58" s="36">
        <f t="shared" si="0"/>
        <v>1515517.8</v>
      </c>
      <c r="J58" s="37">
        <f t="shared" si="1"/>
        <v>711</v>
      </c>
      <c r="K58" s="38">
        <f t="shared" si="1"/>
        <v>2101555.2999999998</v>
      </c>
      <c r="L58" s="254">
        <f>K58/K3</f>
        <v>6.4434963469344126E-4</v>
      </c>
      <c r="M58" s="242">
        <f>J58/J3</f>
        <v>2.5272757389349041E-4</v>
      </c>
      <c r="N58" s="242">
        <f>E58/K58</f>
        <v>0.59859514522411095</v>
      </c>
      <c r="O58" s="242">
        <v>9.2448443864293239E-2</v>
      </c>
    </row>
    <row r="59" spans="1:15" ht="15" thickBot="1" x14ac:dyDescent="0.35">
      <c r="A59" s="95" t="s">
        <v>21</v>
      </c>
      <c r="B59" s="62">
        <v>395</v>
      </c>
      <c r="C59" s="63">
        <v>586037.5</v>
      </c>
      <c r="D59" s="64">
        <v>112</v>
      </c>
      <c r="E59" s="63">
        <v>1257980.8</v>
      </c>
      <c r="F59" s="62">
        <v>204</v>
      </c>
      <c r="G59" s="64">
        <v>257537</v>
      </c>
      <c r="H59" s="44">
        <f t="shared" si="0"/>
        <v>316</v>
      </c>
      <c r="I59" s="45">
        <f t="shared" si="0"/>
        <v>1515517.8</v>
      </c>
      <c r="J59" s="79">
        <f t="shared" si="1"/>
        <v>711</v>
      </c>
      <c r="K59" s="80">
        <f t="shared" si="1"/>
        <v>2101555.2999999998</v>
      </c>
      <c r="L59" s="254"/>
      <c r="M59" s="242"/>
      <c r="N59" s="242"/>
      <c r="O59" s="242"/>
    </row>
    <row r="60" spans="1:15" ht="15" thickBot="1" x14ac:dyDescent="0.35">
      <c r="A60" s="99" t="str">
        <f>A43</f>
        <v>EverSource West</v>
      </c>
      <c r="B60" s="51">
        <v>395</v>
      </c>
      <c r="C60" s="52">
        <v>586037.5</v>
      </c>
      <c r="D60" s="52">
        <v>112</v>
      </c>
      <c r="E60" s="65">
        <v>1257980.8</v>
      </c>
      <c r="F60" s="51">
        <v>204</v>
      </c>
      <c r="G60" s="52">
        <v>257537</v>
      </c>
      <c r="H60" s="82">
        <f>H59</f>
        <v>316</v>
      </c>
      <c r="I60" s="82">
        <f>I59</f>
        <v>1515517.8</v>
      </c>
      <c r="J60" s="83">
        <f t="shared" si="1"/>
        <v>711</v>
      </c>
      <c r="K60" s="84">
        <f t="shared" si="1"/>
        <v>2101555.2999999998</v>
      </c>
      <c r="L60" s="254"/>
      <c r="M60" s="242"/>
      <c r="N60" s="242"/>
      <c r="O60" s="242"/>
    </row>
  </sheetData>
  <mergeCells count="33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692F-753C-4BB7-A2E3-54955E3D9038}">
  <sheetPr>
    <tabColor rgb="FF92D050"/>
  </sheetPr>
  <dimension ref="A1:O60"/>
  <sheetViews>
    <sheetView zoomScale="90" zoomScaleNormal="90" workbookViewId="0">
      <selection activeCell="R35" sqref="R35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</cols>
  <sheetData>
    <row r="1" spans="1:15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51"/>
      <c r="M1" s="251"/>
      <c r="N1" s="251"/>
      <c r="O1" s="252"/>
    </row>
    <row r="2" spans="1:15" ht="44.4" thickTop="1" thickBot="1" x14ac:dyDescent="0.35">
      <c r="A2" s="1">
        <f>JAN!A2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03" t="s">
        <v>15</v>
      </c>
      <c r="M2" s="104" t="s">
        <v>16</v>
      </c>
      <c r="N2" s="105" t="s">
        <v>17</v>
      </c>
      <c r="O2" s="106" t="s">
        <v>18</v>
      </c>
    </row>
    <row r="3" spans="1:15" ht="15" thickBot="1" x14ac:dyDescent="0.35">
      <c r="A3" s="16" t="s">
        <v>39</v>
      </c>
      <c r="B3" s="17">
        <f>B4+B13+B22+B31+B40+B49</f>
        <v>1042408</v>
      </c>
      <c r="C3" s="18">
        <f>C4+C13+C22+C31+C40+C49+C58</f>
        <v>551222201.79999983</v>
      </c>
      <c r="D3" s="19">
        <f>D4+D13+D22+D31+D40+D49</f>
        <v>530763</v>
      </c>
      <c r="E3" s="20">
        <f>E4+E13+E22+E31+E40+E49+E58</f>
        <v>1714619366.5999999</v>
      </c>
      <c r="F3" s="21">
        <f>F4+F13+F22+F31+F40+F49</f>
        <v>1219409</v>
      </c>
      <c r="G3" s="22">
        <f>G4+G13+G22+G31+G40+G49+G58</f>
        <v>765597395</v>
      </c>
      <c r="H3" s="23">
        <f>D3+F3</f>
        <v>1750172</v>
      </c>
      <c r="I3" s="23">
        <f>E3+G3</f>
        <v>2480216761.5999999</v>
      </c>
      <c r="J3" s="24">
        <f>B3+D3+F3</f>
        <v>2792580</v>
      </c>
      <c r="K3" s="25">
        <f>C3+E3+G3</f>
        <v>3031438963.3999996</v>
      </c>
      <c r="L3" s="107">
        <f>SUM(L4:L57)</f>
        <v>0.99930951435101556</v>
      </c>
      <c r="M3" s="27">
        <f>SUM(M4:M57)</f>
        <v>0.99999999999999989</v>
      </c>
      <c r="N3" s="27">
        <f>E3/K3</f>
        <v>0.56561236670156079</v>
      </c>
      <c r="O3" s="108">
        <f>G3/K3</f>
        <v>0.25255246905625361</v>
      </c>
    </row>
    <row r="4" spans="1:15" ht="15" thickBot="1" x14ac:dyDescent="0.35">
      <c r="A4" s="29" t="s">
        <v>20</v>
      </c>
      <c r="B4" s="30">
        <f>SUM(B5,B8,B11)</f>
        <v>801139</v>
      </c>
      <c r="C4" s="31">
        <f>SUM(C5,C8,C11)</f>
        <v>311487722.89999986</v>
      </c>
      <c r="D4" s="32">
        <f>SUM(D5,D8,D11)</f>
        <v>334431</v>
      </c>
      <c r="E4" s="32">
        <f>E5+E8+E11</f>
        <v>158414106</v>
      </c>
      <c r="F4" s="33">
        <f>F5+F8+F11</f>
        <v>974664</v>
      </c>
      <c r="G4" s="34">
        <f>G5+G8+G11</f>
        <v>490174311.0999999</v>
      </c>
      <c r="H4" s="35">
        <f t="shared" ref="H4:I59" si="0">D4+F4</f>
        <v>1309095</v>
      </c>
      <c r="I4" s="36">
        <f t="shared" si="0"/>
        <v>648588417.0999999</v>
      </c>
      <c r="J4" s="37">
        <f t="shared" ref="J4:K60" si="1">B4+D4+F4</f>
        <v>2110234</v>
      </c>
      <c r="K4" s="38">
        <f>C4+I4</f>
        <v>960076139.99999976</v>
      </c>
      <c r="L4" s="253">
        <f>K4/K$3</f>
        <v>0.31670640629465224</v>
      </c>
      <c r="M4" s="237">
        <f>J4/J3</f>
        <v>0.75565749235474011</v>
      </c>
      <c r="N4" s="237">
        <f>E4/$K$4</f>
        <v>0.16500160706004008</v>
      </c>
      <c r="O4" s="237">
        <f>G4/K4</f>
        <v>0.5105577471178484</v>
      </c>
    </row>
    <row r="5" spans="1:15" ht="15" thickBot="1" x14ac:dyDescent="0.35">
      <c r="A5" s="39" t="s">
        <v>21</v>
      </c>
      <c r="B5" s="40">
        <f>B6+B7</f>
        <v>329260</v>
      </c>
      <c r="C5" s="41">
        <f>C6+C7</f>
        <v>130332837.89999989</v>
      </c>
      <c r="D5" s="42">
        <v>133987</v>
      </c>
      <c r="E5" s="42">
        <v>76712011</v>
      </c>
      <c r="F5" s="43">
        <v>599011</v>
      </c>
      <c r="G5" s="41">
        <v>312851493.0999999</v>
      </c>
      <c r="H5" s="44">
        <f t="shared" si="0"/>
        <v>732998</v>
      </c>
      <c r="I5" s="45">
        <f t="shared" si="0"/>
        <v>389563504.0999999</v>
      </c>
      <c r="J5" s="24">
        <f t="shared" si="1"/>
        <v>1062258</v>
      </c>
      <c r="K5" s="25">
        <f t="shared" si="1"/>
        <v>519896341.99999976</v>
      </c>
      <c r="L5" s="253"/>
      <c r="M5" s="237"/>
      <c r="N5" s="237"/>
      <c r="O5" s="237"/>
    </row>
    <row r="6" spans="1:15" ht="15" thickBot="1" x14ac:dyDescent="0.35">
      <c r="A6" s="47" t="s">
        <v>22</v>
      </c>
      <c r="B6" s="48">
        <v>232533</v>
      </c>
      <c r="C6" s="49">
        <v>90450136</v>
      </c>
      <c r="D6" s="50">
        <v>119279</v>
      </c>
      <c r="E6" s="50">
        <v>52013181</v>
      </c>
      <c r="F6" s="48">
        <v>608374</v>
      </c>
      <c r="G6" s="49">
        <v>242001213</v>
      </c>
      <c r="H6" s="23">
        <f t="shared" si="0"/>
        <v>727653</v>
      </c>
      <c r="I6" s="23">
        <f t="shared" si="0"/>
        <v>294014394</v>
      </c>
      <c r="J6" s="24">
        <f t="shared" si="1"/>
        <v>960186</v>
      </c>
      <c r="K6" s="25">
        <f t="shared" si="1"/>
        <v>384464530</v>
      </c>
      <c r="L6" s="253"/>
      <c r="M6" s="237"/>
      <c r="N6" s="237"/>
      <c r="O6" s="237"/>
    </row>
    <row r="7" spans="1:15" ht="15" thickBot="1" x14ac:dyDescent="0.35">
      <c r="A7" s="47" t="s">
        <v>23</v>
      </c>
      <c r="B7" s="48">
        <v>96727</v>
      </c>
      <c r="C7" s="49">
        <v>39882701.899999887</v>
      </c>
      <c r="D7" s="50">
        <v>16767</v>
      </c>
      <c r="E7" s="50">
        <v>7580140.9000000004</v>
      </c>
      <c r="F7" s="51">
        <v>34010</v>
      </c>
      <c r="G7" s="65">
        <v>15284534</v>
      </c>
      <c r="H7" s="23">
        <f t="shared" si="0"/>
        <v>50777</v>
      </c>
      <c r="I7" s="23">
        <f t="shared" si="0"/>
        <v>22864674.899999999</v>
      </c>
      <c r="J7" s="24">
        <f t="shared" si="1"/>
        <v>147504</v>
      </c>
      <c r="K7" s="25">
        <f t="shared" si="1"/>
        <v>62747376.799999885</v>
      </c>
      <c r="L7" s="253"/>
      <c r="M7" s="237"/>
      <c r="N7" s="237"/>
      <c r="O7" s="237"/>
    </row>
    <row r="8" spans="1:15" ht="15" thickBot="1" x14ac:dyDescent="0.35">
      <c r="A8" s="53" t="s">
        <v>24</v>
      </c>
      <c r="B8" s="40">
        <v>466355</v>
      </c>
      <c r="C8" s="41">
        <v>179291158</v>
      </c>
      <c r="D8" s="42">
        <v>198326</v>
      </c>
      <c r="E8" s="42">
        <v>81144829</v>
      </c>
      <c r="F8" s="86">
        <v>362713</v>
      </c>
      <c r="G8" s="87">
        <v>171658384</v>
      </c>
      <c r="H8" s="44">
        <f t="shared" si="0"/>
        <v>561039</v>
      </c>
      <c r="I8" s="45">
        <f t="shared" si="0"/>
        <v>252803213</v>
      </c>
      <c r="J8" s="24">
        <f t="shared" si="1"/>
        <v>1027394</v>
      </c>
      <c r="K8" s="25">
        <f t="shared" si="1"/>
        <v>432094371</v>
      </c>
      <c r="L8" s="253"/>
      <c r="M8" s="237"/>
      <c r="N8" s="237"/>
      <c r="O8" s="237"/>
    </row>
    <row r="9" spans="1:15" ht="15" thickBot="1" x14ac:dyDescent="0.35">
      <c r="A9" s="56" t="s">
        <v>25</v>
      </c>
      <c r="B9" s="48">
        <v>464567</v>
      </c>
      <c r="C9" s="49">
        <v>178303059</v>
      </c>
      <c r="D9" s="50">
        <v>197869</v>
      </c>
      <c r="E9" s="50">
        <v>80948658</v>
      </c>
      <c r="F9" s="57">
        <v>352655</v>
      </c>
      <c r="G9" s="68">
        <v>165847303</v>
      </c>
      <c r="H9" s="23">
        <f t="shared" si="0"/>
        <v>550524</v>
      </c>
      <c r="I9" s="23">
        <f t="shared" si="0"/>
        <v>246795961</v>
      </c>
      <c r="J9" s="24">
        <f t="shared" si="1"/>
        <v>1015091</v>
      </c>
      <c r="K9" s="25">
        <f t="shared" si="1"/>
        <v>425099020</v>
      </c>
      <c r="L9" s="253"/>
      <c r="M9" s="237"/>
      <c r="N9" s="237"/>
      <c r="O9" s="237"/>
    </row>
    <row r="10" spans="1:15" ht="15" thickBot="1" x14ac:dyDescent="0.35">
      <c r="A10" s="56" t="s">
        <v>26</v>
      </c>
      <c r="B10" s="48">
        <v>1788</v>
      </c>
      <c r="C10" s="49">
        <v>988099</v>
      </c>
      <c r="D10" s="50">
        <v>457</v>
      </c>
      <c r="E10" s="50">
        <v>196171</v>
      </c>
      <c r="F10" s="57">
        <v>10058</v>
      </c>
      <c r="G10" s="68">
        <v>5811081</v>
      </c>
      <c r="H10" s="23">
        <f t="shared" si="0"/>
        <v>10515</v>
      </c>
      <c r="I10" s="23">
        <f t="shared" si="0"/>
        <v>6007252</v>
      </c>
      <c r="J10" s="24">
        <f t="shared" si="1"/>
        <v>12303</v>
      </c>
      <c r="K10" s="25">
        <f t="shared" si="1"/>
        <v>6995351</v>
      </c>
      <c r="L10" s="253"/>
      <c r="M10" s="237"/>
      <c r="N10" s="237"/>
      <c r="O10" s="237"/>
    </row>
    <row r="11" spans="1:15" ht="15" thickBot="1" x14ac:dyDescent="0.35">
      <c r="A11" s="53" t="s">
        <v>27</v>
      </c>
      <c r="B11" s="40">
        <v>5524</v>
      </c>
      <c r="C11" s="41">
        <v>1863727</v>
      </c>
      <c r="D11" s="42">
        <v>2118</v>
      </c>
      <c r="E11" s="42">
        <v>557266</v>
      </c>
      <c r="F11" s="54">
        <v>12940</v>
      </c>
      <c r="G11" s="88">
        <v>5664434</v>
      </c>
      <c r="H11" s="44">
        <f t="shared" si="0"/>
        <v>15058</v>
      </c>
      <c r="I11" s="45">
        <f t="shared" si="0"/>
        <v>6221700</v>
      </c>
      <c r="J11" s="24">
        <f t="shared" si="1"/>
        <v>20582</v>
      </c>
      <c r="K11" s="25">
        <f t="shared" si="1"/>
        <v>8085427</v>
      </c>
      <c r="L11" s="253"/>
      <c r="M11" s="237"/>
      <c r="N11" s="237"/>
      <c r="O11" s="237"/>
    </row>
    <row r="12" spans="1:15" ht="15" thickBot="1" x14ac:dyDescent="0.35">
      <c r="A12" s="56" t="s">
        <v>28</v>
      </c>
      <c r="B12" s="48">
        <v>5524</v>
      </c>
      <c r="C12" s="49">
        <v>1863727</v>
      </c>
      <c r="D12" s="50">
        <v>2118</v>
      </c>
      <c r="E12" s="50">
        <v>557266</v>
      </c>
      <c r="F12" s="57">
        <v>12940</v>
      </c>
      <c r="G12" s="68">
        <v>5664434</v>
      </c>
      <c r="H12" s="23">
        <f t="shared" si="0"/>
        <v>15058</v>
      </c>
      <c r="I12" s="23">
        <f t="shared" si="0"/>
        <v>6221700</v>
      </c>
      <c r="J12" s="24">
        <f t="shared" si="1"/>
        <v>20582</v>
      </c>
      <c r="K12" s="25">
        <f t="shared" si="1"/>
        <v>8085427</v>
      </c>
      <c r="L12" s="253"/>
      <c r="M12" s="237"/>
      <c r="N12" s="237"/>
      <c r="O12" s="237"/>
    </row>
    <row r="13" spans="1:15" ht="15" thickBot="1" x14ac:dyDescent="0.35">
      <c r="A13" s="29" t="s">
        <v>29</v>
      </c>
      <c r="B13" s="30">
        <f t="shared" ref="B13:G13" si="2">B14+B17+B20</f>
        <v>127586</v>
      </c>
      <c r="C13" s="31">
        <f t="shared" si="2"/>
        <v>53663365</v>
      </c>
      <c r="D13" s="32">
        <f t="shared" si="2"/>
        <v>79065</v>
      </c>
      <c r="E13" s="32">
        <f t="shared" si="2"/>
        <v>32554612</v>
      </c>
      <c r="F13" s="33">
        <f t="shared" si="2"/>
        <v>104840</v>
      </c>
      <c r="G13" s="89">
        <f t="shared" si="2"/>
        <v>43675581</v>
      </c>
      <c r="H13" s="35">
        <f t="shared" si="0"/>
        <v>183905</v>
      </c>
      <c r="I13" s="36">
        <f t="shared" si="0"/>
        <v>76230193</v>
      </c>
      <c r="J13" s="60">
        <f t="shared" si="1"/>
        <v>311491</v>
      </c>
      <c r="K13" s="61">
        <f t="shared" si="1"/>
        <v>129893558</v>
      </c>
      <c r="L13" s="253">
        <f>K13/K3</f>
        <v>4.284881192340223E-2</v>
      </c>
      <c r="M13" s="237">
        <f>J13/J3</f>
        <v>0.11154237300274299</v>
      </c>
      <c r="N13" s="237">
        <f>E13/K13</f>
        <v>0.25062530044792519</v>
      </c>
      <c r="O13" s="237">
        <f>G13/K13</f>
        <v>0.33624131690964998</v>
      </c>
    </row>
    <row r="14" spans="1:15" ht="15" thickBot="1" x14ac:dyDescent="0.35">
      <c r="A14" s="39" t="s">
        <v>21</v>
      </c>
      <c r="B14" s="62">
        <f t="shared" ref="B14:G14" si="3">B15+B16</f>
        <v>53552</v>
      </c>
      <c r="C14" s="63">
        <f t="shared" si="3"/>
        <v>22475358</v>
      </c>
      <c r="D14" s="64">
        <f t="shared" si="3"/>
        <v>37293</v>
      </c>
      <c r="E14" s="64">
        <f t="shared" si="3"/>
        <v>14882712</v>
      </c>
      <c r="F14" s="62">
        <f t="shared" si="3"/>
        <v>61876</v>
      </c>
      <c r="G14" s="63">
        <f t="shared" si="3"/>
        <v>24548766</v>
      </c>
      <c r="H14" s="44">
        <f t="shared" si="0"/>
        <v>99169</v>
      </c>
      <c r="I14" s="45">
        <f t="shared" si="0"/>
        <v>39431478</v>
      </c>
      <c r="J14" s="24">
        <f t="shared" si="1"/>
        <v>152721</v>
      </c>
      <c r="K14" s="25">
        <f t="shared" si="1"/>
        <v>61906836</v>
      </c>
      <c r="L14" s="253"/>
      <c r="M14" s="237"/>
      <c r="N14" s="237"/>
      <c r="O14" s="237"/>
    </row>
    <row r="15" spans="1:15" ht="15" thickBot="1" x14ac:dyDescent="0.35">
      <c r="A15" s="47" t="str">
        <f>A6</f>
        <v>EverSource East</v>
      </c>
      <c r="B15" s="48">
        <v>26803</v>
      </c>
      <c r="C15" s="49">
        <v>9506193</v>
      </c>
      <c r="D15" s="50">
        <v>27415</v>
      </c>
      <c r="E15" s="50">
        <v>10475472</v>
      </c>
      <c r="F15" s="48">
        <v>54703</v>
      </c>
      <c r="G15" s="49">
        <v>21069261</v>
      </c>
      <c r="H15" s="23">
        <f t="shared" si="0"/>
        <v>82118</v>
      </c>
      <c r="I15" s="23">
        <f t="shared" si="0"/>
        <v>31544733</v>
      </c>
      <c r="J15" s="24">
        <f t="shared" si="1"/>
        <v>108921</v>
      </c>
      <c r="K15" s="25">
        <f t="shared" si="1"/>
        <v>41050926</v>
      </c>
      <c r="L15" s="253"/>
      <c r="M15" s="237"/>
      <c r="N15" s="237"/>
      <c r="O15" s="237"/>
    </row>
    <row r="16" spans="1:15" ht="15" thickBot="1" x14ac:dyDescent="0.35">
      <c r="A16" s="47" t="str">
        <f>A7</f>
        <v>EverSource West</v>
      </c>
      <c r="B16" s="48">
        <v>26749</v>
      </c>
      <c r="C16" s="49">
        <v>12969165</v>
      </c>
      <c r="D16" s="50">
        <v>9878</v>
      </c>
      <c r="E16" s="50">
        <v>4407240</v>
      </c>
      <c r="F16" s="51">
        <v>7173</v>
      </c>
      <c r="G16" s="65">
        <v>3479505</v>
      </c>
      <c r="H16" s="23">
        <f t="shared" si="0"/>
        <v>17051</v>
      </c>
      <c r="I16" s="23">
        <f t="shared" si="0"/>
        <v>7886745</v>
      </c>
      <c r="J16" s="24">
        <f t="shared" si="1"/>
        <v>43800</v>
      </c>
      <c r="K16" s="25">
        <f t="shared" si="1"/>
        <v>20855910</v>
      </c>
      <c r="L16" s="253"/>
      <c r="M16" s="237"/>
      <c r="N16" s="237"/>
      <c r="O16" s="237"/>
    </row>
    <row r="17" spans="1:15" ht="15" thickBot="1" x14ac:dyDescent="0.35">
      <c r="A17" s="39" t="s">
        <v>24</v>
      </c>
      <c r="B17" s="62">
        <v>73036</v>
      </c>
      <c r="C17" s="63">
        <v>30715700</v>
      </c>
      <c r="D17" s="64">
        <v>41005</v>
      </c>
      <c r="E17" s="64">
        <v>17324698</v>
      </c>
      <c r="F17" s="66">
        <v>39145</v>
      </c>
      <c r="G17" s="90">
        <v>17346229</v>
      </c>
      <c r="H17" s="44">
        <f t="shared" si="0"/>
        <v>80150</v>
      </c>
      <c r="I17" s="45">
        <f t="shared" si="0"/>
        <v>34670927</v>
      </c>
      <c r="J17" s="24">
        <f t="shared" si="1"/>
        <v>153186</v>
      </c>
      <c r="K17" s="25">
        <f t="shared" si="1"/>
        <v>65386627</v>
      </c>
      <c r="L17" s="253"/>
      <c r="M17" s="237"/>
      <c r="N17" s="237"/>
      <c r="O17" s="237"/>
    </row>
    <row r="18" spans="1:15" ht="15" thickBot="1" x14ac:dyDescent="0.35">
      <c r="A18" s="56" t="s">
        <v>25</v>
      </c>
      <c r="B18" s="48">
        <v>72995</v>
      </c>
      <c r="C18" s="49">
        <v>30695247</v>
      </c>
      <c r="D18" s="50">
        <v>40998</v>
      </c>
      <c r="E18" s="50">
        <v>17322756</v>
      </c>
      <c r="F18" s="57">
        <v>39045</v>
      </c>
      <c r="G18" s="68">
        <v>17282630</v>
      </c>
      <c r="H18" s="23">
        <f t="shared" si="0"/>
        <v>80043</v>
      </c>
      <c r="I18" s="23">
        <f t="shared" si="0"/>
        <v>34605386</v>
      </c>
      <c r="J18" s="24">
        <f t="shared" si="1"/>
        <v>153038</v>
      </c>
      <c r="K18" s="25">
        <f t="shared" si="1"/>
        <v>65300633</v>
      </c>
      <c r="L18" s="253"/>
      <c r="M18" s="237"/>
      <c r="N18" s="237"/>
      <c r="O18" s="237"/>
    </row>
    <row r="19" spans="1:15" ht="15" thickBot="1" x14ac:dyDescent="0.35">
      <c r="A19" s="56" t="s">
        <v>26</v>
      </c>
      <c r="B19" s="48">
        <v>41</v>
      </c>
      <c r="C19" s="49">
        <v>20453</v>
      </c>
      <c r="D19" s="50">
        <v>7</v>
      </c>
      <c r="E19" s="50">
        <v>1942</v>
      </c>
      <c r="F19" s="57">
        <v>100</v>
      </c>
      <c r="G19" s="68">
        <v>63599</v>
      </c>
      <c r="H19" s="23">
        <f t="shared" si="0"/>
        <v>107</v>
      </c>
      <c r="I19" s="23">
        <f t="shared" si="0"/>
        <v>65541</v>
      </c>
      <c r="J19" s="24">
        <f t="shared" si="1"/>
        <v>148</v>
      </c>
      <c r="K19" s="25">
        <f t="shared" si="1"/>
        <v>85994</v>
      </c>
      <c r="L19" s="253"/>
      <c r="M19" s="237"/>
      <c r="N19" s="237"/>
      <c r="O19" s="237"/>
    </row>
    <row r="20" spans="1:15" ht="15" thickBot="1" x14ac:dyDescent="0.35">
      <c r="A20" s="53" t="s">
        <v>27</v>
      </c>
      <c r="B20" s="62">
        <v>998</v>
      </c>
      <c r="C20" s="63">
        <v>472307</v>
      </c>
      <c r="D20" s="64">
        <v>767</v>
      </c>
      <c r="E20" s="64">
        <v>347202</v>
      </c>
      <c r="F20" s="69">
        <v>3819</v>
      </c>
      <c r="G20" s="91">
        <v>1780586</v>
      </c>
      <c r="H20" s="44">
        <f t="shared" si="0"/>
        <v>4586</v>
      </c>
      <c r="I20" s="45">
        <f t="shared" si="0"/>
        <v>2127788</v>
      </c>
      <c r="J20" s="24">
        <f t="shared" si="1"/>
        <v>5584</v>
      </c>
      <c r="K20" s="25">
        <f t="shared" si="1"/>
        <v>2600095</v>
      </c>
      <c r="L20" s="253"/>
      <c r="M20" s="237"/>
      <c r="N20" s="237"/>
      <c r="O20" s="237"/>
    </row>
    <row r="21" spans="1:15" ht="15" thickBot="1" x14ac:dyDescent="0.35">
      <c r="A21" s="56" t="s">
        <v>28</v>
      </c>
      <c r="B21" s="48">
        <v>998</v>
      </c>
      <c r="C21" s="49">
        <v>472307</v>
      </c>
      <c r="D21" s="50">
        <v>767</v>
      </c>
      <c r="E21" s="50">
        <v>347202</v>
      </c>
      <c r="F21" s="57">
        <v>3819</v>
      </c>
      <c r="G21" s="68">
        <v>1780586</v>
      </c>
      <c r="H21" s="23">
        <f t="shared" si="0"/>
        <v>4586</v>
      </c>
      <c r="I21" s="23">
        <f t="shared" si="0"/>
        <v>2127788</v>
      </c>
      <c r="J21" s="24">
        <f t="shared" si="1"/>
        <v>5584</v>
      </c>
      <c r="K21" s="25">
        <f t="shared" si="1"/>
        <v>2600095</v>
      </c>
      <c r="L21" s="253"/>
      <c r="M21" s="237"/>
      <c r="N21" s="237"/>
      <c r="O21" s="237"/>
    </row>
    <row r="22" spans="1:15" ht="15" thickBot="1" x14ac:dyDescent="0.35">
      <c r="A22" s="29" t="s">
        <v>30</v>
      </c>
      <c r="B22" s="30">
        <f t="shared" ref="B22:G22" si="4">B23+B26+B29</f>
        <v>104416</v>
      </c>
      <c r="C22" s="31">
        <f t="shared" si="4"/>
        <v>98940442.799999893</v>
      </c>
      <c r="D22" s="32">
        <f t="shared" si="4"/>
        <v>96502</v>
      </c>
      <c r="E22" s="32">
        <f t="shared" si="4"/>
        <v>238566268.89999992</v>
      </c>
      <c r="F22" s="33">
        <f t="shared" si="4"/>
        <v>132531</v>
      </c>
      <c r="G22" s="89">
        <f t="shared" si="4"/>
        <v>140482929.69999999</v>
      </c>
      <c r="H22" s="35">
        <f t="shared" si="0"/>
        <v>229033</v>
      </c>
      <c r="I22" s="36">
        <f t="shared" si="0"/>
        <v>379049198.5999999</v>
      </c>
      <c r="J22" s="37">
        <f t="shared" si="1"/>
        <v>333449</v>
      </c>
      <c r="K22" s="38">
        <f t="shared" si="1"/>
        <v>477989641.3999998</v>
      </c>
      <c r="L22" s="253">
        <f>K22/K3</f>
        <v>0.15767747501137097</v>
      </c>
      <c r="M22" s="237">
        <f>J22/J3</f>
        <v>0.11940535275623258</v>
      </c>
      <c r="N22" s="237">
        <f>E22/K22</f>
        <v>0.49910342868781676</v>
      </c>
      <c r="O22" s="237">
        <f>G22/K22</f>
        <v>0.29390371157110196</v>
      </c>
    </row>
    <row r="23" spans="1:15" ht="15" thickBot="1" x14ac:dyDescent="0.35">
      <c r="A23" s="53" t="s">
        <v>21</v>
      </c>
      <c r="B23" s="62">
        <f>SUM(B24:B25)</f>
        <v>44083</v>
      </c>
      <c r="C23" s="63">
        <f>SUM(C24:C25)</f>
        <v>55377627.7999999</v>
      </c>
      <c r="D23" s="64">
        <f>SUM(D24:D25)</f>
        <v>51355</v>
      </c>
      <c r="E23" s="64">
        <f>SUM(E24:E25)</f>
        <v>174132034.89999992</v>
      </c>
      <c r="F23" s="62">
        <f>F24+F25</f>
        <v>84335</v>
      </c>
      <c r="G23" s="63">
        <f>G24+G25</f>
        <v>101107306.7</v>
      </c>
      <c r="H23" s="44">
        <f t="shared" si="0"/>
        <v>135690</v>
      </c>
      <c r="I23" s="45">
        <f t="shared" si="0"/>
        <v>275239341.5999999</v>
      </c>
      <c r="J23" s="24">
        <f t="shared" si="1"/>
        <v>179773</v>
      </c>
      <c r="K23" s="25">
        <f t="shared" si="1"/>
        <v>330616969.3999998</v>
      </c>
      <c r="L23" s="253"/>
      <c r="M23" s="237"/>
      <c r="N23" s="237"/>
      <c r="O23" s="237"/>
    </row>
    <row r="24" spans="1:15" ht="15" thickBot="1" x14ac:dyDescent="0.35">
      <c r="A24" s="56" t="str">
        <f>A15</f>
        <v>EverSource East</v>
      </c>
      <c r="B24" s="48">
        <v>33241</v>
      </c>
      <c r="C24" s="49">
        <v>42439331</v>
      </c>
      <c r="D24" s="50">
        <v>44661</v>
      </c>
      <c r="E24" s="50">
        <v>152569339</v>
      </c>
      <c r="F24" s="48">
        <v>79547</v>
      </c>
      <c r="G24" s="49">
        <v>94495328</v>
      </c>
      <c r="H24" s="23">
        <f t="shared" si="0"/>
        <v>124208</v>
      </c>
      <c r="I24" s="23">
        <f t="shared" si="0"/>
        <v>247064667</v>
      </c>
      <c r="J24" s="24">
        <f t="shared" si="1"/>
        <v>157449</v>
      </c>
      <c r="K24" s="25">
        <f t="shared" si="1"/>
        <v>289503998</v>
      </c>
      <c r="L24" s="253"/>
      <c r="M24" s="237"/>
      <c r="N24" s="237"/>
      <c r="O24" s="237"/>
    </row>
    <row r="25" spans="1:15" ht="15" thickBot="1" x14ac:dyDescent="0.35">
      <c r="A25" s="56" t="str">
        <f>A16</f>
        <v>EverSource West</v>
      </c>
      <c r="B25" s="48">
        <v>10842</v>
      </c>
      <c r="C25" s="49">
        <v>12938296.7999999</v>
      </c>
      <c r="D25" s="50">
        <v>6694</v>
      </c>
      <c r="E25" s="50">
        <v>21562695.899999902</v>
      </c>
      <c r="F25" s="51">
        <v>4788</v>
      </c>
      <c r="G25" s="65">
        <v>6611978.7000000002</v>
      </c>
      <c r="H25" s="23">
        <f t="shared" si="0"/>
        <v>11482</v>
      </c>
      <c r="I25" s="23">
        <f t="shared" si="0"/>
        <v>28174674.599999901</v>
      </c>
      <c r="J25" s="24">
        <f t="shared" si="1"/>
        <v>22324</v>
      </c>
      <c r="K25" s="25">
        <f t="shared" si="1"/>
        <v>41112971.399999805</v>
      </c>
      <c r="L25" s="253"/>
      <c r="M25" s="237"/>
      <c r="N25" s="237"/>
      <c r="O25" s="237"/>
    </row>
    <row r="26" spans="1:15" ht="15" thickBot="1" x14ac:dyDescent="0.35">
      <c r="A26" s="53" t="s">
        <v>24</v>
      </c>
      <c r="B26" s="40">
        <v>59996</v>
      </c>
      <c r="C26" s="41">
        <v>43514253</v>
      </c>
      <c r="D26" s="42">
        <v>44614</v>
      </c>
      <c r="E26" s="42">
        <v>64317900</v>
      </c>
      <c r="F26" s="86">
        <v>46620</v>
      </c>
      <c r="G26" s="87">
        <v>39124379</v>
      </c>
      <c r="H26" s="44">
        <f t="shared" si="0"/>
        <v>91234</v>
      </c>
      <c r="I26" s="45">
        <f t="shared" si="0"/>
        <v>103442279</v>
      </c>
      <c r="J26" s="24">
        <f t="shared" si="1"/>
        <v>151230</v>
      </c>
      <c r="K26" s="25">
        <f t="shared" si="1"/>
        <v>146956532</v>
      </c>
      <c r="L26" s="253"/>
      <c r="M26" s="237"/>
      <c r="N26" s="237"/>
      <c r="O26" s="237"/>
    </row>
    <row r="27" spans="1:15" ht="15" thickBot="1" x14ac:dyDescent="0.35">
      <c r="A27" s="56" t="s">
        <v>25</v>
      </c>
      <c r="B27" s="48">
        <v>59773</v>
      </c>
      <c r="C27" s="49">
        <v>43404566</v>
      </c>
      <c r="D27" s="50">
        <v>44293</v>
      </c>
      <c r="E27" s="50">
        <v>63900287</v>
      </c>
      <c r="F27" s="57">
        <v>45542</v>
      </c>
      <c r="G27" s="68">
        <v>38046103</v>
      </c>
      <c r="H27" s="23">
        <f t="shared" si="0"/>
        <v>89835</v>
      </c>
      <c r="I27" s="23">
        <f t="shared" si="0"/>
        <v>101946390</v>
      </c>
      <c r="J27" s="24">
        <f t="shared" si="1"/>
        <v>149608</v>
      </c>
      <c r="K27" s="25">
        <f t="shared" si="1"/>
        <v>145350956</v>
      </c>
      <c r="L27" s="253"/>
      <c r="M27" s="237"/>
      <c r="N27" s="237"/>
      <c r="O27" s="237"/>
    </row>
    <row r="28" spans="1:15" ht="15" thickBot="1" x14ac:dyDescent="0.35">
      <c r="A28" s="56" t="s">
        <v>26</v>
      </c>
      <c r="B28" s="48">
        <v>223</v>
      </c>
      <c r="C28" s="49">
        <v>109687</v>
      </c>
      <c r="D28" s="50">
        <v>321</v>
      </c>
      <c r="E28" s="50">
        <v>417613</v>
      </c>
      <c r="F28" s="57">
        <v>1078</v>
      </c>
      <c r="G28" s="68">
        <v>1078276</v>
      </c>
      <c r="H28" s="23">
        <f t="shared" si="0"/>
        <v>1399</v>
      </c>
      <c r="I28" s="23">
        <f t="shared" si="0"/>
        <v>1495889</v>
      </c>
      <c r="J28" s="24">
        <f t="shared" si="1"/>
        <v>1622</v>
      </c>
      <c r="K28" s="25">
        <f t="shared" si="1"/>
        <v>1605576</v>
      </c>
      <c r="L28" s="253"/>
      <c r="M28" s="237"/>
      <c r="N28" s="237"/>
      <c r="O28" s="237"/>
    </row>
    <row r="29" spans="1:15" ht="15" thickBot="1" x14ac:dyDescent="0.35">
      <c r="A29" s="53" t="s">
        <v>27</v>
      </c>
      <c r="B29" s="40">
        <v>337</v>
      </c>
      <c r="C29" s="41">
        <v>48562</v>
      </c>
      <c r="D29" s="42">
        <v>533</v>
      </c>
      <c r="E29" s="42">
        <v>116334</v>
      </c>
      <c r="F29" s="54">
        <v>1576</v>
      </c>
      <c r="G29" s="88">
        <v>251244</v>
      </c>
      <c r="H29" s="44">
        <f t="shared" si="0"/>
        <v>2109</v>
      </c>
      <c r="I29" s="45">
        <f t="shared" si="0"/>
        <v>367578</v>
      </c>
      <c r="J29" s="24">
        <f t="shared" si="1"/>
        <v>2446</v>
      </c>
      <c r="K29" s="25">
        <f t="shared" si="1"/>
        <v>416140</v>
      </c>
      <c r="L29" s="253"/>
      <c r="M29" s="237"/>
      <c r="N29" s="237"/>
      <c r="O29" s="237"/>
    </row>
    <row r="30" spans="1:15" ht="15" thickBot="1" x14ac:dyDescent="0.35">
      <c r="A30" s="56" t="s">
        <v>28</v>
      </c>
      <c r="B30" s="48">
        <v>337</v>
      </c>
      <c r="C30" s="49">
        <v>48562</v>
      </c>
      <c r="D30" s="50">
        <v>533</v>
      </c>
      <c r="E30" s="50">
        <v>116334</v>
      </c>
      <c r="F30" s="57">
        <v>1576</v>
      </c>
      <c r="G30" s="68">
        <v>251244</v>
      </c>
      <c r="H30" s="23">
        <f t="shared" si="0"/>
        <v>2109</v>
      </c>
      <c r="I30" s="23">
        <f t="shared" si="0"/>
        <v>367578</v>
      </c>
      <c r="J30" s="24">
        <f t="shared" si="1"/>
        <v>2446</v>
      </c>
      <c r="K30" s="25">
        <f t="shared" si="1"/>
        <v>416140</v>
      </c>
      <c r="L30" s="253"/>
      <c r="M30" s="237"/>
      <c r="N30" s="237"/>
      <c r="O30" s="237"/>
    </row>
    <row r="31" spans="1:15" ht="15" thickBot="1" x14ac:dyDescent="0.35">
      <c r="A31" s="29" t="s">
        <v>31</v>
      </c>
      <c r="B31" s="30">
        <f t="shared" ref="B31:G31" si="5">B32+B35+B38</f>
        <v>2403</v>
      </c>
      <c r="C31" s="31">
        <f t="shared" si="5"/>
        <v>44876989</v>
      </c>
      <c r="D31" s="32">
        <f t="shared" si="5"/>
        <v>10774</v>
      </c>
      <c r="E31" s="32">
        <f t="shared" si="5"/>
        <v>474646262.30000001</v>
      </c>
      <c r="F31" s="33">
        <f t="shared" si="5"/>
        <v>2947</v>
      </c>
      <c r="G31" s="89">
        <f t="shared" si="5"/>
        <v>61447408.5</v>
      </c>
      <c r="H31" s="35">
        <f t="shared" si="0"/>
        <v>13721</v>
      </c>
      <c r="I31" s="36">
        <f t="shared" si="0"/>
        <v>536093670.80000001</v>
      </c>
      <c r="J31" s="37">
        <f t="shared" si="1"/>
        <v>16124</v>
      </c>
      <c r="K31" s="38">
        <f t="shared" si="1"/>
        <v>580970659.79999995</v>
      </c>
      <c r="L31" s="253">
        <f>K31/K3</f>
        <v>0.19164847678423821</v>
      </c>
      <c r="M31" s="237">
        <f>J31/J3</f>
        <v>5.7738721898745963E-3</v>
      </c>
      <c r="N31" s="237">
        <f>E31/K31</f>
        <v>0.81698835267068004</v>
      </c>
      <c r="O31" s="237">
        <f>G31/K31</f>
        <v>0.10576680158194798</v>
      </c>
    </row>
    <row r="32" spans="1:15" ht="15" thickBot="1" x14ac:dyDescent="0.35">
      <c r="A32" s="53" t="s">
        <v>21</v>
      </c>
      <c r="B32" s="62">
        <f t="shared" ref="B32:G32" si="6">B33+B34</f>
        <v>315</v>
      </c>
      <c r="C32" s="63">
        <f t="shared" si="6"/>
        <v>18437698</v>
      </c>
      <c r="D32" s="64">
        <f t="shared" si="6"/>
        <v>3342</v>
      </c>
      <c r="E32" s="64">
        <f t="shared" si="6"/>
        <v>333485432.30000001</v>
      </c>
      <c r="F32" s="62">
        <f t="shared" si="6"/>
        <v>610</v>
      </c>
      <c r="G32" s="63">
        <f t="shared" si="6"/>
        <v>35027920.5</v>
      </c>
      <c r="H32" s="44">
        <f t="shared" si="0"/>
        <v>3952</v>
      </c>
      <c r="I32" s="45">
        <f t="shared" si="0"/>
        <v>368513352.80000001</v>
      </c>
      <c r="J32" s="46">
        <f t="shared" si="1"/>
        <v>4267</v>
      </c>
      <c r="K32" s="25">
        <f t="shared" si="1"/>
        <v>386951050.80000001</v>
      </c>
      <c r="L32" s="253"/>
      <c r="M32" s="237"/>
      <c r="N32" s="237"/>
      <c r="O32" s="237"/>
    </row>
    <row r="33" spans="1:15" ht="15" thickBot="1" x14ac:dyDescent="0.35">
      <c r="A33" s="56" t="str">
        <f>A24</f>
        <v>EverSource East</v>
      </c>
      <c r="B33" s="48">
        <v>234</v>
      </c>
      <c r="C33" s="49">
        <v>15946551</v>
      </c>
      <c r="D33" s="50">
        <v>2904</v>
      </c>
      <c r="E33" s="50">
        <v>313990804</v>
      </c>
      <c r="F33" s="48">
        <v>558</v>
      </c>
      <c r="G33" s="50">
        <v>33035749</v>
      </c>
      <c r="H33" s="23">
        <f t="shared" si="0"/>
        <v>3462</v>
      </c>
      <c r="I33" s="23">
        <f t="shared" si="0"/>
        <v>347026553</v>
      </c>
      <c r="J33" s="46">
        <f t="shared" si="1"/>
        <v>3696</v>
      </c>
      <c r="K33" s="25">
        <f t="shared" si="1"/>
        <v>362973104</v>
      </c>
      <c r="L33" s="253"/>
      <c r="M33" s="237"/>
      <c r="N33" s="237"/>
      <c r="O33" s="237"/>
    </row>
    <row r="34" spans="1:15" ht="15" thickBot="1" x14ac:dyDescent="0.35">
      <c r="A34" s="56" t="str">
        <f>A25</f>
        <v>EverSource West</v>
      </c>
      <c r="B34" s="48">
        <v>81</v>
      </c>
      <c r="C34" s="49">
        <v>2491147</v>
      </c>
      <c r="D34" s="50">
        <v>438</v>
      </c>
      <c r="E34" s="50">
        <v>19494628.300000001</v>
      </c>
      <c r="F34" s="51">
        <v>52</v>
      </c>
      <c r="G34" s="52">
        <v>1992171.5</v>
      </c>
      <c r="H34" s="23">
        <f t="shared" si="0"/>
        <v>490</v>
      </c>
      <c r="I34" s="23">
        <f t="shared" si="0"/>
        <v>21486799.800000001</v>
      </c>
      <c r="J34" s="46">
        <f t="shared" si="1"/>
        <v>571</v>
      </c>
      <c r="K34" s="25">
        <f t="shared" si="1"/>
        <v>23977946.800000001</v>
      </c>
      <c r="L34" s="253"/>
      <c r="M34" s="237"/>
      <c r="N34" s="237"/>
      <c r="O34" s="237"/>
    </row>
    <row r="35" spans="1:15" ht="15" thickBot="1" x14ac:dyDescent="0.35">
      <c r="A35" s="53" t="s">
        <v>24</v>
      </c>
      <c r="B35" s="62">
        <v>1810</v>
      </c>
      <c r="C35" s="63">
        <v>25886870</v>
      </c>
      <c r="D35" s="64">
        <v>6984</v>
      </c>
      <c r="E35" s="64">
        <v>137096708</v>
      </c>
      <c r="F35" s="66">
        <v>1517</v>
      </c>
      <c r="G35" s="90">
        <v>24522903</v>
      </c>
      <c r="H35" s="44">
        <f t="shared" si="0"/>
        <v>8501</v>
      </c>
      <c r="I35" s="45">
        <f t="shared" si="0"/>
        <v>161619611</v>
      </c>
      <c r="J35" s="24">
        <f t="shared" si="1"/>
        <v>10311</v>
      </c>
      <c r="K35" s="25">
        <f t="shared" si="1"/>
        <v>187506481</v>
      </c>
      <c r="L35" s="253"/>
      <c r="M35" s="237"/>
      <c r="N35" s="237"/>
      <c r="O35" s="237"/>
    </row>
    <row r="36" spans="1:15" ht="15" thickBot="1" x14ac:dyDescent="0.35">
      <c r="A36" s="56" t="s">
        <v>25</v>
      </c>
      <c r="B36" s="48">
        <v>1806</v>
      </c>
      <c r="C36" s="49">
        <v>25877300</v>
      </c>
      <c r="D36" s="50">
        <v>6951</v>
      </c>
      <c r="E36" s="50">
        <v>136403846</v>
      </c>
      <c r="F36" s="57">
        <v>1475</v>
      </c>
      <c r="G36" s="68">
        <v>23957969</v>
      </c>
      <c r="H36" s="23">
        <f t="shared" si="0"/>
        <v>8426</v>
      </c>
      <c r="I36" s="23">
        <f t="shared" si="0"/>
        <v>160361815</v>
      </c>
      <c r="J36" s="24">
        <f t="shared" si="1"/>
        <v>10232</v>
      </c>
      <c r="K36" s="25">
        <f t="shared" si="1"/>
        <v>186239115</v>
      </c>
      <c r="L36" s="253"/>
      <c r="M36" s="237"/>
      <c r="N36" s="237"/>
      <c r="O36" s="237"/>
    </row>
    <row r="37" spans="1:15" ht="15" thickBot="1" x14ac:dyDescent="0.35">
      <c r="A37" s="56" t="s">
        <v>26</v>
      </c>
      <c r="B37" s="48">
        <v>4</v>
      </c>
      <c r="C37" s="49">
        <v>9570</v>
      </c>
      <c r="D37" s="50">
        <v>33</v>
      </c>
      <c r="E37" s="50">
        <v>692862</v>
      </c>
      <c r="F37" s="57">
        <v>42</v>
      </c>
      <c r="G37" s="68">
        <v>564934</v>
      </c>
      <c r="H37" s="23">
        <f t="shared" si="0"/>
        <v>75</v>
      </c>
      <c r="I37" s="23">
        <f t="shared" si="0"/>
        <v>1257796</v>
      </c>
      <c r="J37" s="24">
        <f t="shared" si="1"/>
        <v>79</v>
      </c>
      <c r="K37" s="25">
        <f t="shared" si="1"/>
        <v>1267366</v>
      </c>
      <c r="L37" s="253"/>
      <c r="M37" s="237"/>
      <c r="N37" s="237"/>
      <c r="O37" s="237"/>
    </row>
    <row r="38" spans="1:15" ht="15" thickBot="1" x14ac:dyDescent="0.35">
      <c r="A38" s="53" t="s">
        <v>27</v>
      </c>
      <c r="B38" s="62">
        <v>278</v>
      </c>
      <c r="C38" s="63">
        <v>552421</v>
      </c>
      <c r="D38" s="64">
        <v>448</v>
      </c>
      <c r="E38" s="64">
        <v>4064122</v>
      </c>
      <c r="F38" s="69">
        <v>820</v>
      </c>
      <c r="G38" s="91">
        <v>1896585</v>
      </c>
      <c r="H38" s="44">
        <f t="shared" si="0"/>
        <v>1268</v>
      </c>
      <c r="I38" s="45">
        <f t="shared" si="0"/>
        <v>5960707</v>
      </c>
      <c r="J38" s="24">
        <f t="shared" si="1"/>
        <v>1546</v>
      </c>
      <c r="K38" s="25">
        <f t="shared" si="1"/>
        <v>6513128</v>
      </c>
      <c r="L38" s="253"/>
      <c r="M38" s="237"/>
      <c r="N38" s="237"/>
      <c r="O38" s="237"/>
    </row>
    <row r="39" spans="1:15" ht="15" thickBot="1" x14ac:dyDescent="0.35">
      <c r="A39" s="56" t="s">
        <v>28</v>
      </c>
      <c r="B39" s="48">
        <v>278</v>
      </c>
      <c r="C39" s="49">
        <v>552421</v>
      </c>
      <c r="D39" s="50">
        <v>448</v>
      </c>
      <c r="E39" s="50">
        <v>4064122</v>
      </c>
      <c r="F39" s="57">
        <v>820</v>
      </c>
      <c r="G39" s="68">
        <v>1896585</v>
      </c>
      <c r="H39" s="23">
        <f t="shared" si="0"/>
        <v>1268</v>
      </c>
      <c r="I39" s="23">
        <f t="shared" si="0"/>
        <v>5960707</v>
      </c>
      <c r="J39" s="24">
        <f t="shared" si="1"/>
        <v>1546</v>
      </c>
      <c r="K39" s="25">
        <f t="shared" si="1"/>
        <v>6513128</v>
      </c>
      <c r="L39" s="253"/>
      <c r="M39" s="237"/>
      <c r="N39" s="237"/>
      <c r="O39" s="237"/>
    </row>
    <row r="40" spans="1:15" ht="15" thickBot="1" x14ac:dyDescent="0.35">
      <c r="A40" s="29" t="s">
        <v>32</v>
      </c>
      <c r="B40" s="30">
        <f>B41+B44+B47</f>
        <v>303</v>
      </c>
      <c r="C40" s="30">
        <f t="shared" ref="C40:G40" si="7">C41+C44+C47</f>
        <v>39783896</v>
      </c>
      <c r="D40" s="32">
        <f t="shared" si="7"/>
        <v>3197</v>
      </c>
      <c r="E40" s="32">
        <f t="shared" si="7"/>
        <v>800901806.39999986</v>
      </c>
      <c r="F40" s="33">
        <f t="shared" si="7"/>
        <v>257</v>
      </c>
      <c r="G40" s="89">
        <f t="shared" si="7"/>
        <v>27746068</v>
      </c>
      <c r="H40" s="35">
        <f t="shared" si="0"/>
        <v>3454</v>
      </c>
      <c r="I40" s="36">
        <f t="shared" si="0"/>
        <v>828647874.39999986</v>
      </c>
      <c r="J40" s="37">
        <f t="shared" si="1"/>
        <v>3757</v>
      </c>
      <c r="K40" s="38">
        <f t="shared" si="1"/>
        <v>868431770.39999986</v>
      </c>
      <c r="L40" s="253">
        <f>K40/K3</f>
        <v>0.28647509677251909</v>
      </c>
      <c r="M40" s="246">
        <f>J40/J3</f>
        <v>1.3453508941552257E-3</v>
      </c>
      <c r="N40" s="246">
        <f>E40/K40</f>
        <v>0.92223918297128205</v>
      </c>
      <c r="O40" s="246">
        <f>G40/K40</f>
        <v>3.1949623385174125E-2</v>
      </c>
    </row>
    <row r="41" spans="1:15" ht="15" thickBot="1" x14ac:dyDescent="0.35">
      <c r="A41" s="53" t="s">
        <v>21</v>
      </c>
      <c r="B41" s="187">
        <f t="shared" ref="B41:G41" si="8">B42+B43</f>
        <v>80</v>
      </c>
      <c r="C41" s="187">
        <f t="shared" si="8"/>
        <v>12535347</v>
      </c>
      <c r="D41" s="188">
        <f t="shared" si="8"/>
        <v>728</v>
      </c>
      <c r="E41" s="188">
        <f t="shared" si="8"/>
        <v>344438973.39999992</v>
      </c>
      <c r="F41" s="189">
        <f t="shared" si="8"/>
        <v>72</v>
      </c>
      <c r="G41" s="189">
        <f t="shared" si="8"/>
        <v>9031855</v>
      </c>
      <c r="H41" s="44">
        <f t="shared" si="0"/>
        <v>800</v>
      </c>
      <c r="I41" s="45">
        <f t="shared" si="0"/>
        <v>353470828.39999992</v>
      </c>
      <c r="J41" s="46">
        <f t="shared" si="1"/>
        <v>880</v>
      </c>
      <c r="K41" s="25">
        <f t="shared" si="1"/>
        <v>366006175.39999992</v>
      </c>
      <c r="L41" s="253"/>
      <c r="M41" s="246"/>
      <c r="N41" s="246"/>
      <c r="O41" s="246"/>
    </row>
    <row r="42" spans="1:15" ht="15" thickBot="1" x14ac:dyDescent="0.35">
      <c r="A42" s="56" t="str">
        <f>A33</f>
        <v>EverSource East</v>
      </c>
      <c r="B42" s="48">
        <v>60</v>
      </c>
      <c r="C42" s="49">
        <v>7578757</v>
      </c>
      <c r="D42" s="50">
        <v>512</v>
      </c>
      <c r="E42" s="50">
        <v>261945996</v>
      </c>
      <c r="F42" s="48">
        <v>68</v>
      </c>
      <c r="G42" s="50">
        <v>8813455</v>
      </c>
      <c r="H42" s="23">
        <f t="shared" si="0"/>
        <v>580</v>
      </c>
      <c r="I42" s="23">
        <f t="shared" si="0"/>
        <v>270759451</v>
      </c>
      <c r="J42" s="46">
        <f t="shared" si="1"/>
        <v>640</v>
      </c>
      <c r="K42" s="25">
        <f t="shared" si="1"/>
        <v>278338208</v>
      </c>
      <c r="L42" s="253"/>
      <c r="M42" s="246"/>
      <c r="N42" s="246"/>
      <c r="O42" s="246"/>
    </row>
    <row r="43" spans="1:15" ht="15" thickBot="1" x14ac:dyDescent="0.35">
      <c r="A43" s="56" t="str">
        <f>A34</f>
        <v>EverSource West</v>
      </c>
      <c r="B43" s="48">
        <v>20</v>
      </c>
      <c r="C43" s="49">
        <v>4956590</v>
      </c>
      <c r="D43" s="50">
        <v>216</v>
      </c>
      <c r="E43" s="50">
        <v>82492977.399999902</v>
      </c>
      <c r="F43" s="51">
        <v>4</v>
      </c>
      <c r="G43" s="52">
        <v>218400</v>
      </c>
      <c r="H43" s="23">
        <f t="shared" si="0"/>
        <v>220</v>
      </c>
      <c r="I43" s="23">
        <f t="shared" si="0"/>
        <v>82711377.399999902</v>
      </c>
      <c r="J43" s="46">
        <f t="shared" si="1"/>
        <v>240</v>
      </c>
      <c r="K43" s="25">
        <f t="shared" si="1"/>
        <v>87667967.399999902</v>
      </c>
      <c r="L43" s="253"/>
      <c r="M43" s="246"/>
      <c r="N43" s="246"/>
      <c r="O43" s="246"/>
    </row>
    <row r="44" spans="1:15" ht="15" thickBot="1" x14ac:dyDescent="0.35">
      <c r="A44" s="53" t="s">
        <v>24</v>
      </c>
      <c r="B44" s="62">
        <v>223</v>
      </c>
      <c r="C44" s="63">
        <v>27248549</v>
      </c>
      <c r="D44" s="64">
        <v>2444</v>
      </c>
      <c r="E44" s="64">
        <v>443899916</v>
      </c>
      <c r="F44" s="66">
        <v>180</v>
      </c>
      <c r="G44" s="90">
        <v>17391957</v>
      </c>
      <c r="H44" s="44">
        <f t="shared" si="0"/>
        <v>2624</v>
      </c>
      <c r="I44" s="45">
        <f t="shared" si="0"/>
        <v>461291873</v>
      </c>
      <c r="J44" s="24">
        <f t="shared" si="1"/>
        <v>2847</v>
      </c>
      <c r="K44" s="25">
        <f t="shared" si="1"/>
        <v>488540422</v>
      </c>
      <c r="L44" s="253"/>
      <c r="M44" s="246"/>
      <c r="N44" s="246"/>
      <c r="O44" s="246"/>
    </row>
    <row r="45" spans="1:15" ht="15" thickBot="1" x14ac:dyDescent="0.35">
      <c r="A45" s="56" t="s">
        <v>25</v>
      </c>
      <c r="B45" s="48">
        <v>223</v>
      </c>
      <c r="C45" s="49">
        <v>27248549</v>
      </c>
      <c r="D45" s="50">
        <v>2435</v>
      </c>
      <c r="E45" s="50">
        <v>443003154</v>
      </c>
      <c r="F45" s="57">
        <v>178</v>
      </c>
      <c r="G45" s="68">
        <v>17038457</v>
      </c>
      <c r="H45" s="23">
        <f t="shared" si="0"/>
        <v>2613</v>
      </c>
      <c r="I45" s="23">
        <f t="shared" si="0"/>
        <v>460041611</v>
      </c>
      <c r="J45" s="24">
        <f t="shared" si="1"/>
        <v>2836</v>
      </c>
      <c r="K45" s="25">
        <f t="shared" si="1"/>
        <v>487290160</v>
      </c>
      <c r="L45" s="253"/>
      <c r="M45" s="246"/>
      <c r="N45" s="246"/>
      <c r="O45" s="246"/>
    </row>
    <row r="46" spans="1:15" ht="15" thickBot="1" x14ac:dyDescent="0.35">
      <c r="A46" s="56" t="s">
        <v>26</v>
      </c>
      <c r="B46" s="48">
        <v>0</v>
      </c>
      <c r="C46" s="49">
        <v>0</v>
      </c>
      <c r="D46" s="50">
        <v>9</v>
      </c>
      <c r="E46" s="50">
        <v>896762</v>
      </c>
      <c r="F46" s="57">
        <v>2</v>
      </c>
      <c r="G46" s="68">
        <v>353500</v>
      </c>
      <c r="H46" s="23">
        <f t="shared" si="0"/>
        <v>11</v>
      </c>
      <c r="I46" s="23">
        <f t="shared" si="0"/>
        <v>1250262</v>
      </c>
      <c r="J46" s="24">
        <f t="shared" si="1"/>
        <v>11</v>
      </c>
      <c r="K46" s="25">
        <f t="shared" si="1"/>
        <v>1250262</v>
      </c>
      <c r="L46" s="253"/>
      <c r="M46" s="246"/>
      <c r="N46" s="246"/>
      <c r="O46" s="246"/>
    </row>
    <row r="47" spans="1:15" ht="15" thickBot="1" x14ac:dyDescent="0.35">
      <c r="A47" s="53" t="s">
        <v>27</v>
      </c>
      <c r="B47" s="62">
        <v>0</v>
      </c>
      <c r="C47" s="63">
        <v>0</v>
      </c>
      <c r="D47" s="64">
        <v>25</v>
      </c>
      <c r="E47" s="64">
        <v>12562917</v>
      </c>
      <c r="F47" s="69">
        <v>5</v>
      </c>
      <c r="G47" s="91">
        <v>1322256</v>
      </c>
      <c r="H47" s="44">
        <f t="shared" si="0"/>
        <v>30</v>
      </c>
      <c r="I47" s="45">
        <f t="shared" si="0"/>
        <v>13885173</v>
      </c>
      <c r="J47" s="24">
        <f t="shared" si="1"/>
        <v>30</v>
      </c>
      <c r="K47" s="25">
        <f t="shared" si="1"/>
        <v>13885173</v>
      </c>
      <c r="L47" s="253"/>
      <c r="M47" s="246"/>
      <c r="N47" s="246"/>
      <c r="O47" s="246"/>
    </row>
    <row r="48" spans="1:15" ht="15" thickBot="1" x14ac:dyDescent="0.35">
      <c r="A48" s="56" t="s">
        <v>28</v>
      </c>
      <c r="B48" s="48">
        <v>0</v>
      </c>
      <c r="C48" s="49">
        <v>0</v>
      </c>
      <c r="D48" s="50">
        <v>25</v>
      </c>
      <c r="E48" s="50">
        <v>12562917</v>
      </c>
      <c r="F48" s="57">
        <v>5</v>
      </c>
      <c r="G48" s="68">
        <v>1322256</v>
      </c>
      <c r="H48" s="23">
        <f t="shared" si="0"/>
        <v>30</v>
      </c>
      <c r="I48" s="23">
        <f t="shared" si="0"/>
        <v>13885173</v>
      </c>
      <c r="J48" s="24">
        <f t="shared" si="1"/>
        <v>30</v>
      </c>
      <c r="K48" s="25">
        <f t="shared" si="1"/>
        <v>13885173</v>
      </c>
      <c r="L48" s="253"/>
      <c r="M48" s="246"/>
      <c r="N48" s="246"/>
      <c r="O48" s="246"/>
    </row>
    <row r="49" spans="1:15" ht="15" thickBot="1" x14ac:dyDescent="0.35">
      <c r="A49" s="29" t="s">
        <v>33</v>
      </c>
      <c r="B49" s="30">
        <f t="shared" ref="B49:G49" si="9">B50+B53+B56</f>
        <v>6561</v>
      </c>
      <c r="C49" s="31">
        <f t="shared" si="9"/>
        <v>1921619.5</v>
      </c>
      <c r="D49" s="32">
        <f t="shared" si="9"/>
        <v>6794</v>
      </c>
      <c r="E49" s="32">
        <f t="shared" si="9"/>
        <v>8236705</v>
      </c>
      <c r="F49" s="33">
        <f t="shared" si="9"/>
        <v>4170</v>
      </c>
      <c r="G49" s="89">
        <f t="shared" si="9"/>
        <v>1825704.2</v>
      </c>
      <c r="H49" s="35">
        <f t="shared" si="0"/>
        <v>10964</v>
      </c>
      <c r="I49" s="36">
        <f t="shared" si="0"/>
        <v>10062409.199999999</v>
      </c>
      <c r="J49" s="37">
        <f t="shared" si="1"/>
        <v>17525</v>
      </c>
      <c r="K49" s="38">
        <f t="shared" si="1"/>
        <v>11984028.699999999</v>
      </c>
      <c r="L49" s="255">
        <f>K49/K3</f>
        <v>3.9532475648326954E-3</v>
      </c>
      <c r="M49" s="246">
        <f>J49/J3</f>
        <v>6.2755588022545463E-3</v>
      </c>
      <c r="N49" s="246">
        <f>E49/K49</f>
        <v>0.68730684865599501</v>
      </c>
      <c r="O49" s="246">
        <f>G49/K49</f>
        <v>0.1523447786803114</v>
      </c>
    </row>
    <row r="50" spans="1:15" ht="15" thickBot="1" x14ac:dyDescent="0.35">
      <c r="A50" s="53" t="s">
        <v>21</v>
      </c>
      <c r="B50" s="62">
        <f>D51+D52</f>
        <v>6265</v>
      </c>
      <c r="C50" s="63">
        <f>C51+C52</f>
        <v>972434.5</v>
      </c>
      <c r="D50" s="64">
        <f>D51+D52</f>
        <v>6265</v>
      </c>
      <c r="E50" s="64">
        <f>E51+E52</f>
        <v>5180200</v>
      </c>
      <c r="F50" s="92">
        <f>SUM(F51:F52)</f>
        <v>3739</v>
      </c>
      <c r="G50" s="93">
        <f>SUM(G51:G52)</f>
        <v>1063771.2</v>
      </c>
      <c r="H50" s="44">
        <f t="shared" si="0"/>
        <v>10004</v>
      </c>
      <c r="I50" s="45">
        <f t="shared" si="0"/>
        <v>6243971.2000000002</v>
      </c>
      <c r="J50" s="46">
        <f t="shared" si="1"/>
        <v>16269</v>
      </c>
      <c r="K50" s="25">
        <f t="shared" si="1"/>
        <v>7216405.7000000002</v>
      </c>
      <c r="L50" s="255"/>
      <c r="M50" s="246"/>
      <c r="N50" s="246"/>
      <c r="O50" s="246"/>
    </row>
    <row r="51" spans="1:15" ht="15" thickBot="1" x14ac:dyDescent="0.35">
      <c r="A51" s="56" t="str">
        <f>A42</f>
        <v>EverSource East</v>
      </c>
      <c r="B51" s="48">
        <v>1926</v>
      </c>
      <c r="C51" s="49">
        <v>606955</v>
      </c>
      <c r="D51" s="50">
        <v>5035</v>
      </c>
      <c r="E51" s="50">
        <v>4005944</v>
      </c>
      <c r="F51" s="48">
        <v>2792</v>
      </c>
      <c r="G51" s="50">
        <v>862493</v>
      </c>
      <c r="H51" s="23">
        <f t="shared" si="0"/>
        <v>7827</v>
      </c>
      <c r="I51" s="23">
        <f t="shared" si="0"/>
        <v>4868437</v>
      </c>
      <c r="J51" s="46">
        <f t="shared" si="1"/>
        <v>9753</v>
      </c>
      <c r="K51" s="25">
        <f t="shared" si="1"/>
        <v>5475392</v>
      </c>
      <c r="L51" s="255"/>
      <c r="M51" s="246"/>
      <c r="N51" s="246"/>
      <c r="O51" s="246"/>
    </row>
    <row r="52" spans="1:15" ht="15" thickBot="1" x14ac:dyDescent="0.35">
      <c r="A52" s="56" t="str">
        <f>A43</f>
        <v>EverSource West</v>
      </c>
      <c r="B52" s="48">
        <v>146</v>
      </c>
      <c r="C52" s="49">
        <v>365479.5</v>
      </c>
      <c r="D52" s="50">
        <v>1230</v>
      </c>
      <c r="E52" s="50">
        <v>1174256</v>
      </c>
      <c r="F52" s="51">
        <v>947</v>
      </c>
      <c r="G52" s="52">
        <v>201278.2</v>
      </c>
      <c r="H52" s="23">
        <f t="shared" si="0"/>
        <v>2177</v>
      </c>
      <c r="I52" s="23">
        <f t="shared" si="0"/>
        <v>1375534.2</v>
      </c>
      <c r="J52" s="46">
        <f t="shared" si="1"/>
        <v>2323</v>
      </c>
      <c r="K52" s="25">
        <f t="shared" si="1"/>
        <v>1741013.7</v>
      </c>
      <c r="L52" s="255"/>
      <c r="M52" s="246"/>
      <c r="N52" s="246"/>
      <c r="O52" s="246"/>
    </row>
    <row r="53" spans="1:15" ht="15" thickBot="1" x14ac:dyDescent="0.35">
      <c r="A53" s="53" t="s">
        <v>24</v>
      </c>
      <c r="B53" s="62">
        <v>198</v>
      </c>
      <c r="C53" s="63">
        <v>940642</v>
      </c>
      <c r="D53" s="64">
        <v>420</v>
      </c>
      <c r="E53" s="64">
        <v>2986282</v>
      </c>
      <c r="F53" s="66">
        <v>179</v>
      </c>
      <c r="G53" s="90">
        <v>729043</v>
      </c>
      <c r="H53" s="44">
        <f t="shared" si="0"/>
        <v>599</v>
      </c>
      <c r="I53" s="45">
        <f t="shared" si="0"/>
        <v>3715325</v>
      </c>
      <c r="J53" s="24">
        <f t="shared" si="1"/>
        <v>797</v>
      </c>
      <c r="K53" s="25">
        <f t="shared" si="1"/>
        <v>4655967</v>
      </c>
      <c r="L53" s="255"/>
      <c r="M53" s="246"/>
      <c r="N53" s="246"/>
      <c r="O53" s="246"/>
    </row>
    <row r="54" spans="1:15" ht="15" thickBot="1" x14ac:dyDescent="0.35">
      <c r="A54" s="56" t="s">
        <v>25</v>
      </c>
      <c r="B54" s="48">
        <v>198</v>
      </c>
      <c r="C54" s="49">
        <v>940642</v>
      </c>
      <c r="D54" s="50">
        <v>419</v>
      </c>
      <c r="E54" s="50">
        <v>2969412</v>
      </c>
      <c r="F54" s="57">
        <v>178</v>
      </c>
      <c r="G54" s="68">
        <v>728887</v>
      </c>
      <c r="H54" s="23">
        <f t="shared" si="0"/>
        <v>597</v>
      </c>
      <c r="I54" s="23">
        <f t="shared" si="0"/>
        <v>3698299</v>
      </c>
      <c r="J54" s="24">
        <f t="shared" si="1"/>
        <v>795</v>
      </c>
      <c r="K54" s="25">
        <f t="shared" si="1"/>
        <v>4638941</v>
      </c>
      <c r="L54" s="255"/>
      <c r="M54" s="246"/>
      <c r="N54" s="246"/>
      <c r="O54" s="246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16870</v>
      </c>
      <c r="F55" s="57">
        <v>1</v>
      </c>
      <c r="G55" s="68">
        <v>156</v>
      </c>
      <c r="H55" s="23">
        <f t="shared" si="0"/>
        <v>2</v>
      </c>
      <c r="I55" s="23">
        <f t="shared" si="0"/>
        <v>17026</v>
      </c>
      <c r="J55" s="24">
        <f t="shared" si="1"/>
        <v>2</v>
      </c>
      <c r="K55" s="25">
        <f t="shared" si="1"/>
        <v>17026</v>
      </c>
      <c r="L55" s="255"/>
      <c r="M55" s="246"/>
      <c r="N55" s="246"/>
      <c r="O55" s="246"/>
    </row>
    <row r="56" spans="1:15" ht="15" thickBot="1" x14ac:dyDescent="0.35">
      <c r="A56" s="53" t="s">
        <v>27</v>
      </c>
      <c r="B56" s="62">
        <v>98</v>
      </c>
      <c r="C56" s="63">
        <v>8543</v>
      </c>
      <c r="D56" s="64">
        <v>109</v>
      </c>
      <c r="E56" s="64">
        <v>70223</v>
      </c>
      <c r="F56" s="69">
        <v>252</v>
      </c>
      <c r="G56" s="91">
        <v>32890</v>
      </c>
      <c r="H56" s="44">
        <f t="shared" si="0"/>
        <v>361</v>
      </c>
      <c r="I56" s="45">
        <f t="shared" si="0"/>
        <v>103113</v>
      </c>
      <c r="J56" s="24">
        <f t="shared" si="1"/>
        <v>459</v>
      </c>
      <c r="K56" s="25">
        <f t="shared" si="1"/>
        <v>111656</v>
      </c>
      <c r="L56" s="255"/>
      <c r="M56" s="246"/>
      <c r="N56" s="246"/>
      <c r="O56" s="246"/>
    </row>
    <row r="57" spans="1:15" ht="15" thickBot="1" x14ac:dyDescent="0.35">
      <c r="A57" s="56" t="s">
        <v>28</v>
      </c>
      <c r="B57" s="48">
        <v>98</v>
      </c>
      <c r="C57" s="49">
        <v>8543</v>
      </c>
      <c r="D57" s="50">
        <v>109</v>
      </c>
      <c r="E57" s="50">
        <v>70223</v>
      </c>
      <c r="F57" s="57">
        <v>252</v>
      </c>
      <c r="G57" s="68">
        <v>32890</v>
      </c>
      <c r="H57" s="23">
        <f t="shared" si="0"/>
        <v>361</v>
      </c>
      <c r="I57" s="23">
        <f t="shared" si="0"/>
        <v>103113</v>
      </c>
      <c r="J57" s="24">
        <f t="shared" si="1"/>
        <v>459</v>
      </c>
      <c r="K57" s="25">
        <f t="shared" si="1"/>
        <v>111656</v>
      </c>
      <c r="L57" s="255"/>
      <c r="M57" s="246"/>
      <c r="N57" s="246"/>
      <c r="O57" s="246"/>
    </row>
    <row r="58" spans="1:15" ht="15" thickBot="1" x14ac:dyDescent="0.35">
      <c r="A58" s="72" t="s">
        <v>34</v>
      </c>
      <c r="B58" s="73">
        <v>392</v>
      </c>
      <c r="C58" s="74">
        <v>548166.59999999905</v>
      </c>
      <c r="D58" s="75">
        <v>111</v>
      </c>
      <c r="E58" s="75">
        <v>1299606</v>
      </c>
      <c r="F58" s="76">
        <v>207</v>
      </c>
      <c r="G58" s="94">
        <v>245392.5</v>
      </c>
      <c r="H58" s="35">
        <f t="shared" si="0"/>
        <v>318</v>
      </c>
      <c r="I58" s="36">
        <f t="shared" si="0"/>
        <v>1544998.5</v>
      </c>
      <c r="J58" s="37">
        <f t="shared" si="1"/>
        <v>710</v>
      </c>
      <c r="K58" s="38">
        <f t="shared" si="1"/>
        <v>2093165.0999999992</v>
      </c>
      <c r="L58" s="254">
        <f>K58/K3</f>
        <v>6.9048564898445072E-4</v>
      </c>
      <c r="M58" s="242">
        <f>J58/J3</f>
        <v>2.5424517829390742E-4</v>
      </c>
      <c r="N58" s="242">
        <f>E58/K58</f>
        <v>0.62088078957555737</v>
      </c>
      <c r="O58" s="242">
        <v>9.4868244341567431E-2</v>
      </c>
    </row>
    <row r="59" spans="1:15" ht="15" thickBot="1" x14ac:dyDescent="0.35">
      <c r="A59" s="95" t="s">
        <v>21</v>
      </c>
      <c r="B59" s="62">
        <v>392</v>
      </c>
      <c r="C59" s="63">
        <v>548166.59999999905</v>
      </c>
      <c r="D59" s="64">
        <v>111</v>
      </c>
      <c r="E59" s="63">
        <v>1299606</v>
      </c>
      <c r="F59" s="62">
        <v>207</v>
      </c>
      <c r="G59" s="63">
        <v>245392.5</v>
      </c>
      <c r="H59" s="44">
        <f t="shared" si="0"/>
        <v>318</v>
      </c>
      <c r="I59" s="45">
        <f t="shared" si="0"/>
        <v>1544998.5</v>
      </c>
      <c r="J59" s="79">
        <f t="shared" si="1"/>
        <v>710</v>
      </c>
      <c r="K59" s="80">
        <f t="shared" si="1"/>
        <v>2093165.0999999992</v>
      </c>
      <c r="L59" s="254"/>
      <c r="M59" s="242"/>
      <c r="N59" s="242"/>
      <c r="O59" s="242"/>
    </row>
    <row r="60" spans="1:15" ht="15" thickBot="1" x14ac:dyDescent="0.35">
      <c r="A60" s="99" t="str">
        <f>A43</f>
        <v>EverSource West</v>
      </c>
      <c r="B60" s="51">
        <v>392</v>
      </c>
      <c r="C60" s="52">
        <v>548166.59999999905</v>
      </c>
      <c r="D60" s="52">
        <v>111</v>
      </c>
      <c r="E60" s="65">
        <v>1299606</v>
      </c>
      <c r="F60" s="51">
        <v>207</v>
      </c>
      <c r="G60" s="52">
        <v>245392.5</v>
      </c>
      <c r="H60" s="82">
        <f>H59</f>
        <v>318</v>
      </c>
      <c r="I60" s="82">
        <f>I59</f>
        <v>1544998.5</v>
      </c>
      <c r="J60" s="83">
        <f t="shared" si="1"/>
        <v>710</v>
      </c>
      <c r="K60" s="84">
        <f t="shared" si="1"/>
        <v>2093165.0999999992</v>
      </c>
      <c r="L60" s="254"/>
      <c r="M60" s="242"/>
      <c r="N60" s="242"/>
      <c r="O60" s="242"/>
    </row>
  </sheetData>
  <mergeCells count="33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7979-0591-47C9-8603-1853AD65A3C9}">
  <sheetPr>
    <tabColor rgb="FFFF9933"/>
  </sheetPr>
  <dimension ref="A1:O60"/>
  <sheetViews>
    <sheetView zoomScale="90" zoomScaleNormal="90" workbookViewId="0">
      <selection activeCell="B52" sqref="B52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</cols>
  <sheetData>
    <row r="1" spans="1:15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51"/>
      <c r="M1" s="251"/>
      <c r="N1" s="251"/>
      <c r="O1" s="252"/>
    </row>
    <row r="2" spans="1:15" ht="44.4" thickTop="1" thickBot="1" x14ac:dyDescent="0.35">
      <c r="A2" s="1">
        <f>JAN!A2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03" t="s">
        <v>15</v>
      </c>
      <c r="M2" s="104" t="s">
        <v>16</v>
      </c>
      <c r="N2" s="105" t="s">
        <v>17</v>
      </c>
      <c r="O2" s="106" t="s">
        <v>18</v>
      </c>
    </row>
    <row r="3" spans="1:15" ht="15" thickBot="1" x14ac:dyDescent="0.35">
      <c r="A3" s="16" t="s">
        <v>40</v>
      </c>
      <c r="B3" s="17">
        <f>B4+B13+B22+B31+B40+B49</f>
        <v>1021431</v>
      </c>
      <c r="C3" s="18">
        <f>C4+C13+C22+C31+C40+C49+C58</f>
        <v>570461791.10000002</v>
      </c>
      <c r="D3" s="19">
        <f>D4+D13+D22+D31+D40+D49</f>
        <v>535376</v>
      </c>
      <c r="E3" s="20">
        <f>E4+E13+E22+E31+E40+E49+E58</f>
        <v>1806027866.8</v>
      </c>
      <c r="F3" s="21">
        <f>F4+F13+F22+F31+F40+F49</f>
        <v>1227126</v>
      </c>
      <c r="G3" s="22">
        <f>G4+G13+G22+G31+G40+G49+G58</f>
        <v>801958165.89999986</v>
      </c>
      <c r="H3" s="23">
        <f>D3+F3</f>
        <v>1762502</v>
      </c>
      <c r="I3" s="23">
        <f>E3+G3</f>
        <v>2607986032.6999998</v>
      </c>
      <c r="J3" s="24">
        <f>B3+D3+F3</f>
        <v>2783933</v>
      </c>
      <c r="K3" s="25">
        <f>C3+E3+G3</f>
        <v>3178447823.8000002</v>
      </c>
      <c r="L3" s="107">
        <f>SUM(L4:L57)</f>
        <v>0.99927609052356581</v>
      </c>
      <c r="M3" s="27">
        <f>SUM(M4:M57)</f>
        <v>1</v>
      </c>
      <c r="N3" s="27">
        <f>E3/K3</f>
        <v>0.56821063831112362</v>
      </c>
      <c r="O3" s="108">
        <f>G3/K3</f>
        <v>0.25231125705288976</v>
      </c>
    </row>
    <row r="4" spans="1:15" ht="15" thickBot="1" x14ac:dyDescent="0.35">
      <c r="A4" s="29" t="s">
        <v>20</v>
      </c>
      <c r="B4" s="30">
        <f>SUM(B5,B8,B11)</f>
        <v>784981</v>
      </c>
      <c r="C4" s="31">
        <f>SUM(C5,C8,C11)</f>
        <v>339012710.39999998</v>
      </c>
      <c r="D4" s="32">
        <f>SUM(D5,D8,D11)</f>
        <v>336680</v>
      </c>
      <c r="E4" s="32">
        <f>E5+E8+E11</f>
        <v>162832607</v>
      </c>
      <c r="F4" s="33">
        <f>F5+F8+F11</f>
        <v>975670</v>
      </c>
      <c r="G4" s="34">
        <f>G5+G8+G11</f>
        <v>506413168.0999999</v>
      </c>
      <c r="H4" s="35">
        <f t="shared" ref="H4:I59" si="0">D4+F4</f>
        <v>1312350</v>
      </c>
      <c r="I4" s="36">
        <f t="shared" si="0"/>
        <v>669245775.0999999</v>
      </c>
      <c r="J4" s="37">
        <f t="shared" ref="J4:K60" si="1">B4+D4+F4</f>
        <v>2097331</v>
      </c>
      <c r="K4" s="38">
        <f>C4+I4</f>
        <v>1008258485.4999999</v>
      </c>
      <c r="L4" s="256">
        <f>K4/K$3</f>
        <v>0.31721725238030629</v>
      </c>
      <c r="M4" s="237">
        <f>J4/J3</f>
        <v>0.75336978296532275</v>
      </c>
      <c r="N4" s="237">
        <f>E4/$K$4</f>
        <v>0.16149887091627163</v>
      </c>
      <c r="O4" s="237">
        <f>G4/K4</f>
        <v>0.50226521807933744</v>
      </c>
    </row>
    <row r="5" spans="1:15" ht="15" thickBot="1" x14ac:dyDescent="0.35">
      <c r="A5" s="39" t="s">
        <v>21</v>
      </c>
      <c r="B5" s="40">
        <f>B6+B7</f>
        <v>318785</v>
      </c>
      <c r="C5" s="41">
        <f>C6+C7</f>
        <v>146259191.40000001</v>
      </c>
      <c r="D5" s="42">
        <v>133987</v>
      </c>
      <c r="E5" s="42">
        <v>76712011</v>
      </c>
      <c r="F5" s="113">
        <v>599011</v>
      </c>
      <c r="G5" s="114">
        <v>312851493.0999999</v>
      </c>
      <c r="H5" s="44">
        <f t="shared" si="0"/>
        <v>732998</v>
      </c>
      <c r="I5" s="45">
        <f t="shared" si="0"/>
        <v>389563504.0999999</v>
      </c>
      <c r="J5" s="24">
        <f t="shared" si="1"/>
        <v>1051783</v>
      </c>
      <c r="K5" s="25">
        <f t="shared" si="1"/>
        <v>535822695.49999988</v>
      </c>
      <c r="L5" s="256"/>
      <c r="M5" s="237"/>
      <c r="N5" s="237"/>
      <c r="O5" s="237"/>
    </row>
    <row r="6" spans="1:15" ht="15" thickBot="1" x14ac:dyDescent="0.35">
      <c r="A6" s="47" t="s">
        <v>22</v>
      </c>
      <c r="B6" s="48">
        <v>222250</v>
      </c>
      <c r="C6" s="49">
        <v>100166542</v>
      </c>
      <c r="D6" s="50">
        <v>120244</v>
      </c>
      <c r="E6" s="50">
        <v>58263347</v>
      </c>
      <c r="F6" s="48">
        <v>621366</v>
      </c>
      <c r="G6" s="49">
        <v>276400539</v>
      </c>
      <c r="H6" s="23">
        <f t="shared" si="0"/>
        <v>741610</v>
      </c>
      <c r="I6" s="23">
        <f t="shared" si="0"/>
        <v>334663886</v>
      </c>
      <c r="J6" s="24">
        <f t="shared" si="1"/>
        <v>963860</v>
      </c>
      <c r="K6" s="25">
        <f t="shared" si="1"/>
        <v>434830428</v>
      </c>
      <c r="L6" s="256"/>
      <c r="M6" s="237"/>
      <c r="N6" s="237"/>
      <c r="O6" s="237"/>
    </row>
    <row r="7" spans="1:15" ht="15" thickBot="1" x14ac:dyDescent="0.35">
      <c r="A7" s="47" t="s">
        <v>23</v>
      </c>
      <c r="B7" s="48">
        <v>96535</v>
      </c>
      <c r="C7" s="49">
        <v>46092649.399999999</v>
      </c>
      <c r="D7" s="50">
        <v>16904</v>
      </c>
      <c r="E7" s="50">
        <v>8716083</v>
      </c>
      <c r="F7" s="51">
        <v>33857</v>
      </c>
      <c r="G7" s="65">
        <v>16487252</v>
      </c>
      <c r="H7" s="23">
        <f t="shared" si="0"/>
        <v>50761</v>
      </c>
      <c r="I7" s="23">
        <f t="shared" si="0"/>
        <v>25203335</v>
      </c>
      <c r="J7" s="24">
        <f t="shared" si="1"/>
        <v>147296</v>
      </c>
      <c r="K7" s="25">
        <f t="shared" si="1"/>
        <v>71295984.400000006</v>
      </c>
      <c r="L7" s="256"/>
      <c r="M7" s="237"/>
      <c r="N7" s="237"/>
      <c r="O7" s="237"/>
    </row>
    <row r="8" spans="1:15" ht="15" thickBot="1" x14ac:dyDescent="0.35">
      <c r="A8" s="53" t="s">
        <v>24</v>
      </c>
      <c r="B8" s="40">
        <v>460452</v>
      </c>
      <c r="C8" s="41">
        <v>190514725</v>
      </c>
      <c r="D8" s="42">
        <v>200210</v>
      </c>
      <c r="E8" s="42">
        <v>85598011</v>
      </c>
      <c r="F8" s="86">
        <v>363891</v>
      </c>
      <c r="G8" s="87">
        <v>187908313</v>
      </c>
      <c r="H8" s="44">
        <f t="shared" si="0"/>
        <v>564101</v>
      </c>
      <c r="I8" s="45">
        <f t="shared" si="0"/>
        <v>273506324</v>
      </c>
      <c r="J8" s="24">
        <f t="shared" si="1"/>
        <v>1024553</v>
      </c>
      <c r="K8" s="25">
        <f t="shared" si="1"/>
        <v>464021049</v>
      </c>
      <c r="L8" s="256"/>
      <c r="M8" s="237"/>
      <c r="N8" s="237"/>
      <c r="O8" s="237"/>
    </row>
    <row r="9" spans="1:15" ht="15" thickBot="1" x14ac:dyDescent="0.35">
      <c r="A9" s="56" t="s">
        <v>25</v>
      </c>
      <c r="B9" s="48">
        <v>458739</v>
      </c>
      <c r="C9" s="49">
        <v>189334097</v>
      </c>
      <c r="D9" s="50">
        <v>199756</v>
      </c>
      <c r="E9" s="50">
        <v>85381138</v>
      </c>
      <c r="F9" s="57">
        <v>353738</v>
      </c>
      <c r="G9" s="68">
        <v>180596112</v>
      </c>
      <c r="H9" s="23">
        <f t="shared" si="0"/>
        <v>553494</v>
      </c>
      <c r="I9" s="23">
        <f t="shared" si="0"/>
        <v>265977250</v>
      </c>
      <c r="J9" s="24">
        <f t="shared" si="1"/>
        <v>1012233</v>
      </c>
      <c r="K9" s="25">
        <f t="shared" si="1"/>
        <v>455311347</v>
      </c>
      <c r="L9" s="256"/>
      <c r="M9" s="237"/>
      <c r="N9" s="237"/>
      <c r="O9" s="237"/>
    </row>
    <row r="10" spans="1:15" ht="15" thickBot="1" x14ac:dyDescent="0.35">
      <c r="A10" s="56" t="s">
        <v>26</v>
      </c>
      <c r="B10" s="48">
        <v>1713</v>
      </c>
      <c r="C10" s="49">
        <v>1180628</v>
      </c>
      <c r="D10" s="50">
        <v>454</v>
      </c>
      <c r="E10" s="50">
        <v>216873</v>
      </c>
      <c r="F10" s="57">
        <v>10153</v>
      </c>
      <c r="G10" s="68">
        <v>7312201</v>
      </c>
      <c r="H10" s="23">
        <f t="shared" si="0"/>
        <v>10607</v>
      </c>
      <c r="I10" s="23">
        <f t="shared" si="0"/>
        <v>7529074</v>
      </c>
      <c r="J10" s="24">
        <f t="shared" si="1"/>
        <v>12320</v>
      </c>
      <c r="K10" s="25">
        <f t="shared" si="1"/>
        <v>8709702</v>
      </c>
      <c r="L10" s="256"/>
      <c r="M10" s="237"/>
      <c r="N10" s="237"/>
      <c r="O10" s="237"/>
    </row>
    <row r="11" spans="1:15" ht="15" thickBot="1" x14ac:dyDescent="0.35">
      <c r="A11" s="53" t="s">
        <v>27</v>
      </c>
      <c r="B11" s="40">
        <v>5744</v>
      </c>
      <c r="C11" s="41">
        <v>2238794</v>
      </c>
      <c r="D11" s="42">
        <v>2483</v>
      </c>
      <c r="E11" s="42">
        <v>522585</v>
      </c>
      <c r="F11" s="54">
        <v>12768</v>
      </c>
      <c r="G11" s="88">
        <v>5653362</v>
      </c>
      <c r="H11" s="44">
        <f t="shared" si="0"/>
        <v>15251</v>
      </c>
      <c r="I11" s="45">
        <f t="shared" si="0"/>
        <v>6175947</v>
      </c>
      <c r="J11" s="24">
        <f t="shared" si="1"/>
        <v>20995</v>
      </c>
      <c r="K11" s="25">
        <f t="shared" si="1"/>
        <v>8414741</v>
      </c>
      <c r="L11" s="256"/>
      <c r="M11" s="237"/>
      <c r="N11" s="237"/>
      <c r="O11" s="237"/>
    </row>
    <row r="12" spans="1:15" ht="15" thickBot="1" x14ac:dyDescent="0.35">
      <c r="A12" s="56" t="s">
        <v>28</v>
      </c>
      <c r="B12" s="48">
        <v>5744</v>
      </c>
      <c r="C12" s="49">
        <v>2238794</v>
      </c>
      <c r="D12" s="50">
        <v>2483</v>
      </c>
      <c r="E12" s="50">
        <v>522585</v>
      </c>
      <c r="F12" s="57">
        <v>12768</v>
      </c>
      <c r="G12" s="68">
        <v>5653362</v>
      </c>
      <c r="H12" s="23">
        <f t="shared" si="0"/>
        <v>15251</v>
      </c>
      <c r="I12" s="23">
        <f t="shared" si="0"/>
        <v>6175947</v>
      </c>
      <c r="J12" s="24">
        <f t="shared" si="1"/>
        <v>20995</v>
      </c>
      <c r="K12" s="25">
        <f t="shared" si="1"/>
        <v>8414741</v>
      </c>
      <c r="L12" s="256"/>
      <c r="M12" s="237"/>
      <c r="N12" s="237"/>
      <c r="O12" s="237"/>
    </row>
    <row r="13" spans="1:15" ht="15" thickBot="1" x14ac:dyDescent="0.35">
      <c r="A13" s="29" t="s">
        <v>29</v>
      </c>
      <c r="B13" s="30">
        <f t="shared" ref="B13:G13" si="2">B14+B17+B20</f>
        <v>124858</v>
      </c>
      <c r="C13" s="31">
        <f t="shared" si="2"/>
        <v>56457515</v>
      </c>
      <c r="D13" s="32">
        <f t="shared" si="2"/>
        <v>80530</v>
      </c>
      <c r="E13" s="32">
        <f t="shared" si="2"/>
        <v>35195471</v>
      </c>
      <c r="F13" s="33">
        <f t="shared" si="2"/>
        <v>109544</v>
      </c>
      <c r="G13" s="89">
        <f t="shared" si="2"/>
        <v>47191154</v>
      </c>
      <c r="H13" s="35">
        <f t="shared" si="0"/>
        <v>190074</v>
      </c>
      <c r="I13" s="36">
        <f t="shared" si="0"/>
        <v>82386625</v>
      </c>
      <c r="J13" s="60">
        <f t="shared" si="1"/>
        <v>314932</v>
      </c>
      <c r="K13" s="61">
        <f t="shared" si="1"/>
        <v>138844140</v>
      </c>
      <c r="L13" s="253">
        <f>K13/K3</f>
        <v>4.3683001168162823E-2</v>
      </c>
      <c r="M13" s="237">
        <f>J13/J3</f>
        <v>0.11312484890979775</v>
      </c>
      <c r="N13" s="237">
        <f>E13/K13</f>
        <v>0.25348906334829829</v>
      </c>
      <c r="O13" s="237">
        <f>G13/K13</f>
        <v>0.33988581729124467</v>
      </c>
    </row>
    <row r="14" spans="1:15" ht="15" thickBot="1" x14ac:dyDescent="0.35">
      <c r="A14" s="39" t="s">
        <v>21</v>
      </c>
      <c r="B14" s="62">
        <f t="shared" ref="B14:G14" si="3">B15+B16</f>
        <v>51211</v>
      </c>
      <c r="C14" s="63">
        <f t="shared" si="3"/>
        <v>24354908</v>
      </c>
      <c r="D14" s="64">
        <f t="shared" si="3"/>
        <v>37317</v>
      </c>
      <c r="E14" s="64">
        <f t="shared" si="3"/>
        <v>16433719</v>
      </c>
      <c r="F14" s="92">
        <f t="shared" si="3"/>
        <v>64471</v>
      </c>
      <c r="G14" s="115">
        <f t="shared" si="3"/>
        <v>26671442</v>
      </c>
      <c r="H14" s="44">
        <f t="shared" si="0"/>
        <v>101788</v>
      </c>
      <c r="I14" s="45">
        <f t="shared" si="0"/>
        <v>43105161</v>
      </c>
      <c r="J14" s="24">
        <f t="shared" si="1"/>
        <v>152999</v>
      </c>
      <c r="K14" s="25">
        <f t="shared" si="1"/>
        <v>67460069</v>
      </c>
      <c r="L14" s="253"/>
      <c r="M14" s="237"/>
      <c r="N14" s="237"/>
      <c r="O14" s="237"/>
    </row>
    <row r="15" spans="1:15" ht="15" thickBot="1" x14ac:dyDescent="0.35">
      <c r="A15" s="47" t="str">
        <f>A6</f>
        <v>EverSource East</v>
      </c>
      <c r="B15" s="48">
        <v>24539</v>
      </c>
      <c r="C15" s="49">
        <v>9577238</v>
      </c>
      <c r="D15" s="50">
        <v>27553</v>
      </c>
      <c r="E15" s="50">
        <v>11359178</v>
      </c>
      <c r="F15" s="48">
        <v>57338</v>
      </c>
      <c r="G15" s="49">
        <v>23034572</v>
      </c>
      <c r="H15" s="23">
        <f t="shared" si="0"/>
        <v>84891</v>
      </c>
      <c r="I15" s="23">
        <f t="shared" si="0"/>
        <v>34393750</v>
      </c>
      <c r="J15" s="24">
        <f t="shared" si="1"/>
        <v>109430</v>
      </c>
      <c r="K15" s="25">
        <f t="shared" si="1"/>
        <v>43970988</v>
      </c>
      <c r="L15" s="253"/>
      <c r="M15" s="237"/>
      <c r="N15" s="237"/>
      <c r="O15" s="237"/>
    </row>
    <row r="16" spans="1:15" ht="15" thickBot="1" x14ac:dyDescent="0.35">
      <c r="A16" s="47" t="str">
        <f>A7</f>
        <v>EverSource West</v>
      </c>
      <c r="B16" s="48">
        <v>26672</v>
      </c>
      <c r="C16" s="49">
        <v>14777670</v>
      </c>
      <c r="D16" s="50">
        <v>9764</v>
      </c>
      <c r="E16" s="50">
        <v>5074541</v>
      </c>
      <c r="F16" s="51">
        <v>7133</v>
      </c>
      <c r="G16" s="65">
        <v>3636870</v>
      </c>
      <c r="H16" s="23">
        <f t="shared" si="0"/>
        <v>16897</v>
      </c>
      <c r="I16" s="23">
        <f t="shared" si="0"/>
        <v>8711411</v>
      </c>
      <c r="J16" s="24">
        <f t="shared" si="1"/>
        <v>43569</v>
      </c>
      <c r="K16" s="25">
        <f t="shared" si="1"/>
        <v>23489081</v>
      </c>
      <c r="L16" s="253"/>
      <c r="M16" s="237"/>
      <c r="N16" s="237"/>
      <c r="O16" s="237"/>
    </row>
    <row r="17" spans="1:15" ht="15" thickBot="1" x14ac:dyDescent="0.35">
      <c r="A17" s="39" t="s">
        <v>24</v>
      </c>
      <c r="B17" s="62">
        <v>72619</v>
      </c>
      <c r="C17" s="63">
        <v>31545740</v>
      </c>
      <c r="D17" s="64">
        <v>42422</v>
      </c>
      <c r="E17" s="64">
        <v>18412831</v>
      </c>
      <c r="F17" s="66">
        <v>41529</v>
      </c>
      <c r="G17" s="90">
        <v>18992727</v>
      </c>
      <c r="H17" s="44">
        <f t="shared" si="0"/>
        <v>83951</v>
      </c>
      <c r="I17" s="45">
        <f t="shared" si="0"/>
        <v>37405558</v>
      </c>
      <c r="J17" s="24">
        <f t="shared" si="1"/>
        <v>156570</v>
      </c>
      <c r="K17" s="25">
        <f t="shared" si="1"/>
        <v>68951298</v>
      </c>
      <c r="L17" s="253"/>
      <c r="M17" s="237"/>
      <c r="N17" s="237"/>
      <c r="O17" s="237"/>
    </row>
    <row r="18" spans="1:15" ht="15" thickBot="1" x14ac:dyDescent="0.35">
      <c r="A18" s="56" t="s">
        <v>25</v>
      </c>
      <c r="B18" s="48">
        <v>72580</v>
      </c>
      <c r="C18" s="49">
        <v>31525233</v>
      </c>
      <c r="D18" s="50">
        <v>42415</v>
      </c>
      <c r="E18" s="50">
        <v>18409662</v>
      </c>
      <c r="F18" s="57">
        <v>41422</v>
      </c>
      <c r="G18" s="68">
        <v>18933656</v>
      </c>
      <c r="H18" s="23">
        <f t="shared" si="0"/>
        <v>83837</v>
      </c>
      <c r="I18" s="23">
        <f t="shared" si="0"/>
        <v>37343318</v>
      </c>
      <c r="J18" s="24">
        <f t="shared" si="1"/>
        <v>156417</v>
      </c>
      <c r="K18" s="25">
        <f t="shared" si="1"/>
        <v>68868551</v>
      </c>
      <c r="L18" s="253"/>
      <c r="M18" s="237"/>
      <c r="N18" s="237"/>
      <c r="O18" s="237"/>
    </row>
    <row r="19" spans="1:15" ht="15" thickBot="1" x14ac:dyDescent="0.35">
      <c r="A19" s="56" t="s">
        <v>26</v>
      </c>
      <c r="B19" s="48">
        <v>39</v>
      </c>
      <c r="C19" s="49">
        <v>20507</v>
      </c>
      <c r="D19" s="50">
        <v>7</v>
      </c>
      <c r="E19" s="50">
        <v>3169</v>
      </c>
      <c r="F19" s="57">
        <v>107</v>
      </c>
      <c r="G19" s="68">
        <v>59071</v>
      </c>
      <c r="H19" s="23">
        <f t="shared" si="0"/>
        <v>114</v>
      </c>
      <c r="I19" s="23">
        <f t="shared" si="0"/>
        <v>62240</v>
      </c>
      <c r="J19" s="24">
        <f t="shared" si="1"/>
        <v>153</v>
      </c>
      <c r="K19" s="25">
        <f t="shared" si="1"/>
        <v>82747</v>
      </c>
      <c r="L19" s="253"/>
      <c r="M19" s="237"/>
      <c r="N19" s="237"/>
      <c r="O19" s="237"/>
    </row>
    <row r="20" spans="1:15" ht="15" thickBot="1" x14ac:dyDescent="0.35">
      <c r="A20" s="53" t="s">
        <v>27</v>
      </c>
      <c r="B20" s="62">
        <v>1028</v>
      </c>
      <c r="C20" s="63">
        <v>556867</v>
      </c>
      <c r="D20" s="64">
        <v>791</v>
      </c>
      <c r="E20" s="64">
        <v>348921</v>
      </c>
      <c r="F20" s="69">
        <v>3544</v>
      </c>
      <c r="G20" s="91">
        <v>1526985</v>
      </c>
      <c r="H20" s="44">
        <f>D20+F20</f>
        <v>4335</v>
      </c>
      <c r="I20" s="44">
        <f>E20+G20</f>
        <v>1875906</v>
      </c>
      <c r="J20" s="24">
        <f t="shared" si="1"/>
        <v>5363</v>
      </c>
      <c r="K20" s="25">
        <f t="shared" si="1"/>
        <v>2432773</v>
      </c>
      <c r="L20" s="253"/>
      <c r="M20" s="237"/>
      <c r="N20" s="237"/>
      <c r="O20" s="237"/>
    </row>
    <row r="21" spans="1:15" ht="15" thickBot="1" x14ac:dyDescent="0.35">
      <c r="A21" s="56" t="s">
        <v>28</v>
      </c>
      <c r="B21" s="48">
        <v>1028</v>
      </c>
      <c r="C21" s="49">
        <v>556867</v>
      </c>
      <c r="D21" s="50">
        <v>791</v>
      </c>
      <c r="E21" s="50">
        <v>348921</v>
      </c>
      <c r="F21" s="57">
        <v>3544</v>
      </c>
      <c r="G21" s="68">
        <v>1526985</v>
      </c>
      <c r="H21" s="23">
        <f t="shared" si="0"/>
        <v>4335</v>
      </c>
      <c r="I21" s="23">
        <f t="shared" si="0"/>
        <v>1875906</v>
      </c>
      <c r="J21" s="24">
        <f t="shared" si="1"/>
        <v>5363</v>
      </c>
      <c r="K21" s="25">
        <f t="shared" si="1"/>
        <v>2432773</v>
      </c>
      <c r="L21" s="253"/>
      <c r="M21" s="237"/>
      <c r="N21" s="237"/>
      <c r="O21" s="237"/>
    </row>
    <row r="22" spans="1:15" ht="15" thickBot="1" x14ac:dyDescent="0.35">
      <c r="A22" s="29" t="s">
        <v>30</v>
      </c>
      <c r="B22" s="30">
        <f t="shared" ref="B22:G22" si="4">B23+B26+B29</f>
        <v>102369</v>
      </c>
      <c r="C22" s="31">
        <f t="shared" si="4"/>
        <v>104794711</v>
      </c>
      <c r="D22" s="32">
        <f t="shared" si="4"/>
        <v>97302</v>
      </c>
      <c r="E22" s="32">
        <f t="shared" si="4"/>
        <v>257099832.09999999</v>
      </c>
      <c r="F22" s="33">
        <f t="shared" si="4"/>
        <v>134508</v>
      </c>
      <c r="G22" s="89">
        <f t="shared" si="4"/>
        <v>152462498.79999998</v>
      </c>
      <c r="H22" s="35">
        <f t="shared" si="0"/>
        <v>231810</v>
      </c>
      <c r="I22" s="36">
        <f t="shared" si="0"/>
        <v>409562330.89999998</v>
      </c>
      <c r="J22" s="37">
        <f t="shared" si="1"/>
        <v>334179</v>
      </c>
      <c r="K22" s="38">
        <f t="shared" si="1"/>
        <v>514357041.89999998</v>
      </c>
      <c r="L22" s="253">
        <f>K22/K3</f>
        <v>0.16182648588676823</v>
      </c>
      <c r="M22" s="237">
        <f>J22/J3</f>
        <v>0.12003844920118407</v>
      </c>
      <c r="N22" s="237">
        <f>E22/K22</f>
        <v>0.49984701512064594</v>
      </c>
      <c r="O22" s="237">
        <f>G22/K22</f>
        <v>0.29641374838927814</v>
      </c>
    </row>
    <row r="23" spans="1:15" ht="15" thickBot="1" x14ac:dyDescent="0.35">
      <c r="A23" s="53" t="s">
        <v>21</v>
      </c>
      <c r="B23" s="62">
        <f>SUM(B24:B25)</f>
        <v>42588</v>
      </c>
      <c r="C23" s="63">
        <f>SUM(C24:C25)</f>
        <v>59111303</v>
      </c>
      <c r="D23" s="64">
        <f>SUM(D24:D25)</f>
        <v>51798</v>
      </c>
      <c r="E23" s="64">
        <f>SUM(E24:E25)</f>
        <v>190039291.09999999</v>
      </c>
      <c r="F23" s="92">
        <f>F24+F25</f>
        <v>85670</v>
      </c>
      <c r="G23" s="115">
        <f>G24+G25</f>
        <v>110424837.79999998</v>
      </c>
      <c r="H23" s="44">
        <f t="shared" si="0"/>
        <v>137468</v>
      </c>
      <c r="I23" s="45">
        <f t="shared" si="0"/>
        <v>300464128.89999998</v>
      </c>
      <c r="J23" s="24">
        <f t="shared" si="1"/>
        <v>180056</v>
      </c>
      <c r="K23" s="25">
        <f t="shared" si="1"/>
        <v>359575431.89999998</v>
      </c>
      <c r="L23" s="253"/>
      <c r="M23" s="237"/>
      <c r="N23" s="237"/>
      <c r="O23" s="237"/>
    </row>
    <row r="24" spans="1:15" ht="15" thickBot="1" x14ac:dyDescent="0.35">
      <c r="A24" s="56" t="str">
        <f>A15</f>
        <v>EverSource East</v>
      </c>
      <c r="B24" s="48">
        <v>31835</v>
      </c>
      <c r="C24" s="49">
        <v>43933431</v>
      </c>
      <c r="D24" s="50">
        <v>45036</v>
      </c>
      <c r="E24" s="50">
        <v>164603358</v>
      </c>
      <c r="F24" s="48">
        <v>80905</v>
      </c>
      <c r="G24" s="49">
        <v>103336743</v>
      </c>
      <c r="H24" s="23">
        <f t="shared" si="0"/>
        <v>125941</v>
      </c>
      <c r="I24" s="23">
        <f t="shared" si="0"/>
        <v>267940101</v>
      </c>
      <c r="J24" s="24">
        <f t="shared" si="1"/>
        <v>157776</v>
      </c>
      <c r="K24" s="25">
        <f t="shared" si="1"/>
        <v>311873532</v>
      </c>
      <c r="L24" s="253"/>
      <c r="M24" s="237"/>
      <c r="N24" s="237"/>
      <c r="O24" s="237"/>
    </row>
    <row r="25" spans="1:15" ht="15" thickBot="1" x14ac:dyDescent="0.35">
      <c r="A25" s="56" t="str">
        <f>A16</f>
        <v>EverSource West</v>
      </c>
      <c r="B25" s="48">
        <v>10753</v>
      </c>
      <c r="C25" s="49">
        <v>15177872</v>
      </c>
      <c r="D25" s="50">
        <v>6762</v>
      </c>
      <c r="E25" s="50">
        <v>25435933.100000001</v>
      </c>
      <c r="F25" s="51">
        <v>4765</v>
      </c>
      <c r="G25" s="65">
        <v>7088094.7999999896</v>
      </c>
      <c r="H25" s="23">
        <f t="shared" si="0"/>
        <v>11527</v>
      </c>
      <c r="I25" s="23">
        <f t="shared" si="0"/>
        <v>32524027.899999991</v>
      </c>
      <c r="J25" s="24">
        <f t="shared" si="1"/>
        <v>22280</v>
      </c>
      <c r="K25" s="25">
        <f t="shared" si="1"/>
        <v>47701899.899999991</v>
      </c>
      <c r="L25" s="253"/>
      <c r="M25" s="237"/>
      <c r="N25" s="237"/>
      <c r="O25" s="237"/>
    </row>
    <row r="26" spans="1:15" ht="15" thickBot="1" x14ac:dyDescent="0.35">
      <c r="A26" s="53" t="s">
        <v>24</v>
      </c>
      <c r="B26" s="40">
        <v>59430</v>
      </c>
      <c r="C26" s="41">
        <v>45631515</v>
      </c>
      <c r="D26" s="42">
        <v>44949</v>
      </c>
      <c r="E26" s="42">
        <v>66944990</v>
      </c>
      <c r="F26" s="86">
        <v>47283</v>
      </c>
      <c r="G26" s="87">
        <v>41821929</v>
      </c>
      <c r="H26" s="44">
        <f t="shared" si="0"/>
        <v>92232</v>
      </c>
      <c r="I26" s="45">
        <f t="shared" si="0"/>
        <v>108766919</v>
      </c>
      <c r="J26" s="24">
        <f t="shared" si="1"/>
        <v>151662</v>
      </c>
      <c r="K26" s="25">
        <f t="shared" si="1"/>
        <v>154398434</v>
      </c>
      <c r="L26" s="253"/>
      <c r="M26" s="237"/>
      <c r="N26" s="237"/>
      <c r="O26" s="237"/>
    </row>
    <row r="27" spans="1:15" ht="15" thickBot="1" x14ac:dyDescent="0.35">
      <c r="A27" s="56" t="s">
        <v>25</v>
      </c>
      <c r="B27" s="48">
        <v>59227</v>
      </c>
      <c r="C27" s="49">
        <v>45488491</v>
      </c>
      <c r="D27" s="50">
        <v>44631</v>
      </c>
      <c r="E27" s="50">
        <v>66506481</v>
      </c>
      <c r="F27" s="57">
        <v>46189</v>
      </c>
      <c r="G27" s="68">
        <v>40534034</v>
      </c>
      <c r="H27" s="23">
        <f t="shared" si="0"/>
        <v>90820</v>
      </c>
      <c r="I27" s="23">
        <f t="shared" si="0"/>
        <v>107040515</v>
      </c>
      <c r="J27" s="24">
        <f t="shared" si="1"/>
        <v>150047</v>
      </c>
      <c r="K27" s="25">
        <f t="shared" si="1"/>
        <v>152529006</v>
      </c>
      <c r="L27" s="253"/>
      <c r="M27" s="237"/>
      <c r="N27" s="237"/>
      <c r="O27" s="237"/>
    </row>
    <row r="28" spans="1:15" ht="15" thickBot="1" x14ac:dyDescent="0.35">
      <c r="A28" s="56" t="s">
        <v>26</v>
      </c>
      <c r="B28" s="48">
        <v>203</v>
      </c>
      <c r="C28" s="49">
        <v>143024</v>
      </c>
      <c r="D28" s="50">
        <v>318</v>
      </c>
      <c r="E28" s="50">
        <v>438509</v>
      </c>
      <c r="F28" s="57">
        <v>1094</v>
      </c>
      <c r="G28" s="68">
        <v>1287895</v>
      </c>
      <c r="H28" s="23">
        <f t="shared" si="0"/>
        <v>1412</v>
      </c>
      <c r="I28" s="23">
        <f t="shared" si="0"/>
        <v>1726404</v>
      </c>
      <c r="J28" s="24">
        <f t="shared" si="1"/>
        <v>1615</v>
      </c>
      <c r="K28" s="25">
        <f t="shared" si="1"/>
        <v>1869428</v>
      </c>
      <c r="L28" s="253"/>
      <c r="M28" s="237"/>
      <c r="N28" s="237"/>
      <c r="O28" s="237"/>
    </row>
    <row r="29" spans="1:15" ht="15" thickBot="1" x14ac:dyDescent="0.35">
      <c r="A29" s="53" t="s">
        <v>27</v>
      </c>
      <c r="B29" s="40">
        <v>351</v>
      </c>
      <c r="C29" s="41">
        <v>51893</v>
      </c>
      <c r="D29" s="42">
        <v>555</v>
      </c>
      <c r="E29" s="42">
        <v>115551</v>
      </c>
      <c r="F29" s="54">
        <v>1555</v>
      </c>
      <c r="G29" s="88">
        <v>215732</v>
      </c>
      <c r="H29" s="44">
        <f t="shared" si="0"/>
        <v>2110</v>
      </c>
      <c r="I29" s="45">
        <f t="shared" si="0"/>
        <v>331283</v>
      </c>
      <c r="J29" s="24">
        <f t="shared" si="1"/>
        <v>2461</v>
      </c>
      <c r="K29" s="25">
        <f t="shared" si="1"/>
        <v>383176</v>
      </c>
      <c r="L29" s="253"/>
      <c r="M29" s="237"/>
      <c r="N29" s="237"/>
      <c r="O29" s="237"/>
    </row>
    <row r="30" spans="1:15" ht="15" thickBot="1" x14ac:dyDescent="0.35">
      <c r="A30" s="56" t="s">
        <v>28</v>
      </c>
      <c r="B30" s="48">
        <v>351</v>
      </c>
      <c r="C30" s="49">
        <v>51893</v>
      </c>
      <c r="D30" s="50">
        <v>555</v>
      </c>
      <c r="E30" s="50">
        <v>115551</v>
      </c>
      <c r="F30" s="57">
        <v>1555</v>
      </c>
      <c r="G30" s="68">
        <v>215732</v>
      </c>
      <c r="H30" s="23">
        <f t="shared" si="0"/>
        <v>2110</v>
      </c>
      <c r="I30" s="23">
        <f t="shared" si="0"/>
        <v>331283</v>
      </c>
      <c r="J30" s="24">
        <f t="shared" si="1"/>
        <v>2461</v>
      </c>
      <c r="K30" s="25">
        <f t="shared" si="1"/>
        <v>383176</v>
      </c>
      <c r="L30" s="253"/>
      <c r="M30" s="237"/>
      <c r="N30" s="237"/>
      <c r="O30" s="237"/>
    </row>
    <row r="31" spans="1:15" ht="15" thickBot="1" x14ac:dyDescent="0.35">
      <c r="A31" s="29" t="s">
        <v>31</v>
      </c>
      <c r="B31" s="30">
        <f t="shared" ref="B31:G31" si="5">B32+B35+B38</f>
        <v>2347</v>
      </c>
      <c r="C31" s="31">
        <f t="shared" si="5"/>
        <v>41675724</v>
      </c>
      <c r="D31" s="32">
        <f t="shared" si="5"/>
        <v>10905</v>
      </c>
      <c r="E31" s="32">
        <f t="shared" si="5"/>
        <v>504155958.19999993</v>
      </c>
      <c r="F31" s="33">
        <f t="shared" si="5"/>
        <v>2959</v>
      </c>
      <c r="G31" s="89">
        <f t="shared" si="5"/>
        <v>64778831</v>
      </c>
      <c r="H31" s="35">
        <f t="shared" si="0"/>
        <v>13864</v>
      </c>
      <c r="I31" s="36">
        <f t="shared" si="0"/>
        <v>568934789.19999993</v>
      </c>
      <c r="J31" s="37">
        <f t="shared" si="1"/>
        <v>16211</v>
      </c>
      <c r="K31" s="38">
        <f t="shared" si="1"/>
        <v>610610513.19999993</v>
      </c>
      <c r="L31" s="253">
        <f>K31/K3</f>
        <v>0.19210965447593323</v>
      </c>
      <c r="M31" s="237">
        <f>J31/J3</f>
        <v>5.8230568048871865E-3</v>
      </c>
      <c r="N31" s="237">
        <f>E31/K31</f>
        <v>0.82565882391688894</v>
      </c>
      <c r="O31" s="237">
        <f>G31/K31</f>
        <v>0.10608862703741605</v>
      </c>
    </row>
    <row r="32" spans="1:15" ht="15" thickBot="1" x14ac:dyDescent="0.35">
      <c r="A32" s="53" t="s">
        <v>21</v>
      </c>
      <c r="B32" s="62">
        <f t="shared" ref="B32:G32" si="6">B33+B34</f>
        <v>286</v>
      </c>
      <c r="C32" s="63">
        <f t="shared" si="6"/>
        <v>15287074</v>
      </c>
      <c r="D32" s="64">
        <f t="shared" si="6"/>
        <v>3358</v>
      </c>
      <c r="E32" s="64">
        <f t="shared" si="6"/>
        <v>357775200.19999993</v>
      </c>
      <c r="F32" s="92">
        <f t="shared" si="6"/>
        <v>612</v>
      </c>
      <c r="G32" s="93">
        <f t="shared" si="6"/>
        <v>37494547</v>
      </c>
      <c r="H32" s="44">
        <f t="shared" si="0"/>
        <v>3970</v>
      </c>
      <c r="I32" s="45">
        <f t="shared" si="0"/>
        <v>395269747.19999993</v>
      </c>
      <c r="J32" s="46">
        <f t="shared" si="1"/>
        <v>4256</v>
      </c>
      <c r="K32" s="25">
        <f t="shared" si="1"/>
        <v>410556821.19999993</v>
      </c>
      <c r="L32" s="253"/>
      <c r="M32" s="237"/>
      <c r="N32" s="237"/>
      <c r="O32" s="237"/>
    </row>
    <row r="33" spans="1:15" ht="15" thickBot="1" x14ac:dyDescent="0.35">
      <c r="A33" s="56" t="str">
        <f>A24</f>
        <v>EverSource East</v>
      </c>
      <c r="B33" s="48">
        <v>210</v>
      </c>
      <c r="C33" s="49">
        <v>12416394</v>
      </c>
      <c r="D33" s="50">
        <v>2919</v>
      </c>
      <c r="E33" s="50">
        <v>336021467</v>
      </c>
      <c r="F33" s="48">
        <v>562</v>
      </c>
      <c r="G33" s="50">
        <v>35398432</v>
      </c>
      <c r="H33" s="23">
        <f t="shared" si="0"/>
        <v>3481</v>
      </c>
      <c r="I33" s="23">
        <f t="shared" si="0"/>
        <v>371419899</v>
      </c>
      <c r="J33" s="46">
        <f t="shared" si="1"/>
        <v>3691</v>
      </c>
      <c r="K33" s="25">
        <f t="shared" si="1"/>
        <v>383836293</v>
      </c>
      <c r="L33" s="253"/>
      <c r="M33" s="237"/>
      <c r="N33" s="237"/>
      <c r="O33" s="237"/>
    </row>
    <row r="34" spans="1:15" ht="15" thickBot="1" x14ac:dyDescent="0.35">
      <c r="A34" s="56" t="str">
        <f>A25</f>
        <v>EverSource West</v>
      </c>
      <c r="B34" s="48">
        <v>76</v>
      </c>
      <c r="C34" s="49">
        <v>2870680</v>
      </c>
      <c r="D34" s="50">
        <v>439</v>
      </c>
      <c r="E34" s="50">
        <v>21753733.199999899</v>
      </c>
      <c r="F34" s="51">
        <v>50</v>
      </c>
      <c r="G34" s="52">
        <v>2096115</v>
      </c>
      <c r="H34" s="23">
        <f t="shared" si="0"/>
        <v>489</v>
      </c>
      <c r="I34" s="23">
        <f t="shared" si="0"/>
        <v>23849848.199999899</v>
      </c>
      <c r="J34" s="46">
        <f t="shared" si="1"/>
        <v>565</v>
      </c>
      <c r="K34" s="25">
        <f t="shared" si="1"/>
        <v>26720528.199999899</v>
      </c>
      <c r="L34" s="253"/>
      <c r="M34" s="237"/>
      <c r="N34" s="237"/>
      <c r="O34" s="237"/>
    </row>
    <row r="35" spans="1:15" ht="15" thickBot="1" x14ac:dyDescent="0.35">
      <c r="A35" s="53" t="s">
        <v>24</v>
      </c>
      <c r="B35" s="62">
        <v>1779</v>
      </c>
      <c r="C35" s="63">
        <v>25803335</v>
      </c>
      <c r="D35" s="64">
        <v>7067</v>
      </c>
      <c r="E35" s="64">
        <v>142197751</v>
      </c>
      <c r="F35" s="66">
        <v>1537</v>
      </c>
      <c r="G35" s="90">
        <v>25421969</v>
      </c>
      <c r="H35" s="44">
        <f t="shared" si="0"/>
        <v>8604</v>
      </c>
      <c r="I35" s="45">
        <f t="shared" si="0"/>
        <v>167619720</v>
      </c>
      <c r="J35" s="24">
        <f t="shared" si="1"/>
        <v>10383</v>
      </c>
      <c r="K35" s="25">
        <f t="shared" si="1"/>
        <v>193423055</v>
      </c>
      <c r="L35" s="253"/>
      <c r="M35" s="237"/>
      <c r="N35" s="237"/>
      <c r="O35" s="237"/>
    </row>
    <row r="36" spans="1:15" ht="15" thickBot="1" x14ac:dyDescent="0.35">
      <c r="A36" s="56" t="s">
        <v>25</v>
      </c>
      <c r="B36" s="48">
        <v>1776</v>
      </c>
      <c r="C36" s="49">
        <v>25781376</v>
      </c>
      <c r="D36" s="50">
        <v>7036</v>
      </c>
      <c r="E36" s="50">
        <v>141534264</v>
      </c>
      <c r="F36" s="57">
        <v>1499</v>
      </c>
      <c r="G36" s="68">
        <v>24638487</v>
      </c>
      <c r="H36" s="23">
        <f t="shared" si="0"/>
        <v>8535</v>
      </c>
      <c r="I36" s="23">
        <f t="shared" si="0"/>
        <v>166172751</v>
      </c>
      <c r="J36" s="24">
        <f t="shared" si="1"/>
        <v>10311</v>
      </c>
      <c r="K36" s="25">
        <f t="shared" si="1"/>
        <v>191954127</v>
      </c>
      <c r="L36" s="253"/>
      <c r="M36" s="237"/>
      <c r="N36" s="237"/>
      <c r="O36" s="237"/>
    </row>
    <row r="37" spans="1:15" ht="15" thickBot="1" x14ac:dyDescent="0.35">
      <c r="A37" s="56" t="s">
        <v>26</v>
      </c>
      <c r="B37" s="48">
        <v>3</v>
      </c>
      <c r="C37" s="49">
        <v>21959</v>
      </c>
      <c r="D37" s="50">
        <v>31</v>
      </c>
      <c r="E37" s="50">
        <v>663487</v>
      </c>
      <c r="F37" s="57">
        <v>38</v>
      </c>
      <c r="G37" s="68">
        <v>783482</v>
      </c>
      <c r="H37" s="23">
        <f t="shared" si="0"/>
        <v>69</v>
      </c>
      <c r="I37" s="23">
        <f t="shared" si="0"/>
        <v>1446969</v>
      </c>
      <c r="J37" s="24">
        <f t="shared" si="1"/>
        <v>72</v>
      </c>
      <c r="K37" s="25">
        <f t="shared" si="1"/>
        <v>1468928</v>
      </c>
      <c r="L37" s="253"/>
      <c r="M37" s="237"/>
      <c r="N37" s="237"/>
      <c r="O37" s="237"/>
    </row>
    <row r="38" spans="1:15" ht="15" thickBot="1" x14ac:dyDescent="0.35">
      <c r="A38" s="53" t="s">
        <v>27</v>
      </c>
      <c r="B38" s="62">
        <v>282</v>
      </c>
      <c r="C38" s="63">
        <v>585315</v>
      </c>
      <c r="D38" s="64">
        <v>480</v>
      </c>
      <c r="E38" s="64">
        <v>4183007</v>
      </c>
      <c r="F38" s="69">
        <v>810</v>
      </c>
      <c r="G38" s="91">
        <v>1862315</v>
      </c>
      <c r="H38" s="44">
        <f t="shared" si="0"/>
        <v>1290</v>
      </c>
      <c r="I38" s="45">
        <f t="shared" si="0"/>
        <v>6045322</v>
      </c>
      <c r="J38" s="24">
        <f t="shared" si="1"/>
        <v>1572</v>
      </c>
      <c r="K38" s="25">
        <f t="shared" si="1"/>
        <v>6630637</v>
      </c>
      <c r="L38" s="253"/>
      <c r="M38" s="237"/>
      <c r="N38" s="237"/>
      <c r="O38" s="237"/>
    </row>
    <row r="39" spans="1:15" ht="15" thickBot="1" x14ac:dyDescent="0.35">
      <c r="A39" s="56" t="s">
        <v>28</v>
      </c>
      <c r="B39" s="48">
        <v>282</v>
      </c>
      <c r="C39" s="49">
        <v>585315</v>
      </c>
      <c r="D39" s="50">
        <v>480</v>
      </c>
      <c r="E39" s="50">
        <v>4183007</v>
      </c>
      <c r="F39" s="57">
        <v>810</v>
      </c>
      <c r="G39" s="68">
        <v>1862315</v>
      </c>
      <c r="H39" s="23">
        <f t="shared" si="0"/>
        <v>1290</v>
      </c>
      <c r="I39" s="23">
        <f t="shared" si="0"/>
        <v>6045322</v>
      </c>
      <c r="J39" s="24">
        <f t="shared" si="1"/>
        <v>1572</v>
      </c>
      <c r="K39" s="25">
        <f t="shared" si="1"/>
        <v>6630637</v>
      </c>
      <c r="L39" s="253"/>
      <c r="M39" s="237"/>
      <c r="N39" s="237"/>
      <c r="O39" s="237"/>
    </row>
    <row r="40" spans="1:15" ht="15" thickBot="1" x14ac:dyDescent="0.35">
      <c r="A40" s="29" t="s">
        <v>32</v>
      </c>
      <c r="B40" s="30">
        <f>B41+B44+B47</f>
        <v>274</v>
      </c>
      <c r="C40" s="30">
        <f t="shared" ref="C40:G40" si="7">C41+C44+C47</f>
        <v>26202094</v>
      </c>
      <c r="D40" s="32">
        <f t="shared" si="7"/>
        <v>3119</v>
      </c>
      <c r="E40" s="32">
        <f t="shared" si="7"/>
        <v>837319416</v>
      </c>
      <c r="F40" s="33">
        <f t="shared" si="7"/>
        <v>260</v>
      </c>
      <c r="G40" s="89">
        <f t="shared" si="7"/>
        <v>29132060</v>
      </c>
      <c r="H40" s="35">
        <f t="shared" si="0"/>
        <v>3379</v>
      </c>
      <c r="I40" s="36">
        <f t="shared" si="0"/>
        <v>866451476</v>
      </c>
      <c r="J40" s="37">
        <f t="shared" si="1"/>
        <v>3653</v>
      </c>
      <c r="K40" s="38">
        <f t="shared" si="1"/>
        <v>892653570</v>
      </c>
      <c r="L40" s="253">
        <f>K40/K3</f>
        <v>0.28084575223034058</v>
      </c>
      <c r="M40" s="246">
        <f>J40/J3</f>
        <v>1.3121723834589409E-3</v>
      </c>
      <c r="N40" s="246">
        <f>E40/K40</f>
        <v>0.93801161406882627</v>
      </c>
      <c r="O40" s="246">
        <f>G40/K40</f>
        <v>3.2635348111585999E-2</v>
      </c>
    </row>
    <row r="41" spans="1:15" ht="15" thickBot="1" x14ac:dyDescent="0.35">
      <c r="A41" s="53" t="s">
        <v>21</v>
      </c>
      <c r="B41" s="187">
        <f t="shared" ref="B41:G41" si="8">B42+B43</f>
        <v>73</v>
      </c>
      <c r="C41" s="187">
        <f t="shared" si="8"/>
        <v>11515253</v>
      </c>
      <c r="D41" s="188">
        <f t="shared" si="8"/>
        <v>710</v>
      </c>
      <c r="E41" s="188">
        <f t="shared" si="8"/>
        <v>360066854</v>
      </c>
      <c r="F41" s="189">
        <f t="shared" si="8"/>
        <v>69</v>
      </c>
      <c r="G41" s="189">
        <f t="shared" si="8"/>
        <v>9377189</v>
      </c>
      <c r="H41" s="44">
        <f t="shared" si="0"/>
        <v>779</v>
      </c>
      <c r="I41" s="45">
        <f t="shared" si="0"/>
        <v>369444043</v>
      </c>
      <c r="J41" s="46">
        <f t="shared" si="1"/>
        <v>852</v>
      </c>
      <c r="K41" s="25">
        <f t="shared" si="1"/>
        <v>380959296</v>
      </c>
      <c r="L41" s="253"/>
      <c r="M41" s="246"/>
      <c r="N41" s="246"/>
      <c r="O41" s="246"/>
    </row>
    <row r="42" spans="1:15" ht="15" thickBot="1" x14ac:dyDescent="0.35">
      <c r="A42" s="56" t="str">
        <f>A33</f>
        <v>EverSource East</v>
      </c>
      <c r="B42" s="48">
        <v>58</v>
      </c>
      <c r="C42" s="49">
        <v>6907563</v>
      </c>
      <c r="D42" s="50">
        <v>512</v>
      </c>
      <c r="E42" s="50">
        <v>272028681</v>
      </c>
      <c r="F42" s="48">
        <v>65</v>
      </c>
      <c r="G42" s="50">
        <v>9126629</v>
      </c>
      <c r="H42" s="23">
        <f t="shared" si="0"/>
        <v>577</v>
      </c>
      <c r="I42" s="23">
        <f t="shared" si="0"/>
        <v>281155310</v>
      </c>
      <c r="J42" s="46">
        <f t="shared" si="1"/>
        <v>635</v>
      </c>
      <c r="K42" s="25">
        <f t="shared" si="1"/>
        <v>288062873</v>
      </c>
      <c r="L42" s="253"/>
      <c r="M42" s="246"/>
      <c r="N42" s="246"/>
      <c r="O42" s="246"/>
    </row>
    <row r="43" spans="1:15" ht="15" thickBot="1" x14ac:dyDescent="0.35">
      <c r="A43" s="56" t="str">
        <f>A34</f>
        <v>EverSource West</v>
      </c>
      <c r="B43" s="48">
        <v>15</v>
      </c>
      <c r="C43" s="49">
        <v>4607690</v>
      </c>
      <c r="D43" s="50">
        <v>198</v>
      </c>
      <c r="E43" s="50">
        <v>88038173</v>
      </c>
      <c r="F43" s="51">
        <v>4</v>
      </c>
      <c r="G43" s="52">
        <v>250560</v>
      </c>
      <c r="H43" s="23">
        <f t="shared" si="0"/>
        <v>202</v>
      </c>
      <c r="I43" s="23">
        <f t="shared" si="0"/>
        <v>88288733</v>
      </c>
      <c r="J43" s="46">
        <f t="shared" si="1"/>
        <v>217</v>
      </c>
      <c r="K43" s="25">
        <f t="shared" si="1"/>
        <v>92896423</v>
      </c>
      <c r="L43" s="253"/>
      <c r="M43" s="246"/>
      <c r="N43" s="246"/>
      <c r="O43" s="246"/>
    </row>
    <row r="44" spans="1:15" ht="15" thickBot="1" x14ac:dyDescent="0.35">
      <c r="A44" s="53" t="s">
        <v>24</v>
      </c>
      <c r="B44" s="62">
        <v>201</v>
      </c>
      <c r="C44" s="63">
        <v>14686841</v>
      </c>
      <c r="D44" s="64">
        <v>2384</v>
      </c>
      <c r="E44" s="64">
        <v>463533389</v>
      </c>
      <c r="F44" s="66">
        <v>186</v>
      </c>
      <c r="G44" s="90">
        <v>18410343</v>
      </c>
      <c r="H44" s="44">
        <f t="shared" si="0"/>
        <v>2570</v>
      </c>
      <c r="I44" s="45">
        <f t="shared" si="0"/>
        <v>481943732</v>
      </c>
      <c r="J44" s="24">
        <f t="shared" si="1"/>
        <v>2771</v>
      </c>
      <c r="K44" s="25">
        <f t="shared" si="1"/>
        <v>496630573</v>
      </c>
      <c r="L44" s="253"/>
      <c r="M44" s="246"/>
      <c r="N44" s="246"/>
      <c r="O44" s="246"/>
    </row>
    <row r="45" spans="1:15" ht="15" thickBot="1" x14ac:dyDescent="0.35">
      <c r="A45" s="56" t="s">
        <v>25</v>
      </c>
      <c r="B45" s="48">
        <v>201</v>
      </c>
      <c r="C45" s="49">
        <v>14686841</v>
      </c>
      <c r="D45" s="50">
        <v>2375</v>
      </c>
      <c r="E45" s="50">
        <v>462766058</v>
      </c>
      <c r="F45" s="57">
        <v>186</v>
      </c>
      <c r="G45" s="68">
        <v>18410343</v>
      </c>
      <c r="H45" s="23">
        <f t="shared" si="0"/>
        <v>2561</v>
      </c>
      <c r="I45" s="23">
        <f t="shared" si="0"/>
        <v>481176401</v>
      </c>
      <c r="J45" s="24">
        <f t="shared" si="1"/>
        <v>2762</v>
      </c>
      <c r="K45" s="25">
        <f t="shared" si="1"/>
        <v>495863242</v>
      </c>
      <c r="L45" s="253"/>
      <c r="M45" s="246"/>
      <c r="N45" s="246"/>
      <c r="O45" s="246"/>
    </row>
    <row r="46" spans="1:15" ht="15" thickBot="1" x14ac:dyDescent="0.35">
      <c r="A46" s="56" t="s">
        <v>26</v>
      </c>
      <c r="B46" s="48">
        <v>0</v>
      </c>
      <c r="C46" s="49">
        <v>0</v>
      </c>
      <c r="D46" s="50">
        <v>9</v>
      </c>
      <c r="E46" s="50">
        <v>767331</v>
      </c>
      <c r="F46" s="57">
        <v>0</v>
      </c>
      <c r="G46" s="68">
        <v>0</v>
      </c>
      <c r="H46" s="23">
        <f t="shared" si="0"/>
        <v>9</v>
      </c>
      <c r="I46" s="23">
        <f t="shared" si="0"/>
        <v>767331</v>
      </c>
      <c r="J46" s="24">
        <f t="shared" si="1"/>
        <v>9</v>
      </c>
      <c r="K46" s="25">
        <f t="shared" si="1"/>
        <v>767331</v>
      </c>
      <c r="L46" s="253"/>
      <c r="M46" s="246"/>
      <c r="N46" s="246"/>
      <c r="O46" s="246"/>
    </row>
    <row r="47" spans="1:15" ht="15" thickBot="1" x14ac:dyDescent="0.35">
      <c r="A47" s="53" t="s">
        <v>27</v>
      </c>
      <c r="B47" s="62">
        <v>0</v>
      </c>
      <c r="C47" s="63">
        <v>0</v>
      </c>
      <c r="D47" s="64">
        <v>25</v>
      </c>
      <c r="E47" s="64">
        <v>13719173</v>
      </c>
      <c r="F47" s="69">
        <v>5</v>
      </c>
      <c r="G47" s="91">
        <v>1344528</v>
      </c>
      <c r="H47" s="44">
        <f t="shared" si="0"/>
        <v>30</v>
      </c>
      <c r="I47" s="45">
        <f t="shared" si="0"/>
        <v>15063701</v>
      </c>
      <c r="J47" s="24">
        <f t="shared" si="1"/>
        <v>30</v>
      </c>
      <c r="K47" s="25">
        <f t="shared" si="1"/>
        <v>15063701</v>
      </c>
      <c r="L47" s="253"/>
      <c r="M47" s="246"/>
      <c r="N47" s="246"/>
      <c r="O47" s="246"/>
    </row>
    <row r="48" spans="1:15" ht="15" thickBot="1" x14ac:dyDescent="0.35">
      <c r="A48" s="56" t="s">
        <v>28</v>
      </c>
      <c r="B48" s="48">
        <v>0</v>
      </c>
      <c r="C48" s="49">
        <v>0</v>
      </c>
      <c r="D48" s="50">
        <v>25</v>
      </c>
      <c r="E48" s="50">
        <v>13719173</v>
      </c>
      <c r="F48" s="57">
        <v>5</v>
      </c>
      <c r="G48" s="68">
        <v>1344528</v>
      </c>
      <c r="H48" s="23">
        <f t="shared" si="0"/>
        <v>30</v>
      </c>
      <c r="I48" s="23">
        <f t="shared" si="0"/>
        <v>15063701</v>
      </c>
      <c r="J48" s="24">
        <f t="shared" si="1"/>
        <v>30</v>
      </c>
      <c r="K48" s="25">
        <f t="shared" si="1"/>
        <v>15063701</v>
      </c>
      <c r="L48" s="253"/>
      <c r="M48" s="246"/>
      <c r="N48" s="246"/>
      <c r="O48" s="246"/>
    </row>
    <row r="49" spans="1:15" ht="15" thickBot="1" x14ac:dyDescent="0.35">
      <c r="A49" s="29" t="s">
        <v>33</v>
      </c>
      <c r="B49" s="30">
        <f t="shared" ref="B49:G49" si="9">B50+B53+B56</f>
        <v>6602</v>
      </c>
      <c r="C49" s="31">
        <f t="shared" si="9"/>
        <v>1755536</v>
      </c>
      <c r="D49" s="32">
        <f t="shared" si="9"/>
        <v>6840</v>
      </c>
      <c r="E49" s="32">
        <f t="shared" si="9"/>
        <v>7962454.0999999996</v>
      </c>
      <c r="F49" s="33">
        <f t="shared" si="9"/>
        <v>4185</v>
      </c>
      <c r="G49" s="89">
        <f t="shared" si="9"/>
        <v>1705174.6</v>
      </c>
      <c r="H49" s="35">
        <f t="shared" si="0"/>
        <v>11025</v>
      </c>
      <c r="I49" s="36">
        <f t="shared" si="0"/>
        <v>9667628.6999999993</v>
      </c>
      <c r="J49" s="37">
        <f t="shared" si="1"/>
        <v>17627</v>
      </c>
      <c r="K49" s="38">
        <f t="shared" si="1"/>
        <v>11423164.699999999</v>
      </c>
      <c r="L49" s="255">
        <f>K49/K3</f>
        <v>3.5939443820547003E-3</v>
      </c>
      <c r="M49" s="246">
        <f>J49/J3</f>
        <v>6.3316897353492343E-3</v>
      </c>
      <c r="N49" s="246">
        <f>E49/K49</f>
        <v>0.69704449766009235</v>
      </c>
      <c r="O49" s="246">
        <f>G49/K49</f>
        <v>0.14927339706482567</v>
      </c>
    </row>
    <row r="50" spans="1:15" ht="15" thickBot="1" x14ac:dyDescent="0.35">
      <c r="A50" s="53" t="s">
        <v>21</v>
      </c>
      <c r="B50" s="62">
        <f>D51+D52</f>
        <v>6306</v>
      </c>
      <c r="C50" s="63">
        <f>C51+C52</f>
        <v>862559</v>
      </c>
      <c r="D50" s="64">
        <f>D51+D52</f>
        <v>6306</v>
      </c>
      <c r="E50" s="64">
        <f>E51+E52</f>
        <v>5051622.0999999996</v>
      </c>
      <c r="F50" s="92">
        <f>SUM(F51:F52)</f>
        <v>3757</v>
      </c>
      <c r="G50" s="93">
        <f>SUM(G51:G52)</f>
        <v>969240.6</v>
      </c>
      <c r="H50" s="44">
        <f t="shared" si="0"/>
        <v>10063</v>
      </c>
      <c r="I50" s="45">
        <f t="shared" si="0"/>
        <v>6020862.6999999993</v>
      </c>
      <c r="J50" s="46">
        <f t="shared" si="1"/>
        <v>16369</v>
      </c>
      <c r="K50" s="25">
        <f t="shared" si="1"/>
        <v>6883421.6999999993</v>
      </c>
      <c r="L50" s="255"/>
      <c r="M50" s="246"/>
      <c r="N50" s="246"/>
      <c r="O50" s="246"/>
    </row>
    <row r="51" spans="1:15" ht="15" thickBot="1" x14ac:dyDescent="0.35">
      <c r="A51" s="56" t="str">
        <f>A42</f>
        <v>EverSource East</v>
      </c>
      <c r="B51" s="48">
        <v>1877</v>
      </c>
      <c r="C51" s="49">
        <v>540193</v>
      </c>
      <c r="D51" s="50">
        <v>5048</v>
      </c>
      <c r="E51" s="50">
        <v>3768708</v>
      </c>
      <c r="F51" s="48">
        <v>2810</v>
      </c>
      <c r="G51" s="50">
        <v>788635</v>
      </c>
      <c r="H51" s="23">
        <f t="shared" si="0"/>
        <v>7858</v>
      </c>
      <c r="I51" s="23">
        <f t="shared" si="0"/>
        <v>4557343</v>
      </c>
      <c r="J51" s="46">
        <f t="shared" si="1"/>
        <v>9735</v>
      </c>
      <c r="K51" s="25">
        <f t="shared" si="1"/>
        <v>5097536</v>
      </c>
      <c r="L51" s="255"/>
      <c r="M51" s="246"/>
      <c r="N51" s="246"/>
      <c r="O51" s="246"/>
    </row>
    <row r="52" spans="1:15" ht="15" thickBot="1" x14ac:dyDescent="0.35">
      <c r="A52" s="56" t="str">
        <f>A43</f>
        <v>EverSource West</v>
      </c>
      <c r="B52" s="48">
        <v>144</v>
      </c>
      <c r="C52" s="49">
        <v>322366</v>
      </c>
      <c r="D52" s="50">
        <v>1258</v>
      </c>
      <c r="E52" s="50">
        <v>1282914.1000000001</v>
      </c>
      <c r="F52" s="51">
        <v>947</v>
      </c>
      <c r="G52" s="52">
        <v>180605.6</v>
      </c>
      <c r="H52" s="23">
        <f t="shared" si="0"/>
        <v>2205</v>
      </c>
      <c r="I52" s="23">
        <f t="shared" si="0"/>
        <v>1463519.7000000002</v>
      </c>
      <c r="J52" s="46">
        <f t="shared" si="1"/>
        <v>2349</v>
      </c>
      <c r="K52" s="25">
        <f t="shared" si="1"/>
        <v>1785885.7000000002</v>
      </c>
      <c r="L52" s="255"/>
      <c r="M52" s="246"/>
      <c r="N52" s="246"/>
      <c r="O52" s="246"/>
    </row>
    <row r="53" spans="1:15" ht="15" thickBot="1" x14ac:dyDescent="0.35">
      <c r="A53" s="53" t="s">
        <v>24</v>
      </c>
      <c r="B53" s="62">
        <v>199</v>
      </c>
      <c r="C53" s="63">
        <v>884441</v>
      </c>
      <c r="D53" s="64">
        <v>420</v>
      </c>
      <c r="E53" s="64">
        <v>2843965</v>
      </c>
      <c r="F53" s="66">
        <v>179</v>
      </c>
      <c r="G53" s="90">
        <v>707533</v>
      </c>
      <c r="H53" s="44">
        <f t="shared" si="0"/>
        <v>599</v>
      </c>
      <c r="I53" s="45">
        <f t="shared" si="0"/>
        <v>3551498</v>
      </c>
      <c r="J53" s="24">
        <f t="shared" si="1"/>
        <v>798</v>
      </c>
      <c r="K53" s="25">
        <f t="shared" si="1"/>
        <v>4435939</v>
      </c>
      <c r="L53" s="255"/>
      <c r="M53" s="246"/>
      <c r="N53" s="246"/>
      <c r="O53" s="246"/>
    </row>
    <row r="54" spans="1:15" ht="15" thickBot="1" x14ac:dyDescent="0.35">
      <c r="A54" s="56" t="s">
        <v>25</v>
      </c>
      <c r="B54" s="48">
        <v>199</v>
      </c>
      <c r="C54" s="49">
        <v>884441</v>
      </c>
      <c r="D54" s="50">
        <v>419</v>
      </c>
      <c r="E54" s="50">
        <v>2827889</v>
      </c>
      <c r="F54" s="57">
        <v>178</v>
      </c>
      <c r="G54" s="68">
        <v>707385</v>
      </c>
      <c r="H54" s="23">
        <f t="shared" si="0"/>
        <v>597</v>
      </c>
      <c r="I54" s="23">
        <f t="shared" si="0"/>
        <v>3535274</v>
      </c>
      <c r="J54" s="24">
        <f t="shared" si="1"/>
        <v>796</v>
      </c>
      <c r="K54" s="25">
        <f t="shared" si="1"/>
        <v>4419715</v>
      </c>
      <c r="L54" s="255"/>
      <c r="M54" s="246"/>
      <c r="N54" s="246"/>
      <c r="O54" s="246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16076</v>
      </c>
      <c r="F55" s="57">
        <v>1</v>
      </c>
      <c r="G55" s="68">
        <v>148</v>
      </c>
      <c r="H55" s="23">
        <f t="shared" si="0"/>
        <v>2</v>
      </c>
      <c r="I55" s="23">
        <f t="shared" si="0"/>
        <v>16224</v>
      </c>
      <c r="J55" s="24">
        <f t="shared" si="1"/>
        <v>2</v>
      </c>
      <c r="K55" s="25">
        <f t="shared" si="1"/>
        <v>16224</v>
      </c>
      <c r="L55" s="255"/>
      <c r="M55" s="246"/>
      <c r="N55" s="246"/>
      <c r="O55" s="246"/>
    </row>
    <row r="56" spans="1:15" ht="15" thickBot="1" x14ac:dyDescent="0.35">
      <c r="A56" s="53" t="s">
        <v>27</v>
      </c>
      <c r="B56" s="62">
        <v>97</v>
      </c>
      <c r="C56" s="63">
        <v>8536</v>
      </c>
      <c r="D56" s="64">
        <v>114</v>
      </c>
      <c r="E56" s="64">
        <v>66867</v>
      </c>
      <c r="F56" s="69">
        <v>249</v>
      </c>
      <c r="G56" s="91">
        <v>28401</v>
      </c>
      <c r="H56" s="44">
        <f t="shared" si="0"/>
        <v>363</v>
      </c>
      <c r="I56" s="45">
        <f t="shared" si="0"/>
        <v>95268</v>
      </c>
      <c r="J56" s="24">
        <f t="shared" si="1"/>
        <v>460</v>
      </c>
      <c r="K56" s="25">
        <f t="shared" si="1"/>
        <v>103804</v>
      </c>
      <c r="L56" s="255"/>
      <c r="M56" s="246"/>
      <c r="N56" s="246"/>
      <c r="O56" s="246"/>
    </row>
    <row r="57" spans="1:15" ht="15" thickBot="1" x14ac:dyDescent="0.35">
      <c r="A57" s="56" t="s">
        <v>28</v>
      </c>
      <c r="B57" s="48">
        <v>97</v>
      </c>
      <c r="C57" s="49">
        <v>8536</v>
      </c>
      <c r="D57" s="50">
        <v>114</v>
      </c>
      <c r="E57" s="50">
        <v>66867</v>
      </c>
      <c r="F57" s="57">
        <v>249</v>
      </c>
      <c r="G57" s="68">
        <v>28401</v>
      </c>
      <c r="H57" s="23">
        <f t="shared" si="0"/>
        <v>363</v>
      </c>
      <c r="I57" s="23">
        <f t="shared" si="0"/>
        <v>95268</v>
      </c>
      <c r="J57" s="24">
        <f t="shared" si="1"/>
        <v>460</v>
      </c>
      <c r="K57" s="25">
        <f t="shared" si="1"/>
        <v>103804</v>
      </c>
      <c r="L57" s="255"/>
      <c r="M57" s="246"/>
      <c r="N57" s="246"/>
      <c r="O57" s="246"/>
    </row>
    <row r="58" spans="1:15" ht="15" thickBot="1" x14ac:dyDescent="0.35">
      <c r="A58" s="72" t="s">
        <v>34</v>
      </c>
      <c r="B58" s="73">
        <v>387</v>
      </c>
      <c r="C58" s="74">
        <v>563500.69999999902</v>
      </c>
      <c r="D58" s="75">
        <v>112</v>
      </c>
      <c r="E58" s="75">
        <v>1462128.3999999899</v>
      </c>
      <c r="F58" s="76">
        <v>206</v>
      </c>
      <c r="G58" s="94">
        <v>275279.40000000002</v>
      </c>
      <c r="H58" s="35">
        <f t="shared" si="0"/>
        <v>318</v>
      </c>
      <c r="I58" s="36">
        <f t="shared" si="0"/>
        <v>1737407.79999999</v>
      </c>
      <c r="J58" s="37">
        <f t="shared" si="1"/>
        <v>705</v>
      </c>
      <c r="K58" s="38">
        <f t="shared" si="1"/>
        <v>2300908.4999999888</v>
      </c>
      <c r="L58" s="254">
        <f>K58/K3</f>
        <v>7.2390947643404533E-4</v>
      </c>
      <c r="M58" s="242">
        <f>J58/J3</f>
        <v>2.5323885309021444E-4</v>
      </c>
      <c r="N58" s="242">
        <f>E58/K58</f>
        <v>0.6354569944871763</v>
      </c>
      <c r="O58" s="242">
        <v>9.8624370622756294E-2</v>
      </c>
    </row>
    <row r="59" spans="1:15" ht="15" thickBot="1" x14ac:dyDescent="0.35">
      <c r="A59" s="95" t="s">
        <v>21</v>
      </c>
      <c r="B59" s="62">
        <v>387</v>
      </c>
      <c r="C59" s="63">
        <v>563500.69999999902</v>
      </c>
      <c r="D59" s="64">
        <v>112</v>
      </c>
      <c r="E59" s="63">
        <v>1462128.3999999899</v>
      </c>
      <c r="F59" s="92">
        <v>206</v>
      </c>
      <c r="G59" s="93">
        <v>275279.40000000002</v>
      </c>
      <c r="H59" s="44">
        <f t="shared" si="0"/>
        <v>318</v>
      </c>
      <c r="I59" s="45">
        <f t="shared" si="0"/>
        <v>1737407.79999999</v>
      </c>
      <c r="J59" s="79">
        <f t="shared" si="1"/>
        <v>705</v>
      </c>
      <c r="K59" s="80">
        <f t="shared" si="1"/>
        <v>2300908.4999999888</v>
      </c>
      <c r="L59" s="254"/>
      <c r="M59" s="242"/>
      <c r="N59" s="242"/>
      <c r="O59" s="242"/>
    </row>
    <row r="60" spans="1:15" ht="15" thickBot="1" x14ac:dyDescent="0.35">
      <c r="A60" s="99" t="str">
        <f>A43</f>
        <v>EverSource West</v>
      </c>
      <c r="B60" s="51">
        <v>387</v>
      </c>
      <c r="C60" s="52">
        <v>563500.69999999902</v>
      </c>
      <c r="D60" s="52">
        <v>112</v>
      </c>
      <c r="E60" s="65">
        <v>1462128.3999999899</v>
      </c>
      <c r="F60" s="51">
        <v>206</v>
      </c>
      <c r="G60" s="52">
        <v>275279.40000000002</v>
      </c>
      <c r="H60" s="82">
        <f>H59</f>
        <v>318</v>
      </c>
      <c r="I60" s="82">
        <f>I59</f>
        <v>1737407.79999999</v>
      </c>
      <c r="J60" s="83">
        <f t="shared" si="1"/>
        <v>705</v>
      </c>
      <c r="K60" s="84">
        <f t="shared" si="1"/>
        <v>2300908.4999999888</v>
      </c>
      <c r="L60" s="254"/>
      <c r="M60" s="242"/>
      <c r="N60" s="242"/>
      <c r="O60" s="242"/>
    </row>
  </sheetData>
  <mergeCells count="33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7F36-1E09-4C95-91CF-EC3ACC5373B6}">
  <sheetPr>
    <tabColor rgb="FFFF0000"/>
  </sheetPr>
  <dimension ref="A1:O60"/>
  <sheetViews>
    <sheetView zoomScale="90" zoomScaleNormal="90" workbookViewId="0">
      <selection activeCell="D43" sqref="D43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</cols>
  <sheetData>
    <row r="1" spans="1:15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51"/>
      <c r="M1" s="251"/>
      <c r="N1" s="251"/>
      <c r="O1" s="252"/>
    </row>
    <row r="2" spans="1:15" ht="44.4" thickTop="1" thickBot="1" x14ac:dyDescent="0.35">
      <c r="A2" s="1">
        <f>JAN!A2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03" t="s">
        <v>15</v>
      </c>
      <c r="M2" s="104" t="s">
        <v>16</v>
      </c>
      <c r="N2" s="105" t="s">
        <v>17</v>
      </c>
      <c r="O2" s="106" t="s">
        <v>18</v>
      </c>
    </row>
    <row r="3" spans="1:15" ht="15" thickBot="1" x14ac:dyDescent="0.35">
      <c r="A3" s="16" t="s">
        <v>41</v>
      </c>
      <c r="B3" s="17">
        <f>B4+B13+B22+B31+B40+B49</f>
        <v>1031773</v>
      </c>
      <c r="C3" s="18">
        <f>C4+C13+C22+C31+C40+C49+C58</f>
        <v>768102787.20000017</v>
      </c>
      <c r="D3" s="19">
        <f>D4+D13+D22+D31+D40+D49</f>
        <v>533012</v>
      </c>
      <c r="E3" s="20">
        <f>E4+E13+E22+E31+E40+E49+E58</f>
        <v>2138215709.9999998</v>
      </c>
      <c r="F3" s="21">
        <f>F4+F13+F22+F31+F40+F49</f>
        <v>1281910</v>
      </c>
      <c r="G3" s="22">
        <f>G4+G13+G22+G31+G40+G49+G58</f>
        <v>1044987893.7</v>
      </c>
      <c r="H3" s="23">
        <f>D3+F3</f>
        <v>1814922</v>
      </c>
      <c r="I3" s="23">
        <f>E3+G3</f>
        <v>3183203603.6999998</v>
      </c>
      <c r="J3" s="24">
        <f>B3+D3+F3</f>
        <v>2846695</v>
      </c>
      <c r="K3" s="25">
        <f>C3+E3+G3</f>
        <v>3951306390.8999996</v>
      </c>
      <c r="L3" s="107">
        <f>SUM(L4:L57)</f>
        <v>0.99941301284422246</v>
      </c>
      <c r="M3" s="27">
        <f>SUM(M4:M57)</f>
        <v>1</v>
      </c>
      <c r="N3" s="27">
        <f>E3/K3</f>
        <v>0.54114146018248221</v>
      </c>
      <c r="O3" s="108">
        <f>G3/K3</f>
        <v>0.26446642966150252</v>
      </c>
    </row>
    <row r="4" spans="1:15" ht="15" thickBot="1" x14ac:dyDescent="0.35">
      <c r="A4" s="29" t="s">
        <v>20</v>
      </c>
      <c r="B4" s="30">
        <f>SUM(B5,B8,B11)</f>
        <v>795576</v>
      </c>
      <c r="C4" s="31">
        <f>SUM(C5,C8,C11)</f>
        <v>486864689.10000002</v>
      </c>
      <c r="D4" s="32">
        <f>SUM(D5,D8,D11)</f>
        <v>332916</v>
      </c>
      <c r="E4" s="32">
        <f>E5+E8+E11</f>
        <v>214443855</v>
      </c>
      <c r="F4" s="33">
        <f>F5+F8+F11</f>
        <v>1030860</v>
      </c>
      <c r="G4" s="34">
        <f>G5+G8+G11</f>
        <v>690870092</v>
      </c>
      <c r="H4" s="35">
        <f t="shared" ref="H4:I8" si="0">D4+F4</f>
        <v>1363776</v>
      </c>
      <c r="I4" s="36">
        <f t="shared" si="0"/>
        <v>905313947</v>
      </c>
      <c r="J4" s="37">
        <f t="shared" ref="J4:K8" si="1">B4+D4+F4</f>
        <v>2159352</v>
      </c>
      <c r="K4" s="38">
        <f>C4+I4</f>
        <v>1392178636.0999999</v>
      </c>
      <c r="L4" s="256">
        <f>K4/K$3</f>
        <v>0.3523337596158671</v>
      </c>
      <c r="M4" s="237">
        <f>J4/J3</f>
        <v>0.75854701680369696</v>
      </c>
      <c r="N4" s="237">
        <f>E4/$K$4</f>
        <v>0.1540347261761863</v>
      </c>
      <c r="O4" s="237">
        <f>G4/K4</f>
        <v>0.49625103710496454</v>
      </c>
    </row>
    <row r="5" spans="1:15" ht="15" thickBot="1" x14ac:dyDescent="0.35">
      <c r="A5" s="39" t="s">
        <v>21</v>
      </c>
      <c r="B5" s="40">
        <f t="shared" ref="B5:G5" si="2">B6+B7</f>
        <v>326076</v>
      </c>
      <c r="C5" s="41">
        <f t="shared" si="2"/>
        <v>211174391.09999999</v>
      </c>
      <c r="D5" s="42">
        <f t="shared" si="2"/>
        <v>137544</v>
      </c>
      <c r="E5" s="42">
        <f t="shared" si="2"/>
        <v>92688783</v>
      </c>
      <c r="F5" s="113">
        <f t="shared" si="2"/>
        <v>646108</v>
      </c>
      <c r="G5" s="113">
        <f t="shared" si="2"/>
        <v>412959940</v>
      </c>
      <c r="H5" s="44">
        <f t="shared" si="0"/>
        <v>783652</v>
      </c>
      <c r="I5" s="45">
        <f t="shared" si="0"/>
        <v>505648723</v>
      </c>
      <c r="J5" s="24">
        <f t="shared" si="1"/>
        <v>1109728</v>
      </c>
      <c r="K5" s="25">
        <f t="shared" si="1"/>
        <v>716823114.10000002</v>
      </c>
      <c r="L5" s="256"/>
      <c r="M5" s="237"/>
      <c r="N5" s="237"/>
      <c r="O5" s="237"/>
    </row>
    <row r="6" spans="1:15" ht="15" thickBot="1" x14ac:dyDescent="0.35">
      <c r="A6" s="47" t="s">
        <v>22</v>
      </c>
      <c r="B6" s="48">
        <v>229685</v>
      </c>
      <c r="C6" s="49">
        <v>148541329</v>
      </c>
      <c r="D6" s="50">
        <v>120492</v>
      </c>
      <c r="E6" s="50">
        <v>81083682</v>
      </c>
      <c r="F6" s="48">
        <v>612240</v>
      </c>
      <c r="G6" s="49">
        <v>393200122</v>
      </c>
      <c r="H6" s="23">
        <f t="shared" si="0"/>
        <v>732732</v>
      </c>
      <c r="I6" s="23">
        <f t="shared" si="0"/>
        <v>474283804</v>
      </c>
      <c r="J6" s="24">
        <f t="shared" si="1"/>
        <v>962417</v>
      </c>
      <c r="K6" s="25">
        <f t="shared" si="1"/>
        <v>622825133</v>
      </c>
      <c r="L6" s="256"/>
      <c r="M6" s="237"/>
      <c r="N6" s="237"/>
      <c r="O6" s="237"/>
    </row>
    <row r="7" spans="1:15" ht="15" thickBot="1" x14ac:dyDescent="0.35">
      <c r="A7" s="47" t="s">
        <v>23</v>
      </c>
      <c r="B7" s="48">
        <v>96391</v>
      </c>
      <c r="C7" s="49">
        <v>62633062.100000001</v>
      </c>
      <c r="D7" s="50">
        <v>17052</v>
      </c>
      <c r="E7" s="50">
        <v>11605101</v>
      </c>
      <c r="F7" s="51">
        <v>33868</v>
      </c>
      <c r="G7" s="65">
        <v>19759818</v>
      </c>
      <c r="H7" s="23">
        <f t="shared" si="0"/>
        <v>50920</v>
      </c>
      <c r="I7" s="23">
        <f t="shared" si="0"/>
        <v>31364919</v>
      </c>
      <c r="J7" s="24">
        <f t="shared" si="1"/>
        <v>147311</v>
      </c>
      <c r="K7" s="25">
        <f t="shared" si="1"/>
        <v>93997981.099999994</v>
      </c>
      <c r="L7" s="256"/>
      <c r="M7" s="237"/>
      <c r="N7" s="237"/>
      <c r="O7" s="237"/>
    </row>
    <row r="8" spans="1:15" ht="15" thickBot="1" x14ac:dyDescent="0.35">
      <c r="A8" s="53" t="s">
        <v>24</v>
      </c>
      <c r="B8" s="40">
        <f>SUM(B9:B10)</f>
        <v>463674</v>
      </c>
      <c r="C8" s="40">
        <f t="shared" ref="C8:G8" si="3">SUM(C9:C10)</f>
        <v>272241705</v>
      </c>
      <c r="D8" s="40">
        <f t="shared" si="3"/>
        <v>193073</v>
      </c>
      <c r="E8" s="40">
        <f t="shared" si="3"/>
        <v>120975806</v>
      </c>
      <c r="F8" s="40">
        <f t="shared" si="3"/>
        <v>369072</v>
      </c>
      <c r="G8" s="40">
        <f t="shared" si="3"/>
        <v>268327893</v>
      </c>
      <c r="H8" s="44">
        <f t="shared" si="0"/>
        <v>562145</v>
      </c>
      <c r="I8" s="45">
        <f t="shared" si="0"/>
        <v>389303699</v>
      </c>
      <c r="J8" s="24">
        <f t="shared" si="1"/>
        <v>1025819</v>
      </c>
      <c r="K8" s="25">
        <f t="shared" si="1"/>
        <v>661545404</v>
      </c>
      <c r="L8" s="256"/>
      <c r="M8" s="237"/>
      <c r="N8" s="237"/>
      <c r="O8" s="237"/>
    </row>
    <row r="9" spans="1:15" ht="15" thickBot="1" x14ac:dyDescent="0.35">
      <c r="A9" s="56" t="s">
        <v>25</v>
      </c>
      <c r="B9" s="48">
        <v>461894</v>
      </c>
      <c r="C9" s="49">
        <v>270420150</v>
      </c>
      <c r="D9" s="50">
        <v>192666</v>
      </c>
      <c r="E9" s="50">
        <v>120674747</v>
      </c>
      <c r="F9" s="57">
        <v>358923</v>
      </c>
      <c r="G9" s="68">
        <v>257337848</v>
      </c>
      <c r="H9" s="23">
        <f t="shared" ref="H9:H40" si="4">D9+F9</f>
        <v>551589</v>
      </c>
      <c r="I9" s="23">
        <f t="shared" ref="I9:I40" si="5">E9+G9</f>
        <v>378012595</v>
      </c>
      <c r="J9" s="24">
        <f t="shared" ref="J9:J40" si="6">B9+D9+F9</f>
        <v>1013483</v>
      </c>
      <c r="K9" s="25">
        <f t="shared" ref="K9:K40" si="7">C9+E9+G9</f>
        <v>648432745</v>
      </c>
      <c r="L9" s="256"/>
      <c r="M9" s="237"/>
      <c r="N9" s="237"/>
      <c r="O9" s="237"/>
    </row>
    <row r="10" spans="1:15" ht="15" thickBot="1" x14ac:dyDescent="0.35">
      <c r="A10" s="56" t="s">
        <v>26</v>
      </c>
      <c r="B10" s="48">
        <v>1780</v>
      </c>
      <c r="C10" s="49">
        <v>1821555</v>
      </c>
      <c r="D10" s="50">
        <v>407</v>
      </c>
      <c r="E10" s="50">
        <v>301059</v>
      </c>
      <c r="F10" s="57">
        <v>10149</v>
      </c>
      <c r="G10" s="68">
        <v>10990045</v>
      </c>
      <c r="H10" s="23">
        <f t="shared" si="4"/>
        <v>10556</v>
      </c>
      <c r="I10" s="23">
        <f t="shared" si="5"/>
        <v>11291104</v>
      </c>
      <c r="J10" s="24">
        <f t="shared" si="6"/>
        <v>12336</v>
      </c>
      <c r="K10" s="25">
        <f t="shared" si="7"/>
        <v>13112659</v>
      </c>
      <c r="L10" s="256"/>
      <c r="M10" s="237"/>
      <c r="N10" s="237"/>
      <c r="O10" s="237"/>
    </row>
    <row r="11" spans="1:15" ht="15" thickBot="1" x14ac:dyDescent="0.35">
      <c r="A11" s="53" t="s">
        <v>27</v>
      </c>
      <c r="B11" s="40">
        <f>B12</f>
        <v>5826</v>
      </c>
      <c r="C11" s="40">
        <f t="shared" ref="C11:G11" si="8">C12</f>
        <v>3448593</v>
      </c>
      <c r="D11" s="40">
        <f t="shared" si="8"/>
        <v>2299</v>
      </c>
      <c r="E11" s="40">
        <f t="shared" si="8"/>
        <v>779266</v>
      </c>
      <c r="F11" s="40">
        <f t="shared" si="8"/>
        <v>15680</v>
      </c>
      <c r="G11" s="40">
        <f t="shared" si="8"/>
        <v>9582259</v>
      </c>
      <c r="H11" s="44">
        <f t="shared" si="4"/>
        <v>17979</v>
      </c>
      <c r="I11" s="45">
        <f t="shared" si="5"/>
        <v>10361525</v>
      </c>
      <c r="J11" s="24">
        <f t="shared" si="6"/>
        <v>23805</v>
      </c>
      <c r="K11" s="25">
        <f t="shared" si="7"/>
        <v>13810118</v>
      </c>
      <c r="L11" s="256"/>
      <c r="M11" s="237"/>
      <c r="N11" s="237"/>
      <c r="O11" s="237"/>
    </row>
    <row r="12" spans="1:15" ht="15" thickBot="1" x14ac:dyDescent="0.35">
      <c r="A12" s="56" t="s">
        <v>28</v>
      </c>
      <c r="B12" s="48">
        <v>5826</v>
      </c>
      <c r="C12" s="49">
        <v>3448593</v>
      </c>
      <c r="D12" s="50">
        <v>2299</v>
      </c>
      <c r="E12" s="50">
        <v>779266</v>
      </c>
      <c r="F12" s="57">
        <v>15680</v>
      </c>
      <c r="G12" s="68">
        <v>9582259</v>
      </c>
      <c r="H12" s="23">
        <v>13381</v>
      </c>
      <c r="I12" s="23">
        <v>8802993</v>
      </c>
      <c r="J12" s="24">
        <f t="shared" si="6"/>
        <v>23805</v>
      </c>
      <c r="K12" s="25">
        <f t="shared" si="7"/>
        <v>13810118</v>
      </c>
      <c r="L12" s="256"/>
      <c r="M12" s="237"/>
      <c r="N12" s="237"/>
      <c r="O12" s="237"/>
    </row>
    <row r="13" spans="1:15" ht="15" thickBot="1" x14ac:dyDescent="0.35">
      <c r="A13" s="29" t="s">
        <v>29</v>
      </c>
      <c r="B13" s="30">
        <f t="shared" ref="B13:G13" si="9">B14+B17+B20</f>
        <v>124553</v>
      </c>
      <c r="C13" s="31">
        <f t="shared" si="9"/>
        <v>76208744</v>
      </c>
      <c r="D13" s="32">
        <f t="shared" si="9"/>
        <v>80311</v>
      </c>
      <c r="E13" s="32">
        <f t="shared" si="9"/>
        <v>46735357</v>
      </c>
      <c r="F13" s="33">
        <f t="shared" si="9"/>
        <v>108827</v>
      </c>
      <c r="G13" s="89">
        <f t="shared" si="9"/>
        <v>62845764</v>
      </c>
      <c r="H13" s="35">
        <f t="shared" si="4"/>
        <v>189138</v>
      </c>
      <c r="I13" s="36">
        <f t="shared" si="5"/>
        <v>109581121</v>
      </c>
      <c r="J13" s="60">
        <f t="shared" si="6"/>
        <v>313691</v>
      </c>
      <c r="K13" s="61">
        <f t="shared" si="7"/>
        <v>185789865</v>
      </c>
      <c r="L13" s="253">
        <f>K13/K3</f>
        <v>4.7019857895070023E-2</v>
      </c>
      <c r="M13" s="237">
        <f>J13/J3</f>
        <v>0.11019480485264491</v>
      </c>
      <c r="N13" s="237">
        <f>E13/K13</f>
        <v>0.25154955034818505</v>
      </c>
      <c r="O13" s="237">
        <f>G13/K13</f>
        <v>0.33826260652054407</v>
      </c>
    </row>
    <row r="14" spans="1:15" ht="15" thickBot="1" x14ac:dyDescent="0.35">
      <c r="A14" s="39" t="s">
        <v>21</v>
      </c>
      <c r="B14" s="62">
        <f t="shared" ref="B14:G14" si="10">B15+B16</f>
        <v>51355</v>
      </c>
      <c r="C14" s="63">
        <f t="shared" si="10"/>
        <v>33274564</v>
      </c>
      <c r="D14" s="64">
        <f t="shared" si="10"/>
        <v>37449</v>
      </c>
      <c r="E14" s="64">
        <f t="shared" si="10"/>
        <v>21646438</v>
      </c>
      <c r="F14" s="92">
        <f t="shared" si="10"/>
        <v>63946</v>
      </c>
      <c r="G14" s="115">
        <f t="shared" si="10"/>
        <v>35182272</v>
      </c>
      <c r="H14" s="44">
        <f t="shared" si="4"/>
        <v>101395</v>
      </c>
      <c r="I14" s="45">
        <f t="shared" si="5"/>
        <v>56828710</v>
      </c>
      <c r="J14" s="24">
        <f t="shared" si="6"/>
        <v>152750</v>
      </c>
      <c r="K14" s="25">
        <f t="shared" si="7"/>
        <v>90103274</v>
      </c>
      <c r="L14" s="253"/>
      <c r="M14" s="237"/>
      <c r="N14" s="237"/>
      <c r="O14" s="237"/>
    </row>
    <row r="15" spans="1:15" ht="15" thickBot="1" x14ac:dyDescent="0.35">
      <c r="A15" s="47" t="str">
        <f>A6</f>
        <v>EverSource East</v>
      </c>
      <c r="B15" s="48">
        <v>24830</v>
      </c>
      <c r="C15" s="49">
        <v>13705839</v>
      </c>
      <c r="D15" s="50">
        <v>27529</v>
      </c>
      <c r="E15" s="50">
        <v>14825305</v>
      </c>
      <c r="F15" s="48">
        <v>56785</v>
      </c>
      <c r="G15" s="49">
        <v>30971178</v>
      </c>
      <c r="H15" s="23">
        <f t="shared" si="4"/>
        <v>84314</v>
      </c>
      <c r="I15" s="23">
        <f t="shared" si="5"/>
        <v>45796483</v>
      </c>
      <c r="J15" s="24">
        <f t="shared" si="6"/>
        <v>109144</v>
      </c>
      <c r="K15" s="25">
        <f t="shared" si="7"/>
        <v>59502322</v>
      </c>
      <c r="L15" s="253"/>
      <c r="M15" s="237"/>
      <c r="N15" s="237"/>
      <c r="O15" s="237"/>
    </row>
    <row r="16" spans="1:15" ht="15" thickBot="1" x14ac:dyDescent="0.35">
      <c r="A16" s="47" t="str">
        <f>A7</f>
        <v>EverSource West</v>
      </c>
      <c r="B16" s="48">
        <v>26525</v>
      </c>
      <c r="C16" s="49">
        <v>19568725</v>
      </c>
      <c r="D16" s="50">
        <v>9920</v>
      </c>
      <c r="E16" s="50">
        <v>6821133</v>
      </c>
      <c r="F16" s="51">
        <v>7161</v>
      </c>
      <c r="G16" s="65">
        <v>4211094</v>
      </c>
      <c r="H16" s="23">
        <f t="shared" si="4"/>
        <v>17081</v>
      </c>
      <c r="I16" s="23">
        <f t="shared" si="5"/>
        <v>11032227</v>
      </c>
      <c r="J16" s="24">
        <f t="shared" si="6"/>
        <v>43606</v>
      </c>
      <c r="K16" s="25">
        <f t="shared" si="7"/>
        <v>30600952</v>
      </c>
      <c r="L16" s="253"/>
      <c r="M16" s="237"/>
      <c r="N16" s="237"/>
      <c r="O16" s="237"/>
    </row>
    <row r="17" spans="1:15" ht="15" thickBot="1" x14ac:dyDescent="0.35">
      <c r="A17" s="39" t="s">
        <v>24</v>
      </c>
      <c r="B17" s="62">
        <f>SUM(B18:B19)</f>
        <v>72231</v>
      </c>
      <c r="C17" s="62">
        <f t="shared" ref="C17:G17" si="11">SUM(C18:C19)</f>
        <v>42310563</v>
      </c>
      <c r="D17" s="62">
        <f t="shared" si="11"/>
        <v>42064</v>
      </c>
      <c r="E17" s="62">
        <f t="shared" si="11"/>
        <v>24606972</v>
      </c>
      <c r="F17" s="62">
        <f t="shared" si="11"/>
        <v>40587</v>
      </c>
      <c r="G17" s="62">
        <f t="shared" si="11"/>
        <v>24985486</v>
      </c>
      <c r="H17" s="44">
        <f t="shared" si="4"/>
        <v>82651</v>
      </c>
      <c r="I17" s="45">
        <f t="shared" si="5"/>
        <v>49592458</v>
      </c>
      <c r="J17" s="24">
        <f t="shared" si="6"/>
        <v>154882</v>
      </c>
      <c r="K17" s="25">
        <f t="shared" si="7"/>
        <v>91903021</v>
      </c>
      <c r="L17" s="253"/>
      <c r="M17" s="237"/>
      <c r="N17" s="237"/>
      <c r="O17" s="237"/>
    </row>
    <row r="18" spans="1:15" ht="15" thickBot="1" x14ac:dyDescent="0.35">
      <c r="A18" s="56" t="s">
        <v>25</v>
      </c>
      <c r="B18" s="48">
        <v>72189</v>
      </c>
      <c r="C18" s="49">
        <v>42286390</v>
      </c>
      <c r="D18" s="50">
        <v>42057</v>
      </c>
      <c r="E18" s="50">
        <v>24603356</v>
      </c>
      <c r="F18" s="57">
        <v>40480</v>
      </c>
      <c r="G18" s="68">
        <v>24916335</v>
      </c>
      <c r="H18" s="23">
        <f t="shared" si="4"/>
        <v>82537</v>
      </c>
      <c r="I18" s="23">
        <f t="shared" si="5"/>
        <v>49519691</v>
      </c>
      <c r="J18" s="24">
        <f t="shared" si="6"/>
        <v>154726</v>
      </c>
      <c r="K18" s="25">
        <f t="shared" si="7"/>
        <v>91806081</v>
      </c>
      <c r="L18" s="253"/>
      <c r="M18" s="237"/>
      <c r="N18" s="237"/>
      <c r="O18" s="237"/>
    </row>
    <row r="19" spans="1:15" ht="15" thickBot="1" x14ac:dyDescent="0.35">
      <c r="A19" s="56" t="s">
        <v>26</v>
      </c>
      <c r="B19" s="48">
        <v>42</v>
      </c>
      <c r="C19" s="49">
        <v>24173</v>
      </c>
      <c r="D19" s="50">
        <v>7</v>
      </c>
      <c r="E19" s="50">
        <v>3616</v>
      </c>
      <c r="F19" s="57">
        <v>107</v>
      </c>
      <c r="G19" s="68">
        <v>69151</v>
      </c>
      <c r="H19" s="23">
        <f t="shared" si="4"/>
        <v>114</v>
      </c>
      <c r="I19" s="23">
        <f t="shared" si="5"/>
        <v>72767</v>
      </c>
      <c r="J19" s="24">
        <f t="shared" si="6"/>
        <v>156</v>
      </c>
      <c r="K19" s="25">
        <f t="shared" si="7"/>
        <v>96940</v>
      </c>
      <c r="L19" s="253"/>
      <c r="M19" s="237"/>
      <c r="N19" s="237"/>
      <c r="O19" s="237"/>
    </row>
    <row r="20" spans="1:15" ht="15" thickBot="1" x14ac:dyDescent="0.35">
      <c r="A20" s="53" t="s">
        <v>27</v>
      </c>
      <c r="B20" s="62">
        <f>B21</f>
        <v>967</v>
      </c>
      <c r="C20" s="62">
        <f t="shared" ref="C20:G20" si="12">C21</f>
        <v>623617</v>
      </c>
      <c r="D20" s="62">
        <f t="shared" si="12"/>
        <v>798</v>
      </c>
      <c r="E20" s="62">
        <f t="shared" si="12"/>
        <v>481947</v>
      </c>
      <c r="F20" s="62">
        <f t="shared" si="12"/>
        <v>4294</v>
      </c>
      <c r="G20" s="62">
        <f t="shared" si="12"/>
        <v>2678006</v>
      </c>
      <c r="H20" s="44">
        <f t="shared" si="4"/>
        <v>5092</v>
      </c>
      <c r="I20" s="44">
        <f t="shared" si="5"/>
        <v>3159953</v>
      </c>
      <c r="J20" s="24">
        <f t="shared" si="6"/>
        <v>6059</v>
      </c>
      <c r="K20" s="25">
        <f t="shared" si="7"/>
        <v>3783570</v>
      </c>
      <c r="L20" s="253"/>
      <c r="M20" s="237"/>
      <c r="N20" s="237"/>
      <c r="O20" s="237"/>
    </row>
    <row r="21" spans="1:15" ht="15" thickBot="1" x14ac:dyDescent="0.35">
      <c r="A21" s="56" t="s">
        <v>28</v>
      </c>
      <c r="B21" s="48">
        <v>967</v>
      </c>
      <c r="C21" s="49">
        <v>623617</v>
      </c>
      <c r="D21" s="50">
        <v>798</v>
      </c>
      <c r="E21" s="50">
        <v>481947</v>
      </c>
      <c r="F21" s="57">
        <v>4294</v>
      </c>
      <c r="G21" s="68">
        <v>2678006</v>
      </c>
      <c r="H21" s="23">
        <v>3496</v>
      </c>
      <c r="I21" s="23">
        <v>2196059</v>
      </c>
      <c r="J21" s="24">
        <f t="shared" si="6"/>
        <v>6059</v>
      </c>
      <c r="K21" s="25">
        <f t="shared" si="7"/>
        <v>3783570</v>
      </c>
      <c r="L21" s="253"/>
      <c r="M21" s="237"/>
      <c r="N21" s="237"/>
      <c r="O21" s="237"/>
    </row>
    <row r="22" spans="1:15" ht="15" thickBot="1" x14ac:dyDescent="0.35">
      <c r="A22" s="29" t="s">
        <v>30</v>
      </c>
      <c r="B22" s="30">
        <f t="shared" ref="B22:G22" si="13">B23+B26+B29</f>
        <v>102336</v>
      </c>
      <c r="C22" s="31">
        <f t="shared" si="13"/>
        <v>121426394.2</v>
      </c>
      <c r="D22" s="32">
        <f t="shared" si="13"/>
        <v>98529</v>
      </c>
      <c r="E22" s="32">
        <f t="shared" si="13"/>
        <v>329315046.89999998</v>
      </c>
      <c r="F22" s="33">
        <f t="shared" si="13"/>
        <v>134764</v>
      </c>
      <c r="G22" s="89">
        <f t="shared" si="13"/>
        <v>174659656.80000001</v>
      </c>
      <c r="H22" s="35">
        <f t="shared" si="4"/>
        <v>233293</v>
      </c>
      <c r="I22" s="36">
        <f t="shared" si="5"/>
        <v>503974703.69999999</v>
      </c>
      <c r="J22" s="37">
        <f t="shared" si="6"/>
        <v>335629</v>
      </c>
      <c r="K22" s="38">
        <f t="shared" si="7"/>
        <v>625401097.89999998</v>
      </c>
      <c r="L22" s="253">
        <f>K22/K3</f>
        <v>0.15827704460993486</v>
      </c>
      <c r="M22" s="237">
        <f>J22/J3</f>
        <v>0.11790128552584664</v>
      </c>
      <c r="N22" s="237">
        <f>E22/K22</f>
        <v>0.52656614771830257</v>
      </c>
      <c r="O22" s="237">
        <f>G22/K22</f>
        <v>0.27927622350916892</v>
      </c>
    </row>
    <row r="23" spans="1:15" ht="15" thickBot="1" x14ac:dyDescent="0.35">
      <c r="A23" s="53" t="s">
        <v>21</v>
      </c>
      <c r="B23" s="62">
        <f>SUM(B24:B25)</f>
        <v>42424</v>
      </c>
      <c r="C23" s="63">
        <f>SUM(C24:C25)</f>
        <v>68694470.200000003</v>
      </c>
      <c r="D23" s="64">
        <f>SUM(D24:D25)</f>
        <v>52109</v>
      </c>
      <c r="E23" s="64">
        <f>SUM(E24:E25)</f>
        <v>251840909.90000001</v>
      </c>
      <c r="F23" s="92">
        <f>F24+F25</f>
        <v>85513</v>
      </c>
      <c r="G23" s="115">
        <f>G24+G25</f>
        <v>125823275.8</v>
      </c>
      <c r="H23" s="44">
        <f t="shared" si="4"/>
        <v>137622</v>
      </c>
      <c r="I23" s="45">
        <f t="shared" si="5"/>
        <v>377664185.69999999</v>
      </c>
      <c r="J23" s="24">
        <f t="shared" si="6"/>
        <v>180046</v>
      </c>
      <c r="K23" s="25">
        <f t="shared" si="7"/>
        <v>446358655.90000004</v>
      </c>
      <c r="L23" s="253"/>
      <c r="M23" s="237"/>
      <c r="N23" s="237"/>
      <c r="O23" s="237"/>
    </row>
    <row r="24" spans="1:15" ht="15" thickBot="1" x14ac:dyDescent="0.35">
      <c r="A24" s="56" t="str">
        <f>A15</f>
        <v>EverSource East</v>
      </c>
      <c r="B24" s="48">
        <v>31702</v>
      </c>
      <c r="C24" s="49">
        <v>50574465</v>
      </c>
      <c r="D24" s="50">
        <v>45272</v>
      </c>
      <c r="E24" s="50">
        <v>188893782</v>
      </c>
      <c r="F24" s="48">
        <v>80744</v>
      </c>
      <c r="G24" s="49">
        <v>118085422</v>
      </c>
      <c r="H24" s="23">
        <f t="shared" si="4"/>
        <v>126016</v>
      </c>
      <c r="I24" s="23">
        <f t="shared" si="5"/>
        <v>306979204</v>
      </c>
      <c r="J24" s="24">
        <f t="shared" si="6"/>
        <v>157718</v>
      </c>
      <c r="K24" s="25">
        <f t="shared" si="7"/>
        <v>357553669</v>
      </c>
      <c r="L24" s="253"/>
      <c r="M24" s="237"/>
      <c r="N24" s="237"/>
      <c r="O24" s="237"/>
    </row>
    <row r="25" spans="1:15" ht="15" thickBot="1" x14ac:dyDescent="0.35">
      <c r="A25" s="56" t="str">
        <f>A16</f>
        <v>EverSource West</v>
      </c>
      <c r="B25" s="48">
        <v>10722</v>
      </c>
      <c r="C25" s="49">
        <v>18120005.199999999</v>
      </c>
      <c r="D25" s="50">
        <v>6837</v>
      </c>
      <c r="E25" s="50">
        <v>62947127.899999999</v>
      </c>
      <c r="F25" s="51">
        <v>4769</v>
      </c>
      <c r="G25" s="65">
        <v>7737853.7999999998</v>
      </c>
      <c r="H25" s="23">
        <f t="shared" si="4"/>
        <v>11606</v>
      </c>
      <c r="I25" s="23">
        <f t="shared" si="5"/>
        <v>70684981.700000003</v>
      </c>
      <c r="J25" s="24">
        <f t="shared" si="6"/>
        <v>22328</v>
      </c>
      <c r="K25" s="25">
        <f t="shared" si="7"/>
        <v>88804986.899999991</v>
      </c>
      <c r="L25" s="253"/>
      <c r="M25" s="237"/>
      <c r="N25" s="237"/>
      <c r="O25" s="237"/>
    </row>
    <row r="26" spans="1:15" ht="15" thickBot="1" x14ac:dyDescent="0.35">
      <c r="A26" s="53" t="s">
        <v>24</v>
      </c>
      <c r="B26" s="40">
        <f>B27+B28</f>
        <v>59567</v>
      </c>
      <c r="C26" s="40">
        <f t="shared" ref="C26:G26" si="14">C27+C28</f>
        <v>52676428</v>
      </c>
      <c r="D26" s="40">
        <f t="shared" si="14"/>
        <v>45834</v>
      </c>
      <c r="E26" s="40">
        <f t="shared" si="14"/>
        <v>77353462</v>
      </c>
      <c r="F26" s="40">
        <f t="shared" si="14"/>
        <v>47111</v>
      </c>
      <c r="G26" s="40">
        <f t="shared" si="14"/>
        <v>48460803</v>
      </c>
      <c r="H26" s="44">
        <f t="shared" si="4"/>
        <v>92945</v>
      </c>
      <c r="I26" s="45">
        <f t="shared" si="5"/>
        <v>125814265</v>
      </c>
      <c r="J26" s="24">
        <f t="shared" si="6"/>
        <v>152512</v>
      </c>
      <c r="K26" s="25">
        <f t="shared" si="7"/>
        <v>178490693</v>
      </c>
      <c r="L26" s="253"/>
      <c r="M26" s="237"/>
      <c r="N26" s="237"/>
      <c r="O26" s="237"/>
    </row>
    <row r="27" spans="1:15" ht="15" thickBot="1" x14ac:dyDescent="0.35">
      <c r="A27" s="56" t="s">
        <v>25</v>
      </c>
      <c r="B27" s="48">
        <v>59354</v>
      </c>
      <c r="C27" s="49">
        <v>52470591</v>
      </c>
      <c r="D27" s="50">
        <v>45511</v>
      </c>
      <c r="E27" s="50">
        <v>76792748</v>
      </c>
      <c r="F27" s="57">
        <v>46033</v>
      </c>
      <c r="G27" s="68">
        <v>46928898</v>
      </c>
      <c r="H27" s="23">
        <f t="shared" si="4"/>
        <v>91544</v>
      </c>
      <c r="I27" s="23">
        <f t="shared" si="5"/>
        <v>123721646</v>
      </c>
      <c r="J27" s="24">
        <f t="shared" si="6"/>
        <v>150898</v>
      </c>
      <c r="K27" s="25">
        <f t="shared" si="7"/>
        <v>176192237</v>
      </c>
      <c r="L27" s="253"/>
      <c r="M27" s="237"/>
      <c r="N27" s="237"/>
      <c r="O27" s="237"/>
    </row>
    <row r="28" spans="1:15" ht="15" thickBot="1" x14ac:dyDescent="0.35">
      <c r="A28" s="56" t="s">
        <v>26</v>
      </c>
      <c r="B28" s="48">
        <v>213</v>
      </c>
      <c r="C28" s="49">
        <v>205837</v>
      </c>
      <c r="D28" s="50">
        <v>323</v>
      </c>
      <c r="E28" s="50">
        <v>560714</v>
      </c>
      <c r="F28" s="57">
        <v>1078</v>
      </c>
      <c r="G28" s="68">
        <v>1531905</v>
      </c>
      <c r="H28" s="23">
        <f t="shared" si="4"/>
        <v>1401</v>
      </c>
      <c r="I28" s="23">
        <f t="shared" si="5"/>
        <v>2092619</v>
      </c>
      <c r="J28" s="24">
        <f t="shared" si="6"/>
        <v>1614</v>
      </c>
      <c r="K28" s="25">
        <f t="shared" si="7"/>
        <v>2298456</v>
      </c>
      <c r="L28" s="253"/>
      <c r="M28" s="237"/>
      <c r="N28" s="237"/>
      <c r="O28" s="237"/>
    </row>
    <row r="29" spans="1:15" ht="15" thickBot="1" x14ac:dyDescent="0.35">
      <c r="A29" s="53" t="s">
        <v>27</v>
      </c>
      <c r="B29" s="40">
        <f>B30</f>
        <v>345</v>
      </c>
      <c r="C29" s="40">
        <f t="shared" ref="C29:G29" si="15">C30</f>
        <v>55496</v>
      </c>
      <c r="D29" s="192">
        <f t="shared" si="15"/>
        <v>586</v>
      </c>
      <c r="E29" s="192">
        <f t="shared" si="15"/>
        <v>120675</v>
      </c>
      <c r="F29" s="40">
        <f t="shared" si="15"/>
        <v>2140</v>
      </c>
      <c r="G29" s="40">
        <f t="shared" si="15"/>
        <v>375578</v>
      </c>
      <c r="H29" s="44">
        <f t="shared" si="4"/>
        <v>2726</v>
      </c>
      <c r="I29" s="45">
        <f t="shared" si="5"/>
        <v>496253</v>
      </c>
      <c r="J29" s="24">
        <f t="shared" si="6"/>
        <v>3071</v>
      </c>
      <c r="K29" s="25">
        <f t="shared" si="7"/>
        <v>551749</v>
      </c>
      <c r="L29" s="253"/>
      <c r="M29" s="237"/>
      <c r="N29" s="237"/>
      <c r="O29" s="237"/>
    </row>
    <row r="30" spans="1:15" ht="15" thickBot="1" x14ac:dyDescent="0.35">
      <c r="A30" s="56" t="s">
        <v>28</v>
      </c>
      <c r="B30" s="48">
        <v>345</v>
      </c>
      <c r="C30" s="50">
        <v>55496</v>
      </c>
      <c r="D30" s="202">
        <v>586</v>
      </c>
      <c r="E30" s="203">
        <v>120675</v>
      </c>
      <c r="F30" s="201">
        <v>2140</v>
      </c>
      <c r="G30" s="68">
        <v>375578</v>
      </c>
      <c r="H30" s="23">
        <v>1554</v>
      </c>
      <c r="I30" s="23">
        <v>254903</v>
      </c>
      <c r="J30" s="24">
        <f t="shared" si="6"/>
        <v>3071</v>
      </c>
      <c r="K30" s="25">
        <f t="shared" si="7"/>
        <v>551749</v>
      </c>
      <c r="L30" s="253"/>
      <c r="M30" s="237"/>
      <c r="N30" s="237"/>
      <c r="O30" s="237"/>
    </row>
    <row r="31" spans="1:15" ht="15" thickBot="1" x14ac:dyDescent="0.35">
      <c r="A31" s="29" t="s">
        <v>31</v>
      </c>
      <c r="B31" s="30">
        <f t="shared" ref="B31:G31" si="16">B32+B35+B38</f>
        <v>2397</v>
      </c>
      <c r="C31" s="31">
        <f t="shared" si="16"/>
        <v>51036555</v>
      </c>
      <c r="D31" s="200">
        <f t="shared" si="16"/>
        <v>11139</v>
      </c>
      <c r="E31" s="200">
        <f t="shared" si="16"/>
        <v>599659415.39999998</v>
      </c>
      <c r="F31" s="33">
        <f t="shared" si="16"/>
        <v>3013</v>
      </c>
      <c r="G31" s="89">
        <f t="shared" si="16"/>
        <v>78685260.200000003</v>
      </c>
      <c r="H31" s="35">
        <f t="shared" si="4"/>
        <v>14152</v>
      </c>
      <c r="I31" s="36">
        <f t="shared" si="5"/>
        <v>678344675.60000002</v>
      </c>
      <c r="J31" s="37">
        <f t="shared" si="6"/>
        <v>16549</v>
      </c>
      <c r="K31" s="38">
        <f t="shared" si="7"/>
        <v>729381230.60000002</v>
      </c>
      <c r="L31" s="253">
        <f>K31/K3</f>
        <v>0.18459242550256066</v>
      </c>
      <c r="M31" s="237">
        <f>J31/J3</f>
        <v>5.8134081803635444E-3</v>
      </c>
      <c r="N31" s="237">
        <f>E31/K31</f>
        <v>0.82214813082962268</v>
      </c>
      <c r="O31" s="237">
        <f>G31/K31</f>
        <v>0.10787946947205143</v>
      </c>
    </row>
    <row r="32" spans="1:15" ht="15" thickBot="1" x14ac:dyDescent="0.35">
      <c r="A32" s="53" t="s">
        <v>21</v>
      </c>
      <c r="B32" s="62">
        <f t="shared" ref="B32:G32" si="17">B33+B34</f>
        <v>290</v>
      </c>
      <c r="C32" s="63">
        <f t="shared" si="17"/>
        <v>19487624</v>
      </c>
      <c r="D32" s="64">
        <f t="shared" si="17"/>
        <v>3353</v>
      </c>
      <c r="E32" s="64">
        <f t="shared" si="17"/>
        <v>425600021.39999998</v>
      </c>
      <c r="F32" s="92">
        <f t="shared" si="17"/>
        <v>612</v>
      </c>
      <c r="G32" s="93">
        <f t="shared" si="17"/>
        <v>46304640.200000003</v>
      </c>
      <c r="H32" s="44">
        <f t="shared" si="4"/>
        <v>3965</v>
      </c>
      <c r="I32" s="45">
        <f t="shared" si="5"/>
        <v>471904661.59999996</v>
      </c>
      <c r="J32" s="46">
        <f t="shared" si="6"/>
        <v>4255</v>
      </c>
      <c r="K32" s="25">
        <f t="shared" si="7"/>
        <v>491392285.59999996</v>
      </c>
      <c r="L32" s="253"/>
      <c r="M32" s="237"/>
      <c r="N32" s="237"/>
      <c r="O32" s="237"/>
    </row>
    <row r="33" spans="1:15" ht="15" thickBot="1" x14ac:dyDescent="0.35">
      <c r="A33" s="56" t="str">
        <f>A24</f>
        <v>EverSource East</v>
      </c>
      <c r="B33" s="48">
        <v>214</v>
      </c>
      <c r="C33" s="49">
        <v>16636064</v>
      </c>
      <c r="D33" s="50">
        <v>2903</v>
      </c>
      <c r="E33" s="50">
        <v>402894564</v>
      </c>
      <c r="F33" s="48">
        <v>562</v>
      </c>
      <c r="G33" s="50">
        <v>44184428</v>
      </c>
      <c r="H33" s="23">
        <f t="shared" si="4"/>
        <v>3465</v>
      </c>
      <c r="I33" s="23">
        <f t="shared" si="5"/>
        <v>447078992</v>
      </c>
      <c r="J33" s="46">
        <f t="shared" si="6"/>
        <v>3679</v>
      </c>
      <c r="K33" s="25">
        <f t="shared" si="7"/>
        <v>463715056</v>
      </c>
      <c r="L33" s="253"/>
      <c r="M33" s="237"/>
      <c r="N33" s="237"/>
      <c r="O33" s="237"/>
    </row>
    <row r="34" spans="1:15" ht="15" thickBot="1" x14ac:dyDescent="0.35">
      <c r="A34" s="56" t="str">
        <f>A25</f>
        <v>EverSource West</v>
      </c>
      <c r="B34" s="48">
        <v>76</v>
      </c>
      <c r="C34" s="49">
        <v>2851560</v>
      </c>
      <c r="D34" s="50">
        <v>450</v>
      </c>
      <c r="E34" s="50">
        <v>22705457.399999999</v>
      </c>
      <c r="F34" s="51">
        <v>50</v>
      </c>
      <c r="G34" s="52">
        <v>2120212.2000000002</v>
      </c>
      <c r="H34" s="23">
        <f t="shared" si="4"/>
        <v>500</v>
      </c>
      <c r="I34" s="23">
        <f t="shared" si="5"/>
        <v>24825669.599999998</v>
      </c>
      <c r="J34" s="46">
        <f t="shared" si="6"/>
        <v>576</v>
      </c>
      <c r="K34" s="25">
        <f t="shared" si="7"/>
        <v>27677229.599999998</v>
      </c>
      <c r="L34" s="253"/>
      <c r="M34" s="237"/>
      <c r="N34" s="237"/>
      <c r="O34" s="237"/>
    </row>
    <row r="35" spans="1:15" ht="15" thickBot="1" x14ac:dyDescent="0.35">
      <c r="A35" s="53" t="s">
        <v>24</v>
      </c>
      <c r="B35" s="62">
        <f>SUM(B36:B37)</f>
        <v>1839</v>
      </c>
      <c r="C35" s="62">
        <f t="shared" ref="C35:G35" si="18">SUM(C36:C37)</f>
        <v>30876945</v>
      </c>
      <c r="D35" s="62">
        <f t="shared" si="18"/>
        <v>7307</v>
      </c>
      <c r="E35" s="62">
        <f t="shared" si="18"/>
        <v>169018184</v>
      </c>
      <c r="F35" s="62">
        <f t="shared" si="18"/>
        <v>1571</v>
      </c>
      <c r="G35" s="62">
        <f t="shared" si="18"/>
        <v>30016145</v>
      </c>
      <c r="H35" s="44">
        <f t="shared" si="4"/>
        <v>8878</v>
      </c>
      <c r="I35" s="45">
        <f t="shared" si="5"/>
        <v>199034329</v>
      </c>
      <c r="J35" s="24">
        <f t="shared" si="6"/>
        <v>10717</v>
      </c>
      <c r="K35" s="25">
        <f t="shared" si="7"/>
        <v>229911274</v>
      </c>
      <c r="L35" s="253"/>
      <c r="M35" s="237"/>
      <c r="N35" s="237"/>
      <c r="O35" s="237"/>
    </row>
    <row r="36" spans="1:15" ht="15" thickBot="1" x14ac:dyDescent="0.35">
      <c r="A36" s="56" t="s">
        <v>25</v>
      </c>
      <c r="B36" s="48">
        <v>1835</v>
      </c>
      <c r="C36" s="49">
        <v>30849656</v>
      </c>
      <c r="D36" s="50">
        <v>7276</v>
      </c>
      <c r="E36" s="50">
        <v>168223852</v>
      </c>
      <c r="F36" s="57">
        <v>1531</v>
      </c>
      <c r="G36" s="68">
        <v>29174111</v>
      </c>
      <c r="H36" s="23">
        <f t="shared" si="4"/>
        <v>8807</v>
      </c>
      <c r="I36" s="23">
        <f t="shared" si="5"/>
        <v>197397963</v>
      </c>
      <c r="J36" s="24">
        <f t="shared" si="6"/>
        <v>10642</v>
      </c>
      <c r="K36" s="25">
        <f t="shared" si="7"/>
        <v>228247619</v>
      </c>
      <c r="L36" s="253"/>
      <c r="M36" s="237"/>
      <c r="N36" s="237"/>
      <c r="O36" s="237"/>
    </row>
    <row r="37" spans="1:15" ht="15" thickBot="1" x14ac:dyDescent="0.35">
      <c r="A37" s="56" t="s">
        <v>26</v>
      </c>
      <c r="B37" s="48">
        <v>4</v>
      </c>
      <c r="C37" s="49">
        <v>27289</v>
      </c>
      <c r="D37" s="50">
        <v>31</v>
      </c>
      <c r="E37" s="50">
        <v>794332</v>
      </c>
      <c r="F37" s="57">
        <v>40</v>
      </c>
      <c r="G37" s="68">
        <v>842034</v>
      </c>
      <c r="H37" s="23">
        <f t="shared" si="4"/>
        <v>71</v>
      </c>
      <c r="I37" s="23">
        <f t="shared" si="5"/>
        <v>1636366</v>
      </c>
      <c r="J37" s="24">
        <f t="shared" si="6"/>
        <v>75</v>
      </c>
      <c r="K37" s="25">
        <f t="shared" si="7"/>
        <v>1663655</v>
      </c>
      <c r="L37" s="253"/>
      <c r="M37" s="237"/>
      <c r="N37" s="237"/>
      <c r="O37" s="237"/>
    </row>
    <row r="38" spans="1:15" ht="15" thickBot="1" x14ac:dyDescent="0.35">
      <c r="A38" s="53" t="s">
        <v>27</v>
      </c>
      <c r="B38" s="62">
        <f>B39</f>
        <v>268</v>
      </c>
      <c r="C38" s="62">
        <f t="shared" ref="C38:G38" si="19">C39</f>
        <v>671986</v>
      </c>
      <c r="D38" s="62">
        <f t="shared" si="19"/>
        <v>479</v>
      </c>
      <c r="E38" s="62">
        <f t="shared" si="19"/>
        <v>5041210</v>
      </c>
      <c r="F38" s="62">
        <f t="shared" si="19"/>
        <v>830</v>
      </c>
      <c r="G38" s="62">
        <f t="shared" si="19"/>
        <v>2364475</v>
      </c>
      <c r="H38" s="44">
        <f t="shared" si="4"/>
        <v>1309</v>
      </c>
      <c r="I38" s="45">
        <f t="shared" si="5"/>
        <v>7405685</v>
      </c>
      <c r="J38" s="24">
        <f t="shared" si="6"/>
        <v>1577</v>
      </c>
      <c r="K38" s="25">
        <f t="shared" si="7"/>
        <v>8077671</v>
      </c>
      <c r="L38" s="253"/>
      <c r="M38" s="237"/>
      <c r="N38" s="237"/>
      <c r="O38" s="237"/>
    </row>
    <row r="39" spans="1:15" ht="15" thickBot="1" x14ac:dyDescent="0.35">
      <c r="A39" s="56" t="s">
        <v>28</v>
      </c>
      <c r="B39" s="48">
        <v>268</v>
      </c>
      <c r="C39" s="49">
        <v>671986</v>
      </c>
      <c r="D39" s="50">
        <v>479</v>
      </c>
      <c r="E39" s="50">
        <v>5041210</v>
      </c>
      <c r="F39" s="57">
        <v>830</v>
      </c>
      <c r="G39" s="68">
        <v>2364475</v>
      </c>
      <c r="H39" s="23">
        <f t="shared" si="4"/>
        <v>1309</v>
      </c>
      <c r="I39" s="23">
        <f t="shared" si="5"/>
        <v>7405685</v>
      </c>
      <c r="J39" s="24">
        <f t="shared" si="6"/>
        <v>1577</v>
      </c>
      <c r="K39" s="25">
        <f t="shared" si="7"/>
        <v>8077671</v>
      </c>
      <c r="L39" s="253"/>
      <c r="M39" s="237"/>
      <c r="N39" s="237"/>
      <c r="O39" s="237"/>
    </row>
    <row r="40" spans="1:15" ht="15" thickBot="1" x14ac:dyDescent="0.35">
      <c r="A40" s="29" t="s">
        <v>32</v>
      </c>
      <c r="B40" s="30">
        <f>B41+B44+B47</f>
        <v>267</v>
      </c>
      <c r="C40" s="30">
        <f t="shared" ref="C40:G40" si="20">C41+C44+C47</f>
        <v>30096012</v>
      </c>
      <c r="D40" s="32">
        <f t="shared" si="20"/>
        <v>3232</v>
      </c>
      <c r="E40" s="32">
        <f t="shared" si="20"/>
        <v>938453652.39999998</v>
      </c>
      <c r="F40" s="33">
        <f t="shared" si="20"/>
        <v>263</v>
      </c>
      <c r="G40" s="89">
        <f t="shared" si="20"/>
        <v>35823997</v>
      </c>
      <c r="H40" s="35">
        <f t="shared" si="4"/>
        <v>3495</v>
      </c>
      <c r="I40" s="36">
        <f t="shared" si="5"/>
        <v>974277649.39999998</v>
      </c>
      <c r="J40" s="37">
        <f t="shared" si="6"/>
        <v>3762</v>
      </c>
      <c r="K40" s="38">
        <f t="shared" si="7"/>
        <v>1004373661.4</v>
      </c>
      <c r="L40" s="253">
        <f>K40/K3</f>
        <v>0.2541877450235468</v>
      </c>
      <c r="M40" s="246">
        <f>J40/J3</f>
        <v>1.3215325140206449E-3</v>
      </c>
      <c r="N40" s="246">
        <f>E40/K40</f>
        <v>0.93436704731174069</v>
      </c>
      <c r="O40" s="246">
        <f>G40/K40</f>
        <v>3.5667997257180964E-2</v>
      </c>
    </row>
    <row r="41" spans="1:15" ht="15" thickBot="1" x14ac:dyDescent="0.35">
      <c r="A41" s="53" t="s">
        <v>21</v>
      </c>
      <c r="B41" s="187">
        <f t="shared" ref="B41:G41" si="21">B42+B43</f>
        <v>70</v>
      </c>
      <c r="C41" s="187">
        <f t="shared" si="21"/>
        <v>11599199</v>
      </c>
      <c r="D41" s="188">
        <f t="shared" si="21"/>
        <v>715</v>
      </c>
      <c r="E41" s="188">
        <f t="shared" si="21"/>
        <v>371537904.39999998</v>
      </c>
      <c r="F41" s="189">
        <f t="shared" si="21"/>
        <v>71</v>
      </c>
      <c r="G41" s="189">
        <f t="shared" si="21"/>
        <v>11315865</v>
      </c>
      <c r="H41" s="44">
        <f t="shared" ref="H41:H59" si="22">D41+F41</f>
        <v>786</v>
      </c>
      <c r="I41" s="45">
        <f t="shared" ref="I41:I59" si="23">E41+G41</f>
        <v>382853769.39999998</v>
      </c>
      <c r="J41" s="46">
        <f t="shared" ref="J41:J60" si="24">B41+D41+F41</f>
        <v>856</v>
      </c>
      <c r="K41" s="25">
        <f t="shared" ref="K41:K60" si="25">C41+E41+G41</f>
        <v>394452968.39999998</v>
      </c>
      <c r="L41" s="253"/>
      <c r="M41" s="246"/>
      <c r="N41" s="246"/>
      <c r="O41" s="246"/>
    </row>
    <row r="42" spans="1:15" ht="15" thickBot="1" x14ac:dyDescent="0.35">
      <c r="A42" s="56" t="str">
        <f>A33</f>
        <v>EverSource East</v>
      </c>
      <c r="B42" s="48">
        <v>57</v>
      </c>
      <c r="C42" s="49">
        <v>10165235</v>
      </c>
      <c r="D42" s="50">
        <v>509</v>
      </c>
      <c r="E42" s="50">
        <v>316929139</v>
      </c>
      <c r="F42" s="48">
        <v>67</v>
      </c>
      <c r="G42" s="50">
        <v>11065065</v>
      </c>
      <c r="H42" s="23">
        <f t="shared" si="22"/>
        <v>576</v>
      </c>
      <c r="I42" s="23">
        <f t="shared" si="23"/>
        <v>327994204</v>
      </c>
      <c r="J42" s="46">
        <f t="shared" si="24"/>
        <v>633</v>
      </c>
      <c r="K42" s="25">
        <f t="shared" si="25"/>
        <v>338159439</v>
      </c>
      <c r="L42" s="253"/>
      <c r="M42" s="246"/>
      <c r="N42" s="246"/>
      <c r="O42" s="246"/>
    </row>
    <row r="43" spans="1:15" ht="15" thickBot="1" x14ac:dyDescent="0.35">
      <c r="A43" s="56" t="str">
        <f>A34</f>
        <v>EverSource West</v>
      </c>
      <c r="B43" s="48">
        <v>13</v>
      </c>
      <c r="C43" s="49">
        <v>1433964</v>
      </c>
      <c r="D43" s="50">
        <v>206</v>
      </c>
      <c r="E43" s="50">
        <v>54608765.399999999</v>
      </c>
      <c r="F43" s="51">
        <v>4</v>
      </c>
      <c r="G43" s="52">
        <v>250800</v>
      </c>
      <c r="H43" s="23">
        <f t="shared" si="22"/>
        <v>210</v>
      </c>
      <c r="I43" s="23">
        <f t="shared" si="23"/>
        <v>54859565.399999999</v>
      </c>
      <c r="J43" s="46">
        <f t="shared" si="24"/>
        <v>223</v>
      </c>
      <c r="K43" s="25">
        <f t="shared" si="25"/>
        <v>56293529.399999999</v>
      </c>
      <c r="L43" s="253"/>
      <c r="M43" s="246"/>
      <c r="N43" s="246"/>
      <c r="O43" s="246"/>
    </row>
    <row r="44" spans="1:15" ht="15" thickBot="1" x14ac:dyDescent="0.35">
      <c r="A44" s="53" t="s">
        <v>24</v>
      </c>
      <c r="B44" s="62">
        <f>B45+B46</f>
        <v>197</v>
      </c>
      <c r="C44" s="62">
        <f t="shared" ref="C44:G44" si="26">C45+C46</f>
        <v>18496813</v>
      </c>
      <c r="D44" s="62">
        <f t="shared" si="26"/>
        <v>2493</v>
      </c>
      <c r="E44" s="62">
        <f t="shared" si="26"/>
        <v>557069408</v>
      </c>
      <c r="F44" s="62">
        <f t="shared" si="26"/>
        <v>187</v>
      </c>
      <c r="G44" s="62">
        <f t="shared" si="26"/>
        <v>23105660</v>
      </c>
      <c r="H44" s="44">
        <f t="shared" si="22"/>
        <v>2680</v>
      </c>
      <c r="I44" s="45">
        <f t="shared" si="23"/>
        <v>580175068</v>
      </c>
      <c r="J44" s="24">
        <f t="shared" si="24"/>
        <v>2877</v>
      </c>
      <c r="K44" s="25">
        <f t="shared" si="25"/>
        <v>598671881</v>
      </c>
      <c r="L44" s="253"/>
      <c r="M44" s="246"/>
      <c r="N44" s="246"/>
      <c r="O44" s="246"/>
    </row>
    <row r="45" spans="1:15" ht="15" thickBot="1" x14ac:dyDescent="0.35">
      <c r="A45" s="56" t="s">
        <v>25</v>
      </c>
      <c r="B45" s="48">
        <v>197</v>
      </c>
      <c r="C45" s="49">
        <v>18496813</v>
      </c>
      <c r="D45" s="50">
        <v>2485</v>
      </c>
      <c r="E45" s="50">
        <v>556321934</v>
      </c>
      <c r="F45" s="57">
        <v>186</v>
      </c>
      <c r="G45" s="68">
        <v>22778060</v>
      </c>
      <c r="H45" s="23">
        <f t="shared" si="22"/>
        <v>2671</v>
      </c>
      <c r="I45" s="23">
        <f t="shared" si="23"/>
        <v>579099994</v>
      </c>
      <c r="J45" s="24">
        <f t="shared" si="24"/>
        <v>2868</v>
      </c>
      <c r="K45" s="25">
        <f t="shared" si="25"/>
        <v>597596807</v>
      </c>
      <c r="L45" s="253"/>
      <c r="M45" s="246"/>
      <c r="N45" s="246"/>
      <c r="O45" s="246"/>
    </row>
    <row r="46" spans="1:15" ht="15" thickBot="1" x14ac:dyDescent="0.35">
      <c r="A46" s="56" t="s">
        <v>26</v>
      </c>
      <c r="B46" s="48">
        <v>0</v>
      </c>
      <c r="C46" s="49">
        <v>0</v>
      </c>
      <c r="D46" s="50">
        <v>8</v>
      </c>
      <c r="E46" s="50">
        <v>747474</v>
      </c>
      <c r="F46" s="57">
        <v>1</v>
      </c>
      <c r="G46" s="68">
        <v>327600</v>
      </c>
      <c r="H46" s="23">
        <f t="shared" si="22"/>
        <v>9</v>
      </c>
      <c r="I46" s="23">
        <f t="shared" si="23"/>
        <v>1075074</v>
      </c>
      <c r="J46" s="24">
        <f t="shared" si="24"/>
        <v>9</v>
      </c>
      <c r="K46" s="25">
        <f t="shared" si="25"/>
        <v>1075074</v>
      </c>
      <c r="L46" s="253"/>
      <c r="M46" s="246"/>
      <c r="N46" s="246"/>
      <c r="O46" s="246"/>
    </row>
    <row r="47" spans="1:15" ht="15" thickBot="1" x14ac:dyDescent="0.35">
      <c r="A47" s="53" t="s">
        <v>27</v>
      </c>
      <c r="B47" s="62">
        <f>B48</f>
        <v>0</v>
      </c>
      <c r="C47" s="62">
        <f t="shared" ref="C47:G47" si="27">C48</f>
        <v>0</v>
      </c>
      <c r="D47" s="62">
        <f t="shared" si="27"/>
        <v>24</v>
      </c>
      <c r="E47" s="62">
        <f t="shared" si="27"/>
        <v>9846340</v>
      </c>
      <c r="F47" s="62">
        <f t="shared" si="27"/>
        <v>5</v>
      </c>
      <c r="G47" s="62">
        <f t="shared" si="27"/>
        <v>1402472</v>
      </c>
      <c r="H47" s="44">
        <f t="shared" si="22"/>
        <v>29</v>
      </c>
      <c r="I47" s="45">
        <f t="shared" si="23"/>
        <v>11248812</v>
      </c>
      <c r="J47" s="24">
        <f t="shared" si="24"/>
        <v>29</v>
      </c>
      <c r="K47" s="25">
        <f t="shared" si="25"/>
        <v>11248812</v>
      </c>
      <c r="L47" s="253"/>
      <c r="M47" s="246"/>
      <c r="N47" s="246"/>
      <c r="O47" s="246"/>
    </row>
    <row r="48" spans="1:15" ht="15" thickBot="1" x14ac:dyDescent="0.35">
      <c r="A48" s="56" t="s">
        <v>28</v>
      </c>
      <c r="B48" s="48">
        <v>0</v>
      </c>
      <c r="C48" s="49">
        <v>0</v>
      </c>
      <c r="D48" s="50">
        <v>24</v>
      </c>
      <c r="E48" s="50">
        <v>9846340</v>
      </c>
      <c r="F48" s="57">
        <v>5</v>
      </c>
      <c r="G48" s="68">
        <v>1402472</v>
      </c>
      <c r="H48" s="23">
        <f t="shared" si="22"/>
        <v>29</v>
      </c>
      <c r="I48" s="23">
        <f t="shared" si="23"/>
        <v>11248812</v>
      </c>
      <c r="J48" s="24">
        <f t="shared" si="24"/>
        <v>29</v>
      </c>
      <c r="K48" s="25">
        <f t="shared" si="25"/>
        <v>11248812</v>
      </c>
      <c r="L48" s="253"/>
      <c r="M48" s="246"/>
      <c r="N48" s="246"/>
      <c r="O48" s="246"/>
    </row>
    <row r="49" spans="1:15" ht="15" thickBot="1" x14ac:dyDescent="0.35">
      <c r="A49" s="29" t="s">
        <v>33</v>
      </c>
      <c r="B49" s="30">
        <f t="shared" ref="B49:G49" si="28">B50+B53+B56</f>
        <v>6644</v>
      </c>
      <c r="C49" s="31">
        <f t="shared" si="28"/>
        <v>1836490.2</v>
      </c>
      <c r="D49" s="32">
        <f t="shared" si="28"/>
        <v>6885</v>
      </c>
      <c r="E49" s="32">
        <f t="shared" si="28"/>
        <v>8219489.0999999996</v>
      </c>
      <c r="F49" s="33">
        <f t="shared" si="28"/>
        <v>4183</v>
      </c>
      <c r="G49" s="89">
        <f t="shared" si="28"/>
        <v>1806554.5</v>
      </c>
      <c r="H49" s="35">
        <f t="shared" si="22"/>
        <v>11068</v>
      </c>
      <c r="I49" s="36">
        <f t="shared" si="23"/>
        <v>10026043.6</v>
      </c>
      <c r="J49" s="37">
        <f t="shared" si="24"/>
        <v>17712</v>
      </c>
      <c r="K49" s="38">
        <f t="shared" si="25"/>
        <v>11862533.799999999</v>
      </c>
      <c r="L49" s="255">
        <f>K49/K3</f>
        <v>3.0021801972430788E-3</v>
      </c>
      <c r="M49" s="246">
        <f>J49/J3</f>
        <v>6.2219521234273432E-3</v>
      </c>
      <c r="N49" s="246">
        <f>E49/K49</f>
        <v>0.69289489400654014</v>
      </c>
      <c r="O49" s="246">
        <f>G49/K49</f>
        <v>0.15229077787748854</v>
      </c>
    </row>
    <row r="50" spans="1:15" ht="15" thickBot="1" x14ac:dyDescent="0.35">
      <c r="A50" s="53" t="s">
        <v>21</v>
      </c>
      <c r="B50" s="62">
        <f>D51+D52</f>
        <v>6352</v>
      </c>
      <c r="C50" s="63">
        <f>C51+C52</f>
        <v>893084.2</v>
      </c>
      <c r="D50" s="64">
        <f>D51+D52</f>
        <v>6352</v>
      </c>
      <c r="E50" s="64">
        <f>E51+E52</f>
        <v>5098811.0999999996</v>
      </c>
      <c r="F50" s="92">
        <f>SUM(F51:F52)</f>
        <v>3754</v>
      </c>
      <c r="G50" s="93">
        <f>SUM(G51:G52)</f>
        <v>1026021.5</v>
      </c>
      <c r="H50" s="44">
        <f t="shared" si="22"/>
        <v>10106</v>
      </c>
      <c r="I50" s="45">
        <f t="shared" si="23"/>
        <v>6124832.5999999996</v>
      </c>
      <c r="J50" s="46">
        <f t="shared" si="24"/>
        <v>16458</v>
      </c>
      <c r="K50" s="25">
        <f t="shared" si="25"/>
        <v>7017916.7999999998</v>
      </c>
      <c r="L50" s="255"/>
      <c r="M50" s="246"/>
      <c r="N50" s="246"/>
      <c r="O50" s="246"/>
    </row>
    <row r="51" spans="1:15" ht="15" thickBot="1" x14ac:dyDescent="0.35">
      <c r="A51" s="56" t="str">
        <f>A42</f>
        <v>EverSource East</v>
      </c>
      <c r="B51" s="48">
        <v>1873</v>
      </c>
      <c r="C51" s="49">
        <v>558651</v>
      </c>
      <c r="D51" s="50">
        <v>5053</v>
      </c>
      <c r="E51" s="50">
        <v>3815897</v>
      </c>
      <c r="F51" s="48">
        <v>2802</v>
      </c>
      <c r="G51" s="50">
        <v>833575</v>
      </c>
      <c r="H51" s="23">
        <f t="shared" si="22"/>
        <v>7855</v>
      </c>
      <c r="I51" s="23">
        <f t="shared" si="23"/>
        <v>4649472</v>
      </c>
      <c r="J51" s="46">
        <f t="shared" si="24"/>
        <v>9728</v>
      </c>
      <c r="K51" s="25">
        <f t="shared" si="25"/>
        <v>5208123</v>
      </c>
      <c r="L51" s="255"/>
      <c r="M51" s="246"/>
      <c r="N51" s="246"/>
      <c r="O51" s="246"/>
    </row>
    <row r="52" spans="1:15" ht="15" thickBot="1" x14ac:dyDescent="0.35">
      <c r="A52" s="56" t="str">
        <f>A43</f>
        <v>EverSource West</v>
      </c>
      <c r="B52" s="48">
        <v>140</v>
      </c>
      <c r="C52" s="49">
        <v>334433.2</v>
      </c>
      <c r="D52" s="50">
        <v>1299</v>
      </c>
      <c r="E52" s="50">
        <v>1282914.1000000001</v>
      </c>
      <c r="F52" s="51">
        <v>952</v>
      </c>
      <c r="G52" s="52">
        <v>192446.5</v>
      </c>
      <c r="H52" s="23">
        <f t="shared" si="22"/>
        <v>2251</v>
      </c>
      <c r="I52" s="23">
        <f t="shared" si="23"/>
        <v>1475360.6</v>
      </c>
      <c r="J52" s="46">
        <f t="shared" si="24"/>
        <v>2391</v>
      </c>
      <c r="K52" s="25">
        <f t="shared" si="25"/>
        <v>1809793.8</v>
      </c>
      <c r="L52" s="255"/>
      <c r="M52" s="246"/>
      <c r="N52" s="246"/>
      <c r="O52" s="246"/>
    </row>
    <row r="53" spans="1:15" ht="15" thickBot="1" x14ac:dyDescent="0.35">
      <c r="A53" s="53" t="s">
        <v>24</v>
      </c>
      <c r="B53" s="62">
        <f>B54+B55</f>
        <v>194</v>
      </c>
      <c r="C53" s="62">
        <f t="shared" ref="C53:G53" si="29">C54+C55</f>
        <v>934966</v>
      </c>
      <c r="D53" s="62">
        <f t="shared" si="29"/>
        <v>423</v>
      </c>
      <c r="E53" s="62">
        <f t="shared" si="29"/>
        <v>3057763</v>
      </c>
      <c r="F53" s="62">
        <f t="shared" si="29"/>
        <v>178</v>
      </c>
      <c r="G53" s="62">
        <f t="shared" si="29"/>
        <v>753054</v>
      </c>
      <c r="H53" s="44">
        <f t="shared" si="22"/>
        <v>601</v>
      </c>
      <c r="I53" s="45">
        <f t="shared" si="23"/>
        <v>3810817</v>
      </c>
      <c r="J53" s="24">
        <f t="shared" si="24"/>
        <v>795</v>
      </c>
      <c r="K53" s="25">
        <f t="shared" si="25"/>
        <v>4745783</v>
      </c>
      <c r="L53" s="255"/>
      <c r="M53" s="246"/>
      <c r="N53" s="246"/>
      <c r="O53" s="246"/>
    </row>
    <row r="54" spans="1:15" ht="15" thickBot="1" x14ac:dyDescent="0.35">
      <c r="A54" s="56" t="s">
        <v>25</v>
      </c>
      <c r="B54" s="48">
        <v>194</v>
      </c>
      <c r="C54" s="49">
        <v>934966</v>
      </c>
      <c r="D54" s="50">
        <v>422</v>
      </c>
      <c r="E54" s="50">
        <v>3040540</v>
      </c>
      <c r="F54" s="57">
        <v>177</v>
      </c>
      <c r="G54" s="68">
        <v>752894</v>
      </c>
      <c r="H54" s="23">
        <f t="shared" si="22"/>
        <v>599</v>
      </c>
      <c r="I54" s="23">
        <f t="shared" si="23"/>
        <v>3793434</v>
      </c>
      <c r="J54" s="24">
        <f t="shared" si="24"/>
        <v>793</v>
      </c>
      <c r="K54" s="25">
        <f t="shared" si="25"/>
        <v>4728400</v>
      </c>
      <c r="L54" s="255"/>
      <c r="M54" s="246"/>
      <c r="N54" s="246"/>
      <c r="O54" s="246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17223</v>
      </c>
      <c r="F55" s="57">
        <v>1</v>
      </c>
      <c r="G55" s="68">
        <v>160</v>
      </c>
      <c r="H55" s="23">
        <f t="shared" si="22"/>
        <v>2</v>
      </c>
      <c r="I55" s="23">
        <f t="shared" si="23"/>
        <v>17383</v>
      </c>
      <c r="J55" s="24">
        <f t="shared" si="24"/>
        <v>2</v>
      </c>
      <c r="K55" s="25">
        <f t="shared" si="25"/>
        <v>17383</v>
      </c>
      <c r="L55" s="255"/>
      <c r="M55" s="246"/>
      <c r="N55" s="246"/>
      <c r="O55" s="246"/>
    </row>
    <row r="56" spans="1:15" ht="15" thickBot="1" x14ac:dyDescent="0.35">
      <c r="A56" s="53" t="s">
        <v>27</v>
      </c>
      <c r="B56" s="62">
        <f>B57</f>
        <v>98</v>
      </c>
      <c r="C56" s="62">
        <f t="shared" ref="C56:G56" si="30">C57</f>
        <v>8440</v>
      </c>
      <c r="D56" s="62">
        <f t="shared" si="30"/>
        <v>110</v>
      </c>
      <c r="E56" s="62">
        <f t="shared" si="30"/>
        <v>62915</v>
      </c>
      <c r="F56" s="62">
        <f t="shared" si="30"/>
        <v>251</v>
      </c>
      <c r="G56" s="62">
        <f t="shared" si="30"/>
        <v>27479</v>
      </c>
      <c r="H56" s="44">
        <f t="shared" si="22"/>
        <v>361</v>
      </c>
      <c r="I56" s="45">
        <f t="shared" si="23"/>
        <v>90394</v>
      </c>
      <c r="J56" s="24">
        <f t="shared" si="24"/>
        <v>459</v>
      </c>
      <c r="K56" s="25">
        <f t="shared" si="25"/>
        <v>98834</v>
      </c>
      <c r="L56" s="255"/>
      <c r="M56" s="246"/>
      <c r="N56" s="246"/>
      <c r="O56" s="246"/>
    </row>
    <row r="57" spans="1:15" ht="15" thickBot="1" x14ac:dyDescent="0.35">
      <c r="A57" s="56" t="s">
        <v>28</v>
      </c>
      <c r="B57" s="48">
        <v>98</v>
      </c>
      <c r="C57" s="49">
        <v>8440</v>
      </c>
      <c r="D57" s="50">
        <v>110</v>
      </c>
      <c r="E57" s="50">
        <v>62915</v>
      </c>
      <c r="F57" s="57">
        <v>251</v>
      </c>
      <c r="G57" s="68">
        <v>27479</v>
      </c>
      <c r="H57" s="23">
        <f t="shared" si="22"/>
        <v>361</v>
      </c>
      <c r="I57" s="23">
        <f t="shared" si="23"/>
        <v>90394</v>
      </c>
      <c r="J57" s="24">
        <f t="shared" si="24"/>
        <v>459</v>
      </c>
      <c r="K57" s="25">
        <f t="shared" si="25"/>
        <v>98834</v>
      </c>
      <c r="L57" s="255"/>
      <c r="M57" s="246"/>
      <c r="N57" s="246"/>
      <c r="O57" s="246"/>
    </row>
    <row r="58" spans="1:15" ht="15" thickBot="1" x14ac:dyDescent="0.35">
      <c r="A58" s="72" t="s">
        <v>34</v>
      </c>
      <c r="B58" s="73">
        <f>B59</f>
        <v>386</v>
      </c>
      <c r="C58" s="73">
        <f t="shared" ref="C58:G59" si="31">C59</f>
        <v>633902.69999999995</v>
      </c>
      <c r="D58" s="32">
        <f t="shared" si="31"/>
        <v>108</v>
      </c>
      <c r="E58" s="32">
        <f t="shared" si="31"/>
        <v>1388894.2</v>
      </c>
      <c r="F58" s="33">
        <f t="shared" si="31"/>
        <v>204</v>
      </c>
      <c r="G58" s="89">
        <f t="shared" si="31"/>
        <v>296569.2</v>
      </c>
      <c r="H58" s="35">
        <f t="shared" si="22"/>
        <v>312</v>
      </c>
      <c r="I58" s="36">
        <f t="shared" si="23"/>
        <v>1685463.4</v>
      </c>
      <c r="J58" s="37">
        <f t="shared" si="24"/>
        <v>698</v>
      </c>
      <c r="K58" s="38">
        <f t="shared" si="25"/>
        <v>2319366.1</v>
      </c>
      <c r="L58" s="254">
        <f>K58/K3</f>
        <v>5.8698715577753819E-4</v>
      </c>
      <c r="M58" s="242">
        <f>J58/J3</f>
        <v>2.4519662275024193E-4</v>
      </c>
      <c r="N58" s="242">
        <f>E58/K58</f>
        <v>0.59882491168599894</v>
      </c>
      <c r="O58" s="242">
        <v>9.8624370622756294E-2</v>
      </c>
    </row>
    <row r="59" spans="1:15" ht="15" thickBot="1" x14ac:dyDescent="0.35">
      <c r="A59" s="95" t="s">
        <v>21</v>
      </c>
      <c r="B59" s="62">
        <f>B60</f>
        <v>386</v>
      </c>
      <c r="C59" s="62">
        <f t="shared" si="31"/>
        <v>633902.69999999995</v>
      </c>
      <c r="D59" s="62">
        <f t="shared" si="31"/>
        <v>108</v>
      </c>
      <c r="E59" s="62">
        <f t="shared" si="31"/>
        <v>1388894.2</v>
      </c>
      <c r="F59" s="62">
        <f t="shared" si="31"/>
        <v>204</v>
      </c>
      <c r="G59" s="62">
        <f t="shared" si="31"/>
        <v>296569.2</v>
      </c>
      <c r="H59" s="44">
        <f t="shared" si="22"/>
        <v>312</v>
      </c>
      <c r="I59" s="45">
        <f t="shared" si="23"/>
        <v>1685463.4</v>
      </c>
      <c r="J59" s="79">
        <f t="shared" si="24"/>
        <v>698</v>
      </c>
      <c r="K59" s="80">
        <f t="shared" si="25"/>
        <v>2319366.1</v>
      </c>
      <c r="L59" s="254"/>
      <c r="M59" s="242"/>
      <c r="N59" s="242"/>
      <c r="O59" s="242"/>
    </row>
    <row r="60" spans="1:15" ht="15" thickBot="1" x14ac:dyDescent="0.35">
      <c r="A60" s="99" t="str">
        <f>A43</f>
        <v>EverSource West</v>
      </c>
      <c r="B60" s="51">
        <v>386</v>
      </c>
      <c r="C60" s="52">
        <v>633902.69999999995</v>
      </c>
      <c r="D60" s="52">
        <v>108</v>
      </c>
      <c r="E60" s="65">
        <v>1388894.2</v>
      </c>
      <c r="F60" s="51">
        <v>204</v>
      </c>
      <c r="G60" s="52">
        <v>296569.2</v>
      </c>
      <c r="H60" s="82">
        <f>H59</f>
        <v>312</v>
      </c>
      <c r="I60" s="82">
        <f>I59</f>
        <v>1685463.4</v>
      </c>
      <c r="J60" s="83">
        <f t="shared" si="24"/>
        <v>698</v>
      </c>
      <c r="K60" s="84">
        <f t="shared" si="25"/>
        <v>2319366.1</v>
      </c>
      <c r="L60" s="254"/>
      <c r="M60" s="242"/>
      <c r="N60" s="242"/>
      <c r="O60" s="242"/>
    </row>
  </sheetData>
  <mergeCells count="33">
    <mergeCell ref="L4:L12"/>
    <mergeCell ref="M4:M12"/>
    <mergeCell ref="N4:N12"/>
    <mergeCell ref="O4:O12"/>
    <mergeCell ref="B1:C1"/>
    <mergeCell ref="D1:E1"/>
    <mergeCell ref="F1:G1"/>
    <mergeCell ref="H1:I1"/>
    <mergeCell ref="J1:O1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40:L48"/>
    <mergeCell ref="M40:M48"/>
    <mergeCell ref="N40:N48"/>
    <mergeCell ref="O40:O48"/>
    <mergeCell ref="L49:L57"/>
    <mergeCell ref="M49:M57"/>
    <mergeCell ref="N49:N57"/>
    <mergeCell ref="O49:O57"/>
    <mergeCell ref="L58:L60"/>
    <mergeCell ref="M58:M60"/>
    <mergeCell ref="N58:N60"/>
    <mergeCell ref="O58:O6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51FB-188A-45BD-A08A-5BE5B3F22175}">
  <sheetPr>
    <tabColor rgb="FFFF0000"/>
  </sheetPr>
  <dimension ref="A1:O60"/>
  <sheetViews>
    <sheetView topLeftCell="A17" zoomScale="90" zoomScaleNormal="90" workbookViewId="0">
      <selection activeCell="D43" sqref="D43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</cols>
  <sheetData>
    <row r="1" spans="1:15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51"/>
      <c r="M1" s="251"/>
      <c r="N1" s="251"/>
      <c r="O1" s="252"/>
    </row>
    <row r="2" spans="1:15" ht="44.4" thickTop="1" thickBot="1" x14ac:dyDescent="0.35">
      <c r="A2" s="1">
        <f>JAN!A2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03" t="s">
        <v>15</v>
      </c>
      <c r="M2" s="104" t="s">
        <v>16</v>
      </c>
      <c r="N2" s="105" t="s">
        <v>17</v>
      </c>
      <c r="O2" s="106" t="s">
        <v>18</v>
      </c>
    </row>
    <row r="3" spans="1:15" ht="15" thickBot="1" x14ac:dyDescent="0.35">
      <c r="A3" s="16" t="s">
        <v>42</v>
      </c>
      <c r="B3" s="17">
        <f>B4+B13+B22+B31+B40+B49</f>
        <v>1048852</v>
      </c>
      <c r="C3" s="18">
        <f>C4+C13+C22+C31+C40+C49+C58</f>
        <v>835802319</v>
      </c>
      <c r="D3" s="19">
        <f>D4+D13+D22+D31+D40+D49</f>
        <v>535141</v>
      </c>
      <c r="E3" s="20">
        <f>E4+E13+E22+E31+E40+E49+E58</f>
        <v>2150041967.1999998</v>
      </c>
      <c r="F3" s="21">
        <f>F4+F13+F22+F31+F40+F49</f>
        <v>1267726</v>
      </c>
      <c r="G3" s="22">
        <f>G4+G13+G22+G31+G40+G49+G58</f>
        <v>1141877122.0999999</v>
      </c>
      <c r="H3" s="23">
        <f>D3+F3</f>
        <v>1802867</v>
      </c>
      <c r="I3" s="23">
        <f>E3+G3</f>
        <v>3291919089.2999997</v>
      </c>
      <c r="J3" s="24">
        <f>B3+D3+F3</f>
        <v>2851719</v>
      </c>
      <c r="K3" s="25">
        <f>C3+E3+G3</f>
        <v>4127721408.2999997</v>
      </c>
      <c r="L3" s="107">
        <f>SUM(L4:L57)</f>
        <v>0.99938956602184126</v>
      </c>
      <c r="M3" s="27">
        <f>SUM(M4:M57)</f>
        <v>1</v>
      </c>
      <c r="N3" s="27">
        <f>E3/K3</f>
        <v>0.52087865302069736</v>
      </c>
      <c r="O3" s="108">
        <f>G3/K3</f>
        <v>0.27663618959455927</v>
      </c>
    </row>
    <row r="4" spans="1:15" ht="15" thickBot="1" x14ac:dyDescent="0.35">
      <c r="A4" s="29" t="s">
        <v>20</v>
      </c>
      <c r="B4" s="30">
        <f>SUM(B5,B8,B11)</f>
        <v>811125</v>
      </c>
      <c r="C4" s="31">
        <f>SUM(C5,C8,C11)</f>
        <v>532425551.39999998</v>
      </c>
      <c r="D4" s="32">
        <f>SUM(D5,D8,D11)</f>
        <v>334324</v>
      </c>
      <c r="E4" s="32">
        <f>E5+E8+E11</f>
        <v>237929013</v>
      </c>
      <c r="F4" s="33">
        <f>F5+F8+F11</f>
        <v>1019295</v>
      </c>
      <c r="G4" s="34">
        <f>G5+G8+G11</f>
        <v>765563804</v>
      </c>
      <c r="H4" s="35">
        <f t="shared" ref="H4:I8" si="0">D4+F4</f>
        <v>1353619</v>
      </c>
      <c r="I4" s="36">
        <f t="shared" si="0"/>
        <v>1003492817</v>
      </c>
      <c r="J4" s="37">
        <f t="shared" ref="J4:K8" si="1">B4+D4+F4</f>
        <v>2164744</v>
      </c>
      <c r="K4" s="38">
        <f>C4+I4</f>
        <v>1535918368.4000001</v>
      </c>
      <c r="L4" s="256">
        <f>K4/K$3</f>
        <v>0.37209836044447764</v>
      </c>
      <c r="M4" s="237">
        <f>J4/J3</f>
        <v>0.7591014402190398</v>
      </c>
      <c r="N4" s="237">
        <f>E4/$K$4</f>
        <v>0.15490993394906519</v>
      </c>
      <c r="O4" s="237">
        <f>G4/K4</f>
        <v>0.49844042479777401</v>
      </c>
    </row>
    <row r="5" spans="1:15" ht="15" thickBot="1" x14ac:dyDescent="0.35">
      <c r="A5" s="39" t="s">
        <v>21</v>
      </c>
      <c r="B5" s="40">
        <f>B6+B7</f>
        <v>335218</v>
      </c>
      <c r="C5" s="41">
        <f>C6+C7</f>
        <v>222365561.40000001</v>
      </c>
      <c r="D5" s="42">
        <f>D6+D7</f>
        <v>138223</v>
      </c>
      <c r="E5" s="42">
        <f t="shared" ref="E5:G5" si="2">E6+E7</f>
        <v>102754239</v>
      </c>
      <c r="F5" s="42">
        <f t="shared" si="2"/>
        <v>635759</v>
      </c>
      <c r="G5" s="42">
        <f t="shared" si="2"/>
        <v>456633314</v>
      </c>
      <c r="H5" s="44">
        <f t="shared" si="0"/>
        <v>773982</v>
      </c>
      <c r="I5" s="45">
        <f t="shared" si="0"/>
        <v>559387553</v>
      </c>
      <c r="J5" s="24">
        <f t="shared" si="1"/>
        <v>1109200</v>
      </c>
      <c r="K5" s="25">
        <f t="shared" si="1"/>
        <v>781753114.39999998</v>
      </c>
      <c r="L5" s="256"/>
      <c r="M5" s="237"/>
      <c r="N5" s="237"/>
      <c r="O5" s="237"/>
    </row>
    <row r="6" spans="1:15" ht="15" thickBot="1" x14ac:dyDescent="0.35">
      <c r="A6" s="47" t="s">
        <v>22</v>
      </c>
      <c r="B6" s="48">
        <v>237892</v>
      </c>
      <c r="C6" s="49">
        <v>159779980</v>
      </c>
      <c r="D6" s="50">
        <v>120957.99999999999</v>
      </c>
      <c r="E6" s="50">
        <v>90732137</v>
      </c>
      <c r="F6" s="48">
        <v>603037</v>
      </c>
      <c r="G6" s="49">
        <v>434859509</v>
      </c>
      <c r="H6" s="23">
        <f t="shared" si="0"/>
        <v>723995</v>
      </c>
      <c r="I6" s="23">
        <f t="shared" si="0"/>
        <v>525591646</v>
      </c>
      <c r="J6" s="24">
        <f t="shared" si="1"/>
        <v>961887</v>
      </c>
      <c r="K6" s="25">
        <f t="shared" si="1"/>
        <v>685371626</v>
      </c>
      <c r="L6" s="256"/>
      <c r="M6" s="237"/>
      <c r="N6" s="237"/>
      <c r="O6" s="237"/>
    </row>
    <row r="7" spans="1:15" ht="15" thickBot="1" x14ac:dyDescent="0.35">
      <c r="A7" s="47" t="s">
        <v>23</v>
      </c>
      <c r="B7" s="48">
        <v>97326</v>
      </c>
      <c r="C7" s="49">
        <v>62585581.399999999</v>
      </c>
      <c r="D7" s="50">
        <v>17265</v>
      </c>
      <c r="E7" s="50">
        <v>12022102</v>
      </c>
      <c r="F7" s="51">
        <v>32722</v>
      </c>
      <c r="G7" s="65">
        <v>21773805</v>
      </c>
      <c r="H7" s="23">
        <f t="shared" si="0"/>
        <v>49987</v>
      </c>
      <c r="I7" s="23">
        <f t="shared" si="0"/>
        <v>33795907</v>
      </c>
      <c r="J7" s="24">
        <f t="shared" si="1"/>
        <v>147313</v>
      </c>
      <c r="K7" s="25">
        <f t="shared" si="1"/>
        <v>96381488.400000006</v>
      </c>
      <c r="L7" s="256"/>
      <c r="M7" s="237"/>
      <c r="N7" s="237"/>
      <c r="O7" s="237"/>
    </row>
    <row r="8" spans="1:15" ht="15" thickBot="1" x14ac:dyDescent="0.35">
      <c r="A8" s="53" t="s">
        <v>24</v>
      </c>
      <c r="B8" s="40">
        <f>SUM(B9:B10)</f>
        <v>470378</v>
      </c>
      <c r="C8" s="40">
        <f t="shared" ref="C8:G8" si="3">SUM(C9:C10)</f>
        <v>307091812</v>
      </c>
      <c r="D8" s="40">
        <f t="shared" si="3"/>
        <v>194393</v>
      </c>
      <c r="E8" s="40">
        <f t="shared" si="3"/>
        <v>134388057</v>
      </c>
      <c r="F8" s="40">
        <f t="shared" si="3"/>
        <v>370042</v>
      </c>
      <c r="G8" s="40">
        <f t="shared" si="3"/>
        <v>300473847</v>
      </c>
      <c r="H8" s="44">
        <f t="shared" si="0"/>
        <v>564435</v>
      </c>
      <c r="I8" s="45">
        <f t="shared" si="0"/>
        <v>434861904</v>
      </c>
      <c r="J8" s="24">
        <f t="shared" si="1"/>
        <v>1034813</v>
      </c>
      <c r="K8" s="25">
        <f t="shared" si="1"/>
        <v>741953716</v>
      </c>
      <c r="L8" s="256"/>
      <c r="M8" s="237"/>
      <c r="N8" s="237"/>
      <c r="O8" s="237"/>
    </row>
    <row r="9" spans="1:15" ht="15" thickBot="1" x14ac:dyDescent="0.35">
      <c r="A9" s="56" t="s">
        <v>25</v>
      </c>
      <c r="B9" s="48">
        <v>468573</v>
      </c>
      <c r="C9" s="49">
        <v>304712803</v>
      </c>
      <c r="D9" s="50">
        <v>194040</v>
      </c>
      <c r="E9" s="50">
        <v>134026984</v>
      </c>
      <c r="F9" s="57">
        <v>360010</v>
      </c>
      <c r="G9" s="68">
        <v>286832863</v>
      </c>
      <c r="H9" s="23">
        <f t="shared" ref="H9:H40" si="4">D9+F9</f>
        <v>554050</v>
      </c>
      <c r="I9" s="23">
        <f t="shared" ref="I9:I40" si="5">E9+G9</f>
        <v>420859847</v>
      </c>
      <c r="J9" s="24">
        <f t="shared" ref="J9:J40" si="6">B9+D9+F9</f>
        <v>1022623</v>
      </c>
      <c r="K9" s="25">
        <f t="shared" ref="K9:K40" si="7">C9+E9+G9</f>
        <v>725572650</v>
      </c>
      <c r="L9" s="256"/>
      <c r="M9" s="237"/>
      <c r="N9" s="237"/>
      <c r="O9" s="237"/>
    </row>
    <row r="10" spans="1:15" ht="15" thickBot="1" x14ac:dyDescent="0.35">
      <c r="A10" s="56" t="s">
        <v>26</v>
      </c>
      <c r="B10" s="48">
        <v>1805</v>
      </c>
      <c r="C10" s="49">
        <v>2379009</v>
      </c>
      <c r="D10" s="50">
        <v>353</v>
      </c>
      <c r="E10" s="50">
        <v>361073</v>
      </c>
      <c r="F10" s="57">
        <v>10032</v>
      </c>
      <c r="G10" s="68">
        <v>13640984</v>
      </c>
      <c r="H10" s="23">
        <f t="shared" si="4"/>
        <v>10385</v>
      </c>
      <c r="I10" s="23">
        <f t="shared" si="5"/>
        <v>14002057</v>
      </c>
      <c r="J10" s="24">
        <f t="shared" si="6"/>
        <v>12190</v>
      </c>
      <c r="K10" s="25">
        <f t="shared" si="7"/>
        <v>16381066</v>
      </c>
      <c r="L10" s="256"/>
      <c r="M10" s="237"/>
      <c r="N10" s="237"/>
      <c r="O10" s="237"/>
    </row>
    <row r="11" spans="1:15" ht="15" thickBot="1" x14ac:dyDescent="0.35">
      <c r="A11" s="53" t="s">
        <v>27</v>
      </c>
      <c r="B11" s="40">
        <f>B12</f>
        <v>5529</v>
      </c>
      <c r="C11" s="40">
        <f t="shared" ref="C11:G11" si="8">C12</f>
        <v>2968178</v>
      </c>
      <c r="D11" s="40">
        <f t="shared" si="8"/>
        <v>1708</v>
      </c>
      <c r="E11" s="40">
        <f t="shared" si="8"/>
        <v>786717</v>
      </c>
      <c r="F11" s="40">
        <f t="shared" si="8"/>
        <v>13494</v>
      </c>
      <c r="G11" s="40">
        <f t="shared" si="8"/>
        <v>8456643</v>
      </c>
      <c r="H11" s="44">
        <f t="shared" si="4"/>
        <v>15202</v>
      </c>
      <c r="I11" s="45">
        <f t="shared" si="5"/>
        <v>9243360</v>
      </c>
      <c r="J11" s="24">
        <f t="shared" si="6"/>
        <v>20731</v>
      </c>
      <c r="K11" s="25">
        <f t="shared" si="7"/>
        <v>12211538</v>
      </c>
      <c r="L11" s="256"/>
      <c r="M11" s="237"/>
      <c r="N11" s="237"/>
      <c r="O11" s="237"/>
    </row>
    <row r="12" spans="1:15" ht="15" thickBot="1" x14ac:dyDescent="0.35">
      <c r="A12" s="56" t="s">
        <v>28</v>
      </c>
      <c r="B12" s="48">
        <v>5529</v>
      </c>
      <c r="C12" s="49">
        <v>2968178</v>
      </c>
      <c r="D12" s="50">
        <v>1708</v>
      </c>
      <c r="E12" s="50">
        <v>786717</v>
      </c>
      <c r="F12" s="57">
        <v>13494</v>
      </c>
      <c r="G12" s="68">
        <v>8456643</v>
      </c>
      <c r="H12" s="23">
        <f t="shared" si="4"/>
        <v>15202</v>
      </c>
      <c r="I12" s="23">
        <f t="shared" si="5"/>
        <v>9243360</v>
      </c>
      <c r="J12" s="24">
        <f t="shared" si="6"/>
        <v>20731</v>
      </c>
      <c r="K12" s="25">
        <f t="shared" si="7"/>
        <v>12211538</v>
      </c>
      <c r="L12" s="256"/>
      <c r="M12" s="237"/>
      <c r="N12" s="237"/>
      <c r="O12" s="237"/>
    </row>
    <row r="13" spans="1:15" ht="15" thickBot="1" x14ac:dyDescent="0.35">
      <c r="A13" s="29" t="s">
        <v>29</v>
      </c>
      <c r="B13" s="30">
        <f t="shared" ref="B13:G13" si="9">B14+B17+B20</f>
        <v>125464</v>
      </c>
      <c r="C13" s="31">
        <f t="shared" si="9"/>
        <v>81674402</v>
      </c>
      <c r="D13" s="32">
        <f t="shared" si="9"/>
        <v>80953</v>
      </c>
      <c r="E13" s="32">
        <f t="shared" si="9"/>
        <v>51630731</v>
      </c>
      <c r="F13" s="33">
        <f t="shared" si="9"/>
        <v>107545</v>
      </c>
      <c r="G13" s="89">
        <f t="shared" si="9"/>
        <v>69774717</v>
      </c>
      <c r="H13" s="35">
        <f t="shared" si="4"/>
        <v>188498</v>
      </c>
      <c r="I13" s="36">
        <f t="shared" si="5"/>
        <v>121405448</v>
      </c>
      <c r="J13" s="60">
        <f t="shared" si="6"/>
        <v>313962</v>
      </c>
      <c r="K13" s="61">
        <f t="shared" si="7"/>
        <v>203079850</v>
      </c>
      <c r="L13" s="253">
        <f>K13/K3</f>
        <v>4.9199020455122804E-2</v>
      </c>
      <c r="M13" s="237">
        <f>J13/J3</f>
        <v>0.11009570017242232</v>
      </c>
      <c r="N13" s="237">
        <f>E13/K13</f>
        <v>0.25423857167513175</v>
      </c>
      <c r="O13" s="237">
        <f>G13/K13</f>
        <v>0.3435826695755389</v>
      </c>
    </row>
    <row r="14" spans="1:15" ht="15" thickBot="1" x14ac:dyDescent="0.35">
      <c r="A14" s="39" t="s">
        <v>21</v>
      </c>
      <c r="B14" s="62">
        <f t="shared" ref="B14:G14" si="10">B15+B16</f>
        <v>51703</v>
      </c>
      <c r="C14" s="63">
        <f t="shared" si="10"/>
        <v>34219244</v>
      </c>
      <c r="D14" s="64">
        <f t="shared" si="10"/>
        <v>37684</v>
      </c>
      <c r="E14" s="64">
        <f t="shared" si="10"/>
        <v>23995366</v>
      </c>
      <c r="F14" s="92">
        <f t="shared" si="10"/>
        <v>63217</v>
      </c>
      <c r="G14" s="115">
        <f t="shared" si="10"/>
        <v>40252278</v>
      </c>
      <c r="H14" s="44">
        <f t="shared" si="4"/>
        <v>100901</v>
      </c>
      <c r="I14" s="45">
        <f t="shared" si="5"/>
        <v>64247644</v>
      </c>
      <c r="J14" s="24">
        <f t="shared" si="6"/>
        <v>152604</v>
      </c>
      <c r="K14" s="25">
        <f t="shared" si="7"/>
        <v>98466888</v>
      </c>
      <c r="L14" s="253"/>
      <c r="M14" s="237"/>
      <c r="N14" s="237"/>
      <c r="O14" s="237"/>
    </row>
    <row r="15" spans="1:15" ht="15" thickBot="1" x14ac:dyDescent="0.35">
      <c r="A15" s="47" t="str">
        <f>A6</f>
        <v>EverSource East</v>
      </c>
      <c r="B15" s="48">
        <v>25278</v>
      </c>
      <c r="C15" s="49">
        <v>14663918</v>
      </c>
      <c r="D15" s="50">
        <v>27630</v>
      </c>
      <c r="E15" s="50">
        <v>17090366</v>
      </c>
      <c r="F15" s="48">
        <v>56276</v>
      </c>
      <c r="G15" s="49">
        <v>35564363</v>
      </c>
      <c r="H15" s="23">
        <f t="shared" si="4"/>
        <v>83906</v>
      </c>
      <c r="I15" s="23">
        <f t="shared" si="5"/>
        <v>52654729</v>
      </c>
      <c r="J15" s="24">
        <f t="shared" si="6"/>
        <v>109184</v>
      </c>
      <c r="K15" s="25">
        <f t="shared" si="7"/>
        <v>67318647</v>
      </c>
      <c r="L15" s="253"/>
      <c r="M15" s="237"/>
      <c r="N15" s="237"/>
      <c r="O15" s="237"/>
    </row>
    <row r="16" spans="1:15" ht="15" thickBot="1" x14ac:dyDescent="0.35">
      <c r="A16" s="47" t="str">
        <f>A7</f>
        <v>EverSource West</v>
      </c>
      <c r="B16" s="48">
        <v>26425</v>
      </c>
      <c r="C16" s="49">
        <v>19555326</v>
      </c>
      <c r="D16" s="50">
        <v>10054</v>
      </c>
      <c r="E16" s="50">
        <v>6905000</v>
      </c>
      <c r="F16" s="51">
        <v>6941</v>
      </c>
      <c r="G16" s="65">
        <v>4687915</v>
      </c>
      <c r="H16" s="23">
        <f t="shared" si="4"/>
        <v>16995</v>
      </c>
      <c r="I16" s="23">
        <f t="shared" si="5"/>
        <v>11592915</v>
      </c>
      <c r="J16" s="24">
        <f t="shared" si="6"/>
        <v>43420</v>
      </c>
      <c r="K16" s="25">
        <f t="shared" si="7"/>
        <v>31148241</v>
      </c>
      <c r="L16" s="253"/>
      <c r="M16" s="237"/>
      <c r="N16" s="237"/>
      <c r="O16" s="237"/>
    </row>
    <row r="17" spans="1:15" ht="15" thickBot="1" x14ac:dyDescent="0.35">
      <c r="A17" s="39" t="s">
        <v>24</v>
      </c>
      <c r="B17" s="62">
        <f>SUM(B18:B19)</f>
        <v>72873</v>
      </c>
      <c r="C17" s="62">
        <f t="shared" ref="C17:G17" si="11">SUM(C18:C19)</f>
        <v>46937137</v>
      </c>
      <c r="D17" s="62">
        <f t="shared" si="11"/>
        <v>42462</v>
      </c>
      <c r="E17" s="62">
        <f t="shared" si="11"/>
        <v>27157954</v>
      </c>
      <c r="F17" s="62">
        <f t="shared" si="11"/>
        <v>40666</v>
      </c>
      <c r="G17" s="62">
        <f t="shared" si="11"/>
        <v>27223968</v>
      </c>
      <c r="H17" s="44">
        <f t="shared" si="4"/>
        <v>83128</v>
      </c>
      <c r="I17" s="45">
        <f t="shared" si="5"/>
        <v>54381922</v>
      </c>
      <c r="J17" s="24">
        <f t="shared" si="6"/>
        <v>156001</v>
      </c>
      <c r="K17" s="25">
        <f t="shared" si="7"/>
        <v>101319059</v>
      </c>
      <c r="L17" s="253"/>
      <c r="M17" s="237"/>
      <c r="N17" s="237"/>
      <c r="O17" s="237"/>
    </row>
    <row r="18" spans="1:15" ht="15" thickBot="1" x14ac:dyDescent="0.35">
      <c r="A18" s="56" t="s">
        <v>25</v>
      </c>
      <c r="B18" s="48">
        <v>72829</v>
      </c>
      <c r="C18" s="49">
        <v>46903695</v>
      </c>
      <c r="D18" s="50">
        <v>42455</v>
      </c>
      <c r="E18" s="50">
        <v>27153667</v>
      </c>
      <c r="F18" s="57">
        <v>40557</v>
      </c>
      <c r="G18" s="68">
        <v>27148363</v>
      </c>
      <c r="H18" s="23">
        <f t="shared" si="4"/>
        <v>83012</v>
      </c>
      <c r="I18" s="23">
        <f t="shared" si="5"/>
        <v>54302030</v>
      </c>
      <c r="J18" s="24">
        <f t="shared" si="6"/>
        <v>155841</v>
      </c>
      <c r="K18" s="25">
        <f t="shared" si="7"/>
        <v>101205725</v>
      </c>
      <c r="L18" s="253"/>
      <c r="M18" s="237"/>
      <c r="N18" s="237"/>
      <c r="O18" s="237"/>
    </row>
    <row r="19" spans="1:15" ht="15" thickBot="1" x14ac:dyDescent="0.35">
      <c r="A19" s="56" t="s">
        <v>26</v>
      </c>
      <c r="B19" s="48">
        <v>44</v>
      </c>
      <c r="C19" s="49">
        <v>33442</v>
      </c>
      <c r="D19" s="50">
        <v>7</v>
      </c>
      <c r="E19" s="50">
        <v>4287</v>
      </c>
      <c r="F19" s="57">
        <v>109</v>
      </c>
      <c r="G19" s="68">
        <v>75605</v>
      </c>
      <c r="H19" s="23">
        <f t="shared" si="4"/>
        <v>116</v>
      </c>
      <c r="I19" s="23">
        <f t="shared" si="5"/>
        <v>79892</v>
      </c>
      <c r="J19" s="24">
        <f t="shared" si="6"/>
        <v>160</v>
      </c>
      <c r="K19" s="25">
        <f t="shared" si="7"/>
        <v>113334</v>
      </c>
      <c r="L19" s="253"/>
      <c r="M19" s="237"/>
      <c r="N19" s="237"/>
      <c r="O19" s="237"/>
    </row>
    <row r="20" spans="1:15" ht="15" thickBot="1" x14ac:dyDescent="0.35">
      <c r="A20" s="53" t="s">
        <v>27</v>
      </c>
      <c r="B20" s="62">
        <f>B21</f>
        <v>888</v>
      </c>
      <c r="C20" s="62">
        <f t="shared" ref="C20:G20" si="12">C21</f>
        <v>518021</v>
      </c>
      <c r="D20" s="62">
        <f t="shared" si="12"/>
        <v>807</v>
      </c>
      <c r="E20" s="62">
        <f t="shared" si="12"/>
        <v>477411</v>
      </c>
      <c r="F20" s="62">
        <f t="shared" si="12"/>
        <v>3662</v>
      </c>
      <c r="G20" s="62">
        <f t="shared" si="12"/>
        <v>2298471</v>
      </c>
      <c r="H20" s="44">
        <f t="shared" si="4"/>
        <v>4469</v>
      </c>
      <c r="I20" s="44">
        <f t="shared" si="5"/>
        <v>2775882</v>
      </c>
      <c r="J20" s="24">
        <f t="shared" si="6"/>
        <v>5357</v>
      </c>
      <c r="K20" s="25">
        <f t="shared" si="7"/>
        <v>3293903</v>
      </c>
      <c r="L20" s="253"/>
      <c r="M20" s="237"/>
      <c r="N20" s="237"/>
      <c r="O20" s="237"/>
    </row>
    <row r="21" spans="1:15" ht="15" thickBot="1" x14ac:dyDescent="0.35">
      <c r="A21" s="56" t="s">
        <v>28</v>
      </c>
      <c r="B21" s="48">
        <v>888</v>
      </c>
      <c r="C21" s="49">
        <v>518021</v>
      </c>
      <c r="D21" s="50">
        <v>807</v>
      </c>
      <c r="E21" s="50">
        <v>477411</v>
      </c>
      <c r="F21" s="57">
        <v>3662</v>
      </c>
      <c r="G21" s="68">
        <v>2298471</v>
      </c>
      <c r="H21" s="23">
        <f t="shared" si="4"/>
        <v>4469</v>
      </c>
      <c r="I21" s="23">
        <f t="shared" si="5"/>
        <v>2775882</v>
      </c>
      <c r="J21" s="24">
        <f t="shared" si="6"/>
        <v>5357</v>
      </c>
      <c r="K21" s="25">
        <f t="shared" si="7"/>
        <v>3293903</v>
      </c>
      <c r="L21" s="253"/>
      <c r="M21" s="237"/>
      <c r="N21" s="237"/>
      <c r="O21" s="237"/>
    </row>
    <row r="22" spans="1:15" ht="15" thickBot="1" x14ac:dyDescent="0.35">
      <c r="A22" s="29" t="s">
        <v>30</v>
      </c>
      <c r="B22" s="30">
        <f t="shared" ref="B22:G22" si="13">B23+B26+B29</f>
        <v>102955</v>
      </c>
      <c r="C22" s="31">
        <f t="shared" si="13"/>
        <v>137600304.80000001</v>
      </c>
      <c r="D22" s="32">
        <f t="shared" si="13"/>
        <v>98880</v>
      </c>
      <c r="E22" s="32">
        <f t="shared" si="13"/>
        <v>342774709</v>
      </c>
      <c r="F22" s="33">
        <f t="shared" si="13"/>
        <v>133486</v>
      </c>
      <c r="G22" s="89">
        <f t="shared" si="13"/>
        <v>189893535.80000001</v>
      </c>
      <c r="H22" s="35">
        <f t="shared" si="4"/>
        <v>232366</v>
      </c>
      <c r="I22" s="36">
        <f t="shared" si="5"/>
        <v>532668244.80000001</v>
      </c>
      <c r="J22" s="37">
        <f t="shared" si="6"/>
        <v>335321</v>
      </c>
      <c r="K22" s="38">
        <f t="shared" si="7"/>
        <v>670268549.60000002</v>
      </c>
      <c r="L22" s="253">
        <f>K22/K3</f>
        <v>0.16238221607016104</v>
      </c>
      <c r="M22" s="237">
        <f>J22/J3</f>
        <v>0.11758556856408363</v>
      </c>
      <c r="N22" s="237">
        <f>E22/K22</f>
        <v>0.51139906415802983</v>
      </c>
      <c r="O22" s="237">
        <f>G22/K22</f>
        <v>0.28330963151012212</v>
      </c>
    </row>
    <row r="23" spans="1:15" ht="15" thickBot="1" x14ac:dyDescent="0.35">
      <c r="A23" s="53" t="s">
        <v>21</v>
      </c>
      <c r="B23" s="62">
        <f>SUM(B24:B25)</f>
        <v>42716</v>
      </c>
      <c r="C23" s="63">
        <f>SUM(C24:C25)</f>
        <v>76437538.799999997</v>
      </c>
      <c r="D23" s="64">
        <f>SUM(D24:D25)</f>
        <v>52460</v>
      </c>
      <c r="E23" s="64">
        <f>SUM(E24:E25)</f>
        <v>260906222</v>
      </c>
      <c r="F23" s="92">
        <f>F24+F25</f>
        <v>84800</v>
      </c>
      <c r="G23" s="115">
        <f>G24+G25</f>
        <v>137382984.80000001</v>
      </c>
      <c r="H23" s="44">
        <f t="shared" si="4"/>
        <v>137260</v>
      </c>
      <c r="I23" s="45">
        <f t="shared" si="5"/>
        <v>398289206.80000001</v>
      </c>
      <c r="J23" s="24">
        <f t="shared" si="6"/>
        <v>179976</v>
      </c>
      <c r="K23" s="25">
        <f t="shared" si="7"/>
        <v>474726745.60000002</v>
      </c>
      <c r="L23" s="253"/>
      <c r="M23" s="237"/>
      <c r="N23" s="237"/>
      <c r="O23" s="237"/>
    </row>
    <row r="24" spans="1:15" ht="15" thickBot="1" x14ac:dyDescent="0.35">
      <c r="A24" s="56" t="str">
        <f>A15</f>
        <v>EverSource East</v>
      </c>
      <c r="B24" s="48">
        <v>31948</v>
      </c>
      <c r="C24" s="49">
        <v>58549158</v>
      </c>
      <c r="D24" s="50">
        <v>45581</v>
      </c>
      <c r="E24" s="50">
        <v>208855192</v>
      </c>
      <c r="F24" s="48">
        <v>80135</v>
      </c>
      <c r="G24" s="49">
        <v>129066927</v>
      </c>
      <c r="H24" s="23">
        <f t="shared" si="4"/>
        <v>125716</v>
      </c>
      <c r="I24" s="23">
        <f t="shared" si="5"/>
        <v>337922119</v>
      </c>
      <c r="J24" s="24">
        <f t="shared" si="6"/>
        <v>157664</v>
      </c>
      <c r="K24" s="25">
        <f t="shared" si="7"/>
        <v>396471277</v>
      </c>
      <c r="L24" s="253"/>
      <c r="M24" s="237"/>
      <c r="N24" s="237"/>
      <c r="O24" s="237"/>
    </row>
    <row r="25" spans="1:15" ht="15" thickBot="1" x14ac:dyDescent="0.35">
      <c r="A25" s="56" t="str">
        <f>A16</f>
        <v>EverSource West</v>
      </c>
      <c r="B25" s="48">
        <v>10768</v>
      </c>
      <c r="C25" s="49">
        <v>17888380.800000001</v>
      </c>
      <c r="D25" s="50">
        <v>6879</v>
      </c>
      <c r="E25" s="50">
        <v>52051030</v>
      </c>
      <c r="F25" s="51">
        <v>4665</v>
      </c>
      <c r="G25" s="65">
        <v>8316057.7999999998</v>
      </c>
      <c r="H25" s="23">
        <f t="shared" si="4"/>
        <v>11544</v>
      </c>
      <c r="I25" s="23">
        <f t="shared" si="5"/>
        <v>60367087.799999997</v>
      </c>
      <c r="J25" s="24">
        <f t="shared" si="6"/>
        <v>22312</v>
      </c>
      <c r="K25" s="25">
        <f t="shared" si="7"/>
        <v>78255468.599999994</v>
      </c>
      <c r="L25" s="253"/>
      <c r="M25" s="237"/>
      <c r="N25" s="237"/>
      <c r="O25" s="237"/>
    </row>
    <row r="26" spans="1:15" ht="15" thickBot="1" x14ac:dyDescent="0.35">
      <c r="A26" s="53" t="s">
        <v>24</v>
      </c>
      <c r="B26" s="40">
        <f>B27+B28</f>
        <v>59923</v>
      </c>
      <c r="C26" s="40">
        <f t="shared" ref="C26:G26" si="14">C27+C28</f>
        <v>61109366</v>
      </c>
      <c r="D26" s="40">
        <f t="shared" si="14"/>
        <v>45900</v>
      </c>
      <c r="E26" s="40">
        <f t="shared" si="14"/>
        <v>81749211</v>
      </c>
      <c r="F26" s="40">
        <f t="shared" si="14"/>
        <v>47092</v>
      </c>
      <c r="G26" s="40">
        <f t="shared" si="14"/>
        <v>52247631</v>
      </c>
      <c r="H26" s="44">
        <f t="shared" si="4"/>
        <v>92992</v>
      </c>
      <c r="I26" s="45">
        <f t="shared" si="5"/>
        <v>133996842</v>
      </c>
      <c r="J26" s="24">
        <f t="shared" si="6"/>
        <v>152915</v>
      </c>
      <c r="K26" s="25">
        <f t="shared" si="7"/>
        <v>195106208</v>
      </c>
      <c r="L26" s="253"/>
      <c r="M26" s="237"/>
      <c r="N26" s="237"/>
      <c r="O26" s="237"/>
    </row>
    <row r="27" spans="1:15" ht="15" thickBot="1" x14ac:dyDescent="0.35">
      <c r="A27" s="56" t="s">
        <v>25</v>
      </c>
      <c r="B27" s="48">
        <v>59703</v>
      </c>
      <c r="C27" s="49">
        <v>60829116</v>
      </c>
      <c r="D27" s="50">
        <v>45601</v>
      </c>
      <c r="E27" s="50">
        <v>81210006</v>
      </c>
      <c r="F27" s="57">
        <v>46028</v>
      </c>
      <c r="G27" s="68">
        <v>50234233</v>
      </c>
      <c r="H27" s="23">
        <f t="shared" si="4"/>
        <v>91629</v>
      </c>
      <c r="I27" s="23">
        <f t="shared" si="5"/>
        <v>131444239</v>
      </c>
      <c r="J27" s="24">
        <f t="shared" si="6"/>
        <v>151332</v>
      </c>
      <c r="K27" s="25">
        <f t="shared" si="7"/>
        <v>192273355</v>
      </c>
      <c r="L27" s="253"/>
      <c r="M27" s="237"/>
      <c r="N27" s="237"/>
      <c r="O27" s="237"/>
    </row>
    <row r="28" spans="1:15" ht="15" thickBot="1" x14ac:dyDescent="0.35">
      <c r="A28" s="56" t="s">
        <v>26</v>
      </c>
      <c r="B28" s="48">
        <v>220</v>
      </c>
      <c r="C28" s="49">
        <v>280250</v>
      </c>
      <c r="D28" s="50">
        <v>299</v>
      </c>
      <c r="E28" s="50">
        <v>539205</v>
      </c>
      <c r="F28" s="57">
        <v>1064</v>
      </c>
      <c r="G28" s="68">
        <v>2013398</v>
      </c>
      <c r="H28" s="23">
        <f t="shared" si="4"/>
        <v>1363</v>
      </c>
      <c r="I28" s="23">
        <f t="shared" si="5"/>
        <v>2552603</v>
      </c>
      <c r="J28" s="24">
        <f t="shared" si="6"/>
        <v>1583</v>
      </c>
      <c r="K28" s="25">
        <f t="shared" si="7"/>
        <v>2832853</v>
      </c>
      <c r="L28" s="253"/>
      <c r="M28" s="237"/>
      <c r="N28" s="237"/>
      <c r="O28" s="237"/>
    </row>
    <row r="29" spans="1:15" ht="15" thickBot="1" x14ac:dyDescent="0.35">
      <c r="A29" s="53" t="s">
        <v>27</v>
      </c>
      <c r="B29" s="40">
        <f>B30</f>
        <v>316</v>
      </c>
      <c r="C29" s="40">
        <f t="shared" ref="C29:G29" si="15">C30</f>
        <v>53400</v>
      </c>
      <c r="D29" s="40">
        <f t="shared" si="15"/>
        <v>520</v>
      </c>
      <c r="E29" s="40">
        <f t="shared" si="15"/>
        <v>119276</v>
      </c>
      <c r="F29" s="40">
        <f t="shared" si="15"/>
        <v>1594</v>
      </c>
      <c r="G29" s="40">
        <f t="shared" si="15"/>
        <v>262920</v>
      </c>
      <c r="H29" s="44">
        <f t="shared" si="4"/>
        <v>2114</v>
      </c>
      <c r="I29" s="45">
        <f t="shared" si="5"/>
        <v>382196</v>
      </c>
      <c r="J29" s="24">
        <f t="shared" si="6"/>
        <v>2430</v>
      </c>
      <c r="K29" s="25">
        <f t="shared" si="7"/>
        <v>435596</v>
      </c>
      <c r="L29" s="253"/>
      <c r="M29" s="237"/>
      <c r="N29" s="237"/>
      <c r="O29" s="237"/>
    </row>
    <row r="30" spans="1:15" ht="15" thickBot="1" x14ac:dyDescent="0.35">
      <c r="A30" s="56" t="s">
        <v>28</v>
      </c>
      <c r="B30" s="48">
        <v>316</v>
      </c>
      <c r="C30" s="49">
        <v>53400</v>
      </c>
      <c r="D30" s="50">
        <v>520</v>
      </c>
      <c r="E30" s="50">
        <v>119276</v>
      </c>
      <c r="F30" s="57">
        <v>1594</v>
      </c>
      <c r="G30" s="68">
        <v>262920</v>
      </c>
      <c r="H30" s="23">
        <f t="shared" si="4"/>
        <v>2114</v>
      </c>
      <c r="I30" s="23">
        <f t="shared" si="5"/>
        <v>382196</v>
      </c>
      <c r="J30" s="24">
        <f t="shared" si="6"/>
        <v>2430</v>
      </c>
      <c r="K30" s="25">
        <f t="shared" si="7"/>
        <v>435596</v>
      </c>
      <c r="L30" s="253"/>
      <c r="M30" s="237"/>
      <c r="N30" s="237"/>
      <c r="O30" s="237"/>
    </row>
    <row r="31" spans="1:15" ht="15" thickBot="1" x14ac:dyDescent="0.35">
      <c r="A31" s="29" t="s">
        <v>31</v>
      </c>
      <c r="B31" s="30">
        <f t="shared" ref="B31:G31" si="16">B32+B35+B38</f>
        <v>2361</v>
      </c>
      <c r="C31" s="31">
        <f t="shared" si="16"/>
        <v>52667618</v>
      </c>
      <c r="D31" s="32">
        <f t="shared" si="16"/>
        <v>10923</v>
      </c>
      <c r="E31" s="32">
        <f t="shared" si="16"/>
        <v>597071533.70000005</v>
      </c>
      <c r="F31" s="33">
        <f t="shared" si="16"/>
        <v>2980</v>
      </c>
      <c r="G31" s="89">
        <f t="shared" si="16"/>
        <v>78836552</v>
      </c>
      <c r="H31" s="35">
        <f t="shared" si="4"/>
        <v>13903</v>
      </c>
      <c r="I31" s="36">
        <f t="shared" si="5"/>
        <v>675908085.70000005</v>
      </c>
      <c r="J31" s="37">
        <f t="shared" si="6"/>
        <v>16264</v>
      </c>
      <c r="K31" s="38">
        <f t="shared" si="7"/>
        <v>728575703.70000005</v>
      </c>
      <c r="L31" s="253">
        <f>K31/K3</f>
        <v>0.17650796447526326</v>
      </c>
      <c r="M31" s="237">
        <f>J31/J3</f>
        <v>5.7032267204447564E-3</v>
      </c>
      <c r="N31" s="237">
        <f>E31/K31</f>
        <v>0.81950513950414627</v>
      </c>
      <c r="O31" s="237">
        <f>G31/K31</f>
        <v>0.10820639722081909</v>
      </c>
    </row>
    <row r="32" spans="1:15" ht="15" thickBot="1" x14ac:dyDescent="0.35">
      <c r="A32" s="53" t="s">
        <v>21</v>
      </c>
      <c r="B32" s="62">
        <f t="shared" ref="B32:G32" si="17">B33+B34</f>
        <v>293</v>
      </c>
      <c r="C32" s="63">
        <f t="shared" si="17"/>
        <v>21252936</v>
      </c>
      <c r="D32" s="64">
        <f t="shared" si="17"/>
        <v>3353</v>
      </c>
      <c r="E32" s="64">
        <f t="shared" si="17"/>
        <v>420353398.69999999</v>
      </c>
      <c r="F32" s="92">
        <f t="shared" si="17"/>
        <v>611</v>
      </c>
      <c r="G32" s="93">
        <f t="shared" si="17"/>
        <v>45403191</v>
      </c>
      <c r="H32" s="44">
        <f t="shared" si="4"/>
        <v>3964</v>
      </c>
      <c r="I32" s="45">
        <f t="shared" si="5"/>
        <v>465756589.69999999</v>
      </c>
      <c r="J32" s="46">
        <f t="shared" si="6"/>
        <v>4257</v>
      </c>
      <c r="K32" s="25">
        <f t="shared" si="7"/>
        <v>487009525.69999999</v>
      </c>
      <c r="L32" s="253"/>
      <c r="M32" s="237"/>
      <c r="N32" s="237"/>
      <c r="O32" s="237"/>
    </row>
    <row r="33" spans="1:15" ht="15" thickBot="1" x14ac:dyDescent="0.35">
      <c r="A33" s="56" t="str">
        <f>A24</f>
        <v>EverSource East</v>
      </c>
      <c r="B33" s="48">
        <v>219</v>
      </c>
      <c r="C33" s="49">
        <v>18290435</v>
      </c>
      <c r="D33" s="50">
        <v>2907</v>
      </c>
      <c r="E33" s="50">
        <v>388213227</v>
      </c>
      <c r="F33" s="48">
        <v>564</v>
      </c>
      <c r="G33" s="50">
        <v>43273052</v>
      </c>
      <c r="H33" s="23">
        <f t="shared" si="4"/>
        <v>3471</v>
      </c>
      <c r="I33" s="23">
        <f t="shared" si="5"/>
        <v>431486279</v>
      </c>
      <c r="J33" s="46">
        <f t="shared" si="6"/>
        <v>3690</v>
      </c>
      <c r="K33" s="25">
        <f t="shared" si="7"/>
        <v>449776714</v>
      </c>
      <c r="L33" s="253"/>
      <c r="M33" s="237"/>
      <c r="N33" s="237"/>
      <c r="O33" s="237"/>
    </row>
    <row r="34" spans="1:15" ht="15" thickBot="1" x14ac:dyDescent="0.35">
      <c r="A34" s="56" t="str">
        <f>A25</f>
        <v>EverSource West</v>
      </c>
      <c r="B34" s="48">
        <v>74</v>
      </c>
      <c r="C34" s="49">
        <v>2962501</v>
      </c>
      <c r="D34" s="50">
        <v>446</v>
      </c>
      <c r="E34" s="50">
        <v>32140171.699999999</v>
      </c>
      <c r="F34" s="51">
        <v>47</v>
      </c>
      <c r="G34" s="52">
        <v>2130139</v>
      </c>
      <c r="H34" s="23">
        <f t="shared" si="4"/>
        <v>493</v>
      </c>
      <c r="I34" s="23">
        <f t="shared" si="5"/>
        <v>34270310.700000003</v>
      </c>
      <c r="J34" s="46">
        <f t="shared" si="6"/>
        <v>567</v>
      </c>
      <c r="K34" s="25">
        <f t="shared" si="7"/>
        <v>37232811.700000003</v>
      </c>
      <c r="L34" s="253"/>
      <c r="M34" s="237"/>
      <c r="N34" s="237"/>
      <c r="O34" s="237"/>
    </row>
    <row r="35" spans="1:15" ht="15" thickBot="1" x14ac:dyDescent="0.35">
      <c r="A35" s="53" t="s">
        <v>24</v>
      </c>
      <c r="B35" s="62">
        <f>SUM(B36:B37)</f>
        <v>1816</v>
      </c>
      <c r="C35" s="62">
        <f t="shared" ref="C35:G35" si="18">SUM(C36:C37)</f>
        <v>30763857</v>
      </c>
      <c r="D35" s="62">
        <f t="shared" si="18"/>
        <v>7122</v>
      </c>
      <c r="E35" s="62">
        <f t="shared" si="18"/>
        <v>171669985</v>
      </c>
      <c r="F35" s="62">
        <f t="shared" si="18"/>
        <v>1525</v>
      </c>
      <c r="G35" s="62">
        <f t="shared" si="18"/>
        <v>31019578</v>
      </c>
      <c r="H35" s="44">
        <f t="shared" si="4"/>
        <v>8647</v>
      </c>
      <c r="I35" s="45">
        <f t="shared" si="5"/>
        <v>202689563</v>
      </c>
      <c r="J35" s="24">
        <f t="shared" si="6"/>
        <v>10463</v>
      </c>
      <c r="K35" s="25">
        <f t="shared" si="7"/>
        <v>233453420</v>
      </c>
      <c r="L35" s="253"/>
      <c r="M35" s="237"/>
      <c r="N35" s="237"/>
      <c r="O35" s="237"/>
    </row>
    <row r="36" spans="1:15" ht="15" thickBot="1" x14ac:dyDescent="0.35">
      <c r="A36" s="56" t="s">
        <v>25</v>
      </c>
      <c r="B36" s="48">
        <v>1811</v>
      </c>
      <c r="C36" s="49">
        <v>30719318</v>
      </c>
      <c r="D36" s="50">
        <v>7095</v>
      </c>
      <c r="E36" s="50">
        <v>170991580</v>
      </c>
      <c r="F36" s="57">
        <v>1485</v>
      </c>
      <c r="G36" s="68">
        <v>29898856</v>
      </c>
      <c r="H36" s="23">
        <f t="shared" si="4"/>
        <v>8580</v>
      </c>
      <c r="I36" s="23">
        <f t="shared" si="5"/>
        <v>200890436</v>
      </c>
      <c r="J36" s="24">
        <f t="shared" si="6"/>
        <v>10391</v>
      </c>
      <c r="K36" s="25">
        <f t="shared" si="7"/>
        <v>231609754</v>
      </c>
      <c r="L36" s="253"/>
      <c r="M36" s="237"/>
      <c r="N36" s="237"/>
      <c r="O36" s="237"/>
    </row>
    <row r="37" spans="1:15" ht="15" thickBot="1" x14ac:dyDescent="0.35">
      <c r="A37" s="56" t="s">
        <v>26</v>
      </c>
      <c r="B37" s="48">
        <v>5</v>
      </c>
      <c r="C37" s="49">
        <v>44539</v>
      </c>
      <c r="D37" s="50">
        <v>27</v>
      </c>
      <c r="E37" s="50">
        <v>678405</v>
      </c>
      <c r="F37" s="57">
        <v>40</v>
      </c>
      <c r="G37" s="68">
        <v>1120722</v>
      </c>
      <c r="H37" s="23">
        <f t="shared" si="4"/>
        <v>67</v>
      </c>
      <c r="I37" s="23">
        <f t="shared" si="5"/>
        <v>1799127</v>
      </c>
      <c r="J37" s="24">
        <f t="shared" si="6"/>
        <v>72</v>
      </c>
      <c r="K37" s="25">
        <f t="shared" si="7"/>
        <v>1843666</v>
      </c>
      <c r="L37" s="253"/>
      <c r="M37" s="237"/>
      <c r="N37" s="237"/>
      <c r="O37" s="237"/>
    </row>
    <row r="38" spans="1:15" ht="15" thickBot="1" x14ac:dyDescent="0.35">
      <c r="A38" s="53" t="s">
        <v>27</v>
      </c>
      <c r="B38" s="62">
        <f>B39</f>
        <v>252</v>
      </c>
      <c r="C38" s="62">
        <f t="shared" ref="C38:G38" si="19">C39</f>
        <v>650825</v>
      </c>
      <c r="D38" s="62">
        <f t="shared" si="19"/>
        <v>448</v>
      </c>
      <c r="E38" s="62">
        <f t="shared" si="19"/>
        <v>5048150</v>
      </c>
      <c r="F38" s="62">
        <f t="shared" si="19"/>
        <v>844</v>
      </c>
      <c r="G38" s="62">
        <f t="shared" si="19"/>
        <v>2413783</v>
      </c>
      <c r="H38" s="44">
        <f t="shared" si="4"/>
        <v>1292</v>
      </c>
      <c r="I38" s="45">
        <f t="shared" si="5"/>
        <v>7461933</v>
      </c>
      <c r="J38" s="24">
        <f t="shared" si="6"/>
        <v>1544</v>
      </c>
      <c r="K38" s="25">
        <f t="shared" si="7"/>
        <v>8112758</v>
      </c>
      <c r="L38" s="253"/>
      <c r="M38" s="237"/>
      <c r="N38" s="237"/>
      <c r="O38" s="237"/>
    </row>
    <row r="39" spans="1:15" ht="15" thickBot="1" x14ac:dyDescent="0.35">
      <c r="A39" s="56" t="s">
        <v>28</v>
      </c>
      <c r="B39" s="48">
        <v>252</v>
      </c>
      <c r="C39" s="49">
        <v>650825</v>
      </c>
      <c r="D39" s="50">
        <v>448</v>
      </c>
      <c r="E39" s="50">
        <v>5048150</v>
      </c>
      <c r="F39" s="57">
        <v>844</v>
      </c>
      <c r="G39" s="68">
        <v>2413783</v>
      </c>
      <c r="H39" s="23">
        <f t="shared" si="4"/>
        <v>1292</v>
      </c>
      <c r="I39" s="23">
        <f t="shared" si="5"/>
        <v>7461933</v>
      </c>
      <c r="J39" s="24">
        <f t="shared" si="6"/>
        <v>1544</v>
      </c>
      <c r="K39" s="25">
        <f t="shared" si="7"/>
        <v>8112758</v>
      </c>
      <c r="L39" s="253"/>
      <c r="M39" s="237"/>
      <c r="N39" s="237"/>
      <c r="O39" s="237"/>
    </row>
    <row r="40" spans="1:15" ht="15" thickBot="1" x14ac:dyDescent="0.35">
      <c r="A40" s="29" t="s">
        <v>32</v>
      </c>
      <c r="B40" s="30">
        <f>B41+B44+B47</f>
        <v>264</v>
      </c>
      <c r="C40" s="30">
        <f t="shared" ref="C40:G40" si="20">C41+C44+C47</f>
        <v>29216420</v>
      </c>
      <c r="D40" s="32">
        <f t="shared" si="20"/>
        <v>3137</v>
      </c>
      <c r="E40" s="32">
        <f t="shared" si="20"/>
        <v>906219315.5</v>
      </c>
      <c r="F40" s="33">
        <f t="shared" si="20"/>
        <v>263</v>
      </c>
      <c r="G40" s="89">
        <f t="shared" si="20"/>
        <v>35663794</v>
      </c>
      <c r="H40" s="35">
        <f t="shared" si="4"/>
        <v>3400</v>
      </c>
      <c r="I40" s="36">
        <f t="shared" si="5"/>
        <v>941883109.5</v>
      </c>
      <c r="J40" s="37">
        <f t="shared" si="6"/>
        <v>3664</v>
      </c>
      <c r="K40" s="38">
        <f t="shared" si="7"/>
        <v>971099529.5</v>
      </c>
      <c r="L40" s="253">
        <f>K40/K3</f>
        <v>0.2352628565356466</v>
      </c>
      <c r="M40" s="246">
        <f>J40/J3</f>
        <v>1.284839074256615E-3</v>
      </c>
      <c r="N40" s="246">
        <f>E40/K40</f>
        <v>0.93318891418534045</v>
      </c>
      <c r="O40" s="246">
        <f>G40/K40</f>
        <v>3.6725168653271398E-2</v>
      </c>
    </row>
    <row r="41" spans="1:15" ht="15" thickBot="1" x14ac:dyDescent="0.35">
      <c r="A41" s="53" t="s">
        <v>21</v>
      </c>
      <c r="B41" s="187">
        <f t="shared" ref="B41:G41" si="21">B42+B43</f>
        <v>74</v>
      </c>
      <c r="C41" s="187">
        <f t="shared" si="21"/>
        <v>9993245</v>
      </c>
      <c r="D41" s="188">
        <f t="shared" si="21"/>
        <v>707</v>
      </c>
      <c r="E41" s="188">
        <f t="shared" si="21"/>
        <v>372605457.5</v>
      </c>
      <c r="F41" s="216">
        <f t="shared" si="21"/>
        <v>72</v>
      </c>
      <c r="G41" s="216">
        <f t="shared" si="21"/>
        <v>12429300</v>
      </c>
      <c r="H41" s="44">
        <f t="shared" ref="H41:H59" si="22">D41+F41</f>
        <v>779</v>
      </c>
      <c r="I41" s="45">
        <f t="shared" ref="I41:I59" si="23">E41+G41</f>
        <v>385034757.5</v>
      </c>
      <c r="J41" s="46">
        <f t="shared" ref="J41:J60" si="24">B41+D41+F41</f>
        <v>853</v>
      </c>
      <c r="K41" s="25">
        <f t="shared" ref="K41:K60" si="25">C41+E41+G41</f>
        <v>395028002.5</v>
      </c>
      <c r="L41" s="253"/>
      <c r="M41" s="246"/>
      <c r="N41" s="246"/>
      <c r="O41" s="246"/>
    </row>
    <row r="42" spans="1:15" ht="15" thickBot="1" x14ac:dyDescent="0.35">
      <c r="A42" s="56" t="str">
        <f>A33</f>
        <v>EverSource East</v>
      </c>
      <c r="B42" s="48">
        <v>59</v>
      </c>
      <c r="C42" s="49">
        <v>7570173</v>
      </c>
      <c r="D42" s="50">
        <v>509</v>
      </c>
      <c r="E42" s="50">
        <v>318527500</v>
      </c>
      <c r="F42" s="48">
        <v>68</v>
      </c>
      <c r="G42" s="50">
        <v>12138180</v>
      </c>
      <c r="H42" s="23">
        <f t="shared" si="22"/>
        <v>577</v>
      </c>
      <c r="I42" s="23">
        <f t="shared" si="23"/>
        <v>330665680</v>
      </c>
      <c r="J42" s="46">
        <f t="shared" si="24"/>
        <v>636</v>
      </c>
      <c r="K42" s="25">
        <f t="shared" si="25"/>
        <v>338235853</v>
      </c>
      <c r="L42" s="253"/>
      <c r="M42" s="246"/>
      <c r="N42" s="246"/>
      <c r="O42" s="246"/>
    </row>
    <row r="43" spans="1:15" ht="15" thickBot="1" x14ac:dyDescent="0.35">
      <c r="A43" s="56" t="str">
        <f>A34</f>
        <v>EverSource West</v>
      </c>
      <c r="B43" s="48">
        <v>15</v>
      </c>
      <c r="C43" s="49">
        <v>2423072</v>
      </c>
      <c r="D43" s="50">
        <v>198</v>
      </c>
      <c r="E43" s="50">
        <v>54077957.5</v>
      </c>
      <c r="F43" s="51">
        <v>4</v>
      </c>
      <c r="G43" s="52">
        <v>291120</v>
      </c>
      <c r="H43" s="23">
        <f t="shared" si="22"/>
        <v>202</v>
      </c>
      <c r="I43" s="23">
        <f t="shared" si="23"/>
        <v>54369077.5</v>
      </c>
      <c r="J43" s="46">
        <f t="shared" si="24"/>
        <v>217</v>
      </c>
      <c r="K43" s="25">
        <f t="shared" si="25"/>
        <v>56792149.5</v>
      </c>
      <c r="L43" s="253"/>
      <c r="M43" s="246"/>
      <c r="N43" s="246"/>
      <c r="O43" s="246"/>
    </row>
    <row r="44" spans="1:15" ht="15" thickBot="1" x14ac:dyDescent="0.35">
      <c r="A44" s="53" t="s">
        <v>24</v>
      </c>
      <c r="B44" s="62">
        <f>B45+B46</f>
        <v>190</v>
      </c>
      <c r="C44" s="62">
        <f t="shared" ref="C44:G44" si="26">C45+C46</f>
        <v>19223175</v>
      </c>
      <c r="D44" s="62">
        <f t="shared" si="26"/>
        <v>2406</v>
      </c>
      <c r="E44" s="62">
        <f t="shared" si="26"/>
        <v>523731183</v>
      </c>
      <c r="F44" s="62">
        <f t="shared" si="26"/>
        <v>186</v>
      </c>
      <c r="G44" s="62">
        <f t="shared" si="26"/>
        <v>22343166</v>
      </c>
      <c r="H44" s="44">
        <f t="shared" si="22"/>
        <v>2592</v>
      </c>
      <c r="I44" s="45">
        <f t="shared" si="23"/>
        <v>546074349</v>
      </c>
      <c r="J44" s="24">
        <f t="shared" si="24"/>
        <v>2782</v>
      </c>
      <c r="K44" s="25">
        <f t="shared" si="25"/>
        <v>565297524</v>
      </c>
      <c r="L44" s="253"/>
      <c r="M44" s="246"/>
      <c r="N44" s="246"/>
      <c r="O44" s="246"/>
    </row>
    <row r="45" spans="1:15" ht="15" thickBot="1" x14ac:dyDescent="0.35">
      <c r="A45" s="56" t="s">
        <v>25</v>
      </c>
      <c r="B45" s="48">
        <v>190</v>
      </c>
      <c r="C45" s="49">
        <v>19223175</v>
      </c>
      <c r="D45" s="50">
        <v>2398</v>
      </c>
      <c r="E45" s="50">
        <v>522862395</v>
      </c>
      <c r="F45" s="57">
        <v>184</v>
      </c>
      <c r="G45" s="68">
        <v>21975666</v>
      </c>
      <c r="H45" s="23">
        <f t="shared" si="22"/>
        <v>2582</v>
      </c>
      <c r="I45" s="23">
        <f t="shared" si="23"/>
        <v>544838061</v>
      </c>
      <c r="J45" s="24">
        <f t="shared" si="24"/>
        <v>2772</v>
      </c>
      <c r="K45" s="25">
        <f t="shared" si="25"/>
        <v>564061236</v>
      </c>
      <c r="L45" s="253"/>
      <c r="M45" s="246"/>
      <c r="N45" s="246"/>
      <c r="O45" s="246"/>
    </row>
    <row r="46" spans="1:15" ht="15" thickBot="1" x14ac:dyDescent="0.35">
      <c r="A46" s="56" t="s">
        <v>26</v>
      </c>
      <c r="B46" s="48">
        <v>0</v>
      </c>
      <c r="C46" s="49">
        <v>0</v>
      </c>
      <c r="D46" s="50">
        <v>8</v>
      </c>
      <c r="E46" s="50">
        <v>868788</v>
      </c>
      <c r="F46" s="57">
        <v>2</v>
      </c>
      <c r="G46" s="68">
        <v>367500</v>
      </c>
      <c r="H46" s="23">
        <f t="shared" si="22"/>
        <v>10</v>
      </c>
      <c r="I46" s="23">
        <f t="shared" si="23"/>
        <v>1236288</v>
      </c>
      <c r="J46" s="24">
        <f t="shared" si="24"/>
        <v>10</v>
      </c>
      <c r="K46" s="25">
        <f t="shared" si="25"/>
        <v>1236288</v>
      </c>
      <c r="L46" s="253"/>
      <c r="M46" s="246"/>
      <c r="N46" s="246"/>
      <c r="O46" s="246"/>
    </row>
    <row r="47" spans="1:15" ht="15" thickBot="1" x14ac:dyDescent="0.35">
      <c r="A47" s="53" t="s">
        <v>27</v>
      </c>
      <c r="B47" s="62">
        <f>B48</f>
        <v>0</v>
      </c>
      <c r="C47" s="62">
        <f t="shared" ref="C47:G47" si="27">C48</f>
        <v>0</v>
      </c>
      <c r="D47" s="62">
        <f t="shared" si="27"/>
        <v>24</v>
      </c>
      <c r="E47" s="62">
        <f t="shared" si="27"/>
        <v>9882675</v>
      </c>
      <c r="F47" s="62">
        <f t="shared" si="27"/>
        <v>5</v>
      </c>
      <c r="G47" s="62">
        <f t="shared" si="27"/>
        <v>891328</v>
      </c>
      <c r="H47" s="44">
        <f t="shared" si="22"/>
        <v>29</v>
      </c>
      <c r="I47" s="45">
        <f t="shared" si="23"/>
        <v>10774003</v>
      </c>
      <c r="J47" s="24">
        <f t="shared" si="24"/>
        <v>29</v>
      </c>
      <c r="K47" s="25">
        <f t="shared" si="25"/>
        <v>10774003</v>
      </c>
      <c r="L47" s="253"/>
      <c r="M47" s="246"/>
      <c r="N47" s="246"/>
      <c r="O47" s="246"/>
    </row>
    <row r="48" spans="1:15" ht="15" thickBot="1" x14ac:dyDescent="0.35">
      <c r="A48" s="56" t="s">
        <v>28</v>
      </c>
      <c r="B48" s="48">
        <v>0</v>
      </c>
      <c r="C48" s="49">
        <v>0</v>
      </c>
      <c r="D48" s="50">
        <v>24</v>
      </c>
      <c r="E48" s="50">
        <v>9882675</v>
      </c>
      <c r="F48" s="57">
        <v>5</v>
      </c>
      <c r="G48" s="68">
        <v>891328</v>
      </c>
      <c r="H48" s="23">
        <f t="shared" si="22"/>
        <v>29</v>
      </c>
      <c r="I48" s="23">
        <f t="shared" si="23"/>
        <v>10774003</v>
      </c>
      <c r="J48" s="24">
        <f t="shared" si="24"/>
        <v>29</v>
      </c>
      <c r="K48" s="25">
        <f t="shared" si="25"/>
        <v>10774003</v>
      </c>
      <c r="L48" s="253"/>
      <c r="M48" s="246"/>
      <c r="N48" s="246"/>
      <c r="O48" s="246"/>
    </row>
    <row r="49" spans="1:15" ht="15" thickBot="1" x14ac:dyDescent="0.35">
      <c r="A49" s="29" t="s">
        <v>33</v>
      </c>
      <c r="B49" s="30">
        <f t="shared" ref="B49:G49" si="28">B50+B53+B56</f>
        <v>6683</v>
      </c>
      <c r="C49" s="31">
        <f t="shared" si="28"/>
        <v>1501341</v>
      </c>
      <c r="D49" s="32">
        <f t="shared" si="28"/>
        <v>6924</v>
      </c>
      <c r="E49" s="32">
        <f t="shared" si="28"/>
        <v>12964742</v>
      </c>
      <c r="F49" s="33">
        <f t="shared" si="28"/>
        <v>4157</v>
      </c>
      <c r="G49" s="89">
        <f t="shared" si="28"/>
        <v>1793622.7</v>
      </c>
      <c r="H49" s="35">
        <f t="shared" si="22"/>
        <v>11081</v>
      </c>
      <c r="I49" s="36">
        <f t="shared" si="23"/>
        <v>14758364.699999999</v>
      </c>
      <c r="J49" s="37">
        <f t="shared" si="24"/>
        <v>17764</v>
      </c>
      <c r="K49" s="38">
        <f t="shared" si="25"/>
        <v>16259705.699999999</v>
      </c>
      <c r="L49" s="255">
        <f>K49/K3</f>
        <v>3.939148041169899E-3</v>
      </c>
      <c r="M49" s="246">
        <f>J49/J3</f>
        <v>6.2292252497528683E-3</v>
      </c>
      <c r="N49" s="246">
        <f>E49/K49</f>
        <v>0.79735403820992901</v>
      </c>
      <c r="O49" s="246">
        <f>G49/K49</f>
        <v>0.11031089572549889</v>
      </c>
    </row>
    <row r="50" spans="1:15" ht="15" thickBot="1" x14ac:dyDescent="0.35">
      <c r="A50" s="53" t="s">
        <v>21</v>
      </c>
      <c r="B50" s="62">
        <f>D51+D52</f>
        <v>6389</v>
      </c>
      <c r="C50" s="63">
        <f>C51+C52</f>
        <v>991374</v>
      </c>
      <c r="D50" s="64">
        <f>D51+D52</f>
        <v>6389</v>
      </c>
      <c r="E50" s="64">
        <f>E51+E52</f>
        <v>9806815</v>
      </c>
      <c r="F50" s="92">
        <f>SUM(F51:F52)</f>
        <v>3731</v>
      </c>
      <c r="G50" s="93">
        <f>SUM(G51:G52)</f>
        <v>1140305.7</v>
      </c>
      <c r="H50" s="44">
        <f t="shared" si="22"/>
        <v>10120</v>
      </c>
      <c r="I50" s="45">
        <f t="shared" si="23"/>
        <v>10947120.699999999</v>
      </c>
      <c r="J50" s="46">
        <f t="shared" si="24"/>
        <v>16509</v>
      </c>
      <c r="K50" s="25">
        <f t="shared" si="25"/>
        <v>11938494.699999999</v>
      </c>
      <c r="L50" s="255"/>
      <c r="M50" s="246"/>
      <c r="N50" s="246"/>
      <c r="O50" s="246"/>
    </row>
    <row r="51" spans="1:15" ht="15" thickBot="1" x14ac:dyDescent="0.35">
      <c r="A51" s="56" t="str">
        <f>A42</f>
        <v>EverSource East</v>
      </c>
      <c r="B51" s="48">
        <v>1874</v>
      </c>
      <c r="C51" s="49">
        <v>614477</v>
      </c>
      <c r="D51" s="50">
        <v>5056</v>
      </c>
      <c r="E51" s="50">
        <v>4209625</v>
      </c>
      <c r="F51" s="48">
        <v>2789</v>
      </c>
      <c r="G51" s="50">
        <v>926644</v>
      </c>
      <c r="H51" s="23">
        <f t="shared" si="22"/>
        <v>7845</v>
      </c>
      <c r="I51" s="23">
        <f t="shared" si="23"/>
        <v>5136269</v>
      </c>
      <c r="J51" s="46">
        <f t="shared" si="24"/>
        <v>9719</v>
      </c>
      <c r="K51" s="25">
        <f t="shared" si="25"/>
        <v>5750746</v>
      </c>
      <c r="L51" s="255"/>
      <c r="M51" s="246"/>
      <c r="N51" s="246"/>
      <c r="O51" s="246"/>
    </row>
    <row r="52" spans="1:15" ht="15" thickBot="1" x14ac:dyDescent="0.35">
      <c r="A52" s="56" t="str">
        <f>A43</f>
        <v>EverSource West</v>
      </c>
      <c r="B52" s="48">
        <v>141</v>
      </c>
      <c r="C52" s="49">
        <v>376897</v>
      </c>
      <c r="D52" s="50">
        <v>1333</v>
      </c>
      <c r="E52" s="50">
        <v>5597190</v>
      </c>
      <c r="F52" s="51">
        <v>942</v>
      </c>
      <c r="G52" s="52">
        <v>213661.7</v>
      </c>
      <c r="H52" s="23">
        <f t="shared" si="22"/>
        <v>2275</v>
      </c>
      <c r="I52" s="23">
        <f t="shared" si="23"/>
        <v>5810851.7000000002</v>
      </c>
      <c r="J52" s="46">
        <f t="shared" si="24"/>
        <v>2416</v>
      </c>
      <c r="K52" s="25">
        <f t="shared" si="25"/>
        <v>6187748.7000000002</v>
      </c>
      <c r="L52" s="255"/>
      <c r="M52" s="246"/>
      <c r="N52" s="246"/>
      <c r="O52" s="246"/>
    </row>
    <row r="53" spans="1:15" ht="15" thickBot="1" x14ac:dyDescent="0.35">
      <c r="A53" s="53" t="s">
        <v>24</v>
      </c>
      <c r="B53" s="62">
        <f>B54+B55</f>
        <v>195</v>
      </c>
      <c r="C53" s="62">
        <f t="shared" ref="C53:G53" si="29">C54+C55</f>
        <v>499336</v>
      </c>
      <c r="D53" s="62">
        <f t="shared" si="29"/>
        <v>424</v>
      </c>
      <c r="E53" s="62">
        <f t="shared" si="29"/>
        <v>3075483</v>
      </c>
      <c r="F53" s="62">
        <f t="shared" si="29"/>
        <v>177</v>
      </c>
      <c r="G53" s="62">
        <f t="shared" si="29"/>
        <v>620698</v>
      </c>
      <c r="H53" s="44">
        <f t="shared" si="22"/>
        <v>601</v>
      </c>
      <c r="I53" s="45">
        <f t="shared" si="23"/>
        <v>3696181</v>
      </c>
      <c r="J53" s="24">
        <f t="shared" si="24"/>
        <v>796</v>
      </c>
      <c r="K53" s="25">
        <f t="shared" si="25"/>
        <v>4195517</v>
      </c>
      <c r="L53" s="255"/>
      <c r="M53" s="246"/>
      <c r="N53" s="246"/>
      <c r="O53" s="246"/>
    </row>
    <row r="54" spans="1:15" ht="15" thickBot="1" x14ac:dyDescent="0.35">
      <c r="A54" s="56" t="s">
        <v>25</v>
      </c>
      <c r="B54" s="48">
        <v>195</v>
      </c>
      <c r="C54" s="49">
        <v>499336</v>
      </c>
      <c r="D54" s="50">
        <v>423</v>
      </c>
      <c r="E54" s="50">
        <v>3057581</v>
      </c>
      <c r="F54" s="57">
        <v>176</v>
      </c>
      <c r="G54" s="68">
        <v>620532</v>
      </c>
      <c r="H54" s="23">
        <f t="shared" si="22"/>
        <v>599</v>
      </c>
      <c r="I54" s="23">
        <f t="shared" si="23"/>
        <v>3678113</v>
      </c>
      <c r="J54" s="24">
        <f t="shared" si="24"/>
        <v>794</v>
      </c>
      <c r="K54" s="25">
        <f t="shared" si="25"/>
        <v>4177449</v>
      </c>
      <c r="L54" s="255"/>
      <c r="M54" s="246"/>
      <c r="N54" s="246"/>
      <c r="O54" s="246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17902</v>
      </c>
      <c r="F55" s="57">
        <v>1</v>
      </c>
      <c r="G55" s="68">
        <v>166</v>
      </c>
      <c r="H55" s="23">
        <f t="shared" si="22"/>
        <v>2</v>
      </c>
      <c r="I55" s="23">
        <f t="shared" si="23"/>
        <v>18068</v>
      </c>
      <c r="J55" s="24">
        <f t="shared" si="24"/>
        <v>2</v>
      </c>
      <c r="K55" s="25">
        <f t="shared" si="25"/>
        <v>18068</v>
      </c>
      <c r="L55" s="255"/>
      <c r="M55" s="246"/>
      <c r="N55" s="246"/>
      <c r="O55" s="246"/>
    </row>
    <row r="56" spans="1:15" ht="15" thickBot="1" x14ac:dyDescent="0.35">
      <c r="A56" s="53" t="s">
        <v>27</v>
      </c>
      <c r="B56" s="62">
        <f>B57</f>
        <v>99</v>
      </c>
      <c r="C56" s="62">
        <f t="shared" ref="C56:E56" si="30">C57</f>
        <v>10631</v>
      </c>
      <c r="D56" s="62">
        <f t="shared" si="30"/>
        <v>111</v>
      </c>
      <c r="E56" s="62">
        <f t="shared" si="30"/>
        <v>82444</v>
      </c>
      <c r="F56" s="62">
        <f>F57</f>
        <v>249</v>
      </c>
      <c r="G56" s="62">
        <f>G57</f>
        <v>32619</v>
      </c>
      <c r="H56" s="44">
        <f t="shared" si="22"/>
        <v>360</v>
      </c>
      <c r="I56" s="45">
        <f t="shared" si="23"/>
        <v>115063</v>
      </c>
      <c r="J56" s="24">
        <f t="shared" si="24"/>
        <v>459</v>
      </c>
      <c r="K56" s="25">
        <f t="shared" si="25"/>
        <v>125694</v>
      </c>
      <c r="L56" s="255"/>
      <c r="M56" s="246"/>
      <c r="N56" s="246"/>
      <c r="O56" s="246"/>
    </row>
    <row r="57" spans="1:15" ht="15" thickBot="1" x14ac:dyDescent="0.35">
      <c r="A57" s="56" t="s">
        <v>28</v>
      </c>
      <c r="B57" s="48">
        <v>99</v>
      </c>
      <c r="C57" s="49">
        <v>10631</v>
      </c>
      <c r="D57" s="50">
        <v>111</v>
      </c>
      <c r="E57" s="50">
        <v>82444</v>
      </c>
      <c r="F57" s="57">
        <v>249</v>
      </c>
      <c r="G57" s="68">
        <v>32619</v>
      </c>
      <c r="H57" s="23">
        <f>D57+F57</f>
        <v>360</v>
      </c>
      <c r="I57" s="23">
        <f>E57+G57</f>
        <v>115063</v>
      </c>
      <c r="J57" s="24">
        <f>B57+D57+F57</f>
        <v>459</v>
      </c>
      <c r="K57" s="25">
        <f>C57+E57+G57</f>
        <v>125694</v>
      </c>
      <c r="L57" s="255"/>
      <c r="M57" s="246"/>
      <c r="N57" s="246"/>
      <c r="O57" s="246"/>
    </row>
    <row r="58" spans="1:15" ht="15" thickBot="1" x14ac:dyDescent="0.35">
      <c r="A58" s="72" t="s">
        <v>34</v>
      </c>
      <c r="B58" s="73">
        <f>B59</f>
        <v>382</v>
      </c>
      <c r="C58" s="73">
        <f t="shared" ref="C58:G59" si="31">C59</f>
        <v>716681.8</v>
      </c>
      <c r="D58" s="73">
        <f t="shared" si="31"/>
        <v>111</v>
      </c>
      <c r="E58" s="73">
        <f t="shared" si="31"/>
        <v>1451923</v>
      </c>
      <c r="F58" s="73">
        <f t="shared" si="31"/>
        <v>202</v>
      </c>
      <c r="G58" s="73">
        <f t="shared" si="31"/>
        <v>351096.6</v>
      </c>
      <c r="H58" s="35">
        <f t="shared" si="22"/>
        <v>313</v>
      </c>
      <c r="I58" s="36">
        <f t="shared" si="23"/>
        <v>1803019.6</v>
      </c>
      <c r="J58" s="37">
        <f t="shared" si="24"/>
        <v>695</v>
      </c>
      <c r="K58" s="38">
        <f t="shared" si="25"/>
        <v>2519701.4</v>
      </c>
      <c r="L58" s="254">
        <f>K58/K3</f>
        <v>6.1043397815884522E-4</v>
      </c>
      <c r="M58" s="242">
        <f>J58/J3</f>
        <v>2.437126519127586E-4</v>
      </c>
      <c r="N58" s="242">
        <f>E58/K58</f>
        <v>0.57622819910327472</v>
      </c>
      <c r="O58" s="242">
        <v>9.8624370622756294E-2</v>
      </c>
    </row>
    <row r="59" spans="1:15" ht="15" thickBot="1" x14ac:dyDescent="0.35">
      <c r="A59" s="95" t="s">
        <v>21</v>
      </c>
      <c r="B59" s="62">
        <f>B60</f>
        <v>382</v>
      </c>
      <c r="C59" s="62">
        <f t="shared" si="31"/>
        <v>716681.8</v>
      </c>
      <c r="D59" s="62">
        <f t="shared" si="31"/>
        <v>111</v>
      </c>
      <c r="E59" s="62">
        <f t="shared" si="31"/>
        <v>1451923</v>
      </c>
      <c r="F59" s="62">
        <f t="shared" si="31"/>
        <v>202</v>
      </c>
      <c r="G59" s="62">
        <f t="shared" si="31"/>
        <v>351096.6</v>
      </c>
      <c r="H59" s="44">
        <f t="shared" si="22"/>
        <v>313</v>
      </c>
      <c r="I59" s="45">
        <f t="shared" si="23"/>
        <v>1803019.6</v>
      </c>
      <c r="J59" s="79">
        <f t="shared" si="24"/>
        <v>695</v>
      </c>
      <c r="K59" s="80">
        <f t="shared" si="25"/>
        <v>2519701.4</v>
      </c>
      <c r="L59" s="254"/>
      <c r="M59" s="242"/>
      <c r="N59" s="242"/>
      <c r="O59" s="242"/>
    </row>
    <row r="60" spans="1:15" ht="15" thickBot="1" x14ac:dyDescent="0.35">
      <c r="A60" s="99" t="str">
        <f>A43</f>
        <v>EverSource West</v>
      </c>
      <c r="B60" s="51">
        <v>382</v>
      </c>
      <c r="C60" s="52">
        <v>716681.8</v>
      </c>
      <c r="D60" s="52">
        <v>111</v>
      </c>
      <c r="E60" s="65">
        <v>1451923</v>
      </c>
      <c r="F60" s="51">
        <v>202</v>
      </c>
      <c r="G60" s="52">
        <v>351096.6</v>
      </c>
      <c r="H60" s="82">
        <f>H59</f>
        <v>313</v>
      </c>
      <c r="I60" s="82">
        <f>I59</f>
        <v>1803019.6</v>
      </c>
      <c r="J60" s="83">
        <f t="shared" si="24"/>
        <v>695</v>
      </c>
      <c r="K60" s="84">
        <f t="shared" si="25"/>
        <v>2519701.4</v>
      </c>
      <c r="L60" s="254"/>
      <c r="M60" s="242"/>
      <c r="N60" s="242"/>
      <c r="O60" s="242"/>
    </row>
  </sheetData>
  <mergeCells count="33">
    <mergeCell ref="L4:L12"/>
    <mergeCell ref="M4:M12"/>
    <mergeCell ref="N4:N12"/>
    <mergeCell ref="O4:O12"/>
    <mergeCell ref="B1:C1"/>
    <mergeCell ref="D1:E1"/>
    <mergeCell ref="F1:G1"/>
    <mergeCell ref="H1:I1"/>
    <mergeCell ref="J1:O1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40:L48"/>
    <mergeCell ref="M40:M48"/>
    <mergeCell ref="N40:N48"/>
    <mergeCell ref="O40:O48"/>
    <mergeCell ref="L49:L57"/>
    <mergeCell ref="M49:M57"/>
    <mergeCell ref="N49:N57"/>
    <mergeCell ref="O49:O57"/>
    <mergeCell ref="L58:L60"/>
    <mergeCell ref="M58:M60"/>
    <mergeCell ref="N58:N60"/>
    <mergeCell ref="O58:O6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FA81B-705B-4162-A62E-CEEB91E9FCEC}">
  <sheetPr>
    <tabColor theme="7"/>
  </sheetPr>
  <dimension ref="A1:O60"/>
  <sheetViews>
    <sheetView zoomScale="90" zoomScaleNormal="90" workbookViewId="0">
      <selection activeCell="R30" sqref="Q21:R30"/>
    </sheetView>
  </sheetViews>
  <sheetFormatPr defaultRowHeight="14.4" x14ac:dyDescent="0.3"/>
  <cols>
    <col min="1" max="1" width="17.44140625" customWidth="1"/>
    <col min="2" max="2" width="14.33203125" style="85" customWidth="1"/>
    <col min="3" max="3" width="14.44140625" style="85" customWidth="1"/>
    <col min="4" max="4" width="13.109375" style="85" customWidth="1"/>
    <col min="5" max="6" width="14.109375" style="85" customWidth="1"/>
    <col min="7" max="9" width="15.33203125" style="85" customWidth="1"/>
    <col min="10" max="10" width="11.44140625" style="85" customWidth="1"/>
    <col min="11" max="11" width="12.88671875" style="85" customWidth="1"/>
    <col min="12" max="12" width="12.6640625" bestFit="1" customWidth="1"/>
    <col min="13" max="13" width="11.88671875" customWidth="1"/>
    <col min="14" max="14" width="13.6640625" bestFit="1" customWidth="1"/>
    <col min="15" max="15" width="13.6640625" customWidth="1"/>
  </cols>
  <sheetData>
    <row r="1" spans="1:15" ht="44.1" customHeight="1" thickTop="1" thickBot="1" x14ac:dyDescent="0.35">
      <c r="B1" s="227" t="s">
        <v>0</v>
      </c>
      <c r="C1" s="228"/>
      <c r="D1" s="229" t="s">
        <v>1</v>
      </c>
      <c r="E1" s="230"/>
      <c r="F1" s="227" t="s">
        <v>2</v>
      </c>
      <c r="G1" s="231"/>
      <c r="H1" s="232" t="s">
        <v>3</v>
      </c>
      <c r="I1" s="233"/>
      <c r="J1" s="234" t="s">
        <v>4</v>
      </c>
      <c r="K1" s="235"/>
      <c r="L1" s="251"/>
      <c r="M1" s="251"/>
      <c r="N1" s="251"/>
      <c r="O1" s="252"/>
    </row>
    <row r="2" spans="1:15" ht="44.4" thickTop="1" thickBot="1" x14ac:dyDescent="0.35">
      <c r="A2" s="1">
        <f>JAN!A2</f>
        <v>2023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03" t="s">
        <v>15</v>
      </c>
      <c r="M2" s="104" t="s">
        <v>16</v>
      </c>
      <c r="N2" s="105" t="s">
        <v>17</v>
      </c>
      <c r="O2" s="106" t="s">
        <v>18</v>
      </c>
    </row>
    <row r="3" spans="1:15" ht="15" thickBot="1" x14ac:dyDescent="0.35">
      <c r="A3" s="16" t="s">
        <v>43</v>
      </c>
      <c r="B3" s="17">
        <f>B4+B13+B22+B31+B40+B49</f>
        <v>1029578</v>
      </c>
      <c r="C3" s="18">
        <f>C4+C13+C22+C31+C40+C49+C58</f>
        <v>756077803.69999993</v>
      </c>
      <c r="D3" s="19">
        <f>D4+D13+D22+D31+D40+D49</f>
        <v>529068</v>
      </c>
      <c r="E3" s="20">
        <f>E4+E13+E22+E31+E40+E49+E58</f>
        <v>2086342607.5999999</v>
      </c>
      <c r="F3" s="21">
        <f>F4+F13+F22+F31+F40+F49</f>
        <v>1258910</v>
      </c>
      <c r="G3" s="22">
        <f>G4+G13+G22+G31+G40+G49+G58</f>
        <v>1003546123.0999999</v>
      </c>
      <c r="H3" s="23">
        <f>D3+F3</f>
        <v>1787978</v>
      </c>
      <c r="I3" s="23">
        <f>E3+G3</f>
        <v>3089888730.6999998</v>
      </c>
      <c r="J3" s="24">
        <f>B3+D3+F3</f>
        <v>2817556</v>
      </c>
      <c r="K3" s="25">
        <f>C3+E3+G3</f>
        <v>3845966534.3999996</v>
      </c>
      <c r="L3" s="107">
        <f>SUM(L4:L57)</f>
        <v>0.99935825809249146</v>
      </c>
      <c r="M3" s="27">
        <f>SUM(M4:M57)</f>
        <v>1</v>
      </c>
      <c r="N3" s="27">
        <f>E3/K3</f>
        <v>0.5424754971055632</v>
      </c>
      <c r="O3" s="108">
        <f>G3/K3</f>
        <v>0.26093469980142736</v>
      </c>
    </row>
    <row r="4" spans="1:15" ht="15" thickBot="1" x14ac:dyDescent="0.35">
      <c r="A4" s="29" t="s">
        <v>20</v>
      </c>
      <c r="B4" s="30">
        <f>SUM(B5,B8,B11)</f>
        <v>794753</v>
      </c>
      <c r="C4" s="31">
        <f>SUM(C5,C8,C11)</f>
        <v>469794189.60000002</v>
      </c>
      <c r="D4" s="32">
        <f>SUM(D5,D8,D11)</f>
        <v>328774</v>
      </c>
      <c r="E4" s="32">
        <f>E5+E8+E11</f>
        <v>207425211</v>
      </c>
      <c r="F4" s="33">
        <f>F5+F8+F11</f>
        <v>1011551</v>
      </c>
      <c r="G4" s="34">
        <f>G5+G8+G11</f>
        <v>653175347</v>
      </c>
      <c r="H4" s="35">
        <f t="shared" ref="H4:I8" si="0">D4+F4</f>
        <v>1340325</v>
      </c>
      <c r="I4" s="36">
        <f t="shared" si="0"/>
        <v>860600558</v>
      </c>
      <c r="J4" s="37">
        <f t="shared" ref="J4:K8" si="1">B4+D4+F4</f>
        <v>2135078</v>
      </c>
      <c r="K4" s="38">
        <f>C4+I4</f>
        <v>1330394747.5999999</v>
      </c>
      <c r="L4" s="256">
        <f>K4/K$3</f>
        <v>0.34591948102001668</v>
      </c>
      <c r="M4" s="237">
        <f>J4/J3</f>
        <v>0.75777659787418594</v>
      </c>
      <c r="N4" s="237">
        <f>E4/$K$4</f>
        <v>0.15591253000223437</v>
      </c>
      <c r="O4" s="237">
        <f>G4/K4</f>
        <v>0.49096356414388481</v>
      </c>
    </row>
    <row r="5" spans="1:15" ht="15" thickBot="1" x14ac:dyDescent="0.35">
      <c r="A5" s="39" t="s">
        <v>21</v>
      </c>
      <c r="B5" s="40">
        <f>B6+B7</f>
        <v>329414</v>
      </c>
      <c r="C5" s="41">
        <f>C6+C7</f>
        <v>197524025.59999999</v>
      </c>
      <c r="D5" s="40">
        <f>D6+D7</f>
        <v>137378</v>
      </c>
      <c r="E5" s="40">
        <f>E6+E7</f>
        <v>88602404</v>
      </c>
      <c r="F5" s="40">
        <f t="shared" ref="F5:G5" si="2">F6+F7</f>
        <v>633960</v>
      </c>
      <c r="G5" s="40">
        <f t="shared" si="2"/>
        <v>388440706</v>
      </c>
      <c r="H5" s="44">
        <f t="shared" si="0"/>
        <v>771338</v>
      </c>
      <c r="I5" s="45">
        <f t="shared" si="0"/>
        <v>477043110</v>
      </c>
      <c r="J5" s="24">
        <f t="shared" si="1"/>
        <v>1100752</v>
      </c>
      <c r="K5" s="25">
        <f t="shared" si="1"/>
        <v>674567135.60000002</v>
      </c>
      <c r="L5" s="256"/>
      <c r="M5" s="237"/>
      <c r="N5" s="237"/>
      <c r="O5" s="237"/>
    </row>
    <row r="6" spans="1:15" ht="15" thickBot="1" x14ac:dyDescent="0.35">
      <c r="A6" s="47" t="s">
        <v>22</v>
      </c>
      <c r="B6" s="48">
        <v>232901</v>
      </c>
      <c r="C6" s="49">
        <v>140061341</v>
      </c>
      <c r="D6" s="50">
        <v>120353</v>
      </c>
      <c r="E6" s="50">
        <v>77773171</v>
      </c>
      <c r="F6" s="48">
        <v>601993</v>
      </c>
      <c r="G6" s="49">
        <v>368936593</v>
      </c>
      <c r="H6" s="23">
        <f t="shared" si="0"/>
        <v>722346</v>
      </c>
      <c r="I6" s="23">
        <f t="shared" si="0"/>
        <v>446709764</v>
      </c>
      <c r="J6" s="24">
        <f t="shared" si="1"/>
        <v>955247</v>
      </c>
      <c r="K6" s="25">
        <f t="shared" si="1"/>
        <v>586771105</v>
      </c>
      <c r="L6" s="256"/>
      <c r="M6" s="237"/>
      <c r="N6" s="237"/>
      <c r="O6" s="237"/>
    </row>
    <row r="7" spans="1:15" ht="15" thickBot="1" x14ac:dyDescent="0.35">
      <c r="A7" s="47" t="s">
        <v>23</v>
      </c>
      <c r="B7" s="48">
        <v>96513</v>
      </c>
      <c r="C7" s="49">
        <v>57462684.600000001</v>
      </c>
      <c r="D7" s="50">
        <v>17025</v>
      </c>
      <c r="E7" s="50">
        <v>10829233</v>
      </c>
      <c r="F7" s="51">
        <v>31967</v>
      </c>
      <c r="G7" s="65">
        <v>19504113</v>
      </c>
      <c r="H7" s="23">
        <f t="shared" si="0"/>
        <v>48992</v>
      </c>
      <c r="I7" s="23">
        <f t="shared" si="0"/>
        <v>30333346</v>
      </c>
      <c r="J7" s="24">
        <f t="shared" si="1"/>
        <v>145505</v>
      </c>
      <c r="K7" s="25">
        <f t="shared" si="1"/>
        <v>87796030.599999994</v>
      </c>
      <c r="L7" s="256"/>
      <c r="M7" s="237"/>
      <c r="N7" s="237"/>
      <c r="O7" s="237"/>
    </row>
    <row r="8" spans="1:15" ht="15" thickBot="1" x14ac:dyDescent="0.35">
      <c r="A8" s="53" t="s">
        <v>24</v>
      </c>
      <c r="B8" s="40">
        <f>SUM(B9:B10)</f>
        <v>459614</v>
      </c>
      <c r="C8" s="40">
        <f t="shared" ref="C8:G8" si="3">SUM(C9:C10)</f>
        <v>269467194</v>
      </c>
      <c r="D8" s="40">
        <f t="shared" si="3"/>
        <v>189668</v>
      </c>
      <c r="E8" s="40">
        <f t="shared" si="3"/>
        <v>118129694</v>
      </c>
      <c r="F8" s="40">
        <f t="shared" si="3"/>
        <v>364267</v>
      </c>
      <c r="G8" s="40">
        <f t="shared" si="3"/>
        <v>257328579</v>
      </c>
      <c r="H8" s="44">
        <f t="shared" si="0"/>
        <v>553935</v>
      </c>
      <c r="I8" s="45">
        <f t="shared" si="0"/>
        <v>375458273</v>
      </c>
      <c r="J8" s="24">
        <f t="shared" si="1"/>
        <v>1013549</v>
      </c>
      <c r="K8" s="25">
        <f t="shared" si="1"/>
        <v>644925467</v>
      </c>
      <c r="L8" s="256"/>
      <c r="M8" s="237"/>
      <c r="N8" s="237"/>
      <c r="O8" s="237"/>
    </row>
    <row r="9" spans="1:15" ht="15" thickBot="1" x14ac:dyDescent="0.35">
      <c r="A9" s="56" t="s">
        <v>25</v>
      </c>
      <c r="B9" s="48">
        <v>457836</v>
      </c>
      <c r="C9" s="49">
        <v>267409788</v>
      </c>
      <c r="D9" s="50">
        <v>189285</v>
      </c>
      <c r="E9" s="50">
        <v>117837084</v>
      </c>
      <c r="F9" s="57">
        <v>354088</v>
      </c>
      <c r="G9" s="68">
        <v>245842762</v>
      </c>
      <c r="H9" s="23">
        <f t="shared" ref="H9:H40" si="4">D9+F9</f>
        <v>543373</v>
      </c>
      <c r="I9" s="23">
        <f t="shared" ref="I9:I40" si="5">E9+G9</f>
        <v>363679846</v>
      </c>
      <c r="J9" s="24">
        <f t="shared" ref="J9:J40" si="6">B9+D9+F9</f>
        <v>1001209</v>
      </c>
      <c r="K9" s="25">
        <f t="shared" ref="K9:K40" si="7">C9+E9+G9</f>
        <v>631089634</v>
      </c>
      <c r="L9" s="256"/>
      <c r="M9" s="237"/>
      <c r="N9" s="237"/>
      <c r="O9" s="237"/>
    </row>
    <row r="10" spans="1:15" ht="15" thickBot="1" x14ac:dyDescent="0.35">
      <c r="A10" s="56" t="s">
        <v>26</v>
      </c>
      <c r="B10" s="48">
        <v>1778</v>
      </c>
      <c r="C10" s="49">
        <v>2057406</v>
      </c>
      <c r="D10" s="50">
        <v>383</v>
      </c>
      <c r="E10" s="50">
        <v>292610</v>
      </c>
      <c r="F10" s="57">
        <v>10179</v>
      </c>
      <c r="G10" s="68">
        <v>11485817</v>
      </c>
      <c r="H10" s="23">
        <f t="shared" si="4"/>
        <v>10562</v>
      </c>
      <c r="I10" s="23">
        <f t="shared" si="5"/>
        <v>11778427</v>
      </c>
      <c r="J10" s="24">
        <f t="shared" si="6"/>
        <v>12340</v>
      </c>
      <c r="K10" s="25">
        <f t="shared" si="7"/>
        <v>13835833</v>
      </c>
      <c r="L10" s="256"/>
      <c r="M10" s="237"/>
      <c r="N10" s="237"/>
      <c r="O10" s="237"/>
    </row>
    <row r="11" spans="1:15" ht="15" thickBot="1" x14ac:dyDescent="0.35">
      <c r="A11" s="53" t="s">
        <v>27</v>
      </c>
      <c r="B11" s="40">
        <f>B12</f>
        <v>5725</v>
      </c>
      <c r="C11" s="40">
        <f t="shared" ref="C11:G11" si="8">C12</f>
        <v>2802970</v>
      </c>
      <c r="D11" s="40">
        <f t="shared" si="8"/>
        <v>1728</v>
      </c>
      <c r="E11" s="40">
        <f t="shared" si="8"/>
        <v>693113</v>
      </c>
      <c r="F11" s="40">
        <f t="shared" si="8"/>
        <v>13324</v>
      </c>
      <c r="G11" s="40">
        <f t="shared" si="8"/>
        <v>7406062</v>
      </c>
      <c r="H11" s="44">
        <f t="shared" si="4"/>
        <v>15052</v>
      </c>
      <c r="I11" s="45">
        <f t="shared" si="5"/>
        <v>8099175</v>
      </c>
      <c r="J11" s="24">
        <f t="shared" si="6"/>
        <v>20777</v>
      </c>
      <c r="K11" s="25">
        <f t="shared" si="7"/>
        <v>10902145</v>
      </c>
      <c r="L11" s="256"/>
      <c r="M11" s="237"/>
      <c r="N11" s="237"/>
      <c r="O11" s="237"/>
    </row>
    <row r="12" spans="1:15" ht="15" thickBot="1" x14ac:dyDescent="0.35">
      <c r="A12" s="56" t="s">
        <v>28</v>
      </c>
      <c r="B12" s="48">
        <v>5725</v>
      </c>
      <c r="C12" s="49">
        <v>2802970</v>
      </c>
      <c r="D12" s="50">
        <v>1728</v>
      </c>
      <c r="E12" s="50">
        <v>693113</v>
      </c>
      <c r="F12" s="57">
        <v>13324</v>
      </c>
      <c r="G12" s="68">
        <v>7406062</v>
      </c>
      <c r="H12" s="23">
        <f t="shared" si="4"/>
        <v>15052</v>
      </c>
      <c r="I12" s="23">
        <f t="shared" si="5"/>
        <v>8099175</v>
      </c>
      <c r="J12" s="24">
        <f t="shared" si="6"/>
        <v>20777</v>
      </c>
      <c r="K12" s="25">
        <f t="shared" si="7"/>
        <v>10902145</v>
      </c>
      <c r="L12" s="256"/>
      <c r="M12" s="237"/>
      <c r="N12" s="237"/>
      <c r="O12" s="237"/>
    </row>
    <row r="13" spans="1:15" ht="15" thickBot="1" x14ac:dyDescent="0.35">
      <c r="A13" s="29" t="s">
        <v>29</v>
      </c>
      <c r="B13" s="30">
        <f t="shared" ref="B13:G13" si="9">B14+B17+B20</f>
        <v>124331</v>
      </c>
      <c r="C13" s="31">
        <f t="shared" si="9"/>
        <v>73401173.299999997</v>
      </c>
      <c r="D13" s="32">
        <f t="shared" si="9"/>
        <v>81073</v>
      </c>
      <c r="E13" s="32">
        <f t="shared" si="9"/>
        <v>47102197</v>
      </c>
      <c r="F13" s="33">
        <f t="shared" si="9"/>
        <v>107301</v>
      </c>
      <c r="G13" s="89">
        <f t="shared" si="9"/>
        <v>62252605</v>
      </c>
      <c r="H13" s="35">
        <f t="shared" si="4"/>
        <v>188374</v>
      </c>
      <c r="I13" s="36">
        <f t="shared" si="5"/>
        <v>109354802</v>
      </c>
      <c r="J13" s="60">
        <f t="shared" si="6"/>
        <v>312705</v>
      </c>
      <c r="K13" s="61">
        <f t="shared" si="7"/>
        <v>182755975.30000001</v>
      </c>
      <c r="L13" s="253">
        <f>K13/K3</f>
        <v>4.7518867797041647E-2</v>
      </c>
      <c r="M13" s="237">
        <f>J13/J3</f>
        <v>0.11098448442550921</v>
      </c>
      <c r="N13" s="237">
        <f>E13/K13</f>
        <v>0.25773273307578687</v>
      </c>
      <c r="O13" s="237">
        <f>G13/K13</f>
        <v>0.34063239189750311</v>
      </c>
    </row>
    <row r="14" spans="1:15" ht="15" thickBot="1" x14ac:dyDescent="0.35">
      <c r="A14" s="39" t="s">
        <v>21</v>
      </c>
      <c r="B14" s="62">
        <f t="shared" ref="B14:G14" si="10">B15+B16</f>
        <v>51391</v>
      </c>
      <c r="C14" s="63">
        <f t="shared" si="10"/>
        <v>30636066.300000001</v>
      </c>
      <c r="D14" s="64">
        <f t="shared" si="10"/>
        <v>37786</v>
      </c>
      <c r="E14" s="64">
        <f t="shared" si="10"/>
        <v>21363335</v>
      </c>
      <c r="F14" s="92">
        <f t="shared" si="10"/>
        <v>63628</v>
      </c>
      <c r="G14" s="115">
        <f t="shared" si="10"/>
        <v>35391748</v>
      </c>
      <c r="H14" s="44">
        <f t="shared" si="4"/>
        <v>101414</v>
      </c>
      <c r="I14" s="45">
        <f t="shared" si="5"/>
        <v>56755083</v>
      </c>
      <c r="J14" s="24">
        <f t="shared" si="6"/>
        <v>152805</v>
      </c>
      <c r="K14" s="25">
        <f t="shared" si="7"/>
        <v>87391149.299999997</v>
      </c>
      <c r="L14" s="253"/>
      <c r="M14" s="237"/>
      <c r="N14" s="237"/>
      <c r="O14" s="237"/>
    </row>
    <row r="15" spans="1:15" ht="15" thickBot="1" x14ac:dyDescent="0.35">
      <c r="A15" s="47" t="str">
        <f>A6</f>
        <v>EverSource East</v>
      </c>
      <c r="B15" s="48">
        <v>24481</v>
      </c>
      <c r="C15" s="49">
        <v>12866736</v>
      </c>
      <c r="D15" s="50">
        <v>27512.000000000004</v>
      </c>
      <c r="E15" s="50">
        <v>14935915.000000002</v>
      </c>
      <c r="F15" s="48">
        <v>56682</v>
      </c>
      <c r="G15" s="49">
        <v>31139529</v>
      </c>
      <c r="H15" s="23">
        <f t="shared" si="4"/>
        <v>84194</v>
      </c>
      <c r="I15" s="23">
        <f t="shared" si="5"/>
        <v>46075444</v>
      </c>
      <c r="J15" s="24">
        <f t="shared" si="6"/>
        <v>108675</v>
      </c>
      <c r="K15" s="25">
        <f t="shared" si="7"/>
        <v>58942180</v>
      </c>
      <c r="L15" s="253"/>
      <c r="M15" s="237"/>
      <c r="N15" s="237"/>
      <c r="O15" s="237"/>
    </row>
    <row r="16" spans="1:15" ht="15" thickBot="1" x14ac:dyDescent="0.35">
      <c r="A16" s="47" t="str">
        <f>A7</f>
        <v>EverSource West</v>
      </c>
      <c r="B16" s="48">
        <v>26910</v>
      </c>
      <c r="C16" s="49">
        <v>17769330.300000001</v>
      </c>
      <c r="D16" s="50">
        <v>10274</v>
      </c>
      <c r="E16" s="50">
        <v>6427420</v>
      </c>
      <c r="F16" s="51">
        <v>6946</v>
      </c>
      <c r="G16" s="65">
        <v>4252219</v>
      </c>
      <c r="H16" s="23">
        <f t="shared" si="4"/>
        <v>17220</v>
      </c>
      <c r="I16" s="23">
        <f t="shared" si="5"/>
        <v>10679639</v>
      </c>
      <c r="J16" s="24">
        <f t="shared" si="6"/>
        <v>44130</v>
      </c>
      <c r="K16" s="25">
        <f t="shared" si="7"/>
        <v>28448969.300000001</v>
      </c>
      <c r="L16" s="253"/>
      <c r="M16" s="237"/>
      <c r="N16" s="237"/>
      <c r="O16" s="237"/>
    </row>
    <row r="17" spans="1:15" ht="15" thickBot="1" x14ac:dyDescent="0.35">
      <c r="A17" s="39" t="s">
        <v>24</v>
      </c>
      <c r="B17" s="62">
        <f>SUM(B18:B19)</f>
        <v>72024</v>
      </c>
      <c r="C17" s="62">
        <f t="shared" ref="C17:G17" si="11">SUM(C18:C19)</f>
        <v>42288663</v>
      </c>
      <c r="D17" s="62">
        <f t="shared" si="11"/>
        <v>42417</v>
      </c>
      <c r="E17" s="62">
        <f t="shared" si="11"/>
        <v>25306000</v>
      </c>
      <c r="F17" s="62">
        <f t="shared" si="11"/>
        <v>40164</v>
      </c>
      <c r="G17" s="62">
        <f t="shared" si="11"/>
        <v>24905101</v>
      </c>
      <c r="H17" s="44">
        <f t="shared" si="4"/>
        <v>82581</v>
      </c>
      <c r="I17" s="45">
        <f t="shared" si="5"/>
        <v>50211101</v>
      </c>
      <c r="J17" s="24">
        <f t="shared" si="6"/>
        <v>154605</v>
      </c>
      <c r="K17" s="25">
        <f t="shared" si="7"/>
        <v>92499764</v>
      </c>
      <c r="L17" s="253"/>
      <c r="M17" s="237"/>
      <c r="N17" s="237"/>
      <c r="O17" s="237"/>
    </row>
    <row r="18" spans="1:15" ht="15" thickBot="1" x14ac:dyDescent="0.35">
      <c r="A18" s="56" t="s">
        <v>25</v>
      </c>
      <c r="B18" s="48">
        <v>71980</v>
      </c>
      <c r="C18" s="49">
        <v>42263381</v>
      </c>
      <c r="D18" s="50">
        <v>42411</v>
      </c>
      <c r="E18" s="50">
        <v>25302874</v>
      </c>
      <c r="F18" s="57">
        <v>40048</v>
      </c>
      <c r="G18" s="68">
        <v>24833561</v>
      </c>
      <c r="H18" s="23">
        <f t="shared" si="4"/>
        <v>82459</v>
      </c>
      <c r="I18" s="23">
        <f t="shared" si="5"/>
        <v>50136435</v>
      </c>
      <c r="J18" s="24">
        <f t="shared" si="6"/>
        <v>154439</v>
      </c>
      <c r="K18" s="25">
        <f t="shared" si="7"/>
        <v>92399816</v>
      </c>
      <c r="L18" s="253"/>
      <c r="M18" s="237"/>
      <c r="N18" s="237"/>
      <c r="O18" s="237"/>
    </row>
    <row r="19" spans="1:15" ht="15" thickBot="1" x14ac:dyDescent="0.35">
      <c r="A19" s="56" t="s">
        <v>26</v>
      </c>
      <c r="B19" s="48">
        <v>44</v>
      </c>
      <c r="C19" s="49">
        <v>25282</v>
      </c>
      <c r="D19" s="50">
        <v>6</v>
      </c>
      <c r="E19" s="50">
        <v>3126</v>
      </c>
      <c r="F19" s="57">
        <v>116</v>
      </c>
      <c r="G19" s="68">
        <v>71540</v>
      </c>
      <c r="H19" s="23">
        <f t="shared" si="4"/>
        <v>122</v>
      </c>
      <c r="I19" s="23">
        <f t="shared" si="5"/>
        <v>74666</v>
      </c>
      <c r="J19" s="24">
        <f t="shared" si="6"/>
        <v>166</v>
      </c>
      <c r="K19" s="25">
        <f t="shared" si="7"/>
        <v>99948</v>
      </c>
      <c r="L19" s="253"/>
      <c r="M19" s="237"/>
      <c r="N19" s="237"/>
      <c r="O19" s="237"/>
    </row>
    <row r="20" spans="1:15" ht="15" thickBot="1" x14ac:dyDescent="0.35">
      <c r="A20" s="53" t="s">
        <v>27</v>
      </c>
      <c r="B20" s="62">
        <f>B21</f>
        <v>916</v>
      </c>
      <c r="C20" s="62">
        <f t="shared" ref="C20:G20" si="12">C21</f>
        <v>476444</v>
      </c>
      <c r="D20" s="62">
        <f t="shared" si="12"/>
        <v>870</v>
      </c>
      <c r="E20" s="62">
        <f t="shared" si="12"/>
        <v>432862</v>
      </c>
      <c r="F20" s="62">
        <f t="shared" si="12"/>
        <v>3509</v>
      </c>
      <c r="G20" s="62">
        <f t="shared" si="12"/>
        <v>1955756</v>
      </c>
      <c r="H20" s="44">
        <f t="shared" si="4"/>
        <v>4379</v>
      </c>
      <c r="I20" s="44">
        <f t="shared" si="5"/>
        <v>2388618</v>
      </c>
      <c r="J20" s="24">
        <f t="shared" si="6"/>
        <v>5295</v>
      </c>
      <c r="K20" s="25">
        <f t="shared" si="7"/>
        <v>2865062</v>
      </c>
      <c r="L20" s="253"/>
      <c r="M20" s="237"/>
      <c r="N20" s="237"/>
      <c r="O20" s="237"/>
    </row>
    <row r="21" spans="1:15" ht="15" thickBot="1" x14ac:dyDescent="0.35">
      <c r="A21" s="56" t="s">
        <v>28</v>
      </c>
      <c r="B21" s="48">
        <v>916</v>
      </c>
      <c r="C21" s="49">
        <v>476444</v>
      </c>
      <c r="D21" s="50">
        <v>870</v>
      </c>
      <c r="E21" s="50">
        <v>432862</v>
      </c>
      <c r="F21" s="57">
        <v>3509</v>
      </c>
      <c r="G21" s="68">
        <v>1955756</v>
      </c>
      <c r="H21" s="23">
        <f t="shared" si="4"/>
        <v>4379</v>
      </c>
      <c r="I21" s="23">
        <f t="shared" si="5"/>
        <v>2388618</v>
      </c>
      <c r="J21" s="24">
        <f t="shared" si="6"/>
        <v>5295</v>
      </c>
      <c r="K21" s="25">
        <f t="shared" si="7"/>
        <v>2865062</v>
      </c>
      <c r="L21" s="253"/>
      <c r="M21" s="237"/>
      <c r="N21" s="237"/>
      <c r="O21" s="237"/>
    </row>
    <row r="22" spans="1:15" ht="15" thickBot="1" x14ac:dyDescent="0.35">
      <c r="A22" s="29" t="s">
        <v>30</v>
      </c>
      <c r="B22" s="30">
        <f t="shared" ref="B22:G22" si="13">B23+B26+B29</f>
        <v>101256</v>
      </c>
      <c r="C22" s="31">
        <f t="shared" si="13"/>
        <v>127309858.5</v>
      </c>
      <c r="D22" s="32">
        <f t="shared" si="13"/>
        <v>98180</v>
      </c>
      <c r="E22" s="32">
        <f t="shared" si="13"/>
        <v>352427371.89999998</v>
      </c>
      <c r="F22" s="33">
        <f t="shared" si="13"/>
        <v>132747</v>
      </c>
      <c r="G22" s="89">
        <f t="shared" si="13"/>
        <v>176730107.80000001</v>
      </c>
      <c r="H22" s="35">
        <f t="shared" si="4"/>
        <v>230927</v>
      </c>
      <c r="I22" s="36">
        <f t="shared" si="5"/>
        <v>529157479.69999999</v>
      </c>
      <c r="J22" s="37">
        <f t="shared" si="6"/>
        <v>332183</v>
      </c>
      <c r="K22" s="38">
        <f t="shared" si="7"/>
        <v>656467338.20000005</v>
      </c>
      <c r="L22" s="253">
        <f>K22/K3</f>
        <v>0.17068982070651689</v>
      </c>
      <c r="M22" s="237">
        <f>J22/J3</f>
        <v>0.11789756796315672</v>
      </c>
      <c r="N22" s="237">
        <f>E22/K22</f>
        <v>0.53685438923182049</v>
      </c>
      <c r="O22" s="237">
        <f>G22/K22</f>
        <v>0.26921386261894603</v>
      </c>
    </row>
    <row r="23" spans="1:15" ht="15" thickBot="1" x14ac:dyDescent="0.35">
      <c r="A23" s="53" t="s">
        <v>21</v>
      </c>
      <c r="B23" s="62">
        <f>SUM(B24:B25)</f>
        <v>41994</v>
      </c>
      <c r="C23" s="63">
        <f>SUM(C24:C25)</f>
        <v>76084035.5</v>
      </c>
      <c r="D23" s="64">
        <f>SUM(D24:D25)</f>
        <v>52276</v>
      </c>
      <c r="E23" s="64">
        <f>SUM(E24:E25)</f>
        <v>273291079.89999998</v>
      </c>
      <c r="F23" s="92">
        <f>F24+F25</f>
        <v>84558</v>
      </c>
      <c r="G23" s="115">
        <f>G24+G25</f>
        <v>128227428.8</v>
      </c>
      <c r="H23" s="44">
        <f t="shared" si="4"/>
        <v>136834</v>
      </c>
      <c r="I23" s="45">
        <f t="shared" si="5"/>
        <v>401518508.69999999</v>
      </c>
      <c r="J23" s="24">
        <f t="shared" si="6"/>
        <v>178828</v>
      </c>
      <c r="K23" s="25">
        <f t="shared" si="7"/>
        <v>477602544.19999999</v>
      </c>
      <c r="L23" s="253"/>
      <c r="M23" s="237"/>
      <c r="N23" s="237"/>
      <c r="O23" s="237"/>
    </row>
    <row r="24" spans="1:15" ht="15" thickBot="1" x14ac:dyDescent="0.35">
      <c r="A24" s="56" t="str">
        <f>A15</f>
        <v>EverSource East</v>
      </c>
      <c r="B24" s="48">
        <v>31218</v>
      </c>
      <c r="C24" s="49">
        <v>54993201</v>
      </c>
      <c r="D24" s="50">
        <v>45392</v>
      </c>
      <c r="E24" s="50">
        <v>195955703</v>
      </c>
      <c r="F24" s="48">
        <v>79967</v>
      </c>
      <c r="G24" s="49">
        <v>120609565</v>
      </c>
      <c r="H24" s="23">
        <f t="shared" si="4"/>
        <v>125359</v>
      </c>
      <c r="I24" s="23">
        <f t="shared" si="5"/>
        <v>316565268</v>
      </c>
      <c r="J24" s="24">
        <f t="shared" si="6"/>
        <v>156577</v>
      </c>
      <c r="K24" s="25">
        <f t="shared" si="7"/>
        <v>371558469</v>
      </c>
      <c r="L24" s="253"/>
      <c r="M24" s="237"/>
      <c r="N24" s="237"/>
      <c r="O24" s="237"/>
    </row>
    <row r="25" spans="1:15" ht="15" thickBot="1" x14ac:dyDescent="0.35">
      <c r="A25" s="56" t="str">
        <f>A16</f>
        <v>EverSource West</v>
      </c>
      <c r="B25" s="48">
        <v>10776</v>
      </c>
      <c r="C25" s="49">
        <v>21090834.5</v>
      </c>
      <c r="D25" s="50">
        <v>6884</v>
      </c>
      <c r="E25" s="50">
        <v>77335376.900000006</v>
      </c>
      <c r="F25" s="51">
        <v>4591</v>
      </c>
      <c r="G25" s="65">
        <v>7617863.7999999998</v>
      </c>
      <c r="H25" s="23">
        <f t="shared" si="4"/>
        <v>11475</v>
      </c>
      <c r="I25" s="23">
        <f t="shared" si="5"/>
        <v>84953240.700000003</v>
      </c>
      <c r="J25" s="24">
        <f t="shared" si="6"/>
        <v>22251</v>
      </c>
      <c r="K25" s="25">
        <f t="shared" si="7"/>
        <v>106044075.2</v>
      </c>
      <c r="L25" s="253"/>
      <c r="M25" s="237"/>
      <c r="N25" s="237"/>
      <c r="O25" s="237"/>
    </row>
    <row r="26" spans="1:15" ht="15" thickBot="1" x14ac:dyDescent="0.35">
      <c r="A26" s="53" t="s">
        <v>24</v>
      </c>
      <c r="B26" s="40">
        <f>B27+B28</f>
        <v>58929</v>
      </c>
      <c r="C26" s="40">
        <f t="shared" ref="C26:G26" si="14">C27+C28</f>
        <v>51173721</v>
      </c>
      <c r="D26" s="40">
        <f t="shared" si="14"/>
        <v>45364</v>
      </c>
      <c r="E26" s="40">
        <f t="shared" si="14"/>
        <v>79023405</v>
      </c>
      <c r="F26" s="40">
        <f t="shared" si="14"/>
        <v>46632</v>
      </c>
      <c r="G26" s="40">
        <f t="shared" si="14"/>
        <v>48260206</v>
      </c>
      <c r="H26" s="44">
        <f t="shared" si="4"/>
        <v>91996</v>
      </c>
      <c r="I26" s="45">
        <f t="shared" si="5"/>
        <v>127283611</v>
      </c>
      <c r="J26" s="24">
        <f t="shared" si="6"/>
        <v>150925</v>
      </c>
      <c r="K26" s="25">
        <f t="shared" si="7"/>
        <v>178457332</v>
      </c>
      <c r="L26" s="253"/>
      <c r="M26" s="237"/>
      <c r="N26" s="237"/>
      <c r="O26" s="237"/>
    </row>
    <row r="27" spans="1:15" ht="15" thickBot="1" x14ac:dyDescent="0.35">
      <c r="A27" s="56" t="s">
        <v>25</v>
      </c>
      <c r="B27" s="48">
        <v>58709</v>
      </c>
      <c r="C27" s="49">
        <v>50922346</v>
      </c>
      <c r="D27" s="50">
        <v>45050</v>
      </c>
      <c r="E27" s="50">
        <v>78439275</v>
      </c>
      <c r="F27" s="57">
        <v>45549</v>
      </c>
      <c r="G27" s="68">
        <v>46388747</v>
      </c>
      <c r="H27" s="23">
        <f t="shared" si="4"/>
        <v>90599</v>
      </c>
      <c r="I27" s="23">
        <f t="shared" si="5"/>
        <v>124828022</v>
      </c>
      <c r="J27" s="24">
        <f t="shared" si="6"/>
        <v>149308</v>
      </c>
      <c r="K27" s="25">
        <f t="shared" si="7"/>
        <v>175750368</v>
      </c>
      <c r="L27" s="253"/>
      <c r="M27" s="237"/>
      <c r="N27" s="237"/>
      <c r="O27" s="237"/>
    </row>
    <row r="28" spans="1:15" ht="15" thickBot="1" x14ac:dyDescent="0.35">
      <c r="A28" s="56" t="s">
        <v>26</v>
      </c>
      <c r="B28" s="48">
        <v>220</v>
      </c>
      <c r="C28" s="49">
        <v>251375</v>
      </c>
      <c r="D28" s="50">
        <v>314</v>
      </c>
      <c r="E28" s="50">
        <v>584130</v>
      </c>
      <c r="F28" s="57">
        <v>1083</v>
      </c>
      <c r="G28" s="68">
        <v>1871459</v>
      </c>
      <c r="H28" s="23">
        <f t="shared" si="4"/>
        <v>1397</v>
      </c>
      <c r="I28" s="23">
        <f t="shared" si="5"/>
        <v>2455589</v>
      </c>
      <c r="J28" s="24">
        <f t="shared" si="6"/>
        <v>1617</v>
      </c>
      <c r="K28" s="25">
        <f t="shared" si="7"/>
        <v>2706964</v>
      </c>
      <c r="L28" s="253"/>
      <c r="M28" s="237"/>
      <c r="N28" s="237"/>
      <c r="O28" s="237"/>
    </row>
    <row r="29" spans="1:15" ht="15" thickBot="1" x14ac:dyDescent="0.35">
      <c r="A29" s="53" t="s">
        <v>27</v>
      </c>
      <c r="B29" s="40">
        <f>B30</f>
        <v>333</v>
      </c>
      <c r="C29" s="40">
        <f t="shared" ref="C29:G29" si="15">C30</f>
        <v>52102</v>
      </c>
      <c r="D29" s="40">
        <f t="shared" si="15"/>
        <v>540</v>
      </c>
      <c r="E29" s="40">
        <f t="shared" si="15"/>
        <v>112887</v>
      </c>
      <c r="F29" s="40">
        <f t="shared" si="15"/>
        <v>1557</v>
      </c>
      <c r="G29" s="40">
        <f t="shared" si="15"/>
        <v>242473</v>
      </c>
      <c r="H29" s="44">
        <f t="shared" si="4"/>
        <v>2097</v>
      </c>
      <c r="I29" s="45">
        <f t="shared" si="5"/>
        <v>355360</v>
      </c>
      <c r="J29" s="24">
        <f t="shared" si="6"/>
        <v>2430</v>
      </c>
      <c r="K29" s="25">
        <f t="shared" si="7"/>
        <v>407462</v>
      </c>
      <c r="L29" s="253"/>
      <c r="M29" s="237"/>
      <c r="N29" s="237"/>
      <c r="O29" s="237"/>
    </row>
    <row r="30" spans="1:15" ht="15" thickBot="1" x14ac:dyDescent="0.35">
      <c r="A30" s="56" t="s">
        <v>28</v>
      </c>
      <c r="B30" s="48">
        <v>333</v>
      </c>
      <c r="C30" s="49">
        <v>52102</v>
      </c>
      <c r="D30" s="50">
        <v>540</v>
      </c>
      <c r="E30" s="50">
        <v>112887</v>
      </c>
      <c r="F30" s="57">
        <v>1557</v>
      </c>
      <c r="G30" s="68">
        <v>242473</v>
      </c>
      <c r="H30" s="23">
        <f t="shared" si="4"/>
        <v>2097</v>
      </c>
      <c r="I30" s="23">
        <f t="shared" si="5"/>
        <v>355360</v>
      </c>
      <c r="J30" s="24">
        <f t="shared" si="6"/>
        <v>2430</v>
      </c>
      <c r="K30" s="25">
        <f t="shared" si="7"/>
        <v>407462</v>
      </c>
      <c r="L30" s="253"/>
      <c r="M30" s="237"/>
      <c r="N30" s="237"/>
      <c r="O30" s="237"/>
    </row>
    <row r="31" spans="1:15" ht="15" thickBot="1" x14ac:dyDescent="0.35">
      <c r="A31" s="29" t="s">
        <v>31</v>
      </c>
      <c r="B31" s="30">
        <f t="shared" ref="B31:G31" si="16">B32+B35+B38</f>
        <v>2360</v>
      </c>
      <c r="C31" s="31">
        <f t="shared" si="16"/>
        <v>54045072</v>
      </c>
      <c r="D31" s="32">
        <f t="shared" si="16"/>
        <v>10934</v>
      </c>
      <c r="E31" s="32">
        <f t="shared" si="16"/>
        <v>567716583.79999995</v>
      </c>
      <c r="F31" s="33">
        <f t="shared" si="16"/>
        <v>2930</v>
      </c>
      <c r="G31" s="89">
        <f t="shared" si="16"/>
        <v>75358065.400000006</v>
      </c>
      <c r="H31" s="35">
        <f t="shared" si="4"/>
        <v>13864</v>
      </c>
      <c r="I31" s="36">
        <f t="shared" si="5"/>
        <v>643074649.19999993</v>
      </c>
      <c r="J31" s="37">
        <f t="shared" si="6"/>
        <v>16224</v>
      </c>
      <c r="K31" s="38">
        <f t="shared" si="7"/>
        <v>697119721.19999993</v>
      </c>
      <c r="L31" s="253">
        <f>K31/K3</f>
        <v>0.18125995506322209</v>
      </c>
      <c r="M31" s="237">
        <f>J31/J3</f>
        <v>5.7581819136868972E-3</v>
      </c>
      <c r="N31" s="237">
        <f>E31/K31</f>
        <v>0.81437458521866302</v>
      </c>
      <c r="O31" s="237">
        <f>G31/K31</f>
        <v>0.10809917308074574</v>
      </c>
    </row>
    <row r="32" spans="1:15" ht="15" thickBot="1" x14ac:dyDescent="0.35">
      <c r="A32" s="53" t="s">
        <v>21</v>
      </c>
      <c r="B32" s="62">
        <f t="shared" ref="B32:G32" si="17">B33+B34</f>
        <v>299</v>
      </c>
      <c r="C32" s="63">
        <f t="shared" si="17"/>
        <v>21141474</v>
      </c>
      <c r="D32" s="64">
        <f t="shared" si="17"/>
        <v>3341</v>
      </c>
      <c r="E32" s="64">
        <f t="shared" si="17"/>
        <v>393636013.80000001</v>
      </c>
      <c r="F32" s="92">
        <f t="shared" si="17"/>
        <v>603</v>
      </c>
      <c r="G32" s="93">
        <f t="shared" si="17"/>
        <v>44155273.399999999</v>
      </c>
      <c r="H32" s="44">
        <f t="shared" si="4"/>
        <v>3944</v>
      </c>
      <c r="I32" s="45">
        <f t="shared" si="5"/>
        <v>437791287.19999999</v>
      </c>
      <c r="J32" s="46">
        <f t="shared" si="6"/>
        <v>4243</v>
      </c>
      <c r="K32" s="25">
        <f t="shared" si="7"/>
        <v>458932761.19999999</v>
      </c>
      <c r="L32" s="253"/>
      <c r="M32" s="237"/>
      <c r="N32" s="237"/>
      <c r="O32" s="237"/>
    </row>
    <row r="33" spans="1:15" ht="15" thickBot="1" x14ac:dyDescent="0.35">
      <c r="A33" s="56" t="str">
        <f>A24</f>
        <v>EverSource East</v>
      </c>
      <c r="B33" s="48">
        <v>227</v>
      </c>
      <c r="C33" s="49">
        <v>18372792</v>
      </c>
      <c r="D33" s="50">
        <v>2895</v>
      </c>
      <c r="E33" s="50">
        <v>378949582</v>
      </c>
      <c r="F33" s="48">
        <v>556</v>
      </c>
      <c r="G33" s="50">
        <v>41959355</v>
      </c>
      <c r="H33" s="23">
        <f t="shared" si="4"/>
        <v>3451</v>
      </c>
      <c r="I33" s="23">
        <f t="shared" si="5"/>
        <v>420908937</v>
      </c>
      <c r="J33" s="46">
        <f t="shared" si="6"/>
        <v>3678</v>
      </c>
      <c r="K33" s="25">
        <f t="shared" si="7"/>
        <v>439281729</v>
      </c>
      <c r="L33" s="253"/>
      <c r="M33" s="237"/>
      <c r="N33" s="237"/>
      <c r="O33" s="237"/>
    </row>
    <row r="34" spans="1:15" ht="15" thickBot="1" x14ac:dyDescent="0.35">
      <c r="A34" s="56" t="str">
        <f>A25</f>
        <v>EverSource West</v>
      </c>
      <c r="B34" s="48">
        <v>72</v>
      </c>
      <c r="C34" s="49">
        <v>2768682</v>
      </c>
      <c r="D34" s="50">
        <v>446</v>
      </c>
      <c r="E34" s="50">
        <v>14686431.800000001</v>
      </c>
      <c r="F34" s="51">
        <v>47</v>
      </c>
      <c r="G34" s="52">
        <v>2195918.4</v>
      </c>
      <c r="H34" s="23">
        <f t="shared" si="4"/>
        <v>493</v>
      </c>
      <c r="I34" s="23">
        <f t="shared" si="5"/>
        <v>16882350.199999999</v>
      </c>
      <c r="J34" s="46">
        <f t="shared" si="6"/>
        <v>565</v>
      </c>
      <c r="K34" s="25">
        <f t="shared" si="7"/>
        <v>19651032.199999999</v>
      </c>
      <c r="L34" s="253"/>
      <c r="M34" s="237"/>
      <c r="N34" s="237"/>
      <c r="O34" s="237"/>
    </row>
    <row r="35" spans="1:15" ht="15" thickBot="1" x14ac:dyDescent="0.35">
      <c r="A35" s="53" t="s">
        <v>24</v>
      </c>
      <c r="B35" s="62">
        <f>SUM(B36:B37)</f>
        <v>1778</v>
      </c>
      <c r="C35" s="62">
        <f t="shared" ref="C35:G35" si="18">SUM(C36:C37)</f>
        <v>32265382</v>
      </c>
      <c r="D35" s="62">
        <f t="shared" si="18"/>
        <v>7136</v>
      </c>
      <c r="E35" s="62">
        <f t="shared" si="18"/>
        <v>169225871</v>
      </c>
      <c r="F35" s="62">
        <f t="shared" si="18"/>
        <v>1497</v>
      </c>
      <c r="G35" s="62">
        <f t="shared" si="18"/>
        <v>29079234</v>
      </c>
      <c r="H35" s="44">
        <f t="shared" si="4"/>
        <v>8633</v>
      </c>
      <c r="I35" s="45">
        <f t="shared" si="5"/>
        <v>198305105</v>
      </c>
      <c r="J35" s="24">
        <f t="shared" si="6"/>
        <v>10411</v>
      </c>
      <c r="K35" s="25">
        <f t="shared" si="7"/>
        <v>230570487</v>
      </c>
      <c r="L35" s="253"/>
      <c r="M35" s="237"/>
      <c r="N35" s="237"/>
      <c r="O35" s="237"/>
    </row>
    <row r="36" spans="1:15" ht="15" thickBot="1" x14ac:dyDescent="0.35">
      <c r="A36" s="56" t="s">
        <v>25</v>
      </c>
      <c r="B36" s="48">
        <v>1774</v>
      </c>
      <c r="C36" s="49">
        <v>32249162</v>
      </c>
      <c r="D36" s="50">
        <v>7106</v>
      </c>
      <c r="E36" s="50">
        <v>168318527</v>
      </c>
      <c r="F36" s="57">
        <v>1456</v>
      </c>
      <c r="G36" s="68">
        <v>28032229</v>
      </c>
      <c r="H36" s="23">
        <f t="shared" si="4"/>
        <v>8562</v>
      </c>
      <c r="I36" s="23">
        <f t="shared" si="5"/>
        <v>196350756</v>
      </c>
      <c r="J36" s="24">
        <f t="shared" si="6"/>
        <v>10336</v>
      </c>
      <c r="K36" s="25">
        <f t="shared" si="7"/>
        <v>228599918</v>
      </c>
      <c r="L36" s="253"/>
      <c r="M36" s="237"/>
      <c r="N36" s="237"/>
      <c r="O36" s="237"/>
    </row>
    <row r="37" spans="1:15" ht="15" thickBot="1" x14ac:dyDescent="0.35">
      <c r="A37" s="56" t="s">
        <v>26</v>
      </c>
      <c r="B37" s="48">
        <v>4</v>
      </c>
      <c r="C37" s="49">
        <v>16220</v>
      </c>
      <c r="D37" s="50">
        <v>30</v>
      </c>
      <c r="E37" s="50">
        <v>907344</v>
      </c>
      <c r="F37" s="57">
        <v>41</v>
      </c>
      <c r="G37" s="68">
        <v>1047005</v>
      </c>
      <c r="H37" s="23">
        <f t="shared" si="4"/>
        <v>71</v>
      </c>
      <c r="I37" s="23">
        <f t="shared" si="5"/>
        <v>1954349</v>
      </c>
      <c r="J37" s="24">
        <f t="shared" si="6"/>
        <v>75</v>
      </c>
      <c r="K37" s="25">
        <f t="shared" si="7"/>
        <v>1970569</v>
      </c>
      <c r="L37" s="253"/>
      <c r="M37" s="237"/>
      <c r="N37" s="237"/>
      <c r="O37" s="237"/>
    </row>
    <row r="38" spans="1:15" ht="15" thickBot="1" x14ac:dyDescent="0.35">
      <c r="A38" s="53" t="s">
        <v>27</v>
      </c>
      <c r="B38" s="62">
        <f>B39</f>
        <v>283</v>
      </c>
      <c r="C38" s="62">
        <f t="shared" ref="C38:G38" si="19">C39</f>
        <v>638216</v>
      </c>
      <c r="D38" s="62">
        <f t="shared" si="19"/>
        <v>457</v>
      </c>
      <c r="E38" s="62">
        <f t="shared" si="19"/>
        <v>4854699</v>
      </c>
      <c r="F38" s="62">
        <f t="shared" si="19"/>
        <v>830</v>
      </c>
      <c r="G38" s="62">
        <f t="shared" si="19"/>
        <v>2123558</v>
      </c>
      <c r="H38" s="44">
        <f t="shared" si="4"/>
        <v>1287</v>
      </c>
      <c r="I38" s="45">
        <f t="shared" si="5"/>
        <v>6978257</v>
      </c>
      <c r="J38" s="24">
        <f t="shared" si="6"/>
        <v>1570</v>
      </c>
      <c r="K38" s="25">
        <f t="shared" si="7"/>
        <v>7616473</v>
      </c>
      <c r="L38" s="253"/>
      <c r="M38" s="237"/>
      <c r="N38" s="237"/>
      <c r="O38" s="237"/>
    </row>
    <row r="39" spans="1:15" ht="15" thickBot="1" x14ac:dyDescent="0.35">
      <c r="A39" s="56" t="s">
        <v>28</v>
      </c>
      <c r="B39" s="48">
        <v>283</v>
      </c>
      <c r="C39" s="49">
        <v>638216</v>
      </c>
      <c r="D39" s="50">
        <v>457</v>
      </c>
      <c r="E39" s="50">
        <v>4854699</v>
      </c>
      <c r="F39" s="57">
        <v>830</v>
      </c>
      <c r="G39" s="68">
        <v>2123558</v>
      </c>
      <c r="H39" s="23">
        <f t="shared" si="4"/>
        <v>1287</v>
      </c>
      <c r="I39" s="23">
        <f t="shared" si="5"/>
        <v>6978257</v>
      </c>
      <c r="J39" s="24">
        <f t="shared" si="6"/>
        <v>1570</v>
      </c>
      <c r="K39" s="25">
        <f t="shared" si="7"/>
        <v>7616473</v>
      </c>
      <c r="L39" s="253"/>
      <c r="M39" s="237"/>
      <c r="N39" s="237"/>
      <c r="O39" s="237"/>
    </row>
    <row r="40" spans="1:15" ht="15" thickBot="1" x14ac:dyDescent="0.35">
      <c r="A40" s="29" t="s">
        <v>32</v>
      </c>
      <c r="B40" s="30">
        <f>B41+B44+B47</f>
        <v>268</v>
      </c>
      <c r="C40" s="30">
        <f t="shared" ref="C40:G40" si="20">C41+C44+C47</f>
        <v>28676226</v>
      </c>
      <c r="D40" s="32">
        <f t="shared" si="20"/>
        <v>3260</v>
      </c>
      <c r="E40" s="32">
        <f t="shared" si="20"/>
        <v>900068328.39999998</v>
      </c>
      <c r="F40" s="33">
        <f t="shared" si="20"/>
        <v>260</v>
      </c>
      <c r="G40" s="89">
        <f t="shared" si="20"/>
        <v>33576228</v>
      </c>
      <c r="H40" s="35">
        <f t="shared" si="4"/>
        <v>3520</v>
      </c>
      <c r="I40" s="36">
        <f t="shared" si="5"/>
        <v>933644556.39999998</v>
      </c>
      <c r="J40" s="37">
        <f t="shared" si="6"/>
        <v>3788</v>
      </c>
      <c r="K40" s="38">
        <f t="shared" si="7"/>
        <v>962320782.39999998</v>
      </c>
      <c r="L40" s="253">
        <f>K40/K3</f>
        <v>0.25021558918742109</v>
      </c>
      <c r="M40" s="246">
        <f>J40/J3</f>
        <v>1.3444275819185138E-3</v>
      </c>
      <c r="N40" s="246">
        <f>E40/K40</f>
        <v>0.93531008044454345</v>
      </c>
      <c r="O40" s="246">
        <f>G40/K40</f>
        <v>3.4890889414506736E-2</v>
      </c>
    </row>
    <row r="41" spans="1:15" ht="15" thickBot="1" x14ac:dyDescent="0.35">
      <c r="A41" s="53" t="s">
        <v>21</v>
      </c>
      <c r="B41" s="187">
        <f t="shared" ref="B41:G41" si="21">B42+B43</f>
        <v>74</v>
      </c>
      <c r="C41" s="187">
        <f t="shared" si="21"/>
        <v>10094286</v>
      </c>
      <c r="D41" s="188">
        <f t="shared" si="21"/>
        <v>710</v>
      </c>
      <c r="E41" s="188">
        <f t="shared" si="21"/>
        <v>353950469.39999998</v>
      </c>
      <c r="F41" s="189">
        <f t="shared" si="21"/>
        <v>72</v>
      </c>
      <c r="G41" s="189">
        <f t="shared" si="21"/>
        <v>11689611</v>
      </c>
      <c r="H41" s="44">
        <f t="shared" ref="H41:H59" si="22">D41+F41</f>
        <v>782</v>
      </c>
      <c r="I41" s="45">
        <f t="shared" ref="I41:I59" si="23">E41+G41</f>
        <v>365640080.39999998</v>
      </c>
      <c r="J41" s="46">
        <f t="shared" ref="J41:J60" si="24">B41+D41+F41</f>
        <v>856</v>
      </c>
      <c r="K41" s="25">
        <f t="shared" ref="K41:K60" si="25">C41+E41+G41</f>
        <v>375734366.39999998</v>
      </c>
      <c r="L41" s="253"/>
      <c r="M41" s="246"/>
      <c r="N41" s="246"/>
      <c r="O41" s="246"/>
    </row>
    <row r="42" spans="1:15" ht="15" thickBot="1" x14ac:dyDescent="0.35">
      <c r="A42" s="56" t="str">
        <f>A33</f>
        <v>EverSource East</v>
      </c>
      <c r="B42" s="48">
        <v>60</v>
      </c>
      <c r="C42" s="49">
        <v>8463720</v>
      </c>
      <c r="D42" s="50">
        <v>510</v>
      </c>
      <c r="E42" s="50">
        <v>301326397</v>
      </c>
      <c r="F42" s="48">
        <v>68</v>
      </c>
      <c r="G42" s="50">
        <v>11426571</v>
      </c>
      <c r="H42" s="23">
        <f t="shared" si="22"/>
        <v>578</v>
      </c>
      <c r="I42" s="23">
        <f t="shared" si="23"/>
        <v>312752968</v>
      </c>
      <c r="J42" s="46">
        <f t="shared" si="24"/>
        <v>638</v>
      </c>
      <c r="K42" s="25">
        <f t="shared" si="25"/>
        <v>321216688</v>
      </c>
      <c r="L42" s="253"/>
      <c r="M42" s="246"/>
      <c r="N42" s="246"/>
      <c r="O42" s="246"/>
    </row>
    <row r="43" spans="1:15" ht="15" thickBot="1" x14ac:dyDescent="0.35">
      <c r="A43" s="56" t="str">
        <f>A34</f>
        <v>EverSource West</v>
      </c>
      <c r="B43" s="48">
        <v>14</v>
      </c>
      <c r="C43" s="49">
        <v>1630566</v>
      </c>
      <c r="D43" s="50">
        <v>200</v>
      </c>
      <c r="E43" s="50">
        <v>52624072.399999999</v>
      </c>
      <c r="F43" s="51">
        <v>4</v>
      </c>
      <c r="G43" s="52">
        <v>263040</v>
      </c>
      <c r="H43" s="23">
        <f t="shared" si="22"/>
        <v>204</v>
      </c>
      <c r="I43" s="23">
        <f t="shared" si="23"/>
        <v>52887112.399999999</v>
      </c>
      <c r="J43" s="46">
        <f t="shared" si="24"/>
        <v>218</v>
      </c>
      <c r="K43" s="25">
        <f t="shared" si="25"/>
        <v>54517678.399999999</v>
      </c>
      <c r="L43" s="253"/>
      <c r="M43" s="246"/>
      <c r="N43" s="246"/>
      <c r="O43" s="246"/>
    </row>
    <row r="44" spans="1:15" ht="15" thickBot="1" x14ac:dyDescent="0.35">
      <c r="A44" s="53" t="s">
        <v>24</v>
      </c>
      <c r="B44" s="62">
        <f>B45+B46</f>
        <v>194</v>
      </c>
      <c r="C44" s="62">
        <f t="shared" ref="C44:G44" si="26">C45+C46</f>
        <v>18581940</v>
      </c>
      <c r="D44" s="62">
        <f t="shared" si="26"/>
        <v>2526</v>
      </c>
      <c r="E44" s="62">
        <f t="shared" si="26"/>
        <v>535357967</v>
      </c>
      <c r="F44" s="62">
        <f t="shared" si="26"/>
        <v>183</v>
      </c>
      <c r="G44" s="62">
        <f t="shared" si="26"/>
        <v>20995289</v>
      </c>
      <c r="H44" s="44">
        <f t="shared" si="22"/>
        <v>2709</v>
      </c>
      <c r="I44" s="45">
        <f t="shared" si="23"/>
        <v>556353256</v>
      </c>
      <c r="J44" s="24">
        <f t="shared" si="24"/>
        <v>2903</v>
      </c>
      <c r="K44" s="25">
        <f t="shared" si="25"/>
        <v>574935196</v>
      </c>
      <c r="L44" s="253"/>
      <c r="M44" s="246"/>
      <c r="N44" s="246"/>
      <c r="O44" s="246"/>
    </row>
    <row r="45" spans="1:15" ht="15" thickBot="1" x14ac:dyDescent="0.35">
      <c r="A45" s="56" t="s">
        <v>25</v>
      </c>
      <c r="B45" s="48">
        <v>194</v>
      </c>
      <c r="C45" s="49">
        <v>18581940</v>
      </c>
      <c r="D45" s="50">
        <v>2517</v>
      </c>
      <c r="E45" s="50">
        <v>534568159</v>
      </c>
      <c r="F45" s="57">
        <v>182</v>
      </c>
      <c r="G45" s="68">
        <v>20789489</v>
      </c>
      <c r="H45" s="23">
        <f t="shared" si="22"/>
        <v>2699</v>
      </c>
      <c r="I45" s="23">
        <f t="shared" si="23"/>
        <v>555357648</v>
      </c>
      <c r="J45" s="24">
        <f t="shared" si="24"/>
        <v>2893</v>
      </c>
      <c r="K45" s="25">
        <f t="shared" si="25"/>
        <v>573939588</v>
      </c>
      <c r="L45" s="253"/>
      <c r="M45" s="246"/>
      <c r="N45" s="246"/>
      <c r="O45" s="246"/>
    </row>
    <row r="46" spans="1:15" ht="15" thickBot="1" x14ac:dyDescent="0.35">
      <c r="A46" s="56" t="s">
        <v>26</v>
      </c>
      <c r="B46" s="48">
        <v>0</v>
      </c>
      <c r="C46" s="49">
        <v>0</v>
      </c>
      <c r="D46" s="50">
        <v>9</v>
      </c>
      <c r="E46" s="50">
        <v>789808</v>
      </c>
      <c r="F46" s="57">
        <v>1</v>
      </c>
      <c r="G46" s="68">
        <v>205800</v>
      </c>
      <c r="H46" s="23">
        <f t="shared" si="22"/>
        <v>10</v>
      </c>
      <c r="I46" s="23">
        <f t="shared" si="23"/>
        <v>995608</v>
      </c>
      <c r="J46" s="24">
        <f t="shared" si="24"/>
        <v>10</v>
      </c>
      <c r="K46" s="25">
        <f t="shared" si="25"/>
        <v>995608</v>
      </c>
      <c r="L46" s="253"/>
      <c r="M46" s="246"/>
      <c r="N46" s="246"/>
      <c r="O46" s="246"/>
    </row>
    <row r="47" spans="1:15" ht="15" thickBot="1" x14ac:dyDescent="0.35">
      <c r="A47" s="53" t="s">
        <v>27</v>
      </c>
      <c r="B47" s="62">
        <f>B48</f>
        <v>0</v>
      </c>
      <c r="C47" s="62">
        <f t="shared" ref="C47:G47" si="27">C48</f>
        <v>0</v>
      </c>
      <c r="D47" s="62">
        <f t="shared" si="27"/>
        <v>24</v>
      </c>
      <c r="E47" s="62">
        <f t="shared" si="27"/>
        <v>10759892</v>
      </c>
      <c r="F47" s="62">
        <f t="shared" si="27"/>
        <v>5</v>
      </c>
      <c r="G47" s="62">
        <f t="shared" si="27"/>
        <v>891328</v>
      </c>
      <c r="H47" s="44">
        <f t="shared" si="22"/>
        <v>29</v>
      </c>
      <c r="I47" s="45">
        <f t="shared" si="23"/>
        <v>11651220</v>
      </c>
      <c r="J47" s="24">
        <f t="shared" si="24"/>
        <v>29</v>
      </c>
      <c r="K47" s="25">
        <f t="shared" si="25"/>
        <v>11651220</v>
      </c>
      <c r="L47" s="253"/>
      <c r="M47" s="246"/>
      <c r="N47" s="246"/>
      <c r="O47" s="246"/>
    </row>
    <row r="48" spans="1:15" ht="15" thickBot="1" x14ac:dyDescent="0.35">
      <c r="A48" s="56" t="s">
        <v>28</v>
      </c>
      <c r="B48" s="48">
        <v>0</v>
      </c>
      <c r="C48" s="49">
        <v>0</v>
      </c>
      <c r="D48" s="50">
        <v>24</v>
      </c>
      <c r="E48" s="50">
        <v>10759892</v>
      </c>
      <c r="F48" s="57">
        <v>5</v>
      </c>
      <c r="G48" s="68">
        <v>891328</v>
      </c>
      <c r="H48" s="23">
        <f t="shared" si="22"/>
        <v>29</v>
      </c>
      <c r="I48" s="23">
        <f t="shared" si="23"/>
        <v>11651220</v>
      </c>
      <c r="J48" s="24">
        <f t="shared" si="24"/>
        <v>29</v>
      </c>
      <c r="K48" s="25">
        <f t="shared" si="25"/>
        <v>11651220</v>
      </c>
      <c r="L48" s="253"/>
      <c r="M48" s="246"/>
      <c r="N48" s="246"/>
      <c r="O48" s="246"/>
    </row>
    <row r="49" spans="1:15" ht="15" thickBot="1" x14ac:dyDescent="0.35">
      <c r="A49" s="29" t="s">
        <v>33</v>
      </c>
      <c r="B49" s="30">
        <f t="shared" ref="B49:G49" si="28">B50+B53+B56</f>
        <v>6610</v>
      </c>
      <c r="C49" s="31">
        <f t="shared" si="28"/>
        <v>2169595</v>
      </c>
      <c r="D49" s="32">
        <f t="shared" si="28"/>
        <v>6847</v>
      </c>
      <c r="E49" s="32">
        <f t="shared" si="28"/>
        <v>10157597</v>
      </c>
      <c r="F49" s="33">
        <f t="shared" si="28"/>
        <v>4121</v>
      </c>
      <c r="G49" s="89">
        <f t="shared" si="28"/>
        <v>2112659.7999999998</v>
      </c>
      <c r="H49" s="35">
        <f t="shared" si="22"/>
        <v>10968</v>
      </c>
      <c r="I49" s="36">
        <f t="shared" si="23"/>
        <v>12270256.800000001</v>
      </c>
      <c r="J49" s="37">
        <f t="shared" si="24"/>
        <v>17578</v>
      </c>
      <c r="K49" s="38">
        <f t="shared" si="25"/>
        <v>14439851.800000001</v>
      </c>
      <c r="L49" s="255">
        <f>K49/K3</f>
        <v>3.7545443182730991E-3</v>
      </c>
      <c r="M49" s="246">
        <f>J49/J3</f>
        <v>6.23874024154267E-3</v>
      </c>
      <c r="N49" s="246">
        <f>E49/K49</f>
        <v>0.70344191482630036</v>
      </c>
      <c r="O49" s="246">
        <f>G49/K49</f>
        <v>0.1463075819102243</v>
      </c>
    </row>
    <row r="50" spans="1:15" ht="15" thickBot="1" x14ac:dyDescent="0.35">
      <c r="A50" s="53" t="s">
        <v>21</v>
      </c>
      <c r="B50" s="62">
        <f>D51+D52</f>
        <v>6318</v>
      </c>
      <c r="C50" s="63">
        <f>C51+C52</f>
        <v>1100064</v>
      </c>
      <c r="D50" s="64">
        <f>D51+D52</f>
        <v>6318</v>
      </c>
      <c r="E50" s="64">
        <f>E51+E52</f>
        <v>6553417</v>
      </c>
      <c r="F50" s="92">
        <f>SUM(F51:F52)</f>
        <v>3697</v>
      </c>
      <c r="G50" s="93">
        <f>SUM(G51:G52)</f>
        <v>1239768.8</v>
      </c>
      <c r="H50" s="44">
        <f t="shared" si="22"/>
        <v>10015</v>
      </c>
      <c r="I50" s="45">
        <f t="shared" si="23"/>
        <v>7793185.7999999998</v>
      </c>
      <c r="J50" s="46">
        <f t="shared" si="24"/>
        <v>16333</v>
      </c>
      <c r="K50" s="25">
        <f t="shared" si="25"/>
        <v>8893249.8000000007</v>
      </c>
      <c r="L50" s="255"/>
      <c r="M50" s="246"/>
      <c r="N50" s="246"/>
      <c r="O50" s="246"/>
    </row>
    <row r="51" spans="1:15" ht="15" thickBot="1" x14ac:dyDescent="0.35">
      <c r="A51" s="56" t="str">
        <f>A42</f>
        <v>EverSource East</v>
      </c>
      <c r="B51" s="48">
        <v>1865</v>
      </c>
      <c r="C51" s="49">
        <v>675643</v>
      </c>
      <c r="D51" s="50">
        <v>5058</v>
      </c>
      <c r="E51" s="50">
        <v>4615838</v>
      </c>
      <c r="F51" s="48">
        <v>2774</v>
      </c>
      <c r="G51" s="50">
        <v>1010044.0000000001</v>
      </c>
      <c r="H51" s="23">
        <f t="shared" si="22"/>
        <v>7832</v>
      </c>
      <c r="I51" s="23">
        <f t="shared" si="23"/>
        <v>5625882</v>
      </c>
      <c r="J51" s="46">
        <f t="shared" si="24"/>
        <v>9697</v>
      </c>
      <c r="K51" s="25">
        <f t="shared" si="25"/>
        <v>6301525</v>
      </c>
      <c r="L51" s="255"/>
      <c r="M51" s="246"/>
      <c r="N51" s="246"/>
      <c r="O51" s="246"/>
    </row>
    <row r="52" spans="1:15" ht="15" thickBot="1" x14ac:dyDescent="0.35">
      <c r="A52" s="56" t="str">
        <f>A43</f>
        <v>EverSource West</v>
      </c>
      <c r="B52" s="48">
        <v>146</v>
      </c>
      <c r="C52" s="49">
        <v>424421</v>
      </c>
      <c r="D52" s="50">
        <v>1260</v>
      </c>
      <c r="E52" s="50">
        <v>1937579</v>
      </c>
      <c r="F52" s="51">
        <v>923</v>
      </c>
      <c r="G52" s="52">
        <v>229724.79999999999</v>
      </c>
      <c r="H52" s="23">
        <f t="shared" si="22"/>
        <v>2183</v>
      </c>
      <c r="I52" s="23">
        <f t="shared" si="23"/>
        <v>2167303.7999999998</v>
      </c>
      <c r="J52" s="46">
        <f t="shared" si="24"/>
        <v>2329</v>
      </c>
      <c r="K52" s="25">
        <f t="shared" si="25"/>
        <v>2591724.7999999998</v>
      </c>
      <c r="L52" s="255"/>
      <c r="M52" s="246"/>
      <c r="N52" s="246"/>
      <c r="O52" s="246"/>
    </row>
    <row r="53" spans="1:15" ht="15" thickBot="1" x14ac:dyDescent="0.35">
      <c r="A53" s="53" t="s">
        <v>24</v>
      </c>
      <c r="B53" s="62">
        <f>B54+B55</f>
        <v>192</v>
      </c>
      <c r="C53" s="62">
        <f t="shared" ref="C53:G53" si="29">C54+C55</f>
        <v>1058191</v>
      </c>
      <c r="D53" s="62">
        <f t="shared" si="29"/>
        <v>417</v>
      </c>
      <c r="E53" s="62">
        <f t="shared" si="29"/>
        <v>3518822</v>
      </c>
      <c r="F53" s="62">
        <f t="shared" si="29"/>
        <v>177</v>
      </c>
      <c r="G53" s="62">
        <f t="shared" si="29"/>
        <v>836940</v>
      </c>
      <c r="H53" s="44">
        <f t="shared" si="22"/>
        <v>594</v>
      </c>
      <c r="I53" s="45">
        <f t="shared" si="23"/>
        <v>4355762</v>
      </c>
      <c r="J53" s="24">
        <f t="shared" si="24"/>
        <v>786</v>
      </c>
      <c r="K53" s="25">
        <f t="shared" si="25"/>
        <v>5413953</v>
      </c>
      <c r="L53" s="255"/>
      <c r="M53" s="246"/>
      <c r="N53" s="246"/>
      <c r="O53" s="246"/>
    </row>
    <row r="54" spans="1:15" ht="15" thickBot="1" x14ac:dyDescent="0.35">
      <c r="A54" s="56" t="s">
        <v>25</v>
      </c>
      <c r="B54" s="48">
        <v>192</v>
      </c>
      <c r="C54" s="49">
        <v>1058191</v>
      </c>
      <c r="D54" s="50">
        <v>416</v>
      </c>
      <c r="E54" s="50">
        <v>3498962</v>
      </c>
      <c r="F54" s="57">
        <v>176</v>
      </c>
      <c r="G54" s="68">
        <v>836756</v>
      </c>
      <c r="H54" s="23">
        <f t="shared" si="22"/>
        <v>592</v>
      </c>
      <c r="I54" s="23">
        <f t="shared" si="23"/>
        <v>4335718</v>
      </c>
      <c r="J54" s="24">
        <f t="shared" si="24"/>
        <v>784</v>
      </c>
      <c r="K54" s="25">
        <f t="shared" si="25"/>
        <v>5393909</v>
      </c>
      <c r="L54" s="255"/>
      <c r="M54" s="246"/>
      <c r="N54" s="246"/>
      <c r="O54" s="246"/>
    </row>
    <row r="55" spans="1:15" ht="15" thickBot="1" x14ac:dyDescent="0.35">
      <c r="A55" s="56" t="s">
        <v>26</v>
      </c>
      <c r="B55" s="48">
        <v>0</v>
      </c>
      <c r="C55" s="49">
        <v>0</v>
      </c>
      <c r="D55" s="50">
        <v>1</v>
      </c>
      <c r="E55" s="50">
        <v>19860</v>
      </c>
      <c r="F55" s="57">
        <v>1</v>
      </c>
      <c r="G55" s="68">
        <v>184</v>
      </c>
      <c r="H55" s="23">
        <f t="shared" si="22"/>
        <v>2</v>
      </c>
      <c r="I55" s="23">
        <f t="shared" si="23"/>
        <v>20044</v>
      </c>
      <c r="J55" s="24">
        <f t="shared" si="24"/>
        <v>2</v>
      </c>
      <c r="K55" s="25">
        <f t="shared" si="25"/>
        <v>20044</v>
      </c>
      <c r="L55" s="255"/>
      <c r="M55" s="246"/>
      <c r="N55" s="246"/>
      <c r="O55" s="246"/>
    </row>
    <row r="56" spans="1:15" ht="15" thickBot="1" x14ac:dyDescent="0.35">
      <c r="A56" s="53" t="s">
        <v>27</v>
      </c>
      <c r="B56" s="62">
        <f>B57</f>
        <v>100</v>
      </c>
      <c r="C56" s="62">
        <f t="shared" ref="C56:G56" si="30">C57</f>
        <v>11340</v>
      </c>
      <c r="D56" s="62">
        <f t="shared" si="30"/>
        <v>112</v>
      </c>
      <c r="E56" s="62">
        <f t="shared" si="30"/>
        <v>85358</v>
      </c>
      <c r="F56" s="62">
        <f t="shared" si="30"/>
        <v>247</v>
      </c>
      <c r="G56" s="62">
        <f t="shared" si="30"/>
        <v>35951</v>
      </c>
      <c r="H56" s="44">
        <f t="shared" si="22"/>
        <v>359</v>
      </c>
      <c r="I56" s="45">
        <f t="shared" si="23"/>
        <v>121309</v>
      </c>
      <c r="J56" s="24">
        <f t="shared" si="24"/>
        <v>459</v>
      </c>
      <c r="K56" s="25">
        <f t="shared" si="25"/>
        <v>132649</v>
      </c>
      <c r="L56" s="255"/>
      <c r="M56" s="246"/>
      <c r="N56" s="246"/>
      <c r="O56" s="246"/>
    </row>
    <row r="57" spans="1:15" ht="15" thickBot="1" x14ac:dyDescent="0.35">
      <c r="A57" s="56" t="s">
        <v>28</v>
      </c>
      <c r="B57" s="48">
        <v>100</v>
      </c>
      <c r="C57" s="49">
        <v>11340</v>
      </c>
      <c r="D57" s="50">
        <v>112</v>
      </c>
      <c r="E57" s="50">
        <v>85358</v>
      </c>
      <c r="F57" s="57">
        <v>247</v>
      </c>
      <c r="G57" s="68">
        <v>35951</v>
      </c>
      <c r="H57" s="23">
        <f t="shared" si="22"/>
        <v>359</v>
      </c>
      <c r="I57" s="23">
        <f t="shared" si="23"/>
        <v>121309</v>
      </c>
      <c r="J57" s="24">
        <f t="shared" si="24"/>
        <v>459</v>
      </c>
      <c r="K57" s="25">
        <f t="shared" si="25"/>
        <v>132649</v>
      </c>
      <c r="L57" s="255"/>
      <c r="M57" s="246"/>
      <c r="N57" s="246"/>
      <c r="O57" s="246"/>
    </row>
    <row r="58" spans="1:15" ht="15" thickBot="1" x14ac:dyDescent="0.35">
      <c r="A58" s="72" t="s">
        <v>34</v>
      </c>
      <c r="B58" s="73">
        <f>B59</f>
        <v>384</v>
      </c>
      <c r="C58" s="73">
        <f t="shared" ref="C58:G59" si="31">C59</f>
        <v>681689.3</v>
      </c>
      <c r="D58" s="73">
        <f t="shared" si="31"/>
        <v>110</v>
      </c>
      <c r="E58" s="73">
        <f t="shared" si="31"/>
        <v>1445318.5</v>
      </c>
      <c r="F58" s="73">
        <f t="shared" si="31"/>
        <v>202</v>
      </c>
      <c r="G58" s="73">
        <f t="shared" si="31"/>
        <v>341110.1</v>
      </c>
      <c r="H58" s="35">
        <f t="shared" si="22"/>
        <v>312</v>
      </c>
      <c r="I58" s="36">
        <f t="shared" si="23"/>
        <v>1786428.6</v>
      </c>
      <c r="J58" s="37">
        <f t="shared" si="24"/>
        <v>696</v>
      </c>
      <c r="K58" s="38">
        <f t="shared" si="25"/>
        <v>2468117.9</v>
      </c>
      <c r="L58" s="254">
        <f>K58/K3</f>
        <v>6.4174190750857516E-4</v>
      </c>
      <c r="M58" s="242">
        <f>J58/J3</f>
        <v>2.4702259688893493E-4</v>
      </c>
      <c r="N58" s="242">
        <f>E58/K58</f>
        <v>0.58559540449830216</v>
      </c>
      <c r="O58" s="242">
        <v>9.8624370622756294E-2</v>
      </c>
    </row>
    <row r="59" spans="1:15" ht="15" thickBot="1" x14ac:dyDescent="0.35">
      <c r="A59" s="95" t="s">
        <v>21</v>
      </c>
      <c r="B59" s="62">
        <f>B60</f>
        <v>384</v>
      </c>
      <c r="C59" s="62">
        <f t="shared" si="31"/>
        <v>681689.3</v>
      </c>
      <c r="D59" s="62">
        <f t="shared" si="31"/>
        <v>110</v>
      </c>
      <c r="E59" s="62">
        <f t="shared" si="31"/>
        <v>1445318.5</v>
      </c>
      <c r="F59" s="62">
        <f t="shared" si="31"/>
        <v>202</v>
      </c>
      <c r="G59" s="62">
        <f t="shared" si="31"/>
        <v>341110.1</v>
      </c>
      <c r="H59" s="44">
        <f t="shared" si="22"/>
        <v>312</v>
      </c>
      <c r="I59" s="45">
        <f t="shared" si="23"/>
        <v>1786428.6</v>
      </c>
      <c r="J59" s="79">
        <f t="shared" si="24"/>
        <v>696</v>
      </c>
      <c r="K59" s="80">
        <f t="shared" si="25"/>
        <v>2468117.9</v>
      </c>
      <c r="L59" s="254"/>
      <c r="M59" s="242"/>
      <c r="N59" s="242"/>
      <c r="O59" s="242"/>
    </row>
    <row r="60" spans="1:15" ht="15" thickBot="1" x14ac:dyDescent="0.35">
      <c r="A60" s="99" t="str">
        <f>A43</f>
        <v>EverSource West</v>
      </c>
      <c r="B60" s="51">
        <v>384</v>
      </c>
      <c r="C60" s="52">
        <v>681689.3</v>
      </c>
      <c r="D60" s="52">
        <v>110</v>
      </c>
      <c r="E60" s="65">
        <v>1445318.5</v>
      </c>
      <c r="F60" s="51">
        <v>202</v>
      </c>
      <c r="G60" s="52">
        <v>341110.1</v>
      </c>
      <c r="H60" s="82">
        <f>H59</f>
        <v>312</v>
      </c>
      <c r="I60" s="82">
        <f>I59</f>
        <v>1786428.6</v>
      </c>
      <c r="J60" s="83">
        <f t="shared" si="24"/>
        <v>696</v>
      </c>
      <c r="K60" s="84">
        <f t="shared" si="25"/>
        <v>2468117.9</v>
      </c>
      <c r="L60" s="254"/>
      <c r="M60" s="242"/>
      <c r="N60" s="242"/>
      <c r="O60" s="242"/>
    </row>
  </sheetData>
  <mergeCells count="33">
    <mergeCell ref="L4:L12"/>
    <mergeCell ref="M4:M12"/>
    <mergeCell ref="N4:N12"/>
    <mergeCell ref="O4:O12"/>
    <mergeCell ref="B1:C1"/>
    <mergeCell ref="D1:E1"/>
    <mergeCell ref="F1:G1"/>
    <mergeCell ref="H1:I1"/>
    <mergeCell ref="J1:O1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40:L48"/>
    <mergeCell ref="M40:M48"/>
    <mergeCell ref="N40:N48"/>
    <mergeCell ref="O40:O48"/>
    <mergeCell ref="L49:L57"/>
    <mergeCell ref="M49:M57"/>
    <mergeCell ref="N49:N57"/>
    <mergeCell ref="O49:O57"/>
    <mergeCell ref="L58:L60"/>
    <mergeCell ref="M58:M60"/>
    <mergeCell ref="N58:N60"/>
    <mergeCell ref="O58:O6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q W V X V O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K l l V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Z V d U K I p H u A 4 A A A A R A A A A E w A c A E Z v c m 1 1 b G F z L 1 N l Y 3 R p b 2 4 x L m 0 g o h g A K K A U A A A A A A A A A A A A A A A A A A A A A A A A A A A A K 0 5 N L s n M z 1 M I h t C G 1 g B Q S w E C L Q A U A A I A C A C p Z V d U 7 V 5 + K q I A A A D 1 A A A A E g A A A A A A A A A A A A A A A A A A A A A A Q 2 9 u Z m l n L 1 B h Y 2 t h Z 2 U u e G 1 s U E s B A i 0 A F A A C A A g A q W V X V A / K 6 a u k A A A A 6 Q A A A B M A A A A A A A A A A A A A A A A A 7 g A A A F t D b 2 5 0 Z W 5 0 X 1 R 5 c G V z X S 5 4 b W x Q S w E C L Q A U A A I A C A C p Z V d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O K Z Q v j a 1 k i I O I N m C D O r 9 A A A A A A C A A A A A A A Q Z g A A A A E A A C A A A A C + V J U U N C 1 4 x k V f t g e X 3 o Z + 3 Y O 8 y h I y l 4 p y O J H T 4 m Z q n A A A A A A O g A A A A A I A A C A A A A D 7 t a I x d P C F s I Q S / m u z D 3 H T p P e B 6 Y P V k K B w E 1 L D q t w O 6 l A A A A D O H Y T 3 F 0 5 D M z 5 5 f A 6 O c i Z a m / k A z l x 6 3 Z e Z s + a v P A z I i 9 C J f 6 r w L i Z y 5 Y g m r g o k M J Y D / t s n i O z k c J u l 4 o v G f B + n W u 5 Q J C G Z z k t P q P r f h T t y u k A A A A A s b E z N 5 V h W j u a y a 4 3 B J + f w C D L a h e U q E q d s E V c y 1 o B k H g P o A 1 d 8 v z 5 v E d G 5 H a a n e q 7 D X e F r k E H 7 B G k S q y h j h w p +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7" ma:contentTypeDescription="Create a new document." ma:contentTypeScope="" ma:versionID="32600d4d1f7d82a458dcf2b94f793122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034fc852382382f4c49008dda4b9e1e2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385ec02-ec27-46be-89cb-1f95a47163a7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2619c7-9a19-4dc6-ad29-a355e3b803fe">
      <Terms xmlns="http://schemas.microsoft.com/office/infopath/2007/PartnerControls"/>
    </lcf76f155ced4ddcb4097134ff3c332f>
    <TaxCatchAll xmlns="338e5083-a46f-4766-8e64-ee827b9e16b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E48954-A68F-4AE9-B724-5DF369878E6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4F79F04-A2DD-4765-8849-D92B7F10A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F7528D-1E2B-4888-A4AF-D99EB7FB6AD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59F4B7-A892-4183-9D39-943D7B21E6DB}">
  <ds:schemaRefs>
    <ds:schemaRef ds:uri="http://schemas.microsoft.com/office/2006/metadata/properties"/>
    <ds:schemaRef ds:uri="http://schemas.microsoft.com/office/infopath/2007/PartnerControls"/>
    <ds:schemaRef ds:uri="e12619c7-9a19-4dc6-ad29-a355e3b803fe"/>
    <ds:schemaRef ds:uri="338e5083-a46f-4766-8e64-ee827b9e16b3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YTD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Atala, Zazy (ENE)</dc:creator>
  <cp:keywords/>
  <dc:description/>
  <cp:lastModifiedBy>Dawson, Austin (ENE)</cp:lastModifiedBy>
  <cp:revision/>
  <dcterms:created xsi:type="dcterms:W3CDTF">2021-10-06T14:12:57Z</dcterms:created>
  <dcterms:modified xsi:type="dcterms:W3CDTF">2024-04-01T19:04:00Z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