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U:\Web Posting\2024 Death Data Tables\"/>
    </mc:Choice>
  </mc:AlternateContent>
  <xr:revisionPtr revIDLastSave="0" documentId="8_{74EABC5D-D248-4BCB-A65E-FFD0FE089096}" xr6:coauthVersionLast="47" xr6:coauthVersionMax="47" xr10:uidLastSave="{00000000-0000-0000-0000-000000000000}"/>
  <bookViews>
    <workbookView xWindow="28680" yWindow="-2535" windowWidth="29040" windowHeight="15720" xr2:uid="{4CA3B60C-B2AD-497E-AA61-5703B2B03E3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3" i="1" l="1"/>
  <c r="I73" i="1"/>
  <c r="E73" i="1"/>
  <c r="M72" i="1"/>
  <c r="I72" i="1"/>
  <c r="E72" i="1"/>
  <c r="M71" i="1"/>
  <c r="I71" i="1"/>
  <c r="E71" i="1"/>
  <c r="M70" i="1"/>
  <c r="I70" i="1"/>
  <c r="E70" i="1"/>
  <c r="M67" i="1"/>
  <c r="I67" i="1"/>
  <c r="E67" i="1"/>
  <c r="M66" i="1"/>
  <c r="I66" i="1"/>
  <c r="E66" i="1"/>
  <c r="M65" i="1"/>
  <c r="I65" i="1"/>
  <c r="E65" i="1"/>
  <c r="M64" i="1"/>
  <c r="I64" i="1"/>
  <c r="E64" i="1"/>
  <c r="M60" i="1"/>
  <c r="I60" i="1"/>
  <c r="E60" i="1"/>
  <c r="M59" i="1"/>
  <c r="I59" i="1"/>
  <c r="E59" i="1"/>
  <c r="M58" i="1"/>
  <c r="I58" i="1"/>
  <c r="E58" i="1"/>
  <c r="M57" i="1"/>
  <c r="I57" i="1"/>
  <c r="E57" i="1"/>
  <c r="M56" i="1"/>
  <c r="I56" i="1"/>
  <c r="E56" i="1"/>
  <c r="M55" i="1"/>
  <c r="I55" i="1"/>
  <c r="E55" i="1"/>
  <c r="M54" i="1"/>
  <c r="I54" i="1"/>
  <c r="E54" i="1"/>
  <c r="M53" i="1"/>
  <c r="I53" i="1"/>
  <c r="E53" i="1"/>
  <c r="M52" i="1"/>
  <c r="I52" i="1"/>
  <c r="E52" i="1"/>
  <c r="M51" i="1"/>
  <c r="I51" i="1"/>
  <c r="E51" i="1"/>
  <c r="M50" i="1"/>
  <c r="I50" i="1"/>
  <c r="E50" i="1"/>
  <c r="M49" i="1"/>
  <c r="I49" i="1"/>
  <c r="E49" i="1"/>
  <c r="M48" i="1"/>
  <c r="I48" i="1"/>
  <c r="E48" i="1"/>
  <c r="M47" i="1"/>
  <c r="I47" i="1"/>
  <c r="E47" i="1"/>
  <c r="M44" i="1"/>
  <c r="M40" i="1"/>
  <c r="M41" i="1"/>
  <c r="M42" i="1"/>
  <c r="M43" i="1"/>
  <c r="M39" i="1"/>
  <c r="I44" i="1"/>
  <c r="I41" i="1"/>
  <c r="I42" i="1"/>
  <c r="I43" i="1"/>
  <c r="I40" i="1"/>
  <c r="M24" i="1"/>
  <c r="M20" i="1"/>
  <c r="M21" i="1"/>
  <c r="M22" i="1"/>
  <c r="M23" i="1"/>
  <c r="M19" i="1"/>
  <c r="M14" i="1"/>
  <c r="M15" i="1"/>
  <c r="M9" i="1"/>
  <c r="M10" i="1"/>
  <c r="M11" i="1"/>
  <c r="M12" i="1"/>
  <c r="M13" i="1"/>
  <c r="M8" i="1"/>
  <c r="E44" i="1"/>
  <c r="E43" i="1"/>
  <c r="E42" i="1"/>
  <c r="E41" i="1"/>
  <c r="E40" i="1"/>
  <c r="I39" i="1"/>
  <c r="E39" i="1"/>
  <c r="M37" i="1"/>
  <c r="M36" i="1"/>
  <c r="M35" i="1"/>
  <c r="M34" i="1"/>
  <c r="M33" i="1"/>
  <c r="M32" i="1"/>
  <c r="M31" i="1"/>
  <c r="I31" i="1"/>
  <c r="E31" i="1"/>
  <c r="M30" i="1"/>
  <c r="I30" i="1"/>
  <c r="E30" i="1"/>
  <c r="M29" i="1"/>
  <c r="I29" i="1"/>
  <c r="E29" i="1"/>
  <c r="M28" i="1"/>
  <c r="I28" i="1"/>
  <c r="E28" i="1"/>
  <c r="I23" i="1"/>
  <c r="I22" i="1"/>
  <c r="I21" i="1"/>
  <c r="I20" i="1"/>
  <c r="I19" i="1"/>
  <c r="I16" i="1"/>
  <c r="I15" i="1"/>
  <c r="I14" i="1"/>
  <c r="I13" i="1"/>
  <c r="I12" i="1"/>
  <c r="I11" i="1"/>
  <c r="I10" i="1"/>
  <c r="I9" i="1"/>
  <c r="I8" i="1"/>
</calcChain>
</file>

<file path=xl/sharedStrings.xml><?xml version="1.0" encoding="utf-8"?>
<sst xmlns="http://schemas.openxmlformats.org/spreadsheetml/2006/main" count="185" uniqueCount="76">
  <si>
    <t>MASSACHUSETTS VIOLENT DEATH REPORTING SYSTEM</t>
  </si>
  <si>
    <t>HOMICIDE 2024</t>
  </si>
  <si>
    <t>TOTAL</t>
  </si>
  <si>
    <t>Count</t>
  </si>
  <si>
    <t>Rate per</t>
  </si>
  <si>
    <t>%</t>
  </si>
  <si>
    <t>AGE GROUP</t>
  </si>
  <si>
    <t>0-14</t>
  </si>
  <si>
    <t>--</t>
  </si>
  <si>
    <t>15-24</t>
  </si>
  <si>
    <t>25-34</t>
  </si>
  <si>
    <t>35-44</t>
  </si>
  <si>
    <t>45-54</t>
  </si>
  <si>
    <t>55-64</t>
  </si>
  <si>
    <t>65-74</t>
  </si>
  <si>
    <t>75-84</t>
  </si>
  <si>
    <t>85+</t>
  </si>
  <si>
    <t>Total</t>
  </si>
  <si>
    <t>White, non-Hispanic</t>
  </si>
  <si>
    <t>Hispanic/Latino-a-e</t>
  </si>
  <si>
    <t>Asian/Native Hawaiian/Pacific Islander, non-Hispanic</t>
  </si>
  <si>
    <t>Black, non-Hispanic</t>
  </si>
  <si>
    <t>American Indian/Alaska Native, non-Hispanic</t>
  </si>
  <si>
    <t>Unspecified race/ethnicity</t>
  </si>
  <si>
    <t>Unknown race/ethnicity</t>
  </si>
  <si>
    <t>Alcohol and/or substance misuse</t>
  </si>
  <si>
    <t>Mental health diagnosis</t>
  </si>
  <si>
    <t>Argument</t>
  </si>
  <si>
    <t xml:space="preserve">Intimate partner violence-related </t>
  </si>
  <si>
    <t>Fight between two people</t>
  </si>
  <si>
    <t>≥6</t>
  </si>
  <si>
    <t>&lt;6</t>
  </si>
  <si>
    <t>Precipitated by another crime</t>
  </si>
  <si>
    <t>Drug involvement</t>
  </si>
  <si>
    <t>Gang-related</t>
  </si>
  <si>
    <t>Problem with family member or other relationship</t>
  </si>
  <si>
    <t>Drive by shooting</t>
  </si>
  <si>
    <t>METHOD</t>
  </si>
  <si>
    <t>Firearm</t>
  </si>
  <si>
    <t>Sharp instrument</t>
  </si>
  <si>
    <t>Personal weapons</t>
  </si>
  <si>
    <t>Blunt instrument</t>
  </si>
  <si>
    <t>Strangulation/suffocation</t>
  </si>
  <si>
    <t>Other/unknown method</t>
  </si>
  <si>
    <r>
      <t>MALE</t>
    </r>
    <r>
      <rPr>
        <b/>
        <vertAlign val="superscript"/>
        <sz val="12"/>
        <color theme="1"/>
        <rFont val="Californian FB"/>
        <family val="1"/>
      </rPr>
      <t>1</t>
    </r>
  </si>
  <si>
    <r>
      <t>FEMALE</t>
    </r>
    <r>
      <rPr>
        <b/>
        <vertAlign val="superscript"/>
        <sz val="12"/>
        <color theme="1"/>
        <rFont val="Californian FB"/>
        <family val="1"/>
      </rPr>
      <t>1</t>
    </r>
  </si>
  <si>
    <r>
      <t>Percent</t>
    </r>
    <r>
      <rPr>
        <vertAlign val="superscript"/>
        <sz val="12"/>
        <rFont val="Arial Narrow"/>
        <family val="2"/>
      </rPr>
      <t>4</t>
    </r>
  </si>
  <si>
    <r>
      <t>RACE/ETHNICITY</t>
    </r>
    <r>
      <rPr>
        <b/>
        <vertAlign val="superscript"/>
        <sz val="12"/>
        <color theme="1"/>
        <rFont val="Californian FB"/>
        <family val="1"/>
      </rPr>
      <t>2</t>
    </r>
  </si>
  <si>
    <r>
      <t>CIRCUMSTANCES</t>
    </r>
    <r>
      <rPr>
        <b/>
        <vertAlign val="superscript"/>
        <sz val="12"/>
        <color indexed="8"/>
        <rFont val="Californian FB"/>
        <family val="1"/>
      </rPr>
      <t>3</t>
    </r>
  </si>
  <si>
    <t>COUNTY OF INJURY</t>
  </si>
  <si>
    <t>Barnstable</t>
  </si>
  <si>
    <t>Berkshire</t>
  </si>
  <si>
    <t>Bristol</t>
  </si>
  <si>
    <t>Dukes</t>
  </si>
  <si>
    <t>Essex</t>
  </si>
  <si>
    <t>Franklin</t>
  </si>
  <si>
    <t>Hampden</t>
  </si>
  <si>
    <t>Hampshire</t>
  </si>
  <si>
    <t>Middlesex</t>
  </si>
  <si>
    <t>Nantucket</t>
  </si>
  <si>
    <t>Norfolk</t>
  </si>
  <si>
    <t>Plymouth</t>
  </si>
  <si>
    <t>Suffolk</t>
  </si>
  <si>
    <t>Worcester</t>
  </si>
  <si>
    <t>Total Known MA Injury County</t>
  </si>
  <si>
    <t>Out of State Injury/Unknown Injury</t>
  </si>
  <si>
    <t>MARITAL STATUS (Ages 15+)</t>
  </si>
  <si>
    <t>Married</t>
  </si>
  <si>
    <t>Never Married</t>
  </si>
  <si>
    <t>Widowed</t>
  </si>
  <si>
    <t>Divorced</t>
  </si>
  <si>
    <t>EDUCATION LEVEL (Ages 25+)</t>
  </si>
  <si>
    <t>8th grade or less</t>
  </si>
  <si>
    <t>9-12th grade, high school diploma, or GED</t>
  </si>
  <si>
    <t>Some college, Associate or Bachelor's degree</t>
  </si>
  <si>
    <t>Master's, Doctorate, or Professional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</si>
</sst>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Aptos Narrow"/>
      <family val="2"/>
      <scheme val="minor"/>
    </font>
    <font>
      <sz val="11"/>
      <color theme="1"/>
      <name val="Aptos Narrow"/>
      <family val="2"/>
      <scheme val="minor"/>
    </font>
    <font>
      <b/>
      <sz val="19"/>
      <color indexed="9"/>
      <name val="Californian FB"/>
      <family val="1"/>
    </font>
    <font>
      <sz val="12"/>
      <name val="Arial Black"/>
      <family val="2"/>
    </font>
    <font>
      <sz val="12"/>
      <name val="Arial Narrow"/>
      <family val="2"/>
    </font>
    <font>
      <sz val="12"/>
      <color indexed="9"/>
      <name val="Arial Black"/>
      <family val="2"/>
    </font>
    <font>
      <b/>
      <sz val="12"/>
      <name val="Arial Narrow"/>
      <family val="2"/>
    </font>
    <font>
      <b/>
      <sz val="12"/>
      <color indexed="9"/>
      <name val="Arial Narrow"/>
      <family val="2"/>
    </font>
    <font>
      <b/>
      <sz val="12"/>
      <name val="Arial"/>
      <family val="2"/>
    </font>
    <font>
      <b/>
      <sz val="10"/>
      <name val="Arial"/>
      <family val="2"/>
    </font>
    <font>
      <b/>
      <sz val="12"/>
      <color theme="1"/>
      <name val="Californian FB"/>
      <family val="1"/>
    </font>
    <font>
      <b/>
      <vertAlign val="superscript"/>
      <sz val="12"/>
      <color theme="1"/>
      <name val="Californian FB"/>
      <family val="1"/>
    </font>
    <font>
      <vertAlign val="superscript"/>
      <sz val="12"/>
      <name val="Arial Narrow"/>
      <family val="2"/>
    </font>
    <font>
      <b/>
      <vertAlign val="superscript"/>
      <sz val="12"/>
      <color indexed="8"/>
      <name val="Californian FB"/>
      <family val="1"/>
    </font>
    <font>
      <b/>
      <sz val="10"/>
      <name val="Arial Narrow"/>
      <family val="2"/>
    </font>
    <font>
      <b/>
      <sz val="14"/>
      <color indexed="9"/>
      <name val="Californian FB"/>
      <family val="1"/>
    </font>
    <font>
      <b/>
      <sz val="14"/>
      <color theme="0"/>
      <name val="Californian FB"/>
      <family val="1"/>
    </font>
    <font>
      <b/>
      <sz val="14"/>
      <name val="Arial"/>
      <family val="2"/>
    </font>
    <font>
      <sz val="12"/>
      <name val="Arial"/>
      <family val="2"/>
    </font>
    <font>
      <b/>
      <sz val="14"/>
      <name val="Californian FB"/>
      <family val="1"/>
    </font>
    <font>
      <sz val="14"/>
      <name val="Californian FB"/>
      <family val="1"/>
    </font>
    <font>
      <sz val="12"/>
      <name val="Californian FB"/>
      <family val="1"/>
    </font>
    <font>
      <b/>
      <sz val="14"/>
      <color rgb="FFFF0000"/>
      <name val="Californian FB"/>
      <family val="1"/>
    </font>
    <font>
      <sz val="14"/>
      <color rgb="FFFF0000"/>
      <name val="Californian FB"/>
      <family val="1"/>
    </font>
    <font>
      <b/>
      <sz val="12"/>
      <name val="Californian FB"/>
      <family val="1"/>
    </font>
    <font>
      <b/>
      <sz val="12"/>
      <color indexed="9"/>
      <name val="Californian FB"/>
      <family val="1"/>
    </font>
  </fonts>
  <fills count="6">
    <fill>
      <patternFill patternType="none"/>
    </fill>
    <fill>
      <patternFill patternType="gray125"/>
    </fill>
    <fill>
      <patternFill patternType="solid">
        <fgColor theme="3" tint="0.249977111117893"/>
        <bgColor indexed="64"/>
      </patternFill>
    </fill>
    <fill>
      <patternFill patternType="solid">
        <fgColor theme="4" tint="0.79998168889431442"/>
        <bgColor indexed="64"/>
      </patternFill>
    </fill>
    <fill>
      <patternFill patternType="solid">
        <fgColor theme="3" tint="0.249977111117893"/>
        <bgColor indexed="46"/>
      </patternFill>
    </fill>
    <fill>
      <patternFill patternType="solid">
        <fgColor theme="0"/>
        <bgColor indexed="64"/>
      </patternFill>
    </fill>
  </fills>
  <borders count="24">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170">
    <xf numFmtId="0" fontId="0" fillId="0" borderId="0" xfId="0"/>
    <xf numFmtId="0" fontId="0" fillId="0" borderId="0" xfId="0"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5" fillId="3" borderId="4" xfId="0" applyFont="1" applyFill="1" applyBorder="1" applyAlignment="1">
      <alignment horizontal="center" vertical="center"/>
    </xf>
    <xf numFmtId="0" fontId="4" fillId="3" borderId="5" xfId="0" applyFont="1" applyFill="1" applyBorder="1" applyAlignment="1">
      <alignment vertical="center"/>
    </xf>
    <xf numFmtId="0" fontId="6" fillId="3" borderId="5" xfId="0" applyFont="1" applyFill="1" applyBorder="1" applyAlignment="1">
      <alignment vertical="center"/>
    </xf>
    <xf numFmtId="0" fontId="7" fillId="3" borderId="5" xfId="0" applyFont="1" applyFill="1" applyBorder="1" applyAlignment="1">
      <alignment vertical="center"/>
    </xf>
    <xf numFmtId="0" fontId="8" fillId="3" borderId="5" xfId="0" applyFont="1" applyFill="1" applyBorder="1" applyAlignment="1">
      <alignment vertical="center"/>
    </xf>
    <xf numFmtId="0" fontId="0" fillId="3" borderId="5" xfId="0" applyFill="1" applyBorder="1"/>
    <xf numFmtId="0" fontId="9" fillId="2" borderId="6" xfId="0" applyFont="1" applyFill="1" applyBorder="1"/>
    <xf numFmtId="0" fontId="4" fillId="0" borderId="0" xfId="0" applyFont="1" applyAlignment="1">
      <alignment vertical="center"/>
    </xf>
    <xf numFmtId="0" fontId="4" fillId="0" borderId="12" xfId="0" applyFont="1" applyBorder="1" applyAlignment="1">
      <alignment vertical="center"/>
    </xf>
    <xf numFmtId="164" fontId="4" fillId="0" borderId="0" xfId="0" applyNumberFormat="1" applyFont="1" applyAlignment="1">
      <alignment vertical="center"/>
    </xf>
    <xf numFmtId="0" fontId="3" fillId="0" borderId="0" xfId="0" applyFont="1" applyAlignment="1">
      <alignment vertical="center"/>
    </xf>
    <xf numFmtId="0" fontId="3" fillId="3" borderId="4" xfId="0" applyFont="1" applyFill="1" applyBorder="1" applyAlignment="1">
      <alignment horizontal="center" vertical="center"/>
    </xf>
    <xf numFmtId="0" fontId="10" fillId="3" borderId="0" xfId="0" applyFont="1" applyFill="1" applyAlignment="1">
      <alignment horizontal="center" vertical="center"/>
    </xf>
    <xf numFmtId="0" fontId="10" fillId="3" borderId="7" xfId="0" applyFont="1" applyFill="1" applyBorder="1" applyAlignment="1">
      <alignment horizontal="center" vertical="center"/>
    </xf>
    <xf numFmtId="0" fontId="3" fillId="3" borderId="14" xfId="0" applyFont="1" applyFill="1" applyBorder="1" applyAlignment="1">
      <alignment horizontal="center" vertical="center"/>
    </xf>
    <xf numFmtId="0" fontId="4" fillId="0" borderId="15" xfId="0" applyFont="1" applyBorder="1" applyAlignment="1">
      <alignment horizontal="center" vertical="center"/>
    </xf>
    <xf numFmtId="0" fontId="4" fillId="0" borderId="15" xfId="0" applyFont="1" applyBorder="1" applyAlignment="1">
      <alignment horizontal="center"/>
    </xf>
    <xf numFmtId="0" fontId="4" fillId="3" borderId="0" xfId="0" applyFont="1" applyFill="1" applyAlignment="1">
      <alignment horizontal="center" vertical="center"/>
    </xf>
    <xf numFmtId="0" fontId="4" fillId="0" borderId="14" xfId="0" applyFont="1" applyBorder="1" applyAlignment="1">
      <alignment horizontal="center" vertical="center"/>
    </xf>
    <xf numFmtId="0" fontId="4" fillId="3" borderId="16" xfId="0" applyFont="1" applyFill="1" applyBorder="1" applyAlignment="1">
      <alignment horizontal="center" vertical="center"/>
    </xf>
    <xf numFmtId="0" fontId="4" fillId="0" borderId="17" xfId="0" applyFont="1" applyBorder="1" applyAlignment="1">
      <alignment horizontal="center" vertical="center"/>
    </xf>
    <xf numFmtId="3" fontId="4" fillId="0" borderId="17" xfId="0" applyNumberFormat="1" applyFont="1" applyBorder="1" applyAlignment="1">
      <alignment horizontal="center" vertical="center"/>
    </xf>
    <xf numFmtId="164" fontId="4" fillId="0" borderId="17" xfId="0" applyNumberFormat="1" applyFont="1" applyBorder="1" applyAlignment="1">
      <alignment horizontal="center" vertical="center"/>
    </xf>
    <xf numFmtId="3" fontId="4" fillId="0" borderId="18" xfId="0" applyNumberFormat="1" applyFont="1" applyBorder="1" applyAlignment="1">
      <alignment horizontal="center" vertical="center"/>
    </xf>
    <xf numFmtId="0" fontId="4" fillId="3" borderId="19" xfId="0" applyFont="1" applyFill="1" applyBorder="1" applyAlignment="1">
      <alignment horizontal="center" vertical="center"/>
    </xf>
    <xf numFmtId="0" fontId="10" fillId="3" borderId="13" xfId="0" applyFont="1" applyFill="1" applyBorder="1" applyAlignment="1">
      <alignment vertical="center"/>
    </xf>
    <xf numFmtId="0" fontId="5" fillId="3" borderId="0" xfId="0" applyFont="1" applyFill="1" applyAlignment="1">
      <alignment vertical="center"/>
    </xf>
    <xf numFmtId="0" fontId="3" fillId="3" borderId="13" xfId="0" applyFont="1" applyFill="1" applyBorder="1" applyAlignment="1">
      <alignment horizontal="center" vertical="center"/>
    </xf>
    <xf numFmtId="164" fontId="3" fillId="3" borderId="13" xfId="0" applyNumberFormat="1" applyFont="1" applyFill="1" applyBorder="1" applyAlignment="1">
      <alignment horizontal="center" vertical="center"/>
    </xf>
    <xf numFmtId="0" fontId="3" fillId="3" borderId="0" xfId="0" applyFont="1" applyFill="1" applyAlignment="1">
      <alignment horizontal="center" vertical="center"/>
    </xf>
    <xf numFmtId="0" fontId="5" fillId="3" borderId="13" xfId="0" applyFont="1" applyFill="1" applyBorder="1" applyAlignment="1">
      <alignment horizontal="center" vertical="center"/>
    </xf>
    <xf numFmtId="0" fontId="5" fillId="3" borderId="19" xfId="0" applyFont="1" applyFill="1" applyBorder="1" applyAlignment="1">
      <alignment horizontal="center" vertical="center"/>
    </xf>
    <xf numFmtId="49" fontId="4" fillId="0" borderId="20" xfId="0" applyNumberFormat="1" applyFont="1" applyBorder="1" applyAlignment="1">
      <alignment vertical="center"/>
    </xf>
    <xf numFmtId="0" fontId="4" fillId="3" borderId="0" xfId="0" applyFont="1" applyFill="1" applyAlignment="1">
      <alignment vertical="center"/>
    </xf>
    <xf numFmtId="0" fontId="4" fillId="3" borderId="19" xfId="0" applyFont="1" applyFill="1" applyBorder="1" applyAlignment="1">
      <alignment vertical="center"/>
    </xf>
    <xf numFmtId="0" fontId="4" fillId="0" borderId="20" xfId="0" applyFont="1" applyBorder="1" applyAlignment="1">
      <alignment vertical="center"/>
    </xf>
    <xf numFmtId="0" fontId="6" fillId="3" borderId="0" xfId="0" applyFont="1" applyFill="1" applyAlignment="1">
      <alignment vertical="center"/>
    </xf>
    <xf numFmtId="0" fontId="6" fillId="3" borderId="19" xfId="0" applyFont="1" applyFill="1" applyBorder="1" applyAlignment="1">
      <alignment vertical="center"/>
    </xf>
    <xf numFmtId="0" fontId="7" fillId="3" borderId="0" xfId="0" applyFont="1" applyFill="1" applyAlignment="1">
      <alignment vertical="center"/>
    </xf>
    <xf numFmtId="0" fontId="7" fillId="3" borderId="19" xfId="0" applyFont="1" applyFill="1" applyBorder="1" applyAlignment="1">
      <alignment vertical="center"/>
    </xf>
    <xf numFmtId="0" fontId="6" fillId="0" borderId="20" xfId="0" applyFont="1" applyBorder="1" applyAlignment="1">
      <alignment vertical="center"/>
    </xf>
    <xf numFmtId="0" fontId="8" fillId="3" borderId="0" xfId="0" applyFont="1" applyFill="1" applyAlignment="1">
      <alignment vertical="center"/>
    </xf>
    <xf numFmtId="0" fontId="8" fillId="3" borderId="13" xfId="0" applyFont="1" applyFill="1" applyBorder="1" applyAlignment="1">
      <alignment vertical="center"/>
    </xf>
    <xf numFmtId="164" fontId="8" fillId="3" borderId="13" xfId="1"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0" xfId="1" applyNumberFormat="1" applyFont="1" applyFill="1" applyBorder="1" applyAlignment="1">
      <alignment vertical="center"/>
    </xf>
    <xf numFmtId="164" fontId="8" fillId="3" borderId="0" xfId="0" applyNumberFormat="1" applyFont="1" applyFill="1" applyAlignment="1">
      <alignment vertical="center"/>
    </xf>
    <xf numFmtId="0" fontId="8" fillId="3" borderId="19" xfId="0" applyFont="1" applyFill="1" applyBorder="1" applyAlignment="1">
      <alignment vertical="center"/>
    </xf>
    <xf numFmtId="0" fontId="4" fillId="3" borderId="16" xfId="0" applyFont="1" applyFill="1" applyBorder="1" applyAlignment="1">
      <alignment vertical="center"/>
    </xf>
    <xf numFmtId="0" fontId="4" fillId="3" borderId="16" xfId="0" applyFont="1" applyFill="1" applyBorder="1" applyAlignment="1">
      <alignment horizontal="right" vertical="center"/>
    </xf>
    <xf numFmtId="0" fontId="4" fillId="0" borderId="4" xfId="0" applyFont="1" applyBorder="1" applyAlignment="1">
      <alignment vertical="center"/>
    </xf>
    <xf numFmtId="0" fontId="6" fillId="3" borderId="16" xfId="0" applyFont="1" applyFill="1" applyBorder="1" applyAlignment="1">
      <alignment vertical="center"/>
    </xf>
    <xf numFmtId="0" fontId="10" fillId="3" borderId="13" xfId="0" applyFont="1" applyFill="1" applyBorder="1"/>
    <xf numFmtId="0" fontId="14" fillId="3" borderId="13" xfId="0" applyFont="1" applyFill="1" applyBorder="1" applyAlignment="1">
      <alignment vertical="center"/>
    </xf>
    <xf numFmtId="164" fontId="14" fillId="3" borderId="13" xfId="1" applyNumberFormat="1" applyFont="1" applyFill="1" applyBorder="1" applyAlignment="1">
      <alignment vertical="center"/>
    </xf>
    <xf numFmtId="164" fontId="14" fillId="3" borderId="13" xfId="0" applyNumberFormat="1" applyFont="1" applyFill="1" applyBorder="1" applyAlignment="1">
      <alignment vertical="center"/>
    </xf>
    <xf numFmtId="0" fontId="14" fillId="3" borderId="0" xfId="0" applyFont="1" applyFill="1" applyAlignment="1">
      <alignment vertical="center"/>
    </xf>
    <xf numFmtId="0" fontId="4" fillId="3" borderId="0" xfId="0" applyFont="1" applyFill="1"/>
    <xf numFmtId="164" fontId="14" fillId="3" borderId="0" xfId="1" applyNumberFormat="1" applyFont="1" applyFill="1" applyBorder="1" applyAlignment="1">
      <alignment vertical="center"/>
    </xf>
    <xf numFmtId="164" fontId="14" fillId="3" borderId="0" xfId="0" applyNumberFormat="1" applyFont="1" applyFill="1" applyAlignment="1">
      <alignment vertical="center"/>
    </xf>
    <xf numFmtId="0" fontId="4" fillId="0" borderId="20" xfId="0" applyFont="1" applyBorder="1" applyAlignment="1">
      <alignment vertical="center" wrapText="1"/>
    </xf>
    <xf numFmtId="0" fontId="4" fillId="3" borderId="0" xfId="0" applyFont="1" applyFill="1" applyAlignment="1">
      <alignment horizontal="right" vertical="center"/>
    </xf>
    <xf numFmtId="0" fontId="6" fillId="3" borderId="16" xfId="0" applyFont="1" applyFill="1" applyBorder="1" applyAlignment="1">
      <alignment horizontal="center" vertical="center"/>
    </xf>
    <xf numFmtId="0" fontId="15" fillId="2" borderId="13" xfId="0" applyFont="1" applyFill="1" applyBorder="1" applyAlignment="1">
      <alignment vertical="center"/>
    </xf>
    <xf numFmtId="1" fontId="16" fillId="2" borderId="13" xfId="0" applyNumberFormat="1" applyFont="1" applyFill="1" applyBorder="1" applyAlignment="1">
      <alignment vertical="center"/>
    </xf>
    <xf numFmtId="164" fontId="16" fillId="2" borderId="13" xfId="0" applyNumberFormat="1" applyFont="1" applyFill="1" applyBorder="1" applyAlignment="1">
      <alignment vertical="center"/>
    </xf>
    <xf numFmtId="1" fontId="15" fillId="2" borderId="13" xfId="0" applyNumberFormat="1" applyFont="1" applyFill="1" applyBorder="1" applyAlignment="1">
      <alignment vertical="center"/>
    </xf>
    <xf numFmtId="0" fontId="17" fillId="4" borderId="22" xfId="0" applyFont="1" applyFill="1" applyBorder="1" applyAlignment="1">
      <alignment vertical="center"/>
    </xf>
    <xf numFmtId="0" fontId="4" fillId="0" borderId="0" xfId="0" applyFont="1"/>
    <xf numFmtId="164" fontId="4" fillId="0" borderId="0" xfId="0" applyNumberFormat="1" applyFont="1"/>
    <xf numFmtId="0" fontId="4" fillId="5" borderId="20" xfId="0" applyFont="1" applyFill="1" applyBorder="1" applyAlignment="1">
      <alignment vertical="center"/>
    </xf>
    <xf numFmtId="164" fontId="4" fillId="5" borderId="20" xfId="1" applyNumberFormat="1" applyFont="1" applyFill="1" applyBorder="1" applyAlignment="1">
      <alignment vertical="center"/>
    </xf>
    <xf numFmtId="164" fontId="4" fillId="5" borderId="20" xfId="0" quotePrefix="1" applyNumberFormat="1" applyFont="1" applyFill="1" applyBorder="1" applyAlignment="1">
      <alignment horizontal="right" vertical="center"/>
    </xf>
    <xf numFmtId="164" fontId="4" fillId="5" borderId="17" xfId="0" quotePrefix="1" applyNumberFormat="1" applyFont="1" applyFill="1" applyBorder="1" applyAlignment="1">
      <alignment horizontal="right" vertical="center"/>
    </xf>
    <xf numFmtId="0" fontId="4" fillId="5" borderId="21" xfId="0" applyFont="1" applyFill="1" applyBorder="1" applyAlignment="1">
      <alignment vertical="center"/>
    </xf>
    <xf numFmtId="164" fontId="4" fillId="5" borderId="21" xfId="1" applyNumberFormat="1" applyFont="1" applyFill="1" applyBorder="1" applyAlignment="1">
      <alignment vertical="center"/>
    </xf>
    <xf numFmtId="164" fontId="4" fillId="5" borderId="21" xfId="1" quotePrefix="1" applyNumberFormat="1" applyFont="1" applyFill="1" applyBorder="1" applyAlignment="1">
      <alignment horizontal="right" vertical="center"/>
    </xf>
    <xf numFmtId="1" fontId="6" fillId="5" borderId="17" xfId="1" applyNumberFormat="1" applyFont="1" applyFill="1" applyBorder="1" applyAlignment="1">
      <alignment vertical="center"/>
    </xf>
    <xf numFmtId="164" fontId="6" fillId="5" borderId="17" xfId="1" applyNumberFormat="1" applyFont="1" applyFill="1" applyBorder="1" applyAlignment="1">
      <alignment vertical="center"/>
    </xf>
    <xf numFmtId="164" fontId="6" fillId="5" borderId="17" xfId="0" applyNumberFormat="1" applyFont="1" applyFill="1" applyBorder="1" applyAlignment="1">
      <alignment vertical="center"/>
    </xf>
    <xf numFmtId="164" fontId="4" fillId="5" borderId="21" xfId="0" quotePrefix="1" applyNumberFormat="1" applyFont="1" applyFill="1" applyBorder="1" applyAlignment="1">
      <alignment horizontal="right" vertical="center"/>
    </xf>
    <xf numFmtId="164" fontId="4" fillId="5" borderId="20" xfId="0" applyNumberFormat="1" applyFont="1" applyFill="1" applyBorder="1" applyAlignment="1">
      <alignment horizontal="right" vertical="center"/>
    </xf>
    <xf numFmtId="164" fontId="4" fillId="5" borderId="17" xfId="0" applyNumberFormat="1" applyFont="1" applyFill="1" applyBorder="1" applyAlignment="1">
      <alignment horizontal="right" vertical="center"/>
    </xf>
    <xf numFmtId="0" fontId="4" fillId="5" borderId="20" xfId="0" applyFont="1" applyFill="1" applyBorder="1" applyAlignment="1">
      <alignment horizontal="right" vertical="center"/>
    </xf>
    <xf numFmtId="0" fontId="4" fillId="5" borderId="21" xfId="0" applyFont="1" applyFill="1" applyBorder="1" applyAlignment="1">
      <alignment horizontal="right" vertical="center"/>
    </xf>
    <xf numFmtId="164" fontId="4" fillId="5" borderId="20" xfId="1" quotePrefix="1" applyNumberFormat="1" applyFont="1" applyFill="1" applyBorder="1" applyAlignment="1">
      <alignment horizontal="right" vertical="center"/>
    </xf>
    <xf numFmtId="0" fontId="4" fillId="5" borderId="20" xfId="0" quotePrefix="1" applyFont="1" applyFill="1" applyBorder="1" applyAlignment="1">
      <alignment horizontal="right" vertical="center"/>
    </xf>
    <xf numFmtId="164" fontId="6" fillId="5" borderId="17" xfId="0" quotePrefix="1" applyNumberFormat="1" applyFont="1" applyFill="1" applyBorder="1" applyAlignment="1">
      <alignment horizontal="right" vertical="center"/>
    </xf>
    <xf numFmtId="164" fontId="6" fillId="5" borderId="18" xfId="0" applyNumberFormat="1" applyFont="1" applyFill="1" applyBorder="1" applyAlignment="1">
      <alignment vertical="center"/>
    </xf>
    <xf numFmtId="0" fontId="6" fillId="5" borderId="17" xfId="0" applyFont="1" applyFill="1" applyBorder="1" applyAlignment="1">
      <alignment vertical="center"/>
    </xf>
    <xf numFmtId="164" fontId="6" fillId="5" borderId="17" xfId="0" applyNumberFormat="1" applyFont="1" applyFill="1" applyBorder="1" applyAlignment="1">
      <alignment horizontal="right" vertical="center"/>
    </xf>
    <xf numFmtId="164" fontId="4" fillId="5" borderId="0" xfId="0" applyNumberFormat="1" applyFont="1" applyFill="1"/>
    <xf numFmtId="164" fontId="6" fillId="5" borderId="19" xfId="0" applyNumberFormat="1" applyFont="1" applyFill="1" applyBorder="1" applyAlignment="1">
      <alignment vertical="center"/>
    </xf>
    <xf numFmtId="0" fontId="6" fillId="5" borderId="19" xfId="0" applyFont="1" applyFill="1" applyBorder="1" applyAlignment="1">
      <alignment vertical="center"/>
    </xf>
    <xf numFmtId="0" fontId="20" fillId="3" borderId="5" xfId="0" applyFont="1" applyFill="1" applyBorder="1" applyAlignment="1">
      <alignment vertical="center"/>
    </xf>
    <xf numFmtId="0" fontId="21" fillId="3" borderId="0" xfId="0" applyFont="1" applyFill="1" applyAlignment="1">
      <alignment horizontal="center" vertical="center"/>
    </xf>
    <xf numFmtId="0" fontId="15" fillId="3" borderId="4" xfId="0" applyFont="1" applyFill="1" applyBorder="1" applyAlignment="1">
      <alignment horizontal="center" vertical="center"/>
    </xf>
    <xf numFmtId="0" fontId="15" fillId="3" borderId="0" xfId="0" applyFont="1" applyFill="1" applyAlignment="1">
      <alignment vertical="center"/>
    </xf>
    <xf numFmtId="0" fontId="19" fillId="3" borderId="13" xfId="0" applyFont="1" applyFill="1" applyBorder="1" applyAlignment="1">
      <alignment horizontal="center" vertical="center"/>
    </xf>
    <xf numFmtId="0" fontId="19" fillId="3" borderId="0" xfId="0" applyFont="1" applyFill="1" applyAlignment="1">
      <alignment horizontal="center" vertical="center"/>
    </xf>
    <xf numFmtId="164" fontId="19" fillId="3" borderId="13" xfId="0" applyNumberFormat="1" applyFont="1" applyFill="1" applyBorder="1" applyAlignment="1">
      <alignment horizontal="center" vertical="center"/>
    </xf>
    <xf numFmtId="0" fontId="15" fillId="3" borderId="13" xfId="0" applyFont="1" applyFill="1" applyBorder="1" applyAlignment="1">
      <alignment horizontal="center" vertical="center"/>
    </xf>
    <xf numFmtId="0" fontId="22" fillId="3" borderId="19" xfId="0" applyFont="1" applyFill="1" applyBorder="1" applyAlignment="1">
      <alignment horizontal="center" vertical="center"/>
    </xf>
    <xf numFmtId="0" fontId="21" fillId="3" borderId="5" xfId="0" applyFont="1" applyFill="1" applyBorder="1" applyAlignment="1">
      <alignment vertical="center"/>
    </xf>
    <xf numFmtId="0" fontId="21" fillId="3" borderId="0" xfId="0" applyFont="1" applyFill="1" applyAlignment="1">
      <alignment vertical="center"/>
    </xf>
    <xf numFmtId="0" fontId="23" fillId="3" borderId="19" xfId="0" applyFont="1" applyFill="1" applyBorder="1" applyAlignment="1">
      <alignment vertical="center"/>
    </xf>
    <xf numFmtId="0" fontId="19" fillId="3" borderId="5" xfId="0" applyFont="1" applyFill="1" applyBorder="1" applyAlignment="1">
      <alignment vertical="center"/>
    </xf>
    <xf numFmtId="0" fontId="24" fillId="3" borderId="5" xfId="0" applyFont="1" applyFill="1" applyBorder="1" applyAlignment="1">
      <alignment vertical="center"/>
    </xf>
    <xf numFmtId="0" fontId="24" fillId="3" borderId="0" xfId="0" applyFont="1" applyFill="1" applyAlignment="1">
      <alignment vertical="center"/>
    </xf>
    <xf numFmtId="0" fontId="22" fillId="3" borderId="19" xfId="0" applyFont="1" applyFill="1" applyBorder="1" applyAlignment="1">
      <alignment vertical="center"/>
    </xf>
    <xf numFmtId="0" fontId="15" fillId="3" borderId="5" xfId="0" applyFont="1" applyFill="1" applyBorder="1" applyAlignment="1">
      <alignment vertical="center"/>
    </xf>
    <xf numFmtId="0" fontId="25" fillId="3" borderId="0" xfId="0" applyFont="1" applyFill="1" applyAlignment="1">
      <alignment vertical="center"/>
    </xf>
    <xf numFmtId="164" fontId="4" fillId="0" borderId="20" xfId="0" quotePrefix="1" applyNumberFormat="1" applyFont="1" applyBorder="1" applyAlignment="1">
      <alignment horizontal="right" vertical="center"/>
    </xf>
    <xf numFmtId="0" fontId="24" fillId="3" borderId="0" xfId="0" applyFont="1" applyFill="1" applyAlignment="1">
      <alignment horizontal="center" vertical="center"/>
    </xf>
    <xf numFmtId="0" fontId="19" fillId="3" borderId="5" xfId="0" applyFont="1" applyFill="1" applyBorder="1"/>
    <xf numFmtId="0" fontId="19" fillId="3" borderId="0" xfId="0" applyFont="1" applyFill="1" applyAlignment="1">
      <alignment vertical="center"/>
    </xf>
    <xf numFmtId="0" fontId="19" fillId="3" borderId="3" xfId="0" applyFont="1" applyFill="1" applyBorder="1" applyAlignment="1">
      <alignment vertical="center"/>
    </xf>
    <xf numFmtId="164" fontId="19" fillId="3" borderId="3" xfId="1" applyNumberFormat="1" applyFont="1" applyFill="1" applyBorder="1" applyAlignment="1">
      <alignment vertical="center"/>
    </xf>
    <xf numFmtId="164" fontId="19" fillId="3" borderId="3" xfId="0" applyNumberFormat="1" applyFont="1" applyFill="1" applyBorder="1" applyAlignment="1">
      <alignment vertical="center"/>
    </xf>
    <xf numFmtId="0" fontId="20" fillId="3" borderId="5" xfId="0" applyFont="1" applyFill="1" applyBorder="1"/>
    <xf numFmtId="0" fontId="21" fillId="3" borderId="16" xfId="0" applyFont="1" applyFill="1" applyBorder="1" applyAlignment="1">
      <alignment vertical="center"/>
    </xf>
    <xf numFmtId="0" fontId="23" fillId="3" borderId="16" xfId="0" applyFont="1" applyFill="1" applyBorder="1" applyAlignment="1">
      <alignment vertical="center"/>
    </xf>
    <xf numFmtId="0" fontId="24" fillId="3" borderId="16" xfId="0" applyFont="1" applyFill="1" applyBorder="1" applyAlignment="1">
      <alignment vertical="center"/>
    </xf>
    <xf numFmtId="0" fontId="22" fillId="3" borderId="16" xfId="0" applyFont="1" applyFill="1" applyBorder="1" applyAlignment="1">
      <alignment vertical="center"/>
    </xf>
    <xf numFmtId="0" fontId="15" fillId="3" borderId="13" xfId="0" applyFont="1" applyFill="1" applyBorder="1" applyAlignment="1">
      <alignment vertical="center"/>
    </xf>
    <xf numFmtId="164" fontId="15" fillId="3" borderId="13" xfId="1" applyNumberFormat="1" applyFont="1" applyFill="1" applyBorder="1" applyAlignment="1">
      <alignment vertical="center"/>
    </xf>
    <xf numFmtId="164" fontId="15" fillId="3" borderId="13" xfId="0" applyNumberFormat="1" applyFont="1" applyFill="1" applyBorder="1" applyAlignment="1">
      <alignment vertical="center"/>
    </xf>
    <xf numFmtId="0" fontId="4" fillId="0" borderId="20" xfId="0" applyFont="1" applyBorder="1" applyAlignment="1">
      <alignment horizontal="left" vertical="center"/>
    </xf>
    <xf numFmtId="0" fontId="6" fillId="0" borderId="20" xfId="0" applyFont="1" applyBorder="1" applyAlignment="1">
      <alignment horizontal="left" vertical="center"/>
    </xf>
    <xf numFmtId="0" fontId="20" fillId="3" borderId="23" xfId="0" applyFont="1" applyFill="1" applyBorder="1"/>
    <xf numFmtId="0" fontId="19" fillId="3" borderId="7" xfId="0" applyFont="1" applyFill="1" applyBorder="1" applyAlignment="1">
      <alignment horizontal="left" vertical="center"/>
    </xf>
    <xf numFmtId="0" fontId="20" fillId="3" borderId="0" xfId="0" applyFont="1" applyFill="1" applyAlignment="1">
      <alignment vertical="center"/>
    </xf>
    <xf numFmtId="164" fontId="20" fillId="3" borderId="0" xfId="0" applyNumberFormat="1" applyFont="1" applyFill="1" applyAlignment="1">
      <alignment vertical="center"/>
    </xf>
    <xf numFmtId="0" fontId="20" fillId="3" borderId="0" xfId="0" applyFont="1" applyFill="1" applyAlignment="1">
      <alignment horizontal="right" vertical="center"/>
    </xf>
    <xf numFmtId="0" fontId="20" fillId="3" borderId="19" xfId="0" applyFont="1" applyFill="1" applyBorder="1" applyAlignment="1">
      <alignment vertical="center"/>
    </xf>
    <xf numFmtId="164" fontId="4" fillId="0" borderId="20" xfId="1" applyNumberFormat="1" applyFont="1" applyFill="1" applyBorder="1" applyAlignment="1">
      <alignment vertical="center"/>
    </xf>
    <xf numFmtId="164" fontId="4" fillId="0" borderId="20" xfId="0" applyNumberFormat="1" applyFont="1" applyBorder="1" applyAlignment="1">
      <alignment horizontal="right" vertical="center"/>
    </xf>
    <xf numFmtId="0" fontId="4" fillId="0" borderId="20" xfId="0" quotePrefix="1" applyFont="1" applyBorder="1" applyAlignment="1">
      <alignment horizontal="right" vertical="center"/>
    </xf>
    <xf numFmtId="0" fontId="4" fillId="0" borderId="21" xfId="0" applyFont="1" applyBorder="1" applyAlignment="1">
      <alignment vertical="center"/>
    </xf>
    <xf numFmtId="164" fontId="4" fillId="0" borderId="21" xfId="1" applyNumberFormat="1" applyFont="1" applyFill="1" applyBorder="1" applyAlignment="1">
      <alignment vertical="center"/>
    </xf>
    <xf numFmtId="164" fontId="4" fillId="0" borderId="21" xfId="0" applyNumberFormat="1" applyFont="1" applyBorder="1" applyAlignment="1">
      <alignment horizontal="right" vertical="center"/>
    </xf>
    <xf numFmtId="1" fontId="6" fillId="0" borderId="17" xfId="1" applyNumberFormat="1" applyFont="1" applyFill="1" applyBorder="1" applyAlignment="1">
      <alignment vertical="center"/>
    </xf>
    <xf numFmtId="164" fontId="6" fillId="0" borderId="17" xfId="1" applyNumberFormat="1" applyFont="1" applyFill="1" applyBorder="1" applyAlignment="1">
      <alignment vertical="center"/>
    </xf>
    <xf numFmtId="164" fontId="6" fillId="0" borderId="17" xfId="0" quotePrefix="1" applyNumberFormat="1" applyFont="1" applyBorder="1" applyAlignment="1">
      <alignment horizontal="right" vertical="center"/>
    </xf>
    <xf numFmtId="164" fontId="4" fillId="0" borderId="21" xfId="0" quotePrefix="1" applyNumberFormat="1" applyFont="1" applyBorder="1" applyAlignment="1">
      <alignment horizontal="right" vertical="center"/>
    </xf>
    <xf numFmtId="164" fontId="6" fillId="0" borderId="17" xfId="0" applyNumberFormat="1" applyFont="1" applyBorder="1" applyAlignment="1">
      <alignment horizontal="right" vertical="center"/>
    </xf>
    <xf numFmtId="0" fontId="4" fillId="0" borderId="18" xfId="0" applyFont="1" applyBorder="1" applyAlignment="1">
      <alignment vertical="center"/>
    </xf>
    <xf numFmtId="0" fontId="4" fillId="0" borderId="22" xfId="0" applyFont="1" applyBorder="1" applyAlignment="1">
      <alignment vertical="center"/>
    </xf>
    <xf numFmtId="164" fontId="4" fillId="0" borderId="23" xfId="0" applyNumberFormat="1" applyFont="1" applyBorder="1" applyAlignment="1">
      <alignment vertical="center"/>
    </xf>
    <xf numFmtId="164" fontId="4" fillId="0" borderId="23" xfId="0" quotePrefix="1" applyNumberFormat="1" applyFont="1" applyBorder="1" applyAlignment="1">
      <alignment horizontal="right" vertical="center"/>
    </xf>
    <xf numFmtId="164" fontId="4" fillId="0" borderId="21" xfId="0" applyNumberFormat="1" applyFont="1" applyBorder="1" applyAlignment="1">
      <alignment vertical="center"/>
    </xf>
    <xf numFmtId="164" fontId="6" fillId="0" borderId="23" xfId="0" applyNumberFormat="1" applyFont="1" applyBorder="1" applyAlignment="1">
      <alignment vertical="center"/>
    </xf>
    <xf numFmtId="164" fontId="6" fillId="0" borderId="17" xfId="0" applyNumberFormat="1" applyFont="1" applyBorder="1" applyAlignment="1">
      <alignment vertical="center"/>
    </xf>
    <xf numFmtId="0" fontId="4" fillId="0" borderId="20" xfId="0" applyFont="1" applyBorder="1" applyAlignment="1">
      <alignment horizontal="right" vertical="center"/>
    </xf>
    <xf numFmtId="0" fontId="4" fillId="0" borderId="20" xfId="0" applyFont="1" applyBorder="1" applyAlignment="1">
      <alignment horizontal="left" vertical="center" wrapText="1"/>
    </xf>
    <xf numFmtId="164" fontId="4" fillId="0" borderId="17" xfId="0" applyNumberFormat="1" applyFont="1" applyBorder="1" applyAlignment="1">
      <alignment horizontal="right" vertical="center"/>
    </xf>
    <xf numFmtId="0" fontId="8" fillId="0" borderId="7" xfId="0" applyFont="1" applyBorder="1" applyAlignment="1">
      <alignment wrapText="1"/>
    </xf>
    <xf numFmtId="0" fontId="18" fillId="0" borderId="7" xfId="0" applyFont="1" applyBorder="1" applyAlignment="1">
      <alignment wrapText="1"/>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10" fillId="3" borderId="13"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180975</xdr:colOff>
      <xdr:row>0</xdr:row>
      <xdr:rowOff>104775</xdr:rowOff>
    </xdr:from>
    <xdr:to>
      <xdr:col>16</xdr:col>
      <xdr:colOff>600075</xdr:colOff>
      <xdr:row>2</xdr:row>
      <xdr:rowOff>125494</xdr:rowOff>
    </xdr:to>
    <xdr:pic>
      <xdr:nvPicPr>
        <xdr:cNvPr id="3" name="Picture 2">
          <a:extLst>
            <a:ext uri="{FF2B5EF4-FFF2-40B4-BE49-F238E27FC236}">
              <a16:creationId xmlns:a16="http://schemas.microsoft.com/office/drawing/2014/main" id="{7B08C7E7-F777-44B7-B495-A342EBB5F2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9125" y="104775"/>
          <a:ext cx="1028700" cy="649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76</xdr:row>
      <xdr:rowOff>0</xdr:rowOff>
    </xdr:from>
    <xdr:to>
      <xdr:col>14</xdr:col>
      <xdr:colOff>28574</xdr:colOff>
      <xdr:row>97</xdr:row>
      <xdr:rowOff>30483</xdr:rowOff>
    </xdr:to>
    <xdr:sp macro="" textlink="">
      <xdr:nvSpPr>
        <xdr:cNvPr id="2" name="Text Box 10">
          <a:extLst>
            <a:ext uri="{FF2B5EF4-FFF2-40B4-BE49-F238E27FC236}">
              <a16:creationId xmlns:a16="http://schemas.microsoft.com/office/drawing/2014/main" id="{C6AE4D0D-0AB2-429F-9241-6E626AF5BF76}"/>
            </a:ext>
          </a:extLst>
        </xdr:cNvPr>
        <xdr:cNvSpPr txBox="1">
          <a:spLocks noChangeArrowheads="1"/>
        </xdr:cNvSpPr>
      </xdr:nvSpPr>
      <xdr:spPr bwMode="auto">
        <a:xfrm>
          <a:off x="0" y="16049625"/>
          <a:ext cx="8029574" cy="4231008"/>
        </a:xfrm>
        <a:prstGeom prst="rect">
          <a:avLst/>
        </a:prstGeom>
        <a:noFill/>
        <a:ln>
          <a:noFill/>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a:cs typeface="Arial"/>
            </a:rPr>
            <a:t>Source: Massachusetts Violent Death Reporting System, Injury Surveillance Program, Massachusetts Department of Public Health</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1</a:t>
          </a: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Sex is collected in MAVDRS as male, female, unknown. There were no victims with “unknown” sex in the examined time period.</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2</a:t>
          </a: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 bridged-race method was used to provide uniformity and comparability of race, decedents with more than one race have been assigned to the least populous racial group in Massachusetts. Races are listed in the order of greatest to least population in Massachusetts in the table. All respondents reporting </a:t>
          </a:r>
        </a:p>
        <a:p>
          <a:pPr rtl="0"/>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Hispanic/Latino-a-e ethnicity are included in that ethnicity category regardless of race. </a:t>
          </a:r>
          <a:r>
            <a:rPr lang="en-US" sz="1200" b="0" i="0" baseline="0">
              <a:effectLst/>
              <a:latin typeface="Arial" panose="020B0604020202020204" pitchFamily="34" charset="0"/>
              <a:ea typeface="+mn-ea"/>
              <a:cs typeface="Arial" panose="020B0604020202020204" pitchFamily="34" charset="0"/>
            </a:rPr>
            <a:t>Unspecified race/ethnicity includes decedents who did not identify with the above racial categories but with other ethnicities not listed such as Cabo Verdean.</a:t>
          </a:r>
          <a:endParaRPr lang="en-US" sz="12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3</a:t>
          </a: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Multiple circumstances may be selected for each decedent. Counts less than 6 and any complementary cells may be suppressed for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confidentiality purposes.Rates are not calculated due to undefined denominators.</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4</a:t>
          </a: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Percentages may not add to 100 due to rounding.</a:t>
          </a:r>
        </a:p>
        <a:p>
          <a:pPr algn="l" rtl="0">
            <a:defRPr sz="1000"/>
          </a:pPr>
          <a:r>
            <a:rPr lang="en-US" sz="1200" b="0" i="0" u="none" strike="noStrike" baseline="0">
              <a:solidFill>
                <a:srgbClr val="000000"/>
              </a:solidFill>
              <a:latin typeface="Arial" panose="020B0604020202020204" pitchFamily="34" charset="0"/>
              <a:cs typeface="Arial" panose="020B0604020202020204" pitchFamily="34" charset="0"/>
            </a:rPr>
            <a:t>• Data were extracted and compiled by the Injury Surveillance Program, BCHAP, MDPH, August 2026</a:t>
          </a:r>
        </a:p>
        <a:p>
          <a:pPr algn="l" rtl="0">
            <a:defRPr sz="1000"/>
          </a:pPr>
          <a:r>
            <a:rPr lang="en-US" sz="1200" b="0" i="0" u="none" strike="noStrike" baseline="0">
              <a:solidFill>
                <a:srgbClr val="000000"/>
              </a:solidFill>
              <a:latin typeface="Arial" panose="020B0604020202020204" pitchFamily="34" charset="0"/>
              <a:cs typeface="Arial" panose="020B0604020202020204" pitchFamily="34" charset="0"/>
            </a:rPr>
            <a:t>• Analysis is based on a calendar year (Jan. 1 - Dec. 31, 2024) and analyzed by ICD-10 code. (X85-X99, Y00-Y09, Y87.1)</a:t>
          </a:r>
        </a:p>
        <a:p>
          <a:pPr algn="l" rtl="0">
            <a:defRPr sz="1000"/>
          </a:pPr>
          <a:r>
            <a:rPr lang="en-US" sz="1200" b="0" i="0" u="none" strike="noStrike" baseline="0">
              <a:solidFill>
                <a:srgbClr val="000000"/>
              </a:solidFill>
              <a:latin typeface="Arial" panose="020B0604020202020204" pitchFamily="34" charset="0"/>
              <a:cs typeface="Arial" panose="020B0604020202020204" pitchFamily="34" charset="0"/>
            </a:rPr>
            <a:t>• Data is for occurrent deaths only. Massachusetts residents who died out-of-state are excluded from this analysis. </a:t>
          </a:r>
        </a:p>
        <a:p>
          <a:pPr algn="l" rtl="0">
            <a:defRPr sz="1000"/>
          </a:pPr>
          <a:r>
            <a:rPr lang="en-US" sz="1200" b="0" i="0" u="none" strike="noStrike" baseline="0">
              <a:solidFill>
                <a:srgbClr val="000000"/>
              </a:solidFill>
              <a:latin typeface="Arial" panose="020B0604020202020204" pitchFamily="34" charset="0"/>
              <a:cs typeface="Arial" panose="020B0604020202020204" pitchFamily="34" charset="0"/>
            </a:rPr>
            <a:t>• Rates are crude rates and were not calculated on counts of less than five. Rates that are based on counts less than twenty may be unstable. </a:t>
          </a:r>
        </a:p>
        <a:p>
          <a:pPr algn="l" rtl="0">
            <a:defRPr sz="1000"/>
          </a:pPr>
          <a:r>
            <a:rPr lang="en-US" sz="1200" b="0" i="0" u="none" strike="noStrike" baseline="0">
              <a:solidFill>
                <a:srgbClr val="000000"/>
              </a:solidFill>
              <a:latin typeface="Arial" panose="020B0604020202020204" pitchFamily="34" charset="0"/>
              <a:cs typeface="Arial" panose="020B0604020202020204" pitchFamily="34" charset="0"/>
            </a:rPr>
            <a:t>• Population data used to calculate rates are based on 2023 population estimates generated by the UMass Donahue Institute and the U.S. Census Bureau American Community Survey 2020-2024 five year estimates.</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CBC2A-15D4-4CF6-89CD-D702D510305F}">
  <dimension ref="A1:O77"/>
  <sheetViews>
    <sheetView tabSelected="1" workbookViewId="0">
      <selection activeCell="Q6" sqref="Q6"/>
    </sheetView>
  </sheetViews>
  <sheetFormatPr defaultRowHeight="15.5" x14ac:dyDescent="0.35"/>
  <cols>
    <col min="1" max="1" width="0.81640625" customWidth="1"/>
    <col min="2" max="2" width="43.81640625" style="73" customWidth="1"/>
    <col min="3" max="3" width="0.81640625" style="73" customWidth="1"/>
    <col min="4" max="6" width="7.54296875" style="73" customWidth="1"/>
    <col min="7" max="7" width="0.81640625" style="73" customWidth="1"/>
    <col min="8" max="8" width="7.54296875" style="73" customWidth="1"/>
    <col min="9" max="9" width="7.54296875" style="74" customWidth="1"/>
    <col min="10" max="10" width="7.54296875" style="73" customWidth="1"/>
    <col min="11" max="11" width="0.81640625" style="73" customWidth="1"/>
    <col min="12" max="14" width="7.54296875" style="73" customWidth="1"/>
    <col min="15" max="15" width="0.81640625" customWidth="1"/>
  </cols>
  <sheetData>
    <row r="1" spans="1:15" ht="24.5" x14ac:dyDescent="0.35">
      <c r="A1" s="163" t="s">
        <v>0</v>
      </c>
      <c r="B1" s="164"/>
      <c r="C1" s="164"/>
      <c r="D1" s="164"/>
      <c r="E1" s="164"/>
      <c r="F1" s="164"/>
      <c r="G1" s="164"/>
      <c r="H1" s="164"/>
      <c r="I1" s="164"/>
      <c r="J1" s="164"/>
      <c r="K1" s="164"/>
      <c r="L1" s="164"/>
      <c r="M1" s="164"/>
      <c r="N1" s="164"/>
      <c r="O1" s="165"/>
    </row>
    <row r="2" spans="1:15" ht="25" thickBot="1" x14ac:dyDescent="0.4">
      <c r="A2" s="166" t="s">
        <v>1</v>
      </c>
      <c r="B2" s="167"/>
      <c r="C2" s="167"/>
      <c r="D2" s="167"/>
      <c r="E2" s="167"/>
      <c r="F2" s="167"/>
      <c r="G2" s="167"/>
      <c r="H2" s="167"/>
      <c r="I2" s="167"/>
      <c r="J2" s="167"/>
      <c r="K2" s="167"/>
      <c r="L2" s="167"/>
      <c r="M2" s="167"/>
      <c r="N2" s="167"/>
      <c r="O2" s="168"/>
    </row>
    <row r="3" spans="1:15" x14ac:dyDescent="0.35">
      <c r="A3" s="1"/>
      <c r="B3" s="12"/>
      <c r="C3" s="12"/>
      <c r="D3" s="12"/>
      <c r="E3" s="12"/>
      <c r="F3" s="12"/>
      <c r="G3" s="13"/>
      <c r="H3" s="12"/>
      <c r="I3" s="14"/>
      <c r="J3" s="12"/>
      <c r="K3" s="12"/>
      <c r="L3" s="12"/>
      <c r="M3" s="12"/>
      <c r="N3" s="12"/>
      <c r="O3" s="1"/>
    </row>
    <row r="4" spans="1:15" ht="18" x14ac:dyDescent="0.35">
      <c r="A4" s="2"/>
      <c r="B4" s="15"/>
      <c r="C4" s="16"/>
      <c r="D4" s="169" t="s">
        <v>44</v>
      </c>
      <c r="E4" s="169"/>
      <c r="F4" s="169"/>
      <c r="G4" s="17"/>
      <c r="H4" s="169" t="s">
        <v>45</v>
      </c>
      <c r="I4" s="169"/>
      <c r="J4" s="169"/>
      <c r="K4" s="18"/>
      <c r="L4" s="169" t="s">
        <v>2</v>
      </c>
      <c r="M4" s="169"/>
      <c r="N4" s="169"/>
      <c r="O4" s="19"/>
    </row>
    <row r="5" spans="1:15" ht="18" x14ac:dyDescent="0.35">
      <c r="A5" s="3"/>
      <c r="B5" s="12"/>
      <c r="C5" s="6"/>
      <c r="D5" s="20" t="s">
        <v>3</v>
      </c>
      <c r="E5" s="21" t="s">
        <v>46</v>
      </c>
      <c r="F5" s="20" t="s">
        <v>4</v>
      </c>
      <c r="G5" s="17"/>
      <c r="H5" s="20" t="s">
        <v>3</v>
      </c>
      <c r="I5" s="21" t="s">
        <v>46</v>
      </c>
      <c r="J5" s="20" t="s">
        <v>4</v>
      </c>
      <c r="K5" s="22"/>
      <c r="L5" s="20" t="s">
        <v>3</v>
      </c>
      <c r="M5" s="21" t="s">
        <v>46</v>
      </c>
      <c r="N5" s="23" t="s">
        <v>4</v>
      </c>
      <c r="O5" s="24"/>
    </row>
    <row r="6" spans="1:15" x14ac:dyDescent="0.35">
      <c r="A6" s="4"/>
      <c r="B6" s="12"/>
      <c r="C6" s="6"/>
      <c r="D6" s="25"/>
      <c r="E6" s="25" t="s">
        <v>5</v>
      </c>
      <c r="F6" s="26">
        <v>100000</v>
      </c>
      <c r="G6" s="17"/>
      <c r="H6" s="25"/>
      <c r="I6" s="27" t="s">
        <v>5</v>
      </c>
      <c r="J6" s="26">
        <v>100000</v>
      </c>
      <c r="K6" s="22"/>
      <c r="L6" s="25"/>
      <c r="M6" s="25" t="s">
        <v>5</v>
      </c>
      <c r="N6" s="28">
        <v>100000</v>
      </c>
      <c r="O6" s="29"/>
    </row>
    <row r="7" spans="1:15" ht="18" x14ac:dyDescent="0.35">
      <c r="A7" s="5"/>
      <c r="B7" s="30" t="s">
        <v>6</v>
      </c>
      <c r="C7" s="31"/>
      <c r="D7" s="32"/>
      <c r="E7" s="32"/>
      <c r="F7" s="32"/>
      <c r="G7" s="17"/>
      <c r="H7" s="32"/>
      <c r="I7" s="33"/>
      <c r="J7" s="32"/>
      <c r="K7" s="34"/>
      <c r="L7" s="32"/>
      <c r="M7" s="32"/>
      <c r="N7" s="35"/>
      <c r="O7" s="36"/>
    </row>
    <row r="8" spans="1:15" x14ac:dyDescent="0.35">
      <c r="A8" s="6"/>
      <c r="B8" s="37" t="s">
        <v>7</v>
      </c>
      <c r="C8" s="6"/>
      <c r="D8" s="75">
        <v>2</v>
      </c>
      <c r="E8" s="76">
        <v>1.8</v>
      </c>
      <c r="F8" s="77" t="s">
        <v>8</v>
      </c>
      <c r="G8" s="17"/>
      <c r="H8" s="75">
        <v>3</v>
      </c>
      <c r="I8" s="76">
        <f>(H8/42)*100</f>
        <v>7.1428571428571423</v>
      </c>
      <c r="J8" s="77" t="s">
        <v>8</v>
      </c>
      <c r="K8" s="38"/>
      <c r="L8" s="75">
        <v>5</v>
      </c>
      <c r="M8" s="140">
        <f>(L8/153)*100</f>
        <v>3.2679738562091507</v>
      </c>
      <c r="N8" s="77">
        <v>0.5</v>
      </c>
      <c r="O8" s="39"/>
    </row>
    <row r="9" spans="1:15" x14ac:dyDescent="0.35">
      <c r="A9" s="6"/>
      <c r="B9" s="40" t="s">
        <v>9</v>
      </c>
      <c r="C9" s="6"/>
      <c r="D9" s="75">
        <v>26</v>
      </c>
      <c r="E9" s="76">
        <v>23.4</v>
      </c>
      <c r="F9" s="77">
        <v>5.6</v>
      </c>
      <c r="G9" s="17"/>
      <c r="H9" s="75">
        <v>10</v>
      </c>
      <c r="I9" s="76">
        <f t="shared" ref="I9:I16" si="0">(H9/42)*100</f>
        <v>23.809523809523807</v>
      </c>
      <c r="J9" s="78">
        <v>2.1</v>
      </c>
      <c r="K9" s="38"/>
      <c r="L9" s="75">
        <v>36</v>
      </c>
      <c r="M9" s="140">
        <f t="shared" ref="M9:M13" si="1">(L9/153)*100</f>
        <v>23.52941176470588</v>
      </c>
      <c r="N9" s="77">
        <v>3.9</v>
      </c>
      <c r="O9" s="39"/>
    </row>
    <row r="10" spans="1:15" x14ac:dyDescent="0.35">
      <c r="A10" s="7"/>
      <c r="B10" s="40" t="s">
        <v>10</v>
      </c>
      <c r="C10" s="7"/>
      <c r="D10" s="75">
        <v>26</v>
      </c>
      <c r="E10" s="76">
        <v>23.4</v>
      </c>
      <c r="F10" s="78">
        <v>5.3</v>
      </c>
      <c r="G10" s="17"/>
      <c r="H10" s="75">
        <v>10</v>
      </c>
      <c r="I10" s="76">
        <f t="shared" si="0"/>
        <v>23.809523809523807</v>
      </c>
      <c r="J10" s="77">
        <v>2.1</v>
      </c>
      <c r="K10" s="41"/>
      <c r="L10" s="75">
        <v>36</v>
      </c>
      <c r="M10" s="140">
        <f t="shared" si="1"/>
        <v>23.52941176470588</v>
      </c>
      <c r="N10" s="77">
        <v>3.7</v>
      </c>
      <c r="O10" s="42"/>
    </row>
    <row r="11" spans="1:15" x14ac:dyDescent="0.35">
      <c r="A11" s="8"/>
      <c r="B11" s="40" t="s">
        <v>11</v>
      </c>
      <c r="C11" s="43"/>
      <c r="D11" s="75">
        <v>25</v>
      </c>
      <c r="E11" s="76">
        <v>22.5</v>
      </c>
      <c r="F11" s="77">
        <v>5.5</v>
      </c>
      <c r="G11" s="17"/>
      <c r="H11" s="75">
        <v>3</v>
      </c>
      <c r="I11" s="76">
        <f t="shared" si="0"/>
        <v>7.1428571428571423</v>
      </c>
      <c r="J11" s="77" t="s">
        <v>8</v>
      </c>
      <c r="K11" s="43"/>
      <c r="L11" s="75">
        <v>28</v>
      </c>
      <c r="M11" s="140">
        <f t="shared" si="1"/>
        <v>18.300653594771241</v>
      </c>
      <c r="N11" s="77">
        <v>3</v>
      </c>
      <c r="O11" s="44"/>
    </row>
    <row r="12" spans="1:15" x14ac:dyDescent="0.35">
      <c r="A12" s="6"/>
      <c r="B12" s="40" t="s">
        <v>12</v>
      </c>
      <c r="C12" s="6"/>
      <c r="D12" s="75">
        <v>20</v>
      </c>
      <c r="E12" s="76">
        <v>18</v>
      </c>
      <c r="F12" s="77">
        <v>4.8</v>
      </c>
      <c r="G12" s="17"/>
      <c r="H12" s="75">
        <v>5</v>
      </c>
      <c r="I12" s="76">
        <f t="shared" si="0"/>
        <v>11.904761904761903</v>
      </c>
      <c r="J12" s="77">
        <v>1.2</v>
      </c>
      <c r="K12" s="38"/>
      <c r="L12" s="75">
        <v>25</v>
      </c>
      <c r="M12" s="140">
        <f t="shared" si="1"/>
        <v>16.33986928104575</v>
      </c>
      <c r="N12" s="77">
        <v>3</v>
      </c>
      <c r="O12" s="39"/>
    </row>
    <row r="13" spans="1:15" x14ac:dyDescent="0.35">
      <c r="A13" s="6"/>
      <c r="B13" s="40" t="s">
        <v>13</v>
      </c>
      <c r="C13" s="6"/>
      <c r="D13" s="75">
        <v>7</v>
      </c>
      <c r="E13" s="76">
        <v>6.3</v>
      </c>
      <c r="F13" s="77">
        <v>1.5234944610094239</v>
      </c>
      <c r="G13" s="17"/>
      <c r="H13" s="75">
        <v>7</v>
      </c>
      <c r="I13" s="76">
        <f t="shared" si="0"/>
        <v>16.666666666666664</v>
      </c>
      <c r="J13" s="77">
        <v>1.5</v>
      </c>
      <c r="K13" s="38"/>
      <c r="L13" s="75">
        <v>14</v>
      </c>
      <c r="M13" s="140">
        <f t="shared" si="1"/>
        <v>9.1503267973856204</v>
      </c>
      <c r="N13" s="77">
        <v>1.5</v>
      </c>
      <c r="O13" s="39"/>
    </row>
    <row r="14" spans="1:15" x14ac:dyDescent="0.35">
      <c r="A14" s="6"/>
      <c r="B14" s="40" t="s">
        <v>14</v>
      </c>
      <c r="C14" s="6"/>
      <c r="D14" s="75">
        <v>3</v>
      </c>
      <c r="E14" s="76">
        <v>2.7</v>
      </c>
      <c r="F14" s="77" t="s">
        <v>8</v>
      </c>
      <c r="G14" s="17"/>
      <c r="H14" s="75">
        <v>3</v>
      </c>
      <c r="I14" s="76">
        <f t="shared" si="0"/>
        <v>7.1428571428571423</v>
      </c>
      <c r="J14" s="77" t="s">
        <v>8</v>
      </c>
      <c r="K14" s="38"/>
      <c r="L14" s="75">
        <v>6</v>
      </c>
      <c r="M14" s="76">
        <f>(L14/153)*100</f>
        <v>3.9215686274509802</v>
      </c>
      <c r="N14" s="77">
        <v>0.8</v>
      </c>
      <c r="O14" s="39"/>
    </row>
    <row r="15" spans="1:15" x14ac:dyDescent="0.35">
      <c r="A15" s="6"/>
      <c r="B15" s="40" t="s">
        <v>15</v>
      </c>
      <c r="C15" s="6"/>
      <c r="D15" s="75">
        <v>2</v>
      </c>
      <c r="E15" s="76">
        <v>1.8</v>
      </c>
      <c r="F15" s="77" t="s">
        <v>8</v>
      </c>
      <c r="G15" s="17"/>
      <c r="H15" s="75">
        <v>1</v>
      </c>
      <c r="I15" s="76">
        <f t="shared" si="0"/>
        <v>2.3809523809523809</v>
      </c>
      <c r="J15" s="77" t="s">
        <v>8</v>
      </c>
      <c r="K15" s="38"/>
      <c r="L15" s="75">
        <v>3</v>
      </c>
      <c r="M15" s="140">
        <f>(L15/153)*100</f>
        <v>1.9607843137254901</v>
      </c>
      <c r="N15" s="77" t="s">
        <v>8</v>
      </c>
      <c r="O15" s="39"/>
    </row>
    <row r="16" spans="1:15" ht="16" thickBot="1" x14ac:dyDescent="0.4">
      <c r="A16" s="6"/>
      <c r="B16" s="40" t="s">
        <v>16</v>
      </c>
      <c r="C16" s="6"/>
      <c r="D16" s="79">
        <v>0</v>
      </c>
      <c r="E16" s="80">
        <v>0</v>
      </c>
      <c r="F16" s="81">
        <v>0</v>
      </c>
      <c r="G16" s="17"/>
      <c r="H16" s="79">
        <v>0</v>
      </c>
      <c r="I16" s="80">
        <f t="shared" si="0"/>
        <v>0</v>
      </c>
      <c r="J16" s="85">
        <v>0</v>
      </c>
      <c r="K16" s="38"/>
      <c r="L16" s="79">
        <v>0</v>
      </c>
      <c r="M16" s="80">
        <v>0</v>
      </c>
      <c r="N16" s="85">
        <v>0</v>
      </c>
      <c r="O16" s="39"/>
    </row>
    <row r="17" spans="1:15" ht="16" thickTop="1" x14ac:dyDescent="0.35">
      <c r="A17" s="7"/>
      <c r="B17" s="45" t="s">
        <v>17</v>
      </c>
      <c r="C17" s="41"/>
      <c r="D17" s="82">
        <v>111</v>
      </c>
      <c r="E17" s="83">
        <v>100</v>
      </c>
      <c r="F17" s="84">
        <v>3.2</v>
      </c>
      <c r="G17" s="17"/>
      <c r="H17" s="82">
        <v>42</v>
      </c>
      <c r="I17" s="83">
        <v>100</v>
      </c>
      <c r="J17" s="84">
        <v>1.2</v>
      </c>
      <c r="K17" s="41"/>
      <c r="L17" s="82">
        <v>153</v>
      </c>
      <c r="M17" s="83">
        <v>100</v>
      </c>
      <c r="N17" s="92">
        <v>2.2000000000000002</v>
      </c>
      <c r="O17" s="42"/>
    </row>
    <row r="18" spans="1:15" ht="18" x14ac:dyDescent="0.35">
      <c r="A18" s="9"/>
      <c r="B18" s="30" t="s">
        <v>47</v>
      </c>
      <c r="C18" s="46"/>
      <c r="D18" s="47"/>
      <c r="E18" s="48"/>
      <c r="F18" s="49"/>
      <c r="G18" s="17"/>
      <c r="H18" s="47"/>
      <c r="I18" s="48"/>
      <c r="J18" s="49"/>
      <c r="K18" s="46"/>
      <c r="L18" s="46"/>
      <c r="M18" s="50"/>
      <c r="N18" s="51"/>
      <c r="O18" s="52"/>
    </row>
    <row r="19" spans="1:15" x14ac:dyDescent="0.35">
      <c r="A19" s="6"/>
      <c r="B19" s="40" t="s">
        <v>18</v>
      </c>
      <c r="C19" s="53"/>
      <c r="D19" s="75">
        <v>30</v>
      </c>
      <c r="E19" s="76">
        <v>27</v>
      </c>
      <c r="F19" s="86">
        <v>1.3</v>
      </c>
      <c r="G19" s="17"/>
      <c r="H19" s="88">
        <v>18</v>
      </c>
      <c r="I19" s="76">
        <f t="shared" ref="I19:I23" si="2">(H19/42)*100</f>
        <v>42.857142857142854</v>
      </c>
      <c r="J19" s="77">
        <v>0.7</v>
      </c>
      <c r="K19" s="54"/>
      <c r="L19" s="75">
        <v>48</v>
      </c>
      <c r="M19" s="140">
        <f>(L19/153)*100</f>
        <v>31.372549019607842</v>
      </c>
      <c r="N19" s="77">
        <v>1</v>
      </c>
      <c r="O19" s="53"/>
    </row>
    <row r="20" spans="1:15" x14ac:dyDescent="0.35">
      <c r="A20" s="6"/>
      <c r="B20" s="40" t="s">
        <v>19</v>
      </c>
      <c r="C20" s="53"/>
      <c r="D20" s="75">
        <v>39</v>
      </c>
      <c r="E20" s="76">
        <v>35.1</v>
      </c>
      <c r="F20" s="86">
        <v>8.3000000000000007</v>
      </c>
      <c r="G20" s="17"/>
      <c r="H20" s="88">
        <v>11</v>
      </c>
      <c r="I20" s="76">
        <f t="shared" si="2"/>
        <v>26.190476190476193</v>
      </c>
      <c r="J20" s="77">
        <v>2.2999999999999998</v>
      </c>
      <c r="K20" s="54"/>
      <c r="L20" s="75">
        <v>50</v>
      </c>
      <c r="M20" s="140">
        <f t="shared" ref="M20:M23" si="3">(L20/153)*100</f>
        <v>32.679738562091501</v>
      </c>
      <c r="N20" s="77">
        <v>5.3</v>
      </c>
      <c r="O20" s="53"/>
    </row>
    <row r="21" spans="1:15" x14ac:dyDescent="0.35">
      <c r="A21" s="6"/>
      <c r="B21" s="40" t="s">
        <v>20</v>
      </c>
      <c r="C21" s="53"/>
      <c r="D21" s="75">
        <v>1</v>
      </c>
      <c r="E21" s="76">
        <v>0.9</v>
      </c>
      <c r="F21" s="77" t="s">
        <v>8</v>
      </c>
      <c r="G21" s="17"/>
      <c r="H21" s="88">
        <v>2</v>
      </c>
      <c r="I21" s="76">
        <f t="shared" si="2"/>
        <v>4.7619047619047619</v>
      </c>
      <c r="J21" s="78" t="s">
        <v>8</v>
      </c>
      <c r="K21" s="54"/>
      <c r="L21" s="75">
        <v>3</v>
      </c>
      <c r="M21" s="140">
        <f t="shared" si="3"/>
        <v>1.9607843137254901</v>
      </c>
      <c r="N21" s="78" t="s">
        <v>8</v>
      </c>
      <c r="O21" s="53"/>
    </row>
    <row r="22" spans="1:15" x14ac:dyDescent="0.35">
      <c r="A22" s="6"/>
      <c r="B22" s="40" t="s">
        <v>21</v>
      </c>
      <c r="C22" s="53"/>
      <c r="D22" s="75">
        <v>39</v>
      </c>
      <c r="E22" s="76">
        <v>35.1</v>
      </c>
      <c r="F22" s="87">
        <v>14.8</v>
      </c>
      <c r="G22" s="17"/>
      <c r="H22" s="88">
        <v>11</v>
      </c>
      <c r="I22" s="76">
        <f t="shared" si="2"/>
        <v>26.190476190476193</v>
      </c>
      <c r="J22" s="77">
        <v>4</v>
      </c>
      <c r="K22" s="54"/>
      <c r="L22" s="75">
        <v>50</v>
      </c>
      <c r="M22" s="140">
        <f t="shared" si="3"/>
        <v>32.679738562091501</v>
      </c>
      <c r="N22" s="78">
        <v>9.3000000000000007</v>
      </c>
      <c r="O22" s="53"/>
    </row>
    <row r="23" spans="1:15" x14ac:dyDescent="0.35">
      <c r="A23" s="6"/>
      <c r="B23" s="40" t="s">
        <v>22</v>
      </c>
      <c r="C23" s="53"/>
      <c r="D23" s="75">
        <v>0</v>
      </c>
      <c r="E23" s="76">
        <v>0</v>
      </c>
      <c r="F23" s="86">
        <v>0</v>
      </c>
      <c r="G23" s="17"/>
      <c r="H23" s="88">
        <v>0</v>
      </c>
      <c r="I23" s="76">
        <f t="shared" si="2"/>
        <v>0</v>
      </c>
      <c r="J23" s="77">
        <v>0</v>
      </c>
      <c r="K23" s="54"/>
      <c r="L23" s="75">
        <v>0</v>
      </c>
      <c r="M23" s="140">
        <f t="shared" si="3"/>
        <v>0</v>
      </c>
      <c r="N23" s="77">
        <v>0</v>
      </c>
      <c r="O23" s="53"/>
    </row>
    <row r="24" spans="1:15" x14ac:dyDescent="0.35">
      <c r="A24" s="6"/>
      <c r="B24" s="40" t="s">
        <v>23</v>
      </c>
      <c r="C24" s="53"/>
      <c r="D24" s="75">
        <v>2</v>
      </c>
      <c r="E24" s="76">
        <v>1.8</v>
      </c>
      <c r="F24" s="77" t="s">
        <v>8</v>
      </c>
      <c r="G24" s="17"/>
      <c r="H24" s="88">
        <v>0</v>
      </c>
      <c r="I24" s="76">
        <v>0</v>
      </c>
      <c r="J24" s="77">
        <v>0</v>
      </c>
      <c r="K24" s="54"/>
      <c r="L24" s="40">
        <v>2</v>
      </c>
      <c r="M24" s="76">
        <f>(L24/153)*100</f>
        <v>1.3071895424836601</v>
      </c>
      <c r="N24" s="77" t="s">
        <v>8</v>
      </c>
      <c r="O24" s="53"/>
    </row>
    <row r="25" spans="1:15" ht="16" thickBot="1" x14ac:dyDescent="0.4">
      <c r="A25" s="6"/>
      <c r="B25" s="55" t="s">
        <v>24</v>
      </c>
      <c r="C25" s="53"/>
      <c r="D25" s="79">
        <v>0</v>
      </c>
      <c r="E25" s="80">
        <v>0</v>
      </c>
      <c r="F25" s="85">
        <v>0</v>
      </c>
      <c r="G25" s="17"/>
      <c r="H25" s="89">
        <v>0</v>
      </c>
      <c r="I25" s="80">
        <v>0</v>
      </c>
      <c r="J25" s="85">
        <v>0</v>
      </c>
      <c r="K25" s="54"/>
      <c r="L25" s="79">
        <v>0</v>
      </c>
      <c r="M25" s="80">
        <v>0</v>
      </c>
      <c r="N25" s="85">
        <v>0</v>
      </c>
      <c r="O25" s="53"/>
    </row>
    <row r="26" spans="1:15" ht="16" thickTop="1" x14ac:dyDescent="0.35">
      <c r="A26" s="7"/>
      <c r="B26" s="45" t="s">
        <v>17</v>
      </c>
      <c r="C26" s="56"/>
      <c r="D26" s="82">
        <v>111</v>
      </c>
      <c r="E26" s="83">
        <v>100</v>
      </c>
      <c r="F26" s="150">
        <v>3.2</v>
      </c>
      <c r="G26" s="17"/>
      <c r="H26" s="82">
        <v>42</v>
      </c>
      <c r="I26" s="93">
        <v>100</v>
      </c>
      <c r="J26" s="95">
        <v>1.2</v>
      </c>
      <c r="K26" s="56"/>
      <c r="L26" s="94">
        <v>153</v>
      </c>
      <c r="M26" s="93">
        <v>100</v>
      </c>
      <c r="N26" s="92">
        <v>2.2000000000000002</v>
      </c>
      <c r="O26" s="56"/>
    </row>
    <row r="27" spans="1:15" ht="18" x14ac:dyDescent="0.35">
      <c r="A27" s="6"/>
      <c r="B27" s="57" t="s">
        <v>48</v>
      </c>
      <c r="C27" s="41"/>
      <c r="D27" s="58"/>
      <c r="E27" s="59"/>
      <c r="F27" s="60"/>
      <c r="G27" s="17"/>
      <c r="H27" s="58"/>
      <c r="I27" s="59"/>
      <c r="J27" s="60"/>
      <c r="K27" s="61"/>
      <c r="L27" s="62"/>
      <c r="M27" s="63"/>
      <c r="N27" s="64"/>
      <c r="O27" s="39"/>
    </row>
    <row r="28" spans="1:15" x14ac:dyDescent="0.35">
      <c r="A28" s="6"/>
      <c r="B28" s="65" t="s">
        <v>25</v>
      </c>
      <c r="C28" s="53"/>
      <c r="D28" s="75">
        <v>38</v>
      </c>
      <c r="E28" s="76">
        <f>(D28/D76)*100</f>
        <v>34.234234234234236</v>
      </c>
      <c r="F28" s="77" t="s">
        <v>8</v>
      </c>
      <c r="G28" s="54"/>
      <c r="H28" s="88">
        <v>8</v>
      </c>
      <c r="I28" s="76">
        <f>(H28/H76)*100</f>
        <v>19.047619047619047</v>
      </c>
      <c r="J28" s="87" t="s">
        <v>8</v>
      </c>
      <c r="K28" s="54"/>
      <c r="L28" s="75">
        <v>46</v>
      </c>
      <c r="M28" s="76">
        <f>(L28/L76)*100</f>
        <v>30.065359477124183</v>
      </c>
      <c r="N28" s="77" t="s">
        <v>8</v>
      </c>
      <c r="O28" s="53"/>
    </row>
    <row r="29" spans="1:15" x14ac:dyDescent="0.35">
      <c r="A29" s="6"/>
      <c r="B29" s="40" t="s">
        <v>26</v>
      </c>
      <c r="C29" s="53"/>
      <c r="D29" s="88">
        <v>25</v>
      </c>
      <c r="E29" s="76">
        <f>(D29/D76)*100</f>
        <v>22.522522522522522</v>
      </c>
      <c r="F29" s="77" t="s">
        <v>8</v>
      </c>
      <c r="G29" s="54"/>
      <c r="H29" s="88">
        <v>12</v>
      </c>
      <c r="I29" s="76">
        <f>(H29/H76)*100</f>
        <v>28.571428571428569</v>
      </c>
      <c r="J29" s="87" t="s">
        <v>8</v>
      </c>
      <c r="K29" s="54"/>
      <c r="L29" s="75">
        <v>37</v>
      </c>
      <c r="M29" s="76">
        <f>(L29/L76)*100</f>
        <v>24.183006535947712</v>
      </c>
      <c r="N29" s="77" t="s">
        <v>8</v>
      </c>
      <c r="O29" s="53"/>
    </row>
    <row r="30" spans="1:15" x14ac:dyDescent="0.35">
      <c r="A30" s="6"/>
      <c r="B30" s="40" t="s">
        <v>27</v>
      </c>
      <c r="C30" s="53"/>
      <c r="D30" s="75">
        <v>27</v>
      </c>
      <c r="E30" s="76">
        <f>(D30/D76)*100</f>
        <v>24.324324324324326</v>
      </c>
      <c r="F30" s="77" t="s">
        <v>8</v>
      </c>
      <c r="G30" s="54"/>
      <c r="H30" s="88">
        <v>9</v>
      </c>
      <c r="I30" s="76">
        <f>(H30/H76)*100</f>
        <v>21.428571428571427</v>
      </c>
      <c r="J30" s="86" t="s">
        <v>8</v>
      </c>
      <c r="K30" s="54"/>
      <c r="L30" s="75">
        <v>36</v>
      </c>
      <c r="M30" s="76">
        <f>(L30/L76)*100</f>
        <v>23.52941176470588</v>
      </c>
      <c r="N30" s="77" t="s">
        <v>8</v>
      </c>
      <c r="O30" s="53"/>
    </row>
    <row r="31" spans="1:15" x14ac:dyDescent="0.35">
      <c r="A31" s="6"/>
      <c r="B31" s="40" t="s">
        <v>28</v>
      </c>
      <c r="C31" s="53"/>
      <c r="D31" s="88">
        <v>7</v>
      </c>
      <c r="E31" s="76">
        <f>(D31/D76)*100</f>
        <v>6.3063063063063058</v>
      </c>
      <c r="F31" s="77" t="s">
        <v>8</v>
      </c>
      <c r="G31" s="54"/>
      <c r="H31" s="88">
        <v>24</v>
      </c>
      <c r="I31" s="76">
        <f>(H31/H76)*100</f>
        <v>57.142857142857139</v>
      </c>
      <c r="J31" s="87" t="s">
        <v>8</v>
      </c>
      <c r="K31" s="54"/>
      <c r="L31" s="75">
        <v>31</v>
      </c>
      <c r="M31" s="76">
        <f>(L31/L76)*100</f>
        <v>20.261437908496731</v>
      </c>
      <c r="N31" s="77" t="s">
        <v>8</v>
      </c>
      <c r="O31" s="53"/>
    </row>
    <row r="32" spans="1:15" x14ac:dyDescent="0.35">
      <c r="A32" s="6"/>
      <c r="B32" s="40" t="s">
        <v>29</v>
      </c>
      <c r="C32" s="53"/>
      <c r="D32" s="88" t="s">
        <v>30</v>
      </c>
      <c r="E32" s="77" t="s">
        <v>8</v>
      </c>
      <c r="F32" s="77" t="s">
        <v>8</v>
      </c>
      <c r="G32" s="54"/>
      <c r="H32" s="91" t="s">
        <v>31</v>
      </c>
      <c r="I32" s="90" t="s">
        <v>8</v>
      </c>
      <c r="J32" s="78" t="s">
        <v>8</v>
      </c>
      <c r="K32" s="54"/>
      <c r="L32" s="75">
        <v>22</v>
      </c>
      <c r="M32" s="76">
        <f>(L32/L76)*100</f>
        <v>14.37908496732026</v>
      </c>
      <c r="N32" s="77" t="s">
        <v>8</v>
      </c>
      <c r="O32" s="53"/>
    </row>
    <row r="33" spans="1:15" x14ac:dyDescent="0.35">
      <c r="A33" s="6"/>
      <c r="B33" s="40" t="s">
        <v>32</v>
      </c>
      <c r="C33" s="53"/>
      <c r="D33" s="88" t="s">
        <v>30</v>
      </c>
      <c r="E33" s="90" t="s">
        <v>8</v>
      </c>
      <c r="F33" s="77" t="s">
        <v>8</v>
      </c>
      <c r="G33" s="54"/>
      <c r="H33" s="91" t="s">
        <v>31</v>
      </c>
      <c r="I33" s="90" t="s">
        <v>8</v>
      </c>
      <c r="J33" s="87" t="s">
        <v>8</v>
      </c>
      <c r="K33" s="54"/>
      <c r="L33" s="75">
        <v>17</v>
      </c>
      <c r="M33" s="76">
        <f>(L33/L76)*100</f>
        <v>11.111111111111111</v>
      </c>
      <c r="N33" s="77" t="s">
        <v>8</v>
      </c>
      <c r="O33" s="53"/>
    </row>
    <row r="34" spans="1:15" x14ac:dyDescent="0.35">
      <c r="A34" s="6"/>
      <c r="B34" s="40" t="s">
        <v>33</v>
      </c>
      <c r="C34" s="53"/>
      <c r="D34" s="88" t="s">
        <v>30</v>
      </c>
      <c r="E34" s="90" t="s">
        <v>8</v>
      </c>
      <c r="F34" s="77" t="s">
        <v>8</v>
      </c>
      <c r="G34" s="54"/>
      <c r="H34" s="88" t="s">
        <v>31</v>
      </c>
      <c r="I34" s="90" t="s">
        <v>8</v>
      </c>
      <c r="J34" s="87" t="s">
        <v>8</v>
      </c>
      <c r="K34" s="54"/>
      <c r="L34" s="75">
        <v>13</v>
      </c>
      <c r="M34" s="76">
        <f>(L34/L76)*100</f>
        <v>8.4967320261437909</v>
      </c>
      <c r="N34" s="77" t="s">
        <v>8</v>
      </c>
      <c r="O34" s="53"/>
    </row>
    <row r="35" spans="1:15" x14ac:dyDescent="0.35">
      <c r="A35" s="6"/>
      <c r="B35" s="40" t="s">
        <v>34</v>
      </c>
      <c r="C35" s="53"/>
      <c r="D35" s="88" t="s">
        <v>30</v>
      </c>
      <c r="E35" s="90" t="s">
        <v>8</v>
      </c>
      <c r="F35" s="77" t="s">
        <v>8</v>
      </c>
      <c r="G35" s="54"/>
      <c r="H35" s="88" t="s">
        <v>31</v>
      </c>
      <c r="I35" s="90" t="s">
        <v>8</v>
      </c>
      <c r="J35" s="87" t="s">
        <v>8</v>
      </c>
      <c r="K35" s="54"/>
      <c r="L35" s="75">
        <v>13</v>
      </c>
      <c r="M35" s="76">
        <f>(L35/L76)*100</f>
        <v>8.4967320261437909</v>
      </c>
      <c r="N35" s="77" t="s">
        <v>8</v>
      </c>
      <c r="O35" s="53"/>
    </row>
    <row r="36" spans="1:15" x14ac:dyDescent="0.35">
      <c r="A36" s="6"/>
      <c r="B36" s="40" t="s">
        <v>35</v>
      </c>
      <c r="C36" s="53"/>
      <c r="D36" s="158" t="s">
        <v>31</v>
      </c>
      <c r="E36" s="77" t="s">
        <v>8</v>
      </c>
      <c r="F36" s="77"/>
      <c r="G36" s="54"/>
      <c r="H36" s="88" t="s">
        <v>31</v>
      </c>
      <c r="I36" s="77" t="s">
        <v>8</v>
      </c>
      <c r="J36" s="77" t="s">
        <v>8</v>
      </c>
      <c r="K36" s="54"/>
      <c r="L36" s="75">
        <v>9</v>
      </c>
      <c r="M36" s="76">
        <f>(L36/L76)*100</f>
        <v>5.8823529411764701</v>
      </c>
      <c r="N36" s="77" t="s">
        <v>8</v>
      </c>
      <c r="O36" s="53"/>
    </row>
    <row r="37" spans="1:15" x14ac:dyDescent="0.35">
      <c r="A37" s="6"/>
      <c r="B37" s="40" t="s">
        <v>36</v>
      </c>
      <c r="C37" s="38"/>
      <c r="D37" s="158" t="s">
        <v>31</v>
      </c>
      <c r="E37" s="77" t="s">
        <v>8</v>
      </c>
      <c r="F37" s="77" t="s">
        <v>8</v>
      </c>
      <c r="G37" s="66"/>
      <c r="H37" s="88" t="s">
        <v>31</v>
      </c>
      <c r="I37" s="77" t="s">
        <v>8</v>
      </c>
      <c r="J37" s="77" t="s">
        <v>8</v>
      </c>
      <c r="K37" s="66"/>
      <c r="L37" s="75">
        <v>7</v>
      </c>
      <c r="M37" s="76">
        <f>(L37/L76)*100</f>
        <v>4.5751633986928102</v>
      </c>
      <c r="N37" s="77" t="s">
        <v>8</v>
      </c>
      <c r="O37" s="39"/>
    </row>
    <row r="38" spans="1:15" x14ac:dyDescent="0.35">
      <c r="A38" s="10"/>
      <c r="B38" s="30" t="s">
        <v>37</v>
      </c>
      <c r="C38" s="41"/>
      <c r="D38" s="58"/>
      <c r="E38" s="59"/>
      <c r="F38" s="60"/>
      <c r="G38" s="61"/>
      <c r="H38" s="58"/>
      <c r="I38" s="59"/>
      <c r="J38" s="60"/>
      <c r="K38" s="61"/>
      <c r="L38" s="61"/>
      <c r="M38" s="63"/>
      <c r="N38" s="64"/>
      <c r="O38" s="39"/>
    </row>
    <row r="39" spans="1:15" x14ac:dyDescent="0.35">
      <c r="A39" s="10"/>
      <c r="B39" s="40" t="s">
        <v>38</v>
      </c>
      <c r="C39" s="53"/>
      <c r="D39" s="75">
        <v>82</v>
      </c>
      <c r="E39" s="76">
        <f>(D39/111)*100</f>
        <v>73.873873873873876</v>
      </c>
      <c r="F39" s="87">
        <v>2.4</v>
      </c>
      <c r="G39" s="54"/>
      <c r="H39" s="88">
        <v>20</v>
      </c>
      <c r="I39" s="76">
        <f>(H39/42)*100</f>
        <v>47.619047619047613</v>
      </c>
      <c r="J39" s="77">
        <v>0.6</v>
      </c>
      <c r="K39" s="54"/>
      <c r="L39" s="75">
        <v>102</v>
      </c>
      <c r="M39" s="140">
        <f>(L39/153)*100</f>
        <v>66.666666666666657</v>
      </c>
      <c r="N39" s="77">
        <v>1.5</v>
      </c>
      <c r="O39" s="53"/>
    </row>
    <row r="40" spans="1:15" x14ac:dyDescent="0.35">
      <c r="A40" s="10"/>
      <c r="B40" s="40" t="s">
        <v>39</v>
      </c>
      <c r="C40" s="53"/>
      <c r="D40" s="75">
        <v>19</v>
      </c>
      <c r="E40" s="76">
        <f t="shared" ref="E40:E44" si="4">(D40/111)*100</f>
        <v>17.117117117117118</v>
      </c>
      <c r="F40" s="96">
        <v>0.6</v>
      </c>
      <c r="G40" s="54"/>
      <c r="H40" s="88">
        <v>12</v>
      </c>
      <c r="I40" s="140">
        <f>(H40/42)*100</f>
        <v>28.571428571428569</v>
      </c>
      <c r="J40" s="87">
        <v>0.3</v>
      </c>
      <c r="K40" s="54"/>
      <c r="L40" s="75">
        <v>31</v>
      </c>
      <c r="M40" s="140">
        <f t="shared" ref="M40:M43" si="5">(L40/153)*100</f>
        <v>20.261437908496731</v>
      </c>
      <c r="N40" s="78">
        <v>0.4</v>
      </c>
      <c r="O40" s="53"/>
    </row>
    <row r="41" spans="1:15" x14ac:dyDescent="0.35">
      <c r="A41" s="10"/>
      <c r="B41" s="40" t="s">
        <v>40</v>
      </c>
      <c r="C41" s="53"/>
      <c r="D41" s="75">
        <v>7</v>
      </c>
      <c r="E41" s="76">
        <f t="shared" si="4"/>
        <v>6.3063063063063058</v>
      </c>
      <c r="F41" s="77">
        <v>0.2</v>
      </c>
      <c r="G41" s="54"/>
      <c r="H41" s="88">
        <v>1</v>
      </c>
      <c r="I41" s="140">
        <f t="shared" ref="I41:I43" si="6">(H41/42)*100</f>
        <v>2.3809523809523809</v>
      </c>
      <c r="J41" s="77" t="s">
        <v>8</v>
      </c>
      <c r="K41" s="54"/>
      <c r="L41" s="75">
        <v>8</v>
      </c>
      <c r="M41" s="140">
        <f t="shared" si="5"/>
        <v>5.2287581699346406</v>
      </c>
      <c r="N41" s="78">
        <v>8.5697048365128842E-2</v>
      </c>
      <c r="O41" s="53"/>
    </row>
    <row r="42" spans="1:15" x14ac:dyDescent="0.35">
      <c r="A42" s="10"/>
      <c r="B42" s="40" t="s">
        <v>41</v>
      </c>
      <c r="C42" s="53"/>
      <c r="D42" s="75">
        <v>2</v>
      </c>
      <c r="E42" s="76">
        <f t="shared" si="4"/>
        <v>1.8018018018018018</v>
      </c>
      <c r="F42" s="77" t="s">
        <v>8</v>
      </c>
      <c r="G42" s="54"/>
      <c r="H42" s="88">
        <v>4</v>
      </c>
      <c r="I42" s="140">
        <f t="shared" si="6"/>
        <v>9.5238095238095237</v>
      </c>
      <c r="J42" s="77" t="s">
        <v>8</v>
      </c>
      <c r="K42" s="54"/>
      <c r="L42" s="75">
        <v>6</v>
      </c>
      <c r="M42" s="140">
        <f t="shared" si="5"/>
        <v>3.9215686274509802</v>
      </c>
      <c r="N42" s="78">
        <v>0.1</v>
      </c>
      <c r="O42" s="53"/>
    </row>
    <row r="43" spans="1:15" x14ac:dyDescent="0.35">
      <c r="A43" s="10"/>
      <c r="B43" s="40" t="s">
        <v>42</v>
      </c>
      <c r="C43" s="53"/>
      <c r="D43" s="75">
        <v>0</v>
      </c>
      <c r="E43" s="76">
        <f t="shared" si="4"/>
        <v>0</v>
      </c>
      <c r="F43" s="77" t="s">
        <v>8</v>
      </c>
      <c r="G43" s="54"/>
      <c r="H43" s="88">
        <v>3</v>
      </c>
      <c r="I43" s="140">
        <f t="shared" si="6"/>
        <v>7.1428571428571423</v>
      </c>
      <c r="J43" s="77" t="s">
        <v>8</v>
      </c>
      <c r="K43" s="54"/>
      <c r="L43" s="75">
        <v>3</v>
      </c>
      <c r="M43" s="140">
        <f t="shared" si="5"/>
        <v>1.9607843137254901</v>
      </c>
      <c r="N43" s="77" t="s">
        <v>8</v>
      </c>
      <c r="O43" s="53"/>
    </row>
    <row r="44" spans="1:15" ht="16" thickBot="1" x14ac:dyDescent="0.4">
      <c r="A44" s="10"/>
      <c r="B44" s="40" t="s">
        <v>43</v>
      </c>
      <c r="C44" s="53"/>
      <c r="D44" s="79">
        <v>1</v>
      </c>
      <c r="E44" s="80">
        <f t="shared" si="4"/>
        <v>0.90090090090090091</v>
      </c>
      <c r="F44" s="85" t="s">
        <v>8</v>
      </c>
      <c r="G44" s="54"/>
      <c r="H44" s="89">
        <v>2</v>
      </c>
      <c r="I44" s="144">
        <f>(H44/42)*100</f>
        <v>4.7619047619047619</v>
      </c>
      <c r="J44" s="85" t="s">
        <v>8</v>
      </c>
      <c r="K44" s="54"/>
      <c r="L44" s="79">
        <v>3</v>
      </c>
      <c r="M44" s="144">
        <f>(L44/153)*100</f>
        <v>1.9607843137254901</v>
      </c>
      <c r="N44" s="85" t="s">
        <v>8</v>
      </c>
      <c r="O44" s="53"/>
    </row>
    <row r="45" spans="1:15" ht="16" thickTop="1" x14ac:dyDescent="0.35">
      <c r="A45" s="10"/>
      <c r="B45" s="45" t="s">
        <v>17</v>
      </c>
      <c r="C45" s="56"/>
      <c r="D45" s="82">
        <v>111</v>
      </c>
      <c r="E45" s="97">
        <v>100</v>
      </c>
      <c r="F45" s="150">
        <v>3.2</v>
      </c>
      <c r="G45" s="67"/>
      <c r="H45" s="82">
        <v>42</v>
      </c>
      <c r="I45" s="97">
        <v>100</v>
      </c>
      <c r="J45" s="95">
        <v>1.2</v>
      </c>
      <c r="K45" s="56"/>
      <c r="L45" s="98">
        <v>153</v>
      </c>
      <c r="M45" s="93">
        <v>100</v>
      </c>
      <c r="N45" s="92">
        <v>2.2000000000000002</v>
      </c>
      <c r="O45" s="56"/>
    </row>
    <row r="46" spans="1:15" ht="18" x14ac:dyDescent="0.35">
      <c r="A46" s="101"/>
      <c r="B46" s="30" t="s">
        <v>49</v>
      </c>
      <c r="C46" s="102"/>
      <c r="D46" s="103"/>
      <c r="E46" s="103"/>
      <c r="F46" s="103"/>
      <c r="G46" s="104"/>
      <c r="H46" s="103"/>
      <c r="I46" s="105"/>
      <c r="J46" s="103"/>
      <c r="K46" s="104"/>
      <c r="L46" s="103"/>
      <c r="M46" s="103"/>
      <c r="N46" s="106"/>
      <c r="O46" s="107"/>
    </row>
    <row r="47" spans="1:15" ht="17" customHeight="1" x14ac:dyDescent="0.35">
      <c r="A47" s="99"/>
      <c r="B47" s="40" t="s">
        <v>50</v>
      </c>
      <c r="C47" s="108"/>
      <c r="D47" s="40">
        <v>1</v>
      </c>
      <c r="E47" s="140">
        <f>(D47/108)*100</f>
        <v>0.92592592592592582</v>
      </c>
      <c r="F47" s="117" t="s">
        <v>8</v>
      </c>
      <c r="G47" s="109"/>
      <c r="H47" s="40">
        <v>1</v>
      </c>
      <c r="I47" s="140">
        <f>(H47/41)*100</f>
        <v>2.4390243902439024</v>
      </c>
      <c r="J47" s="117" t="s">
        <v>8</v>
      </c>
      <c r="K47" s="109"/>
      <c r="L47" s="40">
        <v>2</v>
      </c>
      <c r="M47" s="140">
        <f>(L47/149)*100</f>
        <v>1.3422818791946309</v>
      </c>
      <c r="N47" s="117" t="s">
        <v>8</v>
      </c>
      <c r="O47" s="110"/>
    </row>
    <row r="48" spans="1:15" ht="16.5" customHeight="1" x14ac:dyDescent="0.35">
      <c r="A48" s="99"/>
      <c r="B48" s="40" t="s">
        <v>51</v>
      </c>
      <c r="C48" s="108"/>
      <c r="D48" s="40">
        <v>1</v>
      </c>
      <c r="E48" s="140">
        <f t="shared" ref="E48:E60" si="7">(D48/108)*100</f>
        <v>0.92592592592592582</v>
      </c>
      <c r="F48" s="117" t="s">
        <v>8</v>
      </c>
      <c r="G48" s="109"/>
      <c r="H48" s="40">
        <v>1</v>
      </c>
      <c r="I48" s="140">
        <f t="shared" ref="I48:I60" si="8">(H48/41)*100</f>
        <v>2.4390243902439024</v>
      </c>
      <c r="J48" s="117" t="s">
        <v>8</v>
      </c>
      <c r="K48" s="109"/>
      <c r="L48" s="40">
        <v>2</v>
      </c>
      <c r="M48" s="140">
        <f t="shared" ref="M48:M60" si="9">(L48/149)*100</f>
        <v>1.3422818791946309</v>
      </c>
      <c r="N48" s="117" t="s">
        <v>8</v>
      </c>
      <c r="O48" s="110"/>
    </row>
    <row r="49" spans="1:15" ht="15.5" customHeight="1" x14ac:dyDescent="0.35">
      <c r="A49" s="99"/>
      <c r="B49" s="40" t="s">
        <v>52</v>
      </c>
      <c r="C49" s="108"/>
      <c r="D49" s="40">
        <v>12</v>
      </c>
      <c r="E49" s="140">
        <f t="shared" si="7"/>
        <v>11.111111111111111</v>
      </c>
      <c r="F49" s="141">
        <v>4.2</v>
      </c>
      <c r="G49" s="109"/>
      <c r="H49" s="40">
        <v>1</v>
      </c>
      <c r="I49" s="140">
        <f t="shared" si="8"/>
        <v>2.4390243902439024</v>
      </c>
      <c r="J49" s="117" t="s">
        <v>8</v>
      </c>
      <c r="K49" s="109"/>
      <c r="L49" s="40">
        <v>13</v>
      </c>
      <c r="M49" s="140">
        <f t="shared" si="9"/>
        <v>8.724832214765101</v>
      </c>
      <c r="N49" s="141">
        <v>2.2000000000000002</v>
      </c>
      <c r="O49" s="110"/>
    </row>
    <row r="50" spans="1:15" ht="15.5" customHeight="1" x14ac:dyDescent="0.35">
      <c r="A50" s="111"/>
      <c r="B50" s="40" t="s">
        <v>53</v>
      </c>
      <c r="C50" s="112"/>
      <c r="D50" s="142">
        <v>0</v>
      </c>
      <c r="E50" s="140">
        <f t="shared" si="7"/>
        <v>0</v>
      </c>
      <c r="F50" s="141">
        <v>0</v>
      </c>
      <c r="G50" s="113"/>
      <c r="H50" s="142">
        <v>0</v>
      </c>
      <c r="I50" s="140">
        <f t="shared" si="8"/>
        <v>0</v>
      </c>
      <c r="J50" s="117">
        <v>0</v>
      </c>
      <c r="K50" s="113"/>
      <c r="L50" s="142">
        <v>0</v>
      </c>
      <c r="M50" s="140">
        <f t="shared" si="9"/>
        <v>0</v>
      </c>
      <c r="N50" s="117">
        <v>0</v>
      </c>
      <c r="O50" s="114"/>
    </row>
    <row r="51" spans="1:15" ht="15" customHeight="1" x14ac:dyDescent="0.35">
      <c r="A51" s="115"/>
      <c r="B51" s="40" t="s">
        <v>54</v>
      </c>
      <c r="C51" s="116"/>
      <c r="D51" s="40">
        <v>11</v>
      </c>
      <c r="E51" s="140">
        <f t="shared" si="7"/>
        <v>10.185185185185185</v>
      </c>
      <c r="F51" s="141">
        <v>2.8</v>
      </c>
      <c r="G51" s="116"/>
      <c r="H51" s="40">
        <v>4</v>
      </c>
      <c r="I51" s="140">
        <f t="shared" si="8"/>
        <v>9.7560975609756095</v>
      </c>
      <c r="J51" s="117" t="s">
        <v>8</v>
      </c>
      <c r="K51" s="116"/>
      <c r="L51" s="40">
        <v>15</v>
      </c>
      <c r="M51" s="140">
        <f t="shared" si="9"/>
        <v>10.067114093959731</v>
      </c>
      <c r="N51" s="141">
        <v>1.9</v>
      </c>
      <c r="O51" s="114"/>
    </row>
    <row r="52" spans="1:15" ht="15.5" customHeight="1" x14ac:dyDescent="0.35">
      <c r="A52" s="99"/>
      <c r="B52" s="40" t="s">
        <v>55</v>
      </c>
      <c r="C52" s="108"/>
      <c r="D52" s="40">
        <v>0</v>
      </c>
      <c r="E52" s="140">
        <f t="shared" si="7"/>
        <v>0</v>
      </c>
      <c r="F52" s="141">
        <v>0</v>
      </c>
      <c r="G52" s="109"/>
      <c r="H52" s="40">
        <v>0</v>
      </c>
      <c r="I52" s="140">
        <f t="shared" si="8"/>
        <v>0</v>
      </c>
      <c r="J52" s="117">
        <v>0</v>
      </c>
      <c r="K52" s="109"/>
      <c r="L52" s="40">
        <v>0</v>
      </c>
      <c r="M52" s="140">
        <f t="shared" si="9"/>
        <v>0</v>
      </c>
      <c r="N52" s="141">
        <v>0</v>
      </c>
      <c r="O52" s="110"/>
    </row>
    <row r="53" spans="1:15" ht="16.5" customHeight="1" x14ac:dyDescent="0.35">
      <c r="A53" s="99"/>
      <c r="B53" s="40" t="s">
        <v>56</v>
      </c>
      <c r="C53" s="108"/>
      <c r="D53" s="40">
        <v>22</v>
      </c>
      <c r="E53" s="140">
        <f t="shared" si="7"/>
        <v>20.37037037037037</v>
      </c>
      <c r="F53" s="141">
        <v>9.8000000000000007</v>
      </c>
      <c r="G53" s="109"/>
      <c r="H53" s="40">
        <v>9</v>
      </c>
      <c r="I53" s="140">
        <f t="shared" si="8"/>
        <v>21.951219512195124</v>
      </c>
      <c r="J53" s="117">
        <v>3.8</v>
      </c>
      <c r="K53" s="109"/>
      <c r="L53" s="40">
        <v>31</v>
      </c>
      <c r="M53" s="140">
        <f t="shared" si="9"/>
        <v>20.80536912751678</v>
      </c>
      <c r="N53" s="141">
        <v>6.7</v>
      </c>
      <c r="O53" s="110"/>
    </row>
    <row r="54" spans="1:15" ht="17" customHeight="1" x14ac:dyDescent="0.35">
      <c r="A54" s="99"/>
      <c r="B54" s="40" t="s">
        <v>57</v>
      </c>
      <c r="C54" s="108"/>
      <c r="D54" s="40">
        <v>0</v>
      </c>
      <c r="E54" s="140">
        <f t="shared" si="7"/>
        <v>0</v>
      </c>
      <c r="F54" s="117">
        <v>0</v>
      </c>
      <c r="G54" s="100"/>
      <c r="H54" s="40">
        <v>0</v>
      </c>
      <c r="I54" s="140">
        <f t="shared" si="8"/>
        <v>0</v>
      </c>
      <c r="J54" s="117">
        <v>0</v>
      </c>
      <c r="K54" s="109"/>
      <c r="L54" s="40">
        <v>0</v>
      </c>
      <c r="M54" s="140">
        <f t="shared" si="9"/>
        <v>0</v>
      </c>
      <c r="N54" s="117">
        <v>0</v>
      </c>
      <c r="O54" s="110"/>
    </row>
    <row r="55" spans="1:15" ht="16.5" customHeight="1" x14ac:dyDescent="0.35">
      <c r="A55" s="99"/>
      <c r="B55" s="40" t="s">
        <v>58</v>
      </c>
      <c r="C55" s="108"/>
      <c r="D55" s="40">
        <v>6</v>
      </c>
      <c r="E55" s="140">
        <f t="shared" si="7"/>
        <v>5.5555555555555554</v>
      </c>
      <c r="F55" s="141">
        <v>0.8</v>
      </c>
      <c r="G55" s="109"/>
      <c r="H55" s="40">
        <v>8</v>
      </c>
      <c r="I55" s="140">
        <f t="shared" si="8"/>
        <v>19.512195121951219</v>
      </c>
      <c r="J55" s="141">
        <v>1</v>
      </c>
      <c r="K55" s="109"/>
      <c r="L55" s="40">
        <v>14</v>
      </c>
      <c r="M55" s="140">
        <f t="shared" si="9"/>
        <v>9.3959731543624159</v>
      </c>
      <c r="N55" s="141">
        <v>0.9</v>
      </c>
      <c r="O55" s="110"/>
    </row>
    <row r="56" spans="1:15" ht="15.5" customHeight="1" x14ac:dyDescent="0.35">
      <c r="A56" s="99"/>
      <c r="B56" s="40" t="s">
        <v>59</v>
      </c>
      <c r="C56" s="108"/>
      <c r="D56" s="142">
        <v>0</v>
      </c>
      <c r="E56" s="140">
        <f t="shared" si="7"/>
        <v>0</v>
      </c>
      <c r="F56" s="141">
        <v>0</v>
      </c>
      <c r="G56" s="109"/>
      <c r="H56" s="142">
        <v>0</v>
      </c>
      <c r="I56" s="140">
        <f t="shared" si="8"/>
        <v>0</v>
      </c>
      <c r="J56" s="117">
        <v>0</v>
      </c>
      <c r="K56" s="109"/>
      <c r="L56" s="142">
        <v>0</v>
      </c>
      <c r="M56" s="140">
        <f t="shared" si="9"/>
        <v>0</v>
      </c>
      <c r="N56" s="117">
        <v>0</v>
      </c>
      <c r="O56" s="110"/>
    </row>
    <row r="57" spans="1:15" ht="16.5" customHeight="1" x14ac:dyDescent="0.35">
      <c r="A57" s="99"/>
      <c r="B57" s="40" t="s">
        <v>60</v>
      </c>
      <c r="C57" s="108"/>
      <c r="D57" s="40">
        <v>3</v>
      </c>
      <c r="E57" s="140">
        <f t="shared" si="7"/>
        <v>2.7777777777777777</v>
      </c>
      <c r="F57" s="117" t="s">
        <v>8</v>
      </c>
      <c r="G57" s="109"/>
      <c r="H57" s="40">
        <v>1</v>
      </c>
      <c r="I57" s="140">
        <f t="shared" si="8"/>
        <v>2.4390243902439024</v>
      </c>
      <c r="J57" s="117" t="s">
        <v>8</v>
      </c>
      <c r="K57" s="109"/>
      <c r="L57" s="40">
        <v>4</v>
      </c>
      <c r="M57" s="140">
        <f t="shared" si="9"/>
        <v>2.6845637583892619</v>
      </c>
      <c r="N57" s="117" t="s">
        <v>8</v>
      </c>
      <c r="O57" s="110"/>
    </row>
    <row r="58" spans="1:15" ht="16.5" customHeight="1" x14ac:dyDescent="0.35">
      <c r="A58" s="99"/>
      <c r="B58" s="40" t="s">
        <v>61</v>
      </c>
      <c r="C58" s="108"/>
      <c r="D58" s="40">
        <v>13</v>
      </c>
      <c r="E58" s="140">
        <f t="shared" si="7"/>
        <v>12.037037037037036</v>
      </c>
      <c r="F58" s="141">
        <v>5</v>
      </c>
      <c r="G58" s="100"/>
      <c r="H58" s="40">
        <v>1</v>
      </c>
      <c r="I58" s="140">
        <f t="shared" si="8"/>
        <v>2.4390243902439024</v>
      </c>
      <c r="J58" s="117" t="s">
        <v>8</v>
      </c>
      <c r="K58" s="109"/>
      <c r="L58" s="40">
        <v>14</v>
      </c>
      <c r="M58" s="140">
        <f t="shared" si="9"/>
        <v>9.3959731543624159</v>
      </c>
      <c r="N58" s="141">
        <v>2.6</v>
      </c>
      <c r="O58" s="110"/>
    </row>
    <row r="59" spans="1:15" ht="15" customHeight="1" x14ac:dyDescent="0.35">
      <c r="A59" s="99"/>
      <c r="B59" s="40" t="s">
        <v>62</v>
      </c>
      <c r="C59" s="108"/>
      <c r="D59" s="40">
        <v>25</v>
      </c>
      <c r="E59" s="140">
        <f t="shared" si="7"/>
        <v>23.148148148148149</v>
      </c>
      <c r="F59" s="141">
        <v>6.8</v>
      </c>
      <c r="G59" s="109"/>
      <c r="H59" s="40">
        <v>5</v>
      </c>
      <c r="I59" s="140">
        <f t="shared" si="8"/>
        <v>12.195121951219512</v>
      </c>
      <c r="J59" s="141">
        <v>1.3</v>
      </c>
      <c r="K59" s="109"/>
      <c r="L59" s="40">
        <v>30</v>
      </c>
      <c r="M59" s="140">
        <f t="shared" si="9"/>
        <v>20.134228187919462</v>
      </c>
      <c r="N59" s="141">
        <v>3.9</v>
      </c>
      <c r="O59" s="110"/>
    </row>
    <row r="60" spans="1:15" ht="17" customHeight="1" thickBot="1" x14ac:dyDescent="0.4">
      <c r="A60" s="99"/>
      <c r="B60" s="40" t="s">
        <v>63</v>
      </c>
      <c r="C60" s="108"/>
      <c r="D60" s="143">
        <v>14</v>
      </c>
      <c r="E60" s="144">
        <f t="shared" si="7"/>
        <v>12.962962962962962</v>
      </c>
      <c r="F60" s="145">
        <v>3.3</v>
      </c>
      <c r="G60" s="100"/>
      <c r="H60" s="143">
        <v>10</v>
      </c>
      <c r="I60" s="144">
        <f t="shared" si="8"/>
        <v>24.390243902439025</v>
      </c>
      <c r="J60" s="149">
        <v>2.2999999999999998</v>
      </c>
      <c r="K60" s="109"/>
      <c r="L60" s="143">
        <v>24</v>
      </c>
      <c r="M60" s="144">
        <f t="shared" si="9"/>
        <v>16.107382550335569</v>
      </c>
      <c r="N60" s="145">
        <v>2.8</v>
      </c>
      <c r="O60" s="110"/>
    </row>
    <row r="61" spans="1:15" ht="18.5" thickTop="1" x14ac:dyDescent="0.35">
      <c r="A61" s="99"/>
      <c r="B61" s="45" t="s">
        <v>64</v>
      </c>
      <c r="C61" s="113"/>
      <c r="D61" s="146">
        <v>108</v>
      </c>
      <c r="E61" s="147">
        <v>100</v>
      </c>
      <c r="F61" s="148">
        <v>3.2</v>
      </c>
      <c r="G61" s="113"/>
      <c r="H61" s="146">
        <v>41</v>
      </c>
      <c r="I61" s="147">
        <v>100</v>
      </c>
      <c r="J61" s="150">
        <v>1.1000000000000001</v>
      </c>
      <c r="K61" s="113"/>
      <c r="L61" s="146">
        <v>149</v>
      </c>
      <c r="M61" s="147">
        <v>100</v>
      </c>
      <c r="N61" s="150">
        <v>2.1</v>
      </c>
      <c r="O61" s="110"/>
    </row>
    <row r="62" spans="1:15" ht="18" x14ac:dyDescent="0.35">
      <c r="A62" s="111"/>
      <c r="B62" s="40" t="s">
        <v>65</v>
      </c>
      <c r="C62" s="112"/>
      <c r="D62" s="40">
        <v>3</v>
      </c>
      <c r="E62" s="117" t="s">
        <v>8</v>
      </c>
      <c r="F62" s="117" t="s">
        <v>8</v>
      </c>
      <c r="G62" s="118"/>
      <c r="H62" s="40">
        <v>1</v>
      </c>
      <c r="I62" s="117" t="s">
        <v>8</v>
      </c>
      <c r="J62" s="117" t="s">
        <v>8</v>
      </c>
      <c r="K62" s="113"/>
      <c r="L62" s="40">
        <v>4</v>
      </c>
      <c r="M62" s="117" t="s">
        <v>8</v>
      </c>
      <c r="N62" s="117" t="s">
        <v>8</v>
      </c>
      <c r="O62" s="114"/>
    </row>
    <row r="63" spans="1:15" ht="18" x14ac:dyDescent="0.4">
      <c r="A63" s="119"/>
      <c r="B63" s="30" t="s">
        <v>66</v>
      </c>
      <c r="C63" s="120"/>
      <c r="D63" s="121"/>
      <c r="E63" s="122"/>
      <c r="F63" s="123"/>
      <c r="G63" s="120"/>
      <c r="H63" s="121"/>
      <c r="I63" s="122"/>
      <c r="J63" s="123"/>
      <c r="K63" s="120"/>
      <c r="L63" s="121"/>
      <c r="M63" s="122"/>
      <c r="N63" s="123"/>
      <c r="O63" s="114"/>
    </row>
    <row r="64" spans="1:15" ht="15" customHeight="1" x14ac:dyDescent="0.4">
      <c r="A64" s="124"/>
      <c r="B64" s="40" t="s">
        <v>67</v>
      </c>
      <c r="C64" s="125"/>
      <c r="D64" s="151">
        <v>14</v>
      </c>
      <c r="E64" s="140">
        <f>(D64/109)*100</f>
        <v>12.844036697247708</v>
      </c>
      <c r="F64" s="141">
        <v>1</v>
      </c>
      <c r="G64" s="125"/>
      <c r="H64" s="151">
        <v>10</v>
      </c>
      <c r="I64" s="140">
        <f>(H64/39)*100</f>
        <v>25.641025641025639</v>
      </c>
      <c r="J64" s="141">
        <v>0.7</v>
      </c>
      <c r="K64" s="125"/>
      <c r="L64" s="40">
        <v>24</v>
      </c>
      <c r="M64" s="140">
        <f>(L64/148)*100</f>
        <v>16.216216216216218</v>
      </c>
      <c r="N64" s="117">
        <v>0.8</v>
      </c>
      <c r="O64" s="126"/>
    </row>
    <row r="65" spans="1:15" ht="15" customHeight="1" x14ac:dyDescent="0.4">
      <c r="A65" s="124"/>
      <c r="B65" s="40" t="s">
        <v>68</v>
      </c>
      <c r="C65" s="125"/>
      <c r="D65" s="152">
        <v>86</v>
      </c>
      <c r="E65" s="140">
        <f t="shared" ref="E65:E67" si="10">(D65/109)*100</f>
        <v>78.899082568807344</v>
      </c>
      <c r="F65" s="153">
        <v>7.5</v>
      </c>
      <c r="G65" s="125"/>
      <c r="H65" s="152">
        <v>20</v>
      </c>
      <c r="I65" s="140">
        <f t="shared" ref="I65:I67" si="11">(H65/39)*100</f>
        <v>51.282051282051277</v>
      </c>
      <c r="J65" s="141">
        <v>1.8</v>
      </c>
      <c r="K65" s="125"/>
      <c r="L65" s="40">
        <v>106</v>
      </c>
      <c r="M65" s="140">
        <f t="shared" ref="M65:M67" si="12">(L65/148)*100</f>
        <v>71.621621621621628</v>
      </c>
      <c r="N65" s="117">
        <v>4.7</v>
      </c>
      <c r="O65" s="126"/>
    </row>
    <row r="66" spans="1:15" ht="15.5" customHeight="1" x14ac:dyDescent="0.4">
      <c r="A66" s="124"/>
      <c r="B66" s="40" t="s">
        <v>69</v>
      </c>
      <c r="C66" s="125"/>
      <c r="D66" s="152">
        <v>1</v>
      </c>
      <c r="E66" s="140">
        <f t="shared" si="10"/>
        <v>0.91743119266055051</v>
      </c>
      <c r="F66" s="154" t="s">
        <v>8</v>
      </c>
      <c r="G66" s="125"/>
      <c r="H66" s="152">
        <v>1</v>
      </c>
      <c r="I66" s="140">
        <f t="shared" si="11"/>
        <v>2.5641025641025639</v>
      </c>
      <c r="J66" s="117" t="s">
        <v>8</v>
      </c>
      <c r="K66" s="125"/>
      <c r="L66" s="40">
        <v>2</v>
      </c>
      <c r="M66" s="140">
        <f t="shared" si="12"/>
        <v>1.3513513513513513</v>
      </c>
      <c r="N66" s="117" t="s">
        <v>8</v>
      </c>
      <c r="O66" s="126"/>
    </row>
    <row r="67" spans="1:15" ht="17" customHeight="1" thickBot="1" x14ac:dyDescent="0.45">
      <c r="A67" s="124"/>
      <c r="B67" s="40" t="s">
        <v>70</v>
      </c>
      <c r="C67" s="125"/>
      <c r="D67" s="143">
        <v>8</v>
      </c>
      <c r="E67" s="144">
        <f t="shared" si="10"/>
        <v>7.3394495412844041</v>
      </c>
      <c r="F67" s="155">
        <v>3.6</v>
      </c>
      <c r="G67" s="125"/>
      <c r="H67" s="143">
        <v>8</v>
      </c>
      <c r="I67" s="144">
        <f t="shared" si="11"/>
        <v>20.512820512820511</v>
      </c>
      <c r="J67" s="149">
        <v>2.4</v>
      </c>
      <c r="K67" s="125"/>
      <c r="L67" s="143">
        <v>16</v>
      </c>
      <c r="M67" s="144">
        <f t="shared" si="12"/>
        <v>10.810810810810811</v>
      </c>
      <c r="N67" s="149">
        <v>2.9</v>
      </c>
      <c r="O67" s="126"/>
    </row>
    <row r="68" spans="1:15" ht="17" customHeight="1" thickTop="1" x14ac:dyDescent="0.4">
      <c r="A68" s="124"/>
      <c r="B68" s="45" t="s">
        <v>17</v>
      </c>
      <c r="C68" s="127"/>
      <c r="D68" s="146">
        <v>109</v>
      </c>
      <c r="E68" s="147">
        <v>100</v>
      </c>
      <c r="F68" s="156">
        <v>3.8</v>
      </c>
      <c r="G68" s="127"/>
      <c r="H68" s="146">
        <v>39</v>
      </c>
      <c r="I68" s="147">
        <v>100</v>
      </c>
      <c r="J68" s="150">
        <v>1.3</v>
      </c>
      <c r="K68" s="127"/>
      <c r="L68" s="146">
        <v>148</v>
      </c>
      <c r="M68" s="147">
        <v>100</v>
      </c>
      <c r="N68" s="148">
        <v>2.5</v>
      </c>
      <c r="O68" s="128"/>
    </row>
    <row r="69" spans="1:15" ht="18" x14ac:dyDescent="0.4">
      <c r="A69" s="119"/>
      <c r="B69" s="30" t="s">
        <v>71</v>
      </c>
      <c r="C69" s="102"/>
      <c r="D69" s="129"/>
      <c r="E69" s="130"/>
      <c r="F69" s="131"/>
      <c r="G69" s="102"/>
      <c r="H69" s="129"/>
      <c r="I69" s="130"/>
      <c r="J69" s="131"/>
      <c r="K69" s="102"/>
      <c r="L69" s="129"/>
      <c r="M69" s="129"/>
      <c r="N69" s="131"/>
      <c r="O69" s="114"/>
    </row>
    <row r="70" spans="1:15" ht="18" x14ac:dyDescent="0.4">
      <c r="A70" s="124"/>
      <c r="B70" s="132" t="s">
        <v>72</v>
      </c>
      <c r="C70" s="125"/>
      <c r="D70" s="151">
        <v>6</v>
      </c>
      <c r="E70" s="140">
        <f>(D70/83)*100</f>
        <v>7.2289156626506017</v>
      </c>
      <c r="F70" s="154">
        <v>5.7</v>
      </c>
      <c r="G70" s="125"/>
      <c r="H70" s="151">
        <v>1</v>
      </c>
      <c r="I70" s="140">
        <f>(H70/29)*100</f>
        <v>3.4482758620689653</v>
      </c>
      <c r="J70" s="117" t="s">
        <v>8</v>
      </c>
      <c r="K70" s="125"/>
      <c r="L70" s="40">
        <v>7</v>
      </c>
      <c r="M70" s="140">
        <f>(L70/112)*100</f>
        <v>6.25</v>
      </c>
      <c r="N70" s="117">
        <v>3.2</v>
      </c>
      <c r="O70" s="126"/>
    </row>
    <row r="71" spans="1:15" ht="18" x14ac:dyDescent="0.4">
      <c r="A71" s="124"/>
      <c r="B71" s="159" t="s">
        <v>73</v>
      </c>
      <c r="C71" s="125"/>
      <c r="D71" s="152">
        <v>68</v>
      </c>
      <c r="E71" s="140">
        <f t="shared" ref="E71:E73" si="13">(D71/83)*100</f>
        <v>81.92771084337349</v>
      </c>
      <c r="F71" s="153">
        <v>9.6999999999999993</v>
      </c>
      <c r="G71" s="125"/>
      <c r="H71" s="152">
        <v>15</v>
      </c>
      <c r="I71" s="140">
        <f t="shared" ref="I71:I73" si="14">(H71/29)*100</f>
        <v>51.724137931034484</v>
      </c>
      <c r="J71" s="160">
        <v>2.4</v>
      </c>
      <c r="K71" s="125"/>
      <c r="L71" s="40">
        <v>83</v>
      </c>
      <c r="M71" s="140">
        <f t="shared" ref="M71:M73" si="15">(L71/112)*100</f>
        <v>74.107142857142861</v>
      </c>
      <c r="N71" s="117">
        <v>6.2</v>
      </c>
      <c r="O71" s="126"/>
    </row>
    <row r="72" spans="1:15" ht="18.5" thickBot="1" x14ac:dyDescent="0.45">
      <c r="A72" s="124"/>
      <c r="B72" s="159" t="s">
        <v>74</v>
      </c>
      <c r="C72" s="125"/>
      <c r="D72" s="143">
        <v>8</v>
      </c>
      <c r="E72" s="144">
        <f t="shared" si="13"/>
        <v>9.6385542168674707</v>
      </c>
      <c r="F72" s="149">
        <v>0.7</v>
      </c>
      <c r="G72" s="109"/>
      <c r="H72" s="143">
        <v>9</v>
      </c>
      <c r="I72" s="144">
        <f t="shared" si="14"/>
        <v>31.03448275862069</v>
      </c>
      <c r="J72" s="149">
        <v>0.7</v>
      </c>
      <c r="K72" s="109"/>
      <c r="L72" s="143">
        <v>17</v>
      </c>
      <c r="M72" s="144">
        <f t="shared" si="15"/>
        <v>15.178571428571427</v>
      </c>
      <c r="N72" s="149">
        <v>0.7</v>
      </c>
      <c r="O72" s="126"/>
    </row>
    <row r="73" spans="1:15" ht="18.5" thickTop="1" x14ac:dyDescent="0.4">
      <c r="A73" s="124"/>
      <c r="B73" s="159" t="s">
        <v>75</v>
      </c>
      <c r="C73" s="125"/>
      <c r="D73" s="152">
        <v>1</v>
      </c>
      <c r="E73" s="140">
        <f t="shared" si="13"/>
        <v>1.2048192771084338</v>
      </c>
      <c r="F73" s="154" t="s">
        <v>8</v>
      </c>
      <c r="G73" s="125"/>
      <c r="H73" s="152">
        <v>4</v>
      </c>
      <c r="I73" s="140">
        <f t="shared" si="14"/>
        <v>13.793103448275861</v>
      </c>
      <c r="J73" s="117" t="s">
        <v>8</v>
      </c>
      <c r="K73" s="125"/>
      <c r="L73" s="40">
        <v>5</v>
      </c>
      <c r="M73" s="140">
        <f t="shared" si="15"/>
        <v>4.4642857142857144</v>
      </c>
      <c r="N73" s="117">
        <v>0.5</v>
      </c>
      <c r="O73" s="126"/>
    </row>
    <row r="74" spans="1:15" ht="18" x14ac:dyDescent="0.4">
      <c r="A74" s="124"/>
      <c r="B74" s="133" t="s">
        <v>17</v>
      </c>
      <c r="C74" s="112"/>
      <c r="D74" s="146">
        <v>83</v>
      </c>
      <c r="E74" s="157">
        <v>100</v>
      </c>
      <c r="F74" s="157">
        <v>3.5</v>
      </c>
      <c r="G74" s="113"/>
      <c r="H74" s="146">
        <v>29</v>
      </c>
      <c r="I74" s="157">
        <v>100</v>
      </c>
      <c r="J74" s="150">
        <v>1.1301936294492605</v>
      </c>
      <c r="K74" s="113"/>
      <c r="L74" s="146">
        <v>112</v>
      </c>
      <c r="M74" s="157">
        <v>100</v>
      </c>
      <c r="N74" s="148">
        <v>2.2999999999999998</v>
      </c>
      <c r="O74" s="114"/>
    </row>
    <row r="75" spans="1:15" ht="18" x14ac:dyDescent="0.4">
      <c r="A75" s="134"/>
      <c r="B75" s="135"/>
      <c r="C75" s="136"/>
      <c r="D75" s="136"/>
      <c r="E75" s="137"/>
      <c r="F75" s="138"/>
      <c r="G75" s="136"/>
      <c r="H75" s="136"/>
      <c r="I75" s="137"/>
      <c r="J75" s="136"/>
      <c r="K75" s="136"/>
      <c r="L75" s="136"/>
      <c r="M75" s="137"/>
      <c r="N75" s="137"/>
      <c r="O75" s="139"/>
    </row>
    <row r="76" spans="1:15" ht="18" x14ac:dyDescent="0.35">
      <c r="A76" s="11"/>
      <c r="B76" s="68" t="s">
        <v>2</v>
      </c>
      <c r="C76" s="68"/>
      <c r="D76" s="69">
        <v>111</v>
      </c>
      <c r="E76" s="70">
        <v>100</v>
      </c>
      <c r="F76" s="70">
        <v>3.2</v>
      </c>
      <c r="G76" s="71">
        <v>0</v>
      </c>
      <c r="H76" s="69">
        <v>42</v>
      </c>
      <c r="I76" s="70">
        <v>100</v>
      </c>
      <c r="J76" s="70">
        <v>1.2</v>
      </c>
      <c r="K76" s="71">
        <v>0</v>
      </c>
      <c r="L76" s="69">
        <v>153</v>
      </c>
      <c r="M76" s="70">
        <v>100</v>
      </c>
      <c r="N76" s="70">
        <v>2.2000000000000002</v>
      </c>
      <c r="O76" s="72"/>
    </row>
    <row r="77" spans="1:15" x14ac:dyDescent="0.35">
      <c r="A77" s="161"/>
      <c r="B77" s="162"/>
      <c r="C77" s="162"/>
      <c r="D77" s="162"/>
      <c r="E77" s="162"/>
      <c r="F77" s="162"/>
      <c r="G77" s="162"/>
      <c r="H77" s="162"/>
      <c r="I77" s="162"/>
      <c r="J77" s="162"/>
      <c r="K77" s="162"/>
      <c r="L77" s="162"/>
      <c r="M77" s="162"/>
      <c r="N77" s="162"/>
      <c r="O77" s="162"/>
    </row>
  </sheetData>
  <mergeCells count="6">
    <mergeCell ref="A77:O77"/>
    <mergeCell ref="A1:O1"/>
    <mergeCell ref="A2:O2"/>
    <mergeCell ref="D4:F4"/>
    <mergeCell ref="H4:J4"/>
    <mergeCell ref="L4:N4"/>
  </mergeCells>
  <pageMargins left="0.7" right="0.7" top="0.75" bottom="0.75" header="0.3" footer="0.3"/>
  <drawing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Loreta Mckeown</dc:creator>
  <cp:lastModifiedBy>Ellis, Wayne (DPH)</cp:lastModifiedBy>
  <dcterms:created xsi:type="dcterms:W3CDTF">2026-08-19T19:19:41Z</dcterms:created>
  <dcterms:modified xsi:type="dcterms:W3CDTF">2026-10-20T17:42:03Z</dcterms:modified>
</cp:coreProperties>
</file>