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Customer Choice/2024/Electric Q3-4/"/>
    </mc:Choice>
  </mc:AlternateContent>
  <xr:revisionPtr revIDLastSave="2" documentId="8_{3A39B153-43DE-4C5A-A2ED-CE27B16395DD}" xr6:coauthVersionLast="47" xr6:coauthVersionMax="47" xr10:uidLastSave="{A49E398A-1ED2-4797-9245-1A141BF8A0A9}"/>
  <bookViews>
    <workbookView xWindow="-120" yWindow="-120" windowWidth="29040" windowHeight="15720" xr2:uid="{CBD5C63F-6DFB-44DF-9049-74642C65790F}"/>
  </bookViews>
  <sheets>
    <sheet name="JAN" sheetId="1" r:id="rId1"/>
    <sheet name="APR" sheetId="31" r:id="rId2"/>
    <sheet name="FEB" sheetId="29" r:id="rId3"/>
    <sheet name="MAR" sheetId="28" r:id="rId4"/>
    <sheet name="MAY" sheetId="32" r:id="rId5"/>
    <sheet name="JUN" sheetId="33" r:id="rId6"/>
    <sheet name="JUL" sheetId="34" r:id="rId7"/>
    <sheet name="AUG" sheetId="35" r:id="rId8"/>
    <sheet name="SEP" sheetId="3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H39" i="31"/>
  <c r="I39" i="31"/>
  <c r="H57" i="31"/>
  <c r="I57" i="31"/>
  <c r="G54" i="31" l="1"/>
  <c r="F54" i="31"/>
  <c r="E54" i="31"/>
  <c r="D54" i="31"/>
  <c r="C54" i="31"/>
  <c r="B54" i="31"/>
  <c r="G36" i="31"/>
  <c r="F36" i="31"/>
  <c r="E36" i="31"/>
  <c r="D36" i="31"/>
  <c r="C36" i="31"/>
  <c r="B36" i="31"/>
  <c r="G27" i="31"/>
  <c r="F27" i="31"/>
  <c r="E27" i="31"/>
  <c r="D27" i="31"/>
  <c r="C27" i="31"/>
  <c r="B27" i="31"/>
  <c r="G18" i="31"/>
  <c r="F18" i="31"/>
  <c r="E18" i="31"/>
  <c r="D18" i="31"/>
  <c r="C18" i="31"/>
  <c r="B18" i="31"/>
  <c r="G9" i="31" l="1"/>
  <c r="F9" i="31"/>
  <c r="E9" i="31"/>
  <c r="D9" i="31"/>
  <c r="C9" i="31"/>
  <c r="B9" i="31"/>
  <c r="K69" i="33" l="1"/>
  <c r="J69" i="33"/>
  <c r="G68" i="33"/>
  <c r="G67" i="33" s="1"/>
  <c r="F68" i="33"/>
  <c r="F67" i="33" s="1"/>
  <c r="E68" i="33"/>
  <c r="E67" i="33" s="1"/>
  <c r="D68" i="33"/>
  <c r="C68" i="33"/>
  <c r="C67" i="33" s="1"/>
  <c r="B68" i="33"/>
  <c r="B67" i="33" s="1"/>
  <c r="K66" i="33"/>
  <c r="J66" i="33"/>
  <c r="I66" i="33"/>
  <c r="H66" i="33"/>
  <c r="G65" i="33"/>
  <c r="F65" i="33"/>
  <c r="E65" i="33"/>
  <c r="D65" i="33"/>
  <c r="C65" i="33"/>
  <c r="B65" i="33"/>
  <c r="K64" i="33"/>
  <c r="J64" i="33"/>
  <c r="I64" i="33"/>
  <c r="H64" i="33"/>
  <c r="K63" i="33"/>
  <c r="J63" i="33"/>
  <c r="I63" i="33"/>
  <c r="H63" i="33"/>
  <c r="G62" i="33"/>
  <c r="F62" i="33"/>
  <c r="H62" i="33" s="1"/>
  <c r="E62" i="33"/>
  <c r="D62" i="33"/>
  <c r="C62" i="33"/>
  <c r="B62" i="33"/>
  <c r="K61" i="33"/>
  <c r="J61" i="33"/>
  <c r="I61" i="33"/>
  <c r="H61" i="33"/>
  <c r="K60" i="33"/>
  <c r="J60" i="33"/>
  <c r="I60" i="33"/>
  <c r="H60" i="33"/>
  <c r="G59" i="33"/>
  <c r="F59" i="33"/>
  <c r="E59" i="33"/>
  <c r="D59" i="33"/>
  <c r="C59" i="33"/>
  <c r="B59" i="33"/>
  <c r="K57" i="33"/>
  <c r="J57" i="33"/>
  <c r="I57" i="33"/>
  <c r="H57" i="33"/>
  <c r="G56" i="33"/>
  <c r="F56" i="33"/>
  <c r="E56" i="33"/>
  <c r="D56" i="33"/>
  <c r="C56" i="33"/>
  <c r="B56" i="33"/>
  <c r="J56" i="33" s="1"/>
  <c r="K55" i="33"/>
  <c r="J55" i="33"/>
  <c r="I55" i="33"/>
  <c r="H55" i="33"/>
  <c r="K54" i="33"/>
  <c r="J54" i="33"/>
  <c r="I54" i="33"/>
  <c r="H54" i="33"/>
  <c r="G53" i="33"/>
  <c r="F53" i="33"/>
  <c r="E53" i="33"/>
  <c r="I53" i="33" s="1"/>
  <c r="D53" i="33"/>
  <c r="C53" i="33"/>
  <c r="B53" i="33"/>
  <c r="K52" i="33"/>
  <c r="J52" i="33"/>
  <c r="I52" i="33"/>
  <c r="H52" i="33"/>
  <c r="K51" i="33"/>
  <c r="J51" i="33"/>
  <c r="I51" i="33"/>
  <c r="H51" i="33"/>
  <c r="G50" i="33"/>
  <c r="F50" i="33"/>
  <c r="E50" i="33"/>
  <c r="D50" i="33"/>
  <c r="C50" i="33"/>
  <c r="C49" i="33" s="1"/>
  <c r="B50" i="33"/>
  <c r="K48" i="33"/>
  <c r="J48" i="33"/>
  <c r="I48" i="33"/>
  <c r="H48" i="33"/>
  <c r="G47" i="33"/>
  <c r="F47" i="33"/>
  <c r="E47" i="33"/>
  <c r="D47" i="33"/>
  <c r="C47" i="33"/>
  <c r="B47" i="33"/>
  <c r="K46" i="33"/>
  <c r="J46" i="33"/>
  <c r="I46" i="33"/>
  <c r="H46" i="33"/>
  <c r="K45" i="33"/>
  <c r="J45" i="33"/>
  <c r="I45" i="33"/>
  <c r="H45" i="33"/>
  <c r="G44" i="33"/>
  <c r="F44" i="33"/>
  <c r="E44" i="33"/>
  <c r="I44" i="33" s="1"/>
  <c r="D44" i="33"/>
  <c r="H44" i="33" s="1"/>
  <c r="C44" i="33"/>
  <c r="B44" i="33"/>
  <c r="K43" i="33"/>
  <c r="J43" i="33"/>
  <c r="I43" i="33"/>
  <c r="H43" i="33"/>
  <c r="K42" i="33"/>
  <c r="J42" i="33"/>
  <c r="I42" i="33"/>
  <c r="H42" i="33"/>
  <c r="G41" i="33"/>
  <c r="F41" i="33"/>
  <c r="E41" i="33"/>
  <c r="D41" i="33"/>
  <c r="C41" i="33"/>
  <c r="B41" i="33"/>
  <c r="A41" i="33"/>
  <c r="K39" i="33"/>
  <c r="J39" i="33"/>
  <c r="I39" i="33"/>
  <c r="H39" i="33"/>
  <c r="G38" i="33"/>
  <c r="F38" i="33"/>
  <c r="E38" i="33"/>
  <c r="D38" i="33"/>
  <c r="C38" i="33"/>
  <c r="B38" i="33"/>
  <c r="K37" i="33"/>
  <c r="J37" i="33"/>
  <c r="I37" i="33"/>
  <c r="H37" i="33"/>
  <c r="K36" i="33"/>
  <c r="J36" i="33"/>
  <c r="I36" i="33"/>
  <c r="H36" i="33"/>
  <c r="G35" i="33"/>
  <c r="F35" i="33"/>
  <c r="E35" i="33"/>
  <c r="D35" i="33"/>
  <c r="C35" i="33"/>
  <c r="B35" i="33"/>
  <c r="K34" i="33"/>
  <c r="J34" i="33"/>
  <c r="I34" i="33"/>
  <c r="H34" i="33"/>
  <c r="K33" i="33"/>
  <c r="J33" i="33"/>
  <c r="I33" i="33"/>
  <c r="H33" i="33"/>
  <c r="G32" i="33"/>
  <c r="F32" i="33"/>
  <c r="E32" i="33"/>
  <c r="D32" i="33"/>
  <c r="C32" i="33"/>
  <c r="B32" i="33"/>
  <c r="K30" i="33"/>
  <c r="J30" i="33"/>
  <c r="I30" i="33"/>
  <c r="H30" i="33"/>
  <c r="G29" i="33"/>
  <c r="F29" i="33"/>
  <c r="E29" i="33"/>
  <c r="D29" i="33"/>
  <c r="C29" i="33"/>
  <c r="B29" i="33"/>
  <c r="K28" i="33"/>
  <c r="J28" i="33"/>
  <c r="I28" i="33"/>
  <c r="H28" i="33"/>
  <c r="K27" i="33"/>
  <c r="J27" i="33"/>
  <c r="I27" i="33"/>
  <c r="H27" i="33"/>
  <c r="G26" i="33"/>
  <c r="F26" i="33"/>
  <c r="E26" i="33"/>
  <c r="D26" i="33"/>
  <c r="C26" i="33"/>
  <c r="B26" i="33"/>
  <c r="K25" i="33"/>
  <c r="J25" i="33"/>
  <c r="I25" i="33"/>
  <c r="H25" i="33"/>
  <c r="K24" i="33"/>
  <c r="J24" i="33"/>
  <c r="I24" i="33"/>
  <c r="H24" i="33"/>
  <c r="G23" i="33"/>
  <c r="F23" i="33"/>
  <c r="E23" i="33"/>
  <c r="D23" i="33"/>
  <c r="C23" i="33"/>
  <c r="B23" i="33"/>
  <c r="K21" i="33"/>
  <c r="J21" i="33"/>
  <c r="I21" i="33"/>
  <c r="H21" i="33"/>
  <c r="G20" i="33"/>
  <c r="F20" i="33"/>
  <c r="E20" i="33"/>
  <c r="D20" i="33"/>
  <c r="C20" i="33"/>
  <c r="B20" i="33"/>
  <c r="K19" i="33"/>
  <c r="J19" i="33"/>
  <c r="I19" i="33"/>
  <c r="H19" i="33"/>
  <c r="K18" i="33"/>
  <c r="J18" i="33"/>
  <c r="I18" i="33"/>
  <c r="H18" i="33"/>
  <c r="G17" i="33"/>
  <c r="F17" i="33"/>
  <c r="E17" i="33"/>
  <c r="D17" i="33"/>
  <c r="C17" i="33"/>
  <c r="B17" i="33"/>
  <c r="K16" i="33"/>
  <c r="J16" i="33"/>
  <c r="I16" i="33"/>
  <c r="H16" i="33"/>
  <c r="A16" i="33"/>
  <c r="A25" i="33" s="1"/>
  <c r="A34" i="33" s="1"/>
  <c r="K15" i="33"/>
  <c r="J15" i="33"/>
  <c r="I15" i="33"/>
  <c r="H15" i="33"/>
  <c r="A15" i="33"/>
  <c r="A24" i="33" s="1"/>
  <c r="A33" i="33" s="1"/>
  <c r="G14" i="33"/>
  <c r="F14" i="33"/>
  <c r="E14" i="33"/>
  <c r="E13" i="33" s="1"/>
  <c r="D14" i="33"/>
  <c r="D13" i="33" s="1"/>
  <c r="C14" i="33"/>
  <c r="B14" i="33"/>
  <c r="K12" i="33"/>
  <c r="J12" i="33"/>
  <c r="I12" i="33"/>
  <c r="H12" i="33"/>
  <c r="G11" i="33"/>
  <c r="F11" i="33"/>
  <c r="E11" i="33"/>
  <c r="D11" i="33"/>
  <c r="C11" i="33"/>
  <c r="B11" i="33"/>
  <c r="J11" i="33" s="1"/>
  <c r="K10" i="33"/>
  <c r="J10" i="33"/>
  <c r="I10" i="33"/>
  <c r="H10" i="33"/>
  <c r="K9" i="33"/>
  <c r="J9" i="33"/>
  <c r="I9" i="33"/>
  <c r="H9" i="33"/>
  <c r="G8" i="33"/>
  <c r="F8" i="33"/>
  <c r="E8" i="33"/>
  <c r="D8" i="33"/>
  <c r="C8" i="33"/>
  <c r="B8" i="33"/>
  <c r="K7" i="33"/>
  <c r="J7" i="33"/>
  <c r="I7" i="33"/>
  <c r="H7" i="33"/>
  <c r="K6" i="33"/>
  <c r="J6" i="33"/>
  <c r="I6" i="33"/>
  <c r="H6" i="33"/>
  <c r="G5" i="33"/>
  <c r="F5" i="33"/>
  <c r="E5" i="33"/>
  <c r="D5" i="33"/>
  <c r="C5" i="33"/>
  <c r="B5" i="33"/>
  <c r="A2" i="33"/>
  <c r="K69" i="32"/>
  <c r="J69" i="32"/>
  <c r="G68" i="32"/>
  <c r="G67" i="32" s="1"/>
  <c r="F68" i="32"/>
  <c r="F67" i="32" s="1"/>
  <c r="E68" i="32"/>
  <c r="D68" i="32"/>
  <c r="C68" i="32"/>
  <c r="B68" i="32"/>
  <c r="E67" i="32"/>
  <c r="D67" i="32"/>
  <c r="K66" i="32"/>
  <c r="J66" i="32"/>
  <c r="I66" i="32"/>
  <c r="H66" i="32"/>
  <c r="G65" i="32"/>
  <c r="F65" i="32"/>
  <c r="E65" i="32"/>
  <c r="D65" i="32"/>
  <c r="C65" i="32"/>
  <c r="B65" i="32"/>
  <c r="K64" i="32"/>
  <c r="J64" i="32"/>
  <c r="I64" i="32"/>
  <c r="H64" i="32"/>
  <c r="K63" i="32"/>
  <c r="J63" i="32"/>
  <c r="I63" i="32"/>
  <c r="H63" i="32"/>
  <c r="G62" i="32"/>
  <c r="F62" i="32"/>
  <c r="E62" i="32"/>
  <c r="D62" i="32"/>
  <c r="C62" i="32"/>
  <c r="B62" i="32"/>
  <c r="K61" i="32"/>
  <c r="J61" i="32"/>
  <c r="I61" i="32"/>
  <c r="H61" i="32"/>
  <c r="K60" i="32"/>
  <c r="J60" i="32"/>
  <c r="I60" i="32"/>
  <c r="H60" i="32"/>
  <c r="G59" i="32"/>
  <c r="I59" i="32" s="1"/>
  <c r="F59" i="32"/>
  <c r="E59" i="32"/>
  <c r="D59" i="32"/>
  <c r="C59" i="32"/>
  <c r="B59" i="32"/>
  <c r="K57" i="32"/>
  <c r="J57" i="32"/>
  <c r="I57" i="32"/>
  <c r="H57" i="32"/>
  <c r="G56" i="32"/>
  <c r="F56" i="32"/>
  <c r="E56" i="32"/>
  <c r="D56" i="32"/>
  <c r="C56" i="32"/>
  <c r="B56" i="32"/>
  <c r="J56" i="32" s="1"/>
  <c r="K55" i="32"/>
  <c r="J55" i="32"/>
  <c r="I55" i="32"/>
  <c r="H55" i="32"/>
  <c r="K54" i="32"/>
  <c r="J54" i="32"/>
  <c r="I54" i="32"/>
  <c r="H54" i="32"/>
  <c r="G53" i="32"/>
  <c r="F53" i="32"/>
  <c r="E53" i="32"/>
  <c r="D53" i="32"/>
  <c r="C53" i="32"/>
  <c r="B53" i="32"/>
  <c r="K52" i="32"/>
  <c r="J52" i="32"/>
  <c r="I52" i="32"/>
  <c r="H52" i="32"/>
  <c r="K51" i="32"/>
  <c r="J51" i="32"/>
  <c r="I51" i="32"/>
  <c r="H51" i="32"/>
  <c r="G50" i="32"/>
  <c r="F50" i="32"/>
  <c r="E50" i="32"/>
  <c r="D50" i="32"/>
  <c r="C50" i="32"/>
  <c r="B50" i="32"/>
  <c r="K48" i="32"/>
  <c r="J48" i="32"/>
  <c r="I48" i="32"/>
  <c r="H48" i="32"/>
  <c r="G47" i="32"/>
  <c r="F47" i="32"/>
  <c r="E47" i="32"/>
  <c r="D47" i="32"/>
  <c r="C47" i="32"/>
  <c r="B47" i="32"/>
  <c r="K46" i="32"/>
  <c r="J46" i="32"/>
  <c r="I46" i="32"/>
  <c r="H46" i="32"/>
  <c r="K45" i="32"/>
  <c r="J45" i="32"/>
  <c r="I45" i="32"/>
  <c r="H45" i="32"/>
  <c r="G44" i="32"/>
  <c r="F44" i="32"/>
  <c r="E44" i="32"/>
  <c r="D44" i="32"/>
  <c r="C44" i="32"/>
  <c r="B44" i="32"/>
  <c r="K43" i="32"/>
  <c r="J43" i="32"/>
  <c r="I43" i="32"/>
  <c r="H43" i="32"/>
  <c r="K42" i="32"/>
  <c r="J42" i="32"/>
  <c r="I42" i="32"/>
  <c r="H42" i="32"/>
  <c r="G41" i="32"/>
  <c r="F41" i="32"/>
  <c r="E41" i="32"/>
  <c r="D41" i="32"/>
  <c r="H41" i="32" s="1"/>
  <c r="C41" i="32"/>
  <c r="B41" i="32"/>
  <c r="A41" i="32"/>
  <c r="K39" i="32"/>
  <c r="J39" i="32"/>
  <c r="I39" i="32"/>
  <c r="H39" i="32"/>
  <c r="G38" i="32"/>
  <c r="F38" i="32"/>
  <c r="E38" i="32"/>
  <c r="D38" i="32"/>
  <c r="C38" i="32"/>
  <c r="B38" i="32"/>
  <c r="K37" i="32"/>
  <c r="J37" i="32"/>
  <c r="I37" i="32"/>
  <c r="H37" i="32"/>
  <c r="K36" i="32"/>
  <c r="J36" i="32"/>
  <c r="I36" i="32"/>
  <c r="H36" i="32"/>
  <c r="G35" i="32"/>
  <c r="F35" i="32"/>
  <c r="E35" i="32"/>
  <c r="D35" i="32"/>
  <c r="C35" i="32"/>
  <c r="B35" i="32"/>
  <c r="K34" i="32"/>
  <c r="J34" i="32"/>
  <c r="I34" i="32"/>
  <c r="H34" i="32"/>
  <c r="K33" i="32"/>
  <c r="J33" i="32"/>
  <c r="I33" i="32"/>
  <c r="H33" i="32"/>
  <c r="G32" i="32"/>
  <c r="F32" i="32"/>
  <c r="E32" i="32"/>
  <c r="I32" i="32" s="1"/>
  <c r="D32" i="32"/>
  <c r="C32" i="32"/>
  <c r="B32" i="32"/>
  <c r="K30" i="32"/>
  <c r="J30" i="32"/>
  <c r="I30" i="32"/>
  <c r="H30" i="32"/>
  <c r="G29" i="32"/>
  <c r="F29" i="32"/>
  <c r="E29" i="32"/>
  <c r="D29" i="32"/>
  <c r="C29" i="32"/>
  <c r="B29" i="32"/>
  <c r="K28" i="32"/>
  <c r="J28" i="32"/>
  <c r="I28" i="32"/>
  <c r="H28" i="32"/>
  <c r="K27" i="32"/>
  <c r="J27" i="32"/>
  <c r="I27" i="32"/>
  <c r="H27" i="32"/>
  <c r="G26" i="32"/>
  <c r="F26" i="32"/>
  <c r="E26" i="32"/>
  <c r="D26" i="32"/>
  <c r="C26" i="32"/>
  <c r="B26" i="32"/>
  <c r="K25" i="32"/>
  <c r="J25" i="32"/>
  <c r="I25" i="32"/>
  <c r="H25" i="32"/>
  <c r="A25" i="32"/>
  <c r="A34" i="32" s="1"/>
  <c r="K24" i="32"/>
  <c r="J24" i="32"/>
  <c r="I24" i="32"/>
  <c r="H24" i="32"/>
  <c r="G23" i="32"/>
  <c r="F23" i="32"/>
  <c r="H23" i="32" s="1"/>
  <c r="E23" i="32"/>
  <c r="D23" i="32"/>
  <c r="C23" i="32"/>
  <c r="B23" i="32"/>
  <c r="K21" i="32"/>
  <c r="J21" i="32"/>
  <c r="I21" i="32"/>
  <c r="H21" i="32"/>
  <c r="G20" i="32"/>
  <c r="F20" i="32"/>
  <c r="E20" i="32"/>
  <c r="D20" i="32"/>
  <c r="H20" i="32" s="1"/>
  <c r="C20" i="32"/>
  <c r="K20" i="32" s="1"/>
  <c r="B20" i="32"/>
  <c r="K19" i="32"/>
  <c r="J19" i="32"/>
  <c r="I19" i="32"/>
  <c r="H19" i="32"/>
  <c r="K18" i="32"/>
  <c r="J18" i="32"/>
  <c r="I18" i="32"/>
  <c r="H18" i="32"/>
  <c r="G17" i="32"/>
  <c r="F17" i="32"/>
  <c r="E17" i="32"/>
  <c r="D17" i="32"/>
  <c r="C17" i="32"/>
  <c r="B17" i="32"/>
  <c r="K16" i="32"/>
  <c r="J16" i="32"/>
  <c r="I16" i="32"/>
  <c r="H16" i="32"/>
  <c r="A16" i="32"/>
  <c r="K15" i="32"/>
  <c r="J15" i="32"/>
  <c r="I15" i="32"/>
  <c r="H15" i="32"/>
  <c r="A15" i="32"/>
  <c r="A24" i="32" s="1"/>
  <c r="A33" i="32" s="1"/>
  <c r="G14" i="32"/>
  <c r="I14" i="32" s="1"/>
  <c r="F14" i="32"/>
  <c r="F13" i="32" s="1"/>
  <c r="E14" i="32"/>
  <c r="D14" i="32"/>
  <c r="C14" i="32"/>
  <c r="B14" i="32"/>
  <c r="K12" i="32"/>
  <c r="J12" i="32"/>
  <c r="I12" i="32"/>
  <c r="H12" i="32"/>
  <c r="G11" i="32"/>
  <c r="F11" i="32"/>
  <c r="E11" i="32"/>
  <c r="D11" i="32"/>
  <c r="C11" i="32"/>
  <c r="B11" i="32"/>
  <c r="K10" i="32"/>
  <c r="J10" i="32"/>
  <c r="I10" i="32"/>
  <c r="H10" i="32"/>
  <c r="K9" i="32"/>
  <c r="J9" i="32"/>
  <c r="I9" i="32"/>
  <c r="H9" i="32"/>
  <c r="G8" i="32"/>
  <c r="F8" i="32"/>
  <c r="H8" i="32" s="1"/>
  <c r="E8" i="32"/>
  <c r="D8" i="32"/>
  <c r="C8" i="32"/>
  <c r="B8" i="32"/>
  <c r="K7" i="32"/>
  <c r="J7" i="32"/>
  <c r="I7" i="32"/>
  <c r="H7" i="32"/>
  <c r="K6" i="32"/>
  <c r="J6" i="32"/>
  <c r="I6" i="32"/>
  <c r="H6" i="32"/>
  <c r="G5" i="32"/>
  <c r="F5" i="32"/>
  <c r="E5" i="32"/>
  <c r="D5" i="32"/>
  <c r="C5" i="32"/>
  <c r="B5" i="32"/>
  <c r="A2" i="32"/>
  <c r="F68" i="31"/>
  <c r="F67" i="31" s="1"/>
  <c r="D68" i="31"/>
  <c r="K69" i="31"/>
  <c r="J69" i="31"/>
  <c r="G68" i="31"/>
  <c r="G67" i="31" s="1"/>
  <c r="E68" i="31"/>
  <c r="B68" i="31"/>
  <c r="B67" i="31" s="1"/>
  <c r="E67" i="31"/>
  <c r="G65" i="31"/>
  <c r="F65" i="31"/>
  <c r="K66" i="31"/>
  <c r="J66" i="31"/>
  <c r="E65" i="31"/>
  <c r="D65" i="31"/>
  <c r="C65" i="31"/>
  <c r="B65" i="31"/>
  <c r="I64" i="31"/>
  <c r="H64" i="31"/>
  <c r="K64" i="31"/>
  <c r="B62" i="31"/>
  <c r="K63" i="31"/>
  <c r="J63" i="31"/>
  <c r="I63" i="31"/>
  <c r="H63" i="31"/>
  <c r="G62" i="31"/>
  <c r="F62" i="31"/>
  <c r="E62" i="31"/>
  <c r="C62" i="31"/>
  <c r="I61" i="31"/>
  <c r="H61" i="31"/>
  <c r="K61" i="31"/>
  <c r="J61" i="31"/>
  <c r="K60" i="31"/>
  <c r="J60" i="31"/>
  <c r="I60" i="31"/>
  <c r="H60" i="31"/>
  <c r="G59" i="31"/>
  <c r="F59" i="31"/>
  <c r="E59" i="31"/>
  <c r="I59" i="31" s="1"/>
  <c r="D59" i="31"/>
  <c r="H59" i="31" s="1"/>
  <c r="C59" i="31"/>
  <c r="B59" i="31"/>
  <c r="C56" i="31"/>
  <c r="B56" i="31"/>
  <c r="G56" i="31"/>
  <c r="F56" i="31"/>
  <c r="D56" i="31"/>
  <c r="H56" i="31" s="1"/>
  <c r="I55" i="31"/>
  <c r="F53" i="31"/>
  <c r="K55" i="31"/>
  <c r="J55" i="31"/>
  <c r="H54" i="31"/>
  <c r="I54" i="31"/>
  <c r="K54" i="31"/>
  <c r="J54" i="31"/>
  <c r="G53" i="31"/>
  <c r="E53" i="31"/>
  <c r="D53" i="31"/>
  <c r="B53" i="31"/>
  <c r="I52" i="31"/>
  <c r="F50" i="31"/>
  <c r="H52" i="31"/>
  <c r="K52" i="31"/>
  <c r="J52" i="31"/>
  <c r="K51" i="31"/>
  <c r="J51" i="31"/>
  <c r="I51" i="31"/>
  <c r="H51" i="31"/>
  <c r="G50" i="31"/>
  <c r="E50" i="31"/>
  <c r="D50" i="31"/>
  <c r="C50" i="31"/>
  <c r="B50" i="31"/>
  <c r="J50" i="31" s="1"/>
  <c r="K48" i="31"/>
  <c r="J48" i="31"/>
  <c r="H47" i="31"/>
  <c r="E47" i="31"/>
  <c r="I47" i="31" s="1"/>
  <c r="D47" i="31"/>
  <c r="C47" i="31"/>
  <c r="B47" i="31"/>
  <c r="K46" i="31"/>
  <c r="J46" i="31"/>
  <c r="I46" i="31"/>
  <c r="H46" i="31"/>
  <c r="K45" i="31"/>
  <c r="J45" i="31"/>
  <c r="I45" i="31"/>
  <c r="H45" i="31"/>
  <c r="G44" i="31"/>
  <c r="F44" i="31"/>
  <c r="E44" i="31"/>
  <c r="I44" i="31" s="1"/>
  <c r="D44" i="31"/>
  <c r="H44" i="31" s="1"/>
  <c r="C44" i="31"/>
  <c r="B44" i="31"/>
  <c r="I43" i="31"/>
  <c r="H43" i="31"/>
  <c r="K43" i="31"/>
  <c r="J43" i="31"/>
  <c r="K42" i="31"/>
  <c r="J42" i="31"/>
  <c r="I42" i="31"/>
  <c r="H42" i="31"/>
  <c r="G41" i="31"/>
  <c r="F41" i="31"/>
  <c r="E41" i="31"/>
  <c r="I41" i="31" s="1"/>
  <c r="D41" i="31"/>
  <c r="C41" i="31"/>
  <c r="B41" i="31"/>
  <c r="A41" i="31"/>
  <c r="E38" i="31"/>
  <c r="D38" i="31"/>
  <c r="K39" i="31"/>
  <c r="J39" i="31"/>
  <c r="G38" i="31"/>
  <c r="F38" i="31"/>
  <c r="C38" i="31"/>
  <c r="I37" i="31"/>
  <c r="H37" i="31"/>
  <c r="K37" i="31"/>
  <c r="J37" i="31"/>
  <c r="H36" i="31"/>
  <c r="F35" i="31"/>
  <c r="I36" i="31"/>
  <c r="C35" i="31"/>
  <c r="B35" i="31"/>
  <c r="G35" i="31"/>
  <c r="E35" i="31"/>
  <c r="D35" i="31"/>
  <c r="I34" i="31"/>
  <c r="F32" i="31"/>
  <c r="H34" i="31"/>
  <c r="K34" i="31"/>
  <c r="J34" i="31"/>
  <c r="K33" i="31"/>
  <c r="J33" i="31"/>
  <c r="I33" i="31"/>
  <c r="H33" i="31"/>
  <c r="G32" i="31"/>
  <c r="E32" i="31"/>
  <c r="D32" i="31"/>
  <c r="C32" i="31"/>
  <c r="B32" i="31"/>
  <c r="J30" i="31"/>
  <c r="D29" i="31"/>
  <c r="K30" i="31"/>
  <c r="F29" i="31"/>
  <c r="E29" i="31"/>
  <c r="C29" i="31"/>
  <c r="B29" i="31"/>
  <c r="I28" i="31"/>
  <c r="K28" i="31"/>
  <c r="B26" i="31"/>
  <c r="I27" i="31"/>
  <c r="H27" i="31"/>
  <c r="E26" i="31"/>
  <c r="K27" i="31"/>
  <c r="J27" i="31"/>
  <c r="G26" i="31"/>
  <c r="D26" i="31"/>
  <c r="C26" i="31"/>
  <c r="G23" i="31"/>
  <c r="F23" i="31"/>
  <c r="D23" i="31"/>
  <c r="K25" i="31"/>
  <c r="J25" i="31"/>
  <c r="A25" i="31"/>
  <c r="A34" i="31" s="1"/>
  <c r="K24" i="31"/>
  <c r="J24" i="31"/>
  <c r="I24" i="31"/>
  <c r="H24" i="31"/>
  <c r="E23" i="31"/>
  <c r="C23" i="31"/>
  <c r="F20" i="31"/>
  <c r="C20" i="31"/>
  <c r="B20" i="31"/>
  <c r="G20" i="31"/>
  <c r="E20" i="31"/>
  <c r="D20" i="31"/>
  <c r="H20" i="31" s="1"/>
  <c r="G17" i="31"/>
  <c r="H19" i="31"/>
  <c r="K19" i="31"/>
  <c r="J19" i="31"/>
  <c r="I18" i="31"/>
  <c r="H18" i="31"/>
  <c r="F17" i="31"/>
  <c r="D17" i="31"/>
  <c r="K18" i="31"/>
  <c r="J18" i="31"/>
  <c r="E17" i="31"/>
  <c r="C17" i="31"/>
  <c r="B17" i="31"/>
  <c r="I16" i="31"/>
  <c r="H16" i="31"/>
  <c r="K16" i="31"/>
  <c r="J16" i="31"/>
  <c r="A16" i="31"/>
  <c r="K15" i="31"/>
  <c r="J15" i="31"/>
  <c r="I15" i="31"/>
  <c r="H15" i="31"/>
  <c r="A15" i="31"/>
  <c r="A24" i="31" s="1"/>
  <c r="A33" i="31" s="1"/>
  <c r="G14" i="31"/>
  <c r="F14" i="31"/>
  <c r="D14" i="31"/>
  <c r="C14" i="31"/>
  <c r="E11" i="31"/>
  <c r="D11" i="31"/>
  <c r="K12" i="31"/>
  <c r="J12" i="31"/>
  <c r="G11" i="31"/>
  <c r="F11" i="31"/>
  <c r="C11" i="31"/>
  <c r="I10" i="31"/>
  <c r="H10" i="31"/>
  <c r="K10" i="31"/>
  <c r="J10" i="31"/>
  <c r="H9" i="31"/>
  <c r="F8" i="31"/>
  <c r="I9" i="31"/>
  <c r="C8" i="31"/>
  <c r="J9" i="31"/>
  <c r="G8" i="31"/>
  <c r="E8" i="31"/>
  <c r="D8" i="31"/>
  <c r="G5" i="31"/>
  <c r="F5" i="31"/>
  <c r="H7" i="31"/>
  <c r="C5" i="31"/>
  <c r="J7" i="31"/>
  <c r="K6" i="31"/>
  <c r="J6" i="31"/>
  <c r="I6" i="31"/>
  <c r="H6" i="31"/>
  <c r="E5" i="31"/>
  <c r="D5" i="31"/>
  <c r="B5" i="31"/>
  <c r="A2" i="31"/>
  <c r="I59" i="33" l="1"/>
  <c r="I50" i="33"/>
  <c r="H41" i="33"/>
  <c r="K41" i="32"/>
  <c r="E22" i="32"/>
  <c r="K41" i="31"/>
  <c r="H41" i="31"/>
  <c r="J62" i="33"/>
  <c r="I44" i="32"/>
  <c r="G40" i="32"/>
  <c r="I35" i="33"/>
  <c r="G31" i="33"/>
  <c r="I26" i="33"/>
  <c r="K35" i="33"/>
  <c r="I38" i="33"/>
  <c r="K44" i="33"/>
  <c r="I47" i="33"/>
  <c r="J50" i="33"/>
  <c r="H53" i="33"/>
  <c r="H68" i="33"/>
  <c r="H69" i="33" s="1"/>
  <c r="H68" i="32"/>
  <c r="H69" i="32" s="1"/>
  <c r="H50" i="32"/>
  <c r="H35" i="32"/>
  <c r="E58" i="32"/>
  <c r="J68" i="32"/>
  <c r="I41" i="33"/>
  <c r="H53" i="32"/>
  <c r="K68" i="32"/>
  <c r="I20" i="33"/>
  <c r="K62" i="33"/>
  <c r="C49" i="32"/>
  <c r="B4" i="33"/>
  <c r="H17" i="33"/>
  <c r="K47" i="33"/>
  <c r="H50" i="33"/>
  <c r="J53" i="33"/>
  <c r="H5" i="32"/>
  <c r="I68" i="32"/>
  <c r="I69" i="32" s="1"/>
  <c r="J35" i="33"/>
  <c r="E40" i="33"/>
  <c r="J44" i="33"/>
  <c r="D40" i="33"/>
  <c r="K53" i="33"/>
  <c r="F13" i="33"/>
  <c r="H13" i="33" s="1"/>
  <c r="I17" i="33"/>
  <c r="K26" i="33"/>
  <c r="J32" i="33"/>
  <c r="F40" i="33"/>
  <c r="I67" i="33"/>
  <c r="K44" i="32"/>
  <c r="I47" i="32"/>
  <c r="H5" i="33"/>
  <c r="J41" i="32"/>
  <c r="H44" i="32"/>
  <c r="I23" i="33"/>
  <c r="H26" i="33"/>
  <c r="G40" i="33"/>
  <c r="I40" i="33" s="1"/>
  <c r="I68" i="33"/>
  <c r="I69" i="33" s="1"/>
  <c r="K14" i="32"/>
  <c r="K17" i="32"/>
  <c r="I20" i="32"/>
  <c r="I41" i="32"/>
  <c r="B67" i="32"/>
  <c r="J67" i="32" s="1"/>
  <c r="K20" i="33"/>
  <c r="H29" i="33"/>
  <c r="B31" i="33"/>
  <c r="B40" i="33"/>
  <c r="J5" i="32"/>
  <c r="F40" i="32"/>
  <c r="H56" i="32"/>
  <c r="C67" i="32"/>
  <c r="K67" i="32" s="1"/>
  <c r="J17" i="33"/>
  <c r="I17" i="32"/>
  <c r="E40" i="32"/>
  <c r="K40" i="32" s="1"/>
  <c r="O40" i="32" s="1"/>
  <c r="K47" i="32"/>
  <c r="I50" i="32"/>
  <c r="I56" i="32"/>
  <c r="H67" i="32"/>
  <c r="K14" i="33"/>
  <c r="K67" i="33"/>
  <c r="N67" i="33" s="1"/>
  <c r="K35" i="32"/>
  <c r="D40" i="32"/>
  <c r="B49" i="32"/>
  <c r="K59" i="32"/>
  <c r="I67" i="32"/>
  <c r="J26" i="33"/>
  <c r="I62" i="33"/>
  <c r="D4" i="32"/>
  <c r="H4" i="32" s="1"/>
  <c r="K8" i="32"/>
  <c r="H8" i="33"/>
  <c r="C4" i="33"/>
  <c r="J8" i="33"/>
  <c r="F4" i="33"/>
  <c r="K8" i="33"/>
  <c r="I8" i="33"/>
  <c r="J65" i="33"/>
  <c r="G58" i="33"/>
  <c r="K65" i="33"/>
  <c r="H65" i="33"/>
  <c r="F58" i="33"/>
  <c r="I65" i="33"/>
  <c r="C58" i="33"/>
  <c r="B58" i="33"/>
  <c r="K56" i="33"/>
  <c r="D49" i="33"/>
  <c r="E49" i="33"/>
  <c r="C40" i="33"/>
  <c r="H47" i="33"/>
  <c r="H40" i="33"/>
  <c r="J47" i="33"/>
  <c r="J38" i="33"/>
  <c r="H38" i="33"/>
  <c r="E31" i="33"/>
  <c r="I31" i="33" s="1"/>
  <c r="J29" i="33"/>
  <c r="K29" i="33"/>
  <c r="F22" i="33"/>
  <c r="B22" i="33"/>
  <c r="H20" i="33"/>
  <c r="J20" i="33"/>
  <c r="I11" i="33"/>
  <c r="E4" i="33"/>
  <c r="J65" i="32"/>
  <c r="K65" i="32"/>
  <c r="F58" i="32"/>
  <c r="H65" i="32"/>
  <c r="I65" i="32"/>
  <c r="K56" i="32"/>
  <c r="H47" i="32"/>
  <c r="J47" i="32"/>
  <c r="J38" i="32"/>
  <c r="K38" i="32"/>
  <c r="H38" i="32"/>
  <c r="I38" i="32"/>
  <c r="J29" i="32"/>
  <c r="K29" i="32"/>
  <c r="H29" i="32"/>
  <c r="I29" i="32"/>
  <c r="D13" i="32"/>
  <c r="J20" i="32"/>
  <c r="I11" i="32"/>
  <c r="H11" i="32"/>
  <c r="J11" i="32"/>
  <c r="G58" i="31"/>
  <c r="K38" i="31"/>
  <c r="G49" i="31"/>
  <c r="F13" i="31"/>
  <c r="I11" i="31"/>
  <c r="K11" i="31"/>
  <c r="K62" i="31"/>
  <c r="I62" i="31"/>
  <c r="I35" i="31"/>
  <c r="H62" i="32"/>
  <c r="I62" i="32"/>
  <c r="K62" i="32"/>
  <c r="F49" i="32"/>
  <c r="I53" i="32"/>
  <c r="G49" i="32"/>
  <c r="G31" i="32"/>
  <c r="F31" i="32"/>
  <c r="J35" i="32"/>
  <c r="K26" i="32"/>
  <c r="H26" i="32"/>
  <c r="E13" i="32"/>
  <c r="F4" i="32"/>
  <c r="J8" i="32"/>
  <c r="B58" i="32"/>
  <c r="J62" i="32"/>
  <c r="E49" i="32"/>
  <c r="D49" i="32"/>
  <c r="J53" i="32"/>
  <c r="K53" i="32"/>
  <c r="C40" i="32"/>
  <c r="B31" i="32"/>
  <c r="B22" i="32"/>
  <c r="I26" i="32"/>
  <c r="J26" i="32"/>
  <c r="B13" i="32"/>
  <c r="J13" i="32" s="1"/>
  <c r="J17" i="32"/>
  <c r="H17" i="32"/>
  <c r="G4" i="32"/>
  <c r="C4" i="32"/>
  <c r="B4" i="32"/>
  <c r="B58" i="31"/>
  <c r="I53" i="31"/>
  <c r="B40" i="31"/>
  <c r="G31" i="31"/>
  <c r="K35" i="31"/>
  <c r="K17" i="31"/>
  <c r="I8" i="31"/>
  <c r="K8" i="31"/>
  <c r="G4" i="31"/>
  <c r="H59" i="32"/>
  <c r="C58" i="32"/>
  <c r="J50" i="32"/>
  <c r="K50" i="32"/>
  <c r="B40" i="32"/>
  <c r="C31" i="32"/>
  <c r="J32" i="32"/>
  <c r="K32" i="32"/>
  <c r="H32" i="32"/>
  <c r="E31" i="32"/>
  <c r="J23" i="32"/>
  <c r="K23" i="32"/>
  <c r="I23" i="32"/>
  <c r="C13" i="32"/>
  <c r="J14" i="32"/>
  <c r="K5" i="32"/>
  <c r="E4" i="32"/>
  <c r="D49" i="31"/>
  <c r="K23" i="31"/>
  <c r="J5" i="31"/>
  <c r="I5" i="31"/>
  <c r="H59" i="33"/>
  <c r="B49" i="33"/>
  <c r="K50" i="33"/>
  <c r="F49" i="33"/>
  <c r="G49" i="33"/>
  <c r="K49" i="33" s="1"/>
  <c r="O49" i="33" s="1"/>
  <c r="F31" i="33"/>
  <c r="I32" i="33"/>
  <c r="C31" i="33"/>
  <c r="K32" i="33"/>
  <c r="H32" i="33"/>
  <c r="G22" i="33"/>
  <c r="J23" i="33"/>
  <c r="K23" i="33"/>
  <c r="H23" i="33"/>
  <c r="J14" i="33"/>
  <c r="C13" i="33"/>
  <c r="I14" i="33"/>
  <c r="H14" i="33"/>
  <c r="J5" i="33"/>
  <c r="K5" i="33"/>
  <c r="I5" i="33"/>
  <c r="D4" i="33"/>
  <c r="J4" i="33" s="1"/>
  <c r="A52" i="33"/>
  <c r="A43" i="33"/>
  <c r="A42" i="33"/>
  <c r="A51" i="33"/>
  <c r="A60" i="33" s="1"/>
  <c r="K38" i="33"/>
  <c r="J59" i="33"/>
  <c r="C22" i="33"/>
  <c r="K59" i="33"/>
  <c r="J68" i="33"/>
  <c r="G4" i="33"/>
  <c r="G13" i="33"/>
  <c r="D22" i="33"/>
  <c r="H22" i="33" s="1"/>
  <c r="I29" i="33"/>
  <c r="H56" i="33"/>
  <c r="K68" i="33"/>
  <c r="E22" i="33"/>
  <c r="H35" i="33"/>
  <c r="I56" i="33"/>
  <c r="K17" i="33"/>
  <c r="J41" i="33"/>
  <c r="D58" i="33"/>
  <c r="H11" i="33"/>
  <c r="B13" i="33"/>
  <c r="D31" i="33"/>
  <c r="K41" i="33"/>
  <c r="E58" i="33"/>
  <c r="K11" i="33"/>
  <c r="D67" i="33"/>
  <c r="H67" i="33" s="1"/>
  <c r="A52" i="32"/>
  <c r="A43" i="32"/>
  <c r="N67" i="32"/>
  <c r="H13" i="32"/>
  <c r="A42" i="32"/>
  <c r="A51" i="32"/>
  <c r="A60" i="32" s="1"/>
  <c r="K11" i="32"/>
  <c r="J59" i="32"/>
  <c r="H14" i="32"/>
  <c r="C22" i="32"/>
  <c r="G13" i="32"/>
  <c r="D22" i="32"/>
  <c r="I5" i="32"/>
  <c r="I8" i="32"/>
  <c r="F22" i="32"/>
  <c r="I35" i="32"/>
  <c r="D58" i="32"/>
  <c r="J44" i="32"/>
  <c r="G22" i="32"/>
  <c r="D31" i="32"/>
  <c r="H31" i="32" s="1"/>
  <c r="G58" i="32"/>
  <c r="G13" i="31"/>
  <c r="I20" i="31"/>
  <c r="H65" i="31"/>
  <c r="I65" i="31"/>
  <c r="F58" i="31"/>
  <c r="J65" i="31"/>
  <c r="K65" i="31"/>
  <c r="K59" i="31"/>
  <c r="C58" i="31"/>
  <c r="E58" i="31"/>
  <c r="K50" i="31"/>
  <c r="H50" i="31"/>
  <c r="J47" i="31"/>
  <c r="K47" i="31"/>
  <c r="G40" i="31"/>
  <c r="F40" i="31"/>
  <c r="J44" i="31"/>
  <c r="K44" i="31"/>
  <c r="E40" i="31"/>
  <c r="I40" i="31" s="1"/>
  <c r="J41" i="31"/>
  <c r="F31" i="31"/>
  <c r="C31" i="31"/>
  <c r="H14" i="31"/>
  <c r="F4" i="31"/>
  <c r="H11" i="31"/>
  <c r="H5" i="31"/>
  <c r="K5" i="31"/>
  <c r="C4" i="31"/>
  <c r="J17" i="31"/>
  <c r="I23" i="31"/>
  <c r="J29" i="31"/>
  <c r="H29" i="31"/>
  <c r="H32" i="31"/>
  <c r="J35" i="31"/>
  <c r="J53" i="31"/>
  <c r="K26" i="31"/>
  <c r="H53" i="31"/>
  <c r="I17" i="31"/>
  <c r="A52" i="31"/>
  <c r="A43" i="31"/>
  <c r="K29" i="31"/>
  <c r="H68" i="31"/>
  <c r="H69" i="31" s="1"/>
  <c r="D67" i="31"/>
  <c r="H67" i="31" s="1"/>
  <c r="I26" i="31"/>
  <c r="E22" i="31"/>
  <c r="J20" i="31"/>
  <c r="D31" i="31"/>
  <c r="H38" i="31"/>
  <c r="H35" i="31"/>
  <c r="I38" i="31"/>
  <c r="E31" i="31"/>
  <c r="J56" i="31"/>
  <c r="B49" i="31"/>
  <c r="J62" i="31"/>
  <c r="I67" i="31"/>
  <c r="I50" i="31"/>
  <c r="A51" i="31"/>
  <c r="A60" i="31" s="1"/>
  <c r="A42" i="31"/>
  <c r="H8" i="31"/>
  <c r="H17" i="31"/>
  <c r="K20" i="31"/>
  <c r="C13" i="31"/>
  <c r="H23" i="31"/>
  <c r="D22" i="31"/>
  <c r="J32" i="31"/>
  <c r="F49" i="31"/>
  <c r="J67" i="31"/>
  <c r="J21" i="31"/>
  <c r="K36" i="31"/>
  <c r="C40" i="31"/>
  <c r="J57" i="31"/>
  <c r="J59" i="31"/>
  <c r="J64" i="31"/>
  <c r="D4" i="31"/>
  <c r="D13" i="31"/>
  <c r="H13" i="31" s="1"/>
  <c r="B23" i="31"/>
  <c r="H25" i="31"/>
  <c r="D40" i="31"/>
  <c r="C53" i="31"/>
  <c r="K53" i="31" s="1"/>
  <c r="E56" i="31"/>
  <c r="K56" i="31" s="1"/>
  <c r="K57" i="31"/>
  <c r="K9" i="31"/>
  <c r="I7" i="31"/>
  <c r="I19" i="31"/>
  <c r="F26" i="31"/>
  <c r="I32" i="31"/>
  <c r="H55" i="31"/>
  <c r="H66" i="31"/>
  <c r="I68" i="31"/>
  <c r="I69" i="31" s="1"/>
  <c r="B11" i="31"/>
  <c r="J11" i="31" s="1"/>
  <c r="C22" i="31"/>
  <c r="B38" i="31"/>
  <c r="J38" i="31" s="1"/>
  <c r="I66" i="31"/>
  <c r="J68" i="31"/>
  <c r="J36" i="31"/>
  <c r="E14" i="31"/>
  <c r="K14" i="31" s="1"/>
  <c r="E4" i="31"/>
  <c r="I25" i="31"/>
  <c r="H28" i="31"/>
  <c r="K7" i="31"/>
  <c r="J28" i="31"/>
  <c r="G29" i="31"/>
  <c r="K32" i="31"/>
  <c r="D62" i="31"/>
  <c r="H62" i="31" s="1"/>
  <c r="C68" i="31"/>
  <c r="K21" i="31"/>
  <c r="B8" i="31"/>
  <c r="B14" i="31"/>
  <c r="G54" i="28"/>
  <c r="F54" i="28"/>
  <c r="E54" i="28"/>
  <c r="D54" i="28"/>
  <c r="C54" i="28"/>
  <c r="B54" i="28"/>
  <c r="K31" i="33" l="1"/>
  <c r="N31" i="33" s="1"/>
  <c r="H4" i="33"/>
  <c r="I58" i="32"/>
  <c r="I58" i="31"/>
  <c r="H40" i="32"/>
  <c r="I40" i="32"/>
  <c r="K31" i="32"/>
  <c r="N31" i="32" s="1"/>
  <c r="H58" i="32"/>
  <c r="H49" i="33"/>
  <c r="F3" i="32"/>
  <c r="J40" i="33"/>
  <c r="J4" i="32"/>
  <c r="J40" i="32"/>
  <c r="I49" i="33"/>
  <c r="K40" i="33"/>
  <c r="N40" i="33" s="1"/>
  <c r="J31" i="33"/>
  <c r="J49" i="33"/>
  <c r="J49" i="32"/>
  <c r="I49" i="32"/>
  <c r="I4" i="33"/>
  <c r="K4" i="33" s="1"/>
  <c r="N4" i="33" s="1"/>
  <c r="H58" i="33"/>
  <c r="F3" i="33"/>
  <c r="K22" i="33"/>
  <c r="N22" i="33" s="1"/>
  <c r="N40" i="32"/>
  <c r="I31" i="32"/>
  <c r="K13" i="32"/>
  <c r="N13" i="32" s="1"/>
  <c r="H40" i="31"/>
  <c r="G22" i="31"/>
  <c r="H49" i="31"/>
  <c r="H49" i="32"/>
  <c r="B3" i="32"/>
  <c r="K49" i="32"/>
  <c r="E3" i="32"/>
  <c r="H22" i="32"/>
  <c r="I4" i="32"/>
  <c r="K4" i="32" s="1"/>
  <c r="N4" i="32" s="1"/>
  <c r="G3" i="31"/>
  <c r="K22" i="32"/>
  <c r="N22" i="32" s="1"/>
  <c r="J22" i="32"/>
  <c r="K40" i="31"/>
  <c r="N40" i="31" s="1"/>
  <c r="N49" i="33"/>
  <c r="H31" i="33"/>
  <c r="D3" i="33"/>
  <c r="J22" i="33"/>
  <c r="I58" i="33"/>
  <c r="C3" i="33"/>
  <c r="A61" i="33"/>
  <c r="A69" i="33"/>
  <c r="J67" i="33"/>
  <c r="J58" i="33"/>
  <c r="K13" i="33"/>
  <c r="B3" i="33"/>
  <c r="J13" i="33"/>
  <c r="G3" i="33"/>
  <c r="O4" i="33"/>
  <c r="K58" i="33"/>
  <c r="N58" i="33" s="1"/>
  <c r="I22" i="33"/>
  <c r="E3" i="33"/>
  <c r="I13" i="33"/>
  <c r="D3" i="32"/>
  <c r="G3" i="32"/>
  <c r="K58" i="32"/>
  <c r="O58" i="32" s="1"/>
  <c r="O31" i="32"/>
  <c r="J58" i="32"/>
  <c r="I22" i="32"/>
  <c r="I13" i="32"/>
  <c r="C3" i="32"/>
  <c r="J31" i="32"/>
  <c r="A61" i="32"/>
  <c r="A69" i="32"/>
  <c r="K58" i="31"/>
  <c r="J49" i="31"/>
  <c r="H31" i="31"/>
  <c r="H26" i="31"/>
  <c r="H4" i="31"/>
  <c r="J8" i="31"/>
  <c r="B4" i="31"/>
  <c r="I22" i="31"/>
  <c r="I56" i="31"/>
  <c r="E49" i="31"/>
  <c r="J40" i="31"/>
  <c r="C49" i="31"/>
  <c r="I31" i="31"/>
  <c r="A61" i="31"/>
  <c r="A69" i="31"/>
  <c r="B31" i="31"/>
  <c r="J31" i="31" s="1"/>
  <c r="D58" i="31"/>
  <c r="K22" i="31"/>
  <c r="N22" i="31" s="1"/>
  <c r="K31" i="31"/>
  <c r="I29" i="31"/>
  <c r="C67" i="31"/>
  <c r="K67" i="31" s="1"/>
  <c r="K68" i="31"/>
  <c r="I4" i="31"/>
  <c r="K4" i="31" s="1"/>
  <c r="E13" i="31"/>
  <c r="K13" i="31" s="1"/>
  <c r="I14" i="31"/>
  <c r="J14" i="31"/>
  <c r="B13" i="31"/>
  <c r="J13" i="31" s="1"/>
  <c r="B22" i="31"/>
  <c r="J23" i="31"/>
  <c r="J26" i="31"/>
  <c r="F22" i="31"/>
  <c r="F3" i="31" s="1"/>
  <c r="K46" i="29"/>
  <c r="J46" i="29"/>
  <c r="K45" i="29"/>
  <c r="J45" i="29"/>
  <c r="I45" i="29"/>
  <c r="H45" i="29"/>
  <c r="I48" i="28"/>
  <c r="H48" i="28"/>
  <c r="K46" i="28"/>
  <c r="J46" i="28"/>
  <c r="K45" i="28"/>
  <c r="J45" i="28"/>
  <c r="I46" i="28"/>
  <c r="H46" i="28"/>
  <c r="I45" i="28"/>
  <c r="H45" i="28"/>
  <c r="K46" i="1"/>
  <c r="J46" i="1"/>
  <c r="K45" i="1"/>
  <c r="J45" i="1"/>
  <c r="I46" i="1"/>
  <c r="H46" i="1"/>
  <c r="I45" i="1"/>
  <c r="H45" i="1"/>
  <c r="O40" i="33" l="1"/>
  <c r="O31" i="33"/>
  <c r="H3" i="32"/>
  <c r="H3" i="33"/>
  <c r="O22" i="33"/>
  <c r="O4" i="32"/>
  <c r="J3" i="33"/>
  <c r="M40" i="33" s="1"/>
  <c r="O13" i="32"/>
  <c r="O49" i="32"/>
  <c r="N49" i="32"/>
  <c r="I3" i="32"/>
  <c r="O22" i="32"/>
  <c r="O40" i="31"/>
  <c r="J3" i="32"/>
  <c r="M40" i="32" s="1"/>
  <c r="K3" i="33"/>
  <c r="L49" i="33" s="1"/>
  <c r="N13" i="33"/>
  <c r="O58" i="33"/>
  <c r="O13" i="33"/>
  <c r="I3" i="33"/>
  <c r="N58" i="32"/>
  <c r="K3" i="32"/>
  <c r="N58" i="31"/>
  <c r="O58" i="31"/>
  <c r="K49" i="31"/>
  <c r="O49" i="31" s="1"/>
  <c r="J22" i="31"/>
  <c r="H22" i="31"/>
  <c r="O4" i="31"/>
  <c r="N4" i="31"/>
  <c r="N67" i="31"/>
  <c r="O13" i="31"/>
  <c r="O31" i="31"/>
  <c r="H58" i="31"/>
  <c r="J58" i="31"/>
  <c r="I13" i="31"/>
  <c r="N13" i="31"/>
  <c r="D3" i="31"/>
  <c r="H3" i="31" s="1"/>
  <c r="J4" i="31"/>
  <c r="B3" i="31"/>
  <c r="C3" i="31"/>
  <c r="O22" i="31"/>
  <c r="E3" i="31"/>
  <c r="N31" i="31"/>
  <c r="I49" i="31"/>
  <c r="K48" i="28"/>
  <c r="J48" i="28"/>
  <c r="G47" i="28"/>
  <c r="F47" i="28"/>
  <c r="E47" i="28"/>
  <c r="I47" i="28" s="1"/>
  <c r="D47" i="28"/>
  <c r="C47" i="28"/>
  <c r="B47" i="28"/>
  <c r="G44" i="28"/>
  <c r="F44" i="28"/>
  <c r="E44" i="28"/>
  <c r="I44" i="28" s="1"/>
  <c r="D44" i="28"/>
  <c r="H44" i="28" s="1"/>
  <c r="C44" i="28"/>
  <c r="B44" i="28"/>
  <c r="K42" i="28"/>
  <c r="J42" i="28"/>
  <c r="I42" i="28"/>
  <c r="H42" i="28"/>
  <c r="A41" i="28"/>
  <c r="K48" i="29"/>
  <c r="J48" i="29"/>
  <c r="I47" i="29"/>
  <c r="H47" i="29"/>
  <c r="G47" i="29"/>
  <c r="F47" i="29"/>
  <c r="E47" i="29"/>
  <c r="D47" i="29"/>
  <c r="C47" i="29"/>
  <c r="K47" i="29" s="1"/>
  <c r="B47" i="29"/>
  <c r="J47" i="29" s="1"/>
  <c r="G44" i="29"/>
  <c r="G40" i="29" s="1"/>
  <c r="F44" i="29"/>
  <c r="F40" i="29" s="1"/>
  <c r="E44" i="29"/>
  <c r="D44" i="29"/>
  <c r="C44" i="29"/>
  <c r="B44" i="29"/>
  <c r="K43" i="29"/>
  <c r="J43" i="29"/>
  <c r="I43" i="29"/>
  <c r="H43" i="29"/>
  <c r="K42" i="29"/>
  <c r="J42" i="29"/>
  <c r="I42" i="29"/>
  <c r="H42" i="29"/>
  <c r="G41" i="29"/>
  <c r="F41" i="29"/>
  <c r="E41" i="29"/>
  <c r="D41" i="29"/>
  <c r="H41" i="29" s="1"/>
  <c r="C41" i="29"/>
  <c r="K41" i="29" s="1"/>
  <c r="B41" i="29"/>
  <c r="A41" i="29"/>
  <c r="K48" i="1"/>
  <c r="J48" i="1"/>
  <c r="G47" i="1"/>
  <c r="F47" i="1"/>
  <c r="E47" i="1"/>
  <c r="K47" i="1" s="1"/>
  <c r="D47" i="1"/>
  <c r="J47" i="1" s="1"/>
  <c r="C47" i="1"/>
  <c r="B47" i="1"/>
  <c r="K43" i="1"/>
  <c r="J43" i="1"/>
  <c r="I43" i="1"/>
  <c r="H43" i="1"/>
  <c r="K42" i="1"/>
  <c r="J42" i="1"/>
  <c r="I42" i="1"/>
  <c r="H42" i="1"/>
  <c r="I44" i="1"/>
  <c r="G44" i="1"/>
  <c r="F44" i="1"/>
  <c r="H44" i="1" s="1"/>
  <c r="E44" i="1"/>
  <c r="D44" i="1"/>
  <c r="C44" i="1"/>
  <c r="K44" i="1" s="1"/>
  <c r="B44" i="1"/>
  <c r="J44" i="1" s="1"/>
  <c r="G41" i="1"/>
  <c r="F41" i="1"/>
  <c r="G43" i="28"/>
  <c r="G41" i="28" s="1"/>
  <c r="G40" i="28" s="1"/>
  <c r="F43" i="28"/>
  <c r="F41" i="28" s="1"/>
  <c r="F40" i="28" s="1"/>
  <c r="E43" i="28"/>
  <c r="D43" i="28"/>
  <c r="D41" i="28" s="1"/>
  <c r="C43" i="28"/>
  <c r="C41" i="28" s="1"/>
  <c r="B43" i="28"/>
  <c r="B41" i="28" s="1"/>
  <c r="G61" i="1"/>
  <c r="F61" i="1"/>
  <c r="E61" i="1"/>
  <c r="D61" i="1"/>
  <c r="C61" i="1"/>
  <c r="B61" i="1"/>
  <c r="G52" i="1"/>
  <c r="F52" i="1"/>
  <c r="E52" i="1"/>
  <c r="D52" i="1"/>
  <c r="C52" i="1"/>
  <c r="B52" i="1"/>
  <c r="G34" i="1"/>
  <c r="F34" i="1"/>
  <c r="E34" i="1"/>
  <c r="D34" i="1"/>
  <c r="C34" i="1"/>
  <c r="F25" i="1"/>
  <c r="G25" i="1"/>
  <c r="E25" i="1"/>
  <c r="D25" i="1"/>
  <c r="C25" i="1"/>
  <c r="B25" i="1"/>
  <c r="G69" i="1"/>
  <c r="G69" i="28" s="1"/>
  <c r="F69" i="1"/>
  <c r="F69" i="29" s="1"/>
  <c r="E69" i="1"/>
  <c r="E69" i="29" s="1"/>
  <c r="D69" i="1"/>
  <c r="D69" i="29" s="1"/>
  <c r="C69" i="1"/>
  <c r="C69" i="29" s="1"/>
  <c r="B69" i="1"/>
  <c r="B69" i="29" s="1"/>
  <c r="G16" i="1"/>
  <c r="F16" i="1"/>
  <c r="E16" i="1"/>
  <c r="D16" i="1"/>
  <c r="C16" i="1"/>
  <c r="B16" i="1"/>
  <c r="M4" i="33" l="1"/>
  <c r="M22" i="33"/>
  <c r="M13" i="33"/>
  <c r="M67" i="33"/>
  <c r="M31" i="33"/>
  <c r="M49" i="33"/>
  <c r="M58" i="33"/>
  <c r="M4" i="32"/>
  <c r="M67" i="32"/>
  <c r="M58" i="32"/>
  <c r="M31" i="32"/>
  <c r="M13" i="32"/>
  <c r="M49" i="32"/>
  <c r="M22" i="32"/>
  <c r="N3" i="33"/>
  <c r="L67" i="33"/>
  <c r="L4" i="33"/>
  <c r="L22" i="33"/>
  <c r="O3" i="33"/>
  <c r="L13" i="33"/>
  <c r="L31" i="33"/>
  <c r="L40" i="33"/>
  <c r="L58" i="33"/>
  <c r="L49" i="32"/>
  <c r="L67" i="32"/>
  <c r="L40" i="32"/>
  <c r="L13" i="32"/>
  <c r="L31" i="32"/>
  <c r="L4" i="32"/>
  <c r="N3" i="32"/>
  <c r="L22" i="32"/>
  <c r="O3" i="32"/>
  <c r="L58" i="32"/>
  <c r="N49" i="31"/>
  <c r="J3" i="31"/>
  <c r="M13" i="31" s="1"/>
  <c r="I3" i="31"/>
  <c r="K3" i="31"/>
  <c r="N3" i="31" s="1"/>
  <c r="I43" i="28"/>
  <c r="I41" i="29"/>
  <c r="B40" i="29"/>
  <c r="C40" i="29"/>
  <c r="J44" i="28"/>
  <c r="H44" i="29"/>
  <c r="I44" i="29"/>
  <c r="J41" i="29"/>
  <c r="J41" i="28"/>
  <c r="B40" i="28"/>
  <c r="C40" i="28"/>
  <c r="H41" i="28"/>
  <c r="D40" i="28"/>
  <c r="H40" i="28" s="1"/>
  <c r="E41" i="28"/>
  <c r="J47" i="28"/>
  <c r="K44" i="28"/>
  <c r="K47" i="28"/>
  <c r="H47" i="28"/>
  <c r="H43" i="28"/>
  <c r="D40" i="29"/>
  <c r="H40" i="29" s="1"/>
  <c r="E40" i="29"/>
  <c r="J44" i="29"/>
  <c r="K44" i="29"/>
  <c r="I47" i="1"/>
  <c r="H47" i="1"/>
  <c r="F40" i="1"/>
  <c r="G40" i="1"/>
  <c r="B69" i="28"/>
  <c r="E69" i="28"/>
  <c r="F69" i="28"/>
  <c r="G69" i="29"/>
  <c r="C69" i="28"/>
  <c r="D69" i="28"/>
  <c r="K43" i="28"/>
  <c r="J43" i="28"/>
  <c r="M3" i="33" l="1"/>
  <c r="M3" i="32"/>
  <c r="L3" i="32"/>
  <c r="L3" i="33"/>
  <c r="M67" i="31"/>
  <c r="M40" i="31"/>
  <c r="M31" i="31"/>
  <c r="M22" i="31"/>
  <c r="M49" i="31"/>
  <c r="M58" i="31"/>
  <c r="M4" i="31"/>
  <c r="L58" i="31"/>
  <c r="O3" i="31"/>
  <c r="L40" i="31"/>
  <c r="L4" i="31"/>
  <c r="L13" i="31"/>
  <c r="L31" i="31"/>
  <c r="L49" i="31"/>
  <c r="L22" i="31"/>
  <c r="L67" i="31"/>
  <c r="I40" i="29"/>
  <c r="I41" i="28"/>
  <c r="E40" i="28"/>
  <c r="J40" i="28"/>
  <c r="K41" i="28"/>
  <c r="J40" i="29"/>
  <c r="K40" i="29"/>
  <c r="G7" i="1"/>
  <c r="F7" i="1"/>
  <c r="E7" i="1"/>
  <c r="D7" i="1"/>
  <c r="C7" i="1"/>
  <c r="B7" i="1"/>
  <c r="M3" i="31" l="1"/>
  <c r="L3" i="31"/>
  <c r="I40" i="28"/>
  <c r="O40" i="29"/>
  <c r="N40" i="29"/>
  <c r="K40" i="28"/>
  <c r="O40" i="28" l="1"/>
  <c r="N40" i="28"/>
  <c r="G61" i="28"/>
  <c r="F61" i="28"/>
  <c r="E61" i="28"/>
  <c r="D61" i="28"/>
  <c r="C61" i="28"/>
  <c r="B61" i="28"/>
  <c r="G52" i="28"/>
  <c r="F52" i="28"/>
  <c r="E52" i="28"/>
  <c r="D52" i="28"/>
  <c r="C52" i="28"/>
  <c r="B52" i="28"/>
  <c r="G34" i="28"/>
  <c r="F34" i="28"/>
  <c r="E34" i="28"/>
  <c r="D34" i="28"/>
  <c r="C34" i="28"/>
  <c r="B34" i="28"/>
  <c r="G25" i="28"/>
  <c r="F25" i="28"/>
  <c r="E25" i="28"/>
  <c r="D25" i="28"/>
  <c r="C25" i="28"/>
  <c r="B25" i="28"/>
  <c r="G16" i="28"/>
  <c r="F16" i="28"/>
  <c r="E16" i="28"/>
  <c r="D16" i="28"/>
  <c r="C16" i="28"/>
  <c r="B16" i="28"/>
  <c r="G7" i="28"/>
  <c r="F7" i="28"/>
  <c r="E7" i="28"/>
  <c r="D7" i="28"/>
  <c r="C7" i="28"/>
  <c r="B7" i="28"/>
  <c r="G52" i="29"/>
  <c r="F52" i="29"/>
  <c r="E52" i="29"/>
  <c r="D52" i="29"/>
  <c r="C52" i="29"/>
  <c r="B52" i="29"/>
  <c r="G34" i="29"/>
  <c r="F34" i="29"/>
  <c r="E34" i="29"/>
  <c r="D34" i="29"/>
  <c r="C34" i="29"/>
  <c r="B34" i="29"/>
  <c r="G25" i="29"/>
  <c r="F25" i="29"/>
  <c r="E25" i="29"/>
  <c r="D25" i="29"/>
  <c r="C25" i="29"/>
  <c r="B25" i="29"/>
  <c r="G61" i="29"/>
  <c r="F61" i="29"/>
  <c r="E61" i="29"/>
  <c r="D61" i="29"/>
  <c r="C61" i="29"/>
  <c r="B61" i="29"/>
  <c r="E41" i="1" l="1"/>
  <c r="G16" i="29"/>
  <c r="F16" i="29"/>
  <c r="E16" i="29"/>
  <c r="D16" i="29"/>
  <c r="C16" i="29"/>
  <c r="B16" i="29"/>
  <c r="G7" i="29"/>
  <c r="F7" i="29"/>
  <c r="E7" i="29"/>
  <c r="D7" i="29"/>
  <c r="C7" i="29"/>
  <c r="B7" i="29"/>
  <c r="G66" i="28"/>
  <c r="F66" i="28"/>
  <c r="E66" i="28"/>
  <c r="D66" i="28"/>
  <c r="C66" i="28"/>
  <c r="B66" i="28"/>
  <c r="G57" i="28"/>
  <c r="F57" i="28"/>
  <c r="E57" i="28"/>
  <c r="D57" i="28"/>
  <c r="C57" i="28"/>
  <c r="B57" i="28"/>
  <c r="G39" i="28"/>
  <c r="F39" i="28"/>
  <c r="E39" i="28"/>
  <c r="D39" i="28"/>
  <c r="C39" i="28"/>
  <c r="B39" i="28"/>
  <c r="G30" i="1"/>
  <c r="F30" i="1"/>
  <c r="E30" i="1"/>
  <c r="D30" i="1"/>
  <c r="C30" i="1"/>
  <c r="B30" i="1"/>
  <c r="G30" i="28"/>
  <c r="F30" i="28"/>
  <c r="E30" i="28"/>
  <c r="E29" i="28" s="1"/>
  <c r="D30" i="28"/>
  <c r="C30" i="28"/>
  <c r="B30" i="28"/>
  <c r="G21" i="28"/>
  <c r="F21" i="28"/>
  <c r="E21" i="28"/>
  <c r="D21" i="28"/>
  <c r="C21" i="28"/>
  <c r="B21" i="28"/>
  <c r="G12" i="28"/>
  <c r="F12" i="28"/>
  <c r="E12" i="28"/>
  <c r="D12" i="28"/>
  <c r="C12" i="28"/>
  <c r="B12" i="28"/>
  <c r="G66" i="29"/>
  <c r="F66" i="29"/>
  <c r="E66" i="29"/>
  <c r="D66" i="29"/>
  <c r="C66" i="29"/>
  <c r="B66" i="29"/>
  <c r="G57" i="29"/>
  <c r="F57" i="29"/>
  <c r="E57" i="29"/>
  <c r="D57" i="29"/>
  <c r="C57" i="29"/>
  <c r="B57" i="29"/>
  <c r="G39" i="1"/>
  <c r="F39" i="1"/>
  <c r="G39" i="29"/>
  <c r="F39" i="29"/>
  <c r="E39" i="29"/>
  <c r="D39" i="29"/>
  <c r="C39" i="29"/>
  <c r="B39" i="29"/>
  <c r="G30" i="29"/>
  <c r="F30" i="29"/>
  <c r="E30" i="29"/>
  <c r="D30" i="29"/>
  <c r="C30" i="29"/>
  <c r="B30" i="29"/>
  <c r="G21" i="29"/>
  <c r="F21" i="29"/>
  <c r="E21" i="29"/>
  <c r="D21" i="29"/>
  <c r="C21" i="29"/>
  <c r="B21" i="29"/>
  <c r="E12" i="29"/>
  <c r="D12" i="29"/>
  <c r="G12" i="29"/>
  <c r="F12" i="29"/>
  <c r="H57" i="1"/>
  <c r="I57" i="1"/>
  <c r="G64" i="28"/>
  <c r="F64" i="28"/>
  <c r="E64" i="28"/>
  <c r="D64" i="28"/>
  <c r="C64" i="28"/>
  <c r="B64" i="28"/>
  <c r="G55" i="28"/>
  <c r="F55" i="28"/>
  <c r="E55" i="28"/>
  <c r="D55" i="28"/>
  <c r="C55" i="28"/>
  <c r="B55" i="28"/>
  <c r="G37" i="28"/>
  <c r="F37" i="28"/>
  <c r="E37" i="28"/>
  <c r="D37" i="28"/>
  <c r="C37" i="28"/>
  <c r="B37" i="28"/>
  <c r="G28" i="28"/>
  <c r="F28" i="28"/>
  <c r="E28" i="28"/>
  <c r="D28" i="28"/>
  <c r="C28" i="28"/>
  <c r="B28" i="28"/>
  <c r="G19" i="28"/>
  <c r="F19" i="28"/>
  <c r="E19" i="28"/>
  <c r="D19" i="28"/>
  <c r="C19" i="28"/>
  <c r="B19" i="28"/>
  <c r="G10" i="28"/>
  <c r="F10" i="28"/>
  <c r="E10" i="28"/>
  <c r="D10" i="28"/>
  <c r="C10" i="28"/>
  <c r="B10" i="28"/>
  <c r="G64" i="29"/>
  <c r="F64" i="29"/>
  <c r="E64" i="29"/>
  <c r="D64" i="29"/>
  <c r="C64" i="29"/>
  <c r="B64" i="29"/>
  <c r="G55" i="29"/>
  <c r="F55" i="29"/>
  <c r="E55" i="29"/>
  <c r="D55" i="29"/>
  <c r="C55" i="29"/>
  <c r="B55" i="29"/>
  <c r="G37" i="29"/>
  <c r="F37" i="29"/>
  <c r="E37" i="29"/>
  <c r="D37" i="29"/>
  <c r="C37" i="29"/>
  <c r="B37" i="29"/>
  <c r="G28" i="29"/>
  <c r="F28" i="29"/>
  <c r="E28" i="29"/>
  <c r="D28" i="29"/>
  <c r="C28" i="29"/>
  <c r="B28" i="29"/>
  <c r="G19" i="29"/>
  <c r="F19" i="29"/>
  <c r="E19" i="29"/>
  <c r="D19" i="29"/>
  <c r="C19" i="29"/>
  <c r="B19" i="29"/>
  <c r="G10" i="29"/>
  <c r="F10" i="29"/>
  <c r="E10" i="29"/>
  <c r="D10" i="29"/>
  <c r="C10" i="29"/>
  <c r="B10" i="29"/>
  <c r="G64" i="1"/>
  <c r="F64" i="1"/>
  <c r="E64" i="1"/>
  <c r="D64" i="1"/>
  <c r="C64" i="1"/>
  <c r="B64" i="1"/>
  <c r="G55" i="1"/>
  <c r="F55" i="1"/>
  <c r="E55" i="1"/>
  <c r="D55" i="1"/>
  <c r="C55" i="1"/>
  <c r="B55" i="1"/>
  <c r="G37" i="1"/>
  <c r="F37" i="1"/>
  <c r="E37" i="1"/>
  <c r="D37" i="1"/>
  <c r="C37" i="1"/>
  <c r="B37" i="1"/>
  <c r="G28" i="1"/>
  <c r="F28" i="1"/>
  <c r="E28" i="1"/>
  <c r="D28" i="1"/>
  <c r="C28" i="1"/>
  <c r="B28" i="1"/>
  <c r="G19" i="1"/>
  <c r="F19" i="1"/>
  <c r="E19" i="1"/>
  <c r="D19" i="1"/>
  <c r="C19" i="1"/>
  <c r="B19" i="1"/>
  <c r="G10" i="1"/>
  <c r="F10" i="1"/>
  <c r="E10" i="1"/>
  <c r="D10" i="1"/>
  <c r="C10" i="1"/>
  <c r="B10" i="1"/>
  <c r="I41" i="1" l="1"/>
  <c r="E40" i="1"/>
  <c r="D41" i="1"/>
  <c r="G36" i="28"/>
  <c r="F36" i="28"/>
  <c r="E36" i="28"/>
  <c r="D36" i="28"/>
  <c r="C36" i="28"/>
  <c r="I40" i="1" l="1"/>
  <c r="B41" i="1"/>
  <c r="D40" i="1"/>
  <c r="H40" i="1" s="1"/>
  <c r="H41" i="1"/>
  <c r="C41" i="1"/>
  <c r="B36" i="28"/>
  <c r="G27" i="28"/>
  <c r="F27" i="28"/>
  <c r="E27" i="28"/>
  <c r="D27" i="28"/>
  <c r="C27" i="28"/>
  <c r="B27" i="28"/>
  <c r="G18" i="28"/>
  <c r="F18" i="28"/>
  <c r="E18" i="28"/>
  <c r="D18" i="28"/>
  <c r="C18" i="28"/>
  <c r="B18" i="28"/>
  <c r="G9" i="28"/>
  <c r="F9" i="28"/>
  <c r="E9" i="28"/>
  <c r="D9" i="28"/>
  <c r="C9" i="28"/>
  <c r="B9" i="28"/>
  <c r="G63" i="29"/>
  <c r="F63" i="29"/>
  <c r="E63" i="29"/>
  <c r="D63" i="29"/>
  <c r="C63" i="29"/>
  <c r="B63" i="29"/>
  <c r="G54" i="29"/>
  <c r="F54" i="29"/>
  <c r="E54" i="29"/>
  <c r="D54" i="29"/>
  <c r="C54" i="29"/>
  <c r="B54" i="29"/>
  <c r="G36" i="29"/>
  <c r="F36" i="29"/>
  <c r="E36" i="29"/>
  <c r="D36" i="29"/>
  <c r="C36" i="29"/>
  <c r="B36" i="29"/>
  <c r="G18" i="29"/>
  <c r="F18" i="29"/>
  <c r="E18" i="29"/>
  <c r="D18" i="29"/>
  <c r="C18" i="29"/>
  <c r="B18" i="29"/>
  <c r="G9" i="29"/>
  <c r="F9" i="29"/>
  <c r="E9" i="29"/>
  <c r="D9" i="29"/>
  <c r="C9" i="29"/>
  <c r="B9" i="29"/>
  <c r="G27" i="29"/>
  <c r="F27" i="29"/>
  <c r="E27" i="29"/>
  <c r="D27" i="29"/>
  <c r="C27" i="29"/>
  <c r="B27" i="29"/>
  <c r="B40" i="1" l="1"/>
  <c r="J40" i="1" s="1"/>
  <c r="J41" i="1"/>
  <c r="C40" i="1"/>
  <c r="K40" i="1" s="1"/>
  <c r="K41" i="1"/>
  <c r="G63" i="1"/>
  <c r="F63" i="1"/>
  <c r="E63" i="1"/>
  <c r="D63" i="1"/>
  <c r="C63" i="1"/>
  <c r="B63" i="1"/>
  <c r="G54" i="1"/>
  <c r="F54" i="1"/>
  <c r="E54" i="1"/>
  <c r="D54" i="1"/>
  <c r="C54" i="1"/>
  <c r="B54" i="1"/>
  <c r="G36" i="1"/>
  <c r="F36" i="1"/>
  <c r="E36" i="1"/>
  <c r="D36" i="1"/>
  <c r="C36" i="1"/>
  <c r="B36" i="1"/>
  <c r="G27" i="1"/>
  <c r="F27" i="1"/>
  <c r="E27" i="1"/>
  <c r="D27" i="1"/>
  <c r="C27" i="1"/>
  <c r="B27" i="1"/>
  <c r="O40" i="1" l="1"/>
  <c r="N40" i="1"/>
  <c r="K69" i="29"/>
  <c r="J69" i="29"/>
  <c r="G68" i="29"/>
  <c r="G67" i="29" s="1"/>
  <c r="F68" i="29"/>
  <c r="E68" i="29"/>
  <c r="D68" i="29"/>
  <c r="D67" i="29" s="1"/>
  <c r="C68" i="29"/>
  <c r="C67" i="29" s="1"/>
  <c r="B68" i="29"/>
  <c r="B67" i="29" s="1"/>
  <c r="K66" i="29"/>
  <c r="J66" i="29"/>
  <c r="I66" i="29"/>
  <c r="H66" i="29"/>
  <c r="G65" i="29"/>
  <c r="F65" i="29"/>
  <c r="E65" i="29"/>
  <c r="D65" i="29"/>
  <c r="C65" i="29"/>
  <c r="B65" i="29"/>
  <c r="K64" i="29"/>
  <c r="J64" i="29"/>
  <c r="I64" i="29"/>
  <c r="H64" i="29"/>
  <c r="K63" i="29"/>
  <c r="J63" i="29"/>
  <c r="I63" i="29"/>
  <c r="H63" i="29"/>
  <c r="G62" i="29"/>
  <c r="F62" i="29"/>
  <c r="E62" i="29"/>
  <c r="D62" i="29"/>
  <c r="C62" i="29"/>
  <c r="B62" i="29"/>
  <c r="K61" i="29"/>
  <c r="J61" i="29"/>
  <c r="I61" i="29"/>
  <c r="H61" i="29"/>
  <c r="K60" i="29"/>
  <c r="J60" i="29"/>
  <c r="I60" i="29"/>
  <c r="H60" i="29"/>
  <c r="G59" i="29"/>
  <c r="F59" i="29"/>
  <c r="E59" i="29"/>
  <c r="D59" i="29"/>
  <c r="C59" i="29"/>
  <c r="B59" i="29"/>
  <c r="K57" i="29"/>
  <c r="J57" i="29"/>
  <c r="I57" i="29"/>
  <c r="H57" i="29"/>
  <c r="G56" i="29"/>
  <c r="F56" i="29"/>
  <c r="E56" i="29"/>
  <c r="D56" i="29"/>
  <c r="C56" i="29"/>
  <c r="B56" i="29"/>
  <c r="K55" i="29"/>
  <c r="J55" i="29"/>
  <c r="I55" i="29"/>
  <c r="H55" i="29"/>
  <c r="K54" i="29"/>
  <c r="J54" i="29"/>
  <c r="I54" i="29"/>
  <c r="H54" i="29"/>
  <c r="G53" i="29"/>
  <c r="F53" i="29"/>
  <c r="E53" i="29"/>
  <c r="D53" i="29"/>
  <c r="C53" i="29"/>
  <c r="B53" i="29"/>
  <c r="K52" i="29"/>
  <c r="J52" i="29"/>
  <c r="I52" i="29"/>
  <c r="H52" i="29"/>
  <c r="K51" i="29"/>
  <c r="J51" i="29"/>
  <c r="I51" i="29"/>
  <c r="H51" i="29"/>
  <c r="G50" i="29"/>
  <c r="F50" i="29"/>
  <c r="E50" i="29"/>
  <c r="D50" i="29"/>
  <c r="C50" i="29"/>
  <c r="B50" i="29"/>
  <c r="K39" i="29"/>
  <c r="J39" i="29"/>
  <c r="I39" i="29"/>
  <c r="H39" i="29"/>
  <c r="G38" i="29"/>
  <c r="F38" i="29"/>
  <c r="E38" i="29"/>
  <c r="D38" i="29"/>
  <c r="C38" i="29"/>
  <c r="B38" i="29"/>
  <c r="K37" i="29"/>
  <c r="J37" i="29"/>
  <c r="I37" i="29"/>
  <c r="H37" i="29"/>
  <c r="K36" i="29"/>
  <c r="J36" i="29"/>
  <c r="I36" i="29"/>
  <c r="H36" i="29"/>
  <c r="G35" i="29"/>
  <c r="F35" i="29"/>
  <c r="E35" i="29"/>
  <c r="D35" i="29"/>
  <c r="C35" i="29"/>
  <c r="B35" i="29"/>
  <c r="K34" i="29"/>
  <c r="J34" i="29"/>
  <c r="I34" i="29"/>
  <c r="H34" i="29"/>
  <c r="K33" i="29"/>
  <c r="J33" i="29"/>
  <c r="I33" i="29"/>
  <c r="H33" i="29"/>
  <c r="G32" i="29"/>
  <c r="F32" i="29"/>
  <c r="E32" i="29"/>
  <c r="D32" i="29"/>
  <c r="C32" i="29"/>
  <c r="B32" i="29"/>
  <c r="K30" i="29"/>
  <c r="J30" i="29"/>
  <c r="I30" i="29"/>
  <c r="H30" i="29"/>
  <c r="G29" i="29"/>
  <c r="F29" i="29"/>
  <c r="E29" i="29"/>
  <c r="D29" i="29"/>
  <c r="C29" i="29"/>
  <c r="B29" i="29"/>
  <c r="K28" i="29"/>
  <c r="J28" i="29"/>
  <c r="I28" i="29"/>
  <c r="H28" i="29"/>
  <c r="K27" i="29"/>
  <c r="J27" i="29"/>
  <c r="I27" i="29"/>
  <c r="H27" i="29"/>
  <c r="G26" i="29"/>
  <c r="F26" i="29"/>
  <c r="E26" i="29"/>
  <c r="D26" i="29"/>
  <c r="C26" i="29"/>
  <c r="B26" i="29"/>
  <c r="K25" i="29"/>
  <c r="J25" i="29"/>
  <c r="I25" i="29"/>
  <c r="H25" i="29"/>
  <c r="K24" i="29"/>
  <c r="J24" i="29"/>
  <c r="I24" i="29"/>
  <c r="H24" i="29"/>
  <c r="G23" i="29"/>
  <c r="F23" i="29"/>
  <c r="E23" i="29"/>
  <c r="D23" i="29"/>
  <c r="C23" i="29"/>
  <c r="B23" i="29"/>
  <c r="K21" i="29"/>
  <c r="J21" i="29"/>
  <c r="I21" i="29"/>
  <c r="H21" i="29"/>
  <c r="G20" i="29"/>
  <c r="F20" i="29"/>
  <c r="E20" i="29"/>
  <c r="D20" i="29"/>
  <c r="C20" i="29"/>
  <c r="B20" i="29"/>
  <c r="K19" i="29"/>
  <c r="J19" i="29"/>
  <c r="I19" i="29"/>
  <c r="H19" i="29"/>
  <c r="K18" i="29"/>
  <c r="J18" i="29"/>
  <c r="I18" i="29"/>
  <c r="H18" i="29"/>
  <c r="G17" i="29"/>
  <c r="F17" i="29"/>
  <c r="E17" i="29"/>
  <c r="D17" i="29"/>
  <c r="C17" i="29"/>
  <c r="B17" i="29"/>
  <c r="K16" i="29"/>
  <c r="J16" i="29"/>
  <c r="I16" i="29"/>
  <c r="H16" i="29"/>
  <c r="A16" i="29"/>
  <c r="A25" i="29" s="1"/>
  <c r="K15" i="29"/>
  <c r="J15" i="29"/>
  <c r="I15" i="29"/>
  <c r="H15" i="29"/>
  <c r="A15" i="29"/>
  <c r="A24" i="29" s="1"/>
  <c r="A33" i="29" s="1"/>
  <c r="G14" i="29"/>
  <c r="F14" i="29"/>
  <c r="E14" i="29"/>
  <c r="D14" i="29"/>
  <c r="C14" i="29"/>
  <c r="B14" i="29"/>
  <c r="K12" i="29"/>
  <c r="J12" i="29"/>
  <c r="I12" i="29"/>
  <c r="H12" i="29"/>
  <c r="G11" i="29"/>
  <c r="F11" i="29"/>
  <c r="E11" i="29"/>
  <c r="D11" i="29"/>
  <c r="C11" i="29"/>
  <c r="B11" i="29"/>
  <c r="K10" i="29"/>
  <c r="J10" i="29"/>
  <c r="I10" i="29"/>
  <c r="H10" i="29"/>
  <c r="K9" i="29"/>
  <c r="J9" i="29"/>
  <c r="I9" i="29"/>
  <c r="H9" i="29"/>
  <c r="G8" i="29"/>
  <c r="F8" i="29"/>
  <c r="E8" i="29"/>
  <c r="D8" i="29"/>
  <c r="C8" i="29"/>
  <c r="B8" i="29"/>
  <c r="K7" i="29"/>
  <c r="J7" i="29"/>
  <c r="I7" i="29"/>
  <c r="H7" i="29"/>
  <c r="K6" i="29"/>
  <c r="J6" i="29"/>
  <c r="I6" i="29"/>
  <c r="H6" i="29"/>
  <c r="G5" i="29"/>
  <c r="F5" i="29"/>
  <c r="E5" i="29"/>
  <c r="D5" i="29"/>
  <c r="C5" i="29"/>
  <c r="B5" i="29"/>
  <c r="A2" i="29"/>
  <c r="A34" i="29" l="1"/>
  <c r="A43" i="29"/>
  <c r="A51" i="29"/>
  <c r="A60" i="29" s="1"/>
  <c r="A42" i="29"/>
  <c r="A52" i="29"/>
  <c r="A69" i="29" s="1"/>
  <c r="H56" i="29"/>
  <c r="H68" i="29"/>
  <c r="H69" i="29" s="1"/>
  <c r="I29" i="29"/>
  <c r="H35" i="29"/>
  <c r="I68" i="29"/>
  <c r="I69" i="29" s="1"/>
  <c r="H29" i="29"/>
  <c r="E67" i="29"/>
  <c r="I67" i="29" s="1"/>
  <c r="J68" i="29"/>
  <c r="H14" i="29"/>
  <c r="K68" i="29"/>
  <c r="J32" i="29"/>
  <c r="H50" i="29"/>
  <c r="K65" i="29"/>
  <c r="I65" i="29"/>
  <c r="J26" i="29"/>
  <c r="K56" i="29"/>
  <c r="J5" i="29"/>
  <c r="I50" i="29"/>
  <c r="J50" i="29"/>
  <c r="K32" i="29"/>
  <c r="I32" i="29"/>
  <c r="H23" i="29"/>
  <c r="D22" i="29"/>
  <c r="J23" i="29"/>
  <c r="K59" i="29"/>
  <c r="H59" i="29"/>
  <c r="I14" i="29"/>
  <c r="I5" i="29"/>
  <c r="H5" i="29"/>
  <c r="H65" i="29"/>
  <c r="F58" i="29"/>
  <c r="J65" i="29"/>
  <c r="I56" i="29"/>
  <c r="E49" i="29"/>
  <c r="J56" i="29"/>
  <c r="I38" i="29"/>
  <c r="H38" i="29"/>
  <c r="K38" i="29"/>
  <c r="J38" i="29"/>
  <c r="K29" i="29"/>
  <c r="I20" i="29"/>
  <c r="H20" i="29"/>
  <c r="K20" i="29"/>
  <c r="J20" i="29"/>
  <c r="J11" i="29"/>
  <c r="K11" i="29"/>
  <c r="J62" i="29"/>
  <c r="G49" i="29"/>
  <c r="K26" i="29"/>
  <c r="C13" i="29"/>
  <c r="K17" i="29"/>
  <c r="I8" i="29"/>
  <c r="G4" i="29"/>
  <c r="I62" i="29"/>
  <c r="K62" i="29"/>
  <c r="E58" i="29"/>
  <c r="K53" i="29"/>
  <c r="J53" i="29"/>
  <c r="C49" i="29"/>
  <c r="K35" i="29"/>
  <c r="J35" i="29"/>
  <c r="H17" i="29"/>
  <c r="J17" i="29"/>
  <c r="D13" i="29"/>
  <c r="F4" i="29"/>
  <c r="H8" i="29"/>
  <c r="K8" i="29"/>
  <c r="J8" i="29"/>
  <c r="C4" i="29"/>
  <c r="F22" i="29"/>
  <c r="E22" i="29"/>
  <c r="I26" i="29"/>
  <c r="H26" i="29"/>
  <c r="C22" i="29"/>
  <c r="J59" i="29"/>
  <c r="D58" i="29"/>
  <c r="I59" i="29"/>
  <c r="D49" i="29"/>
  <c r="F49" i="29"/>
  <c r="H32" i="29"/>
  <c r="F31" i="29"/>
  <c r="G31" i="29"/>
  <c r="B31" i="29"/>
  <c r="B22" i="29"/>
  <c r="K14" i="29"/>
  <c r="E13" i="29"/>
  <c r="F13" i="29"/>
  <c r="G13" i="29"/>
  <c r="J14" i="29"/>
  <c r="D4" i="29"/>
  <c r="E4" i="29"/>
  <c r="A61" i="29"/>
  <c r="J29" i="29"/>
  <c r="G58" i="29"/>
  <c r="B4" i="29"/>
  <c r="H11" i="29"/>
  <c r="B13" i="29"/>
  <c r="G22" i="29"/>
  <c r="D31" i="29"/>
  <c r="B49" i="29"/>
  <c r="H53" i="29"/>
  <c r="F67" i="29"/>
  <c r="J67" i="29" s="1"/>
  <c r="K5" i="29"/>
  <c r="I35" i="29"/>
  <c r="K50" i="29"/>
  <c r="I11" i="29"/>
  <c r="I17" i="29"/>
  <c r="I23" i="29"/>
  <c r="E31" i="29"/>
  <c r="I53" i="29"/>
  <c r="C31" i="29"/>
  <c r="B58" i="29"/>
  <c r="H62" i="29"/>
  <c r="K23" i="29"/>
  <c r="C58" i="29"/>
  <c r="K69" i="28"/>
  <c r="J69" i="28"/>
  <c r="G68" i="28"/>
  <c r="G67" i="28" s="1"/>
  <c r="F68" i="28"/>
  <c r="E68" i="28"/>
  <c r="D68" i="28"/>
  <c r="D67" i="28" s="1"/>
  <c r="C68" i="28"/>
  <c r="C67" i="28" s="1"/>
  <c r="B68" i="28"/>
  <c r="B67" i="28" s="1"/>
  <c r="K66" i="28"/>
  <c r="J66" i="28"/>
  <c r="I66" i="28"/>
  <c r="H66" i="28"/>
  <c r="G65" i="28"/>
  <c r="F65" i="28"/>
  <c r="E65" i="28"/>
  <c r="D65" i="28"/>
  <c r="C65" i="28"/>
  <c r="B65" i="28"/>
  <c r="K64" i="28"/>
  <c r="J64" i="28"/>
  <c r="I64" i="28"/>
  <c r="H64" i="28"/>
  <c r="K63" i="28"/>
  <c r="J63" i="28"/>
  <c r="I63" i="28"/>
  <c r="H63" i="28"/>
  <c r="G62" i="28"/>
  <c r="F62" i="28"/>
  <c r="E62" i="28"/>
  <c r="D62" i="28"/>
  <c r="C62" i="28"/>
  <c r="B62" i="28"/>
  <c r="K61" i="28"/>
  <c r="J61" i="28"/>
  <c r="I61" i="28"/>
  <c r="H61" i="28"/>
  <c r="K60" i="28"/>
  <c r="J60" i="28"/>
  <c r="I60" i="28"/>
  <c r="H60" i="28"/>
  <c r="G59" i="28"/>
  <c r="F59" i="28"/>
  <c r="E59" i="28"/>
  <c r="D59" i="28"/>
  <c r="C59" i="28"/>
  <c r="B59" i="28"/>
  <c r="K57" i="28"/>
  <c r="J57" i="28"/>
  <c r="I57" i="28"/>
  <c r="H57" i="28"/>
  <c r="G56" i="28"/>
  <c r="F56" i="28"/>
  <c r="E56" i="28"/>
  <c r="D56" i="28"/>
  <c r="C56" i="28"/>
  <c r="B56" i="28"/>
  <c r="K55" i="28"/>
  <c r="J55" i="28"/>
  <c r="I55" i="28"/>
  <c r="H55" i="28"/>
  <c r="K54" i="28"/>
  <c r="J54" i="28"/>
  <c r="I54" i="28"/>
  <c r="H54" i="28"/>
  <c r="G53" i="28"/>
  <c r="F53" i="28"/>
  <c r="E53" i="28"/>
  <c r="D53" i="28"/>
  <c r="C53" i="28"/>
  <c r="B53" i="28"/>
  <c r="K52" i="28"/>
  <c r="J52" i="28"/>
  <c r="I52" i="28"/>
  <c r="H52" i="28"/>
  <c r="K51" i="28"/>
  <c r="J51" i="28"/>
  <c r="I51" i="28"/>
  <c r="H51" i="28"/>
  <c r="G50" i="28"/>
  <c r="F50" i="28"/>
  <c r="E50" i="28"/>
  <c r="D50" i="28"/>
  <c r="C50" i="28"/>
  <c r="B50" i="28"/>
  <c r="K39" i="28"/>
  <c r="J39" i="28"/>
  <c r="I39" i="28"/>
  <c r="H39" i="28"/>
  <c r="G38" i="28"/>
  <c r="F38" i="28"/>
  <c r="E38" i="28"/>
  <c r="D38" i="28"/>
  <c r="C38" i="28"/>
  <c r="B38" i="28"/>
  <c r="K37" i="28"/>
  <c r="J37" i="28"/>
  <c r="I37" i="28"/>
  <c r="H37" i="28"/>
  <c r="K36" i="28"/>
  <c r="J36" i="28"/>
  <c r="I36" i="28"/>
  <c r="H36" i="28"/>
  <c r="G35" i="28"/>
  <c r="F35" i="28"/>
  <c r="E35" i="28"/>
  <c r="D35" i="28"/>
  <c r="C35" i="28"/>
  <c r="B35" i="28"/>
  <c r="K34" i="28"/>
  <c r="J34" i="28"/>
  <c r="I34" i="28"/>
  <c r="H34" i="28"/>
  <c r="K33" i="28"/>
  <c r="J33" i="28"/>
  <c r="I33" i="28"/>
  <c r="H33" i="28"/>
  <c r="G32" i="28"/>
  <c r="F32" i="28"/>
  <c r="E32" i="28"/>
  <c r="D32" i="28"/>
  <c r="C32" i="28"/>
  <c r="B32" i="28"/>
  <c r="K30" i="28"/>
  <c r="J30" i="28"/>
  <c r="I30" i="28"/>
  <c r="H30" i="28"/>
  <c r="G29" i="28"/>
  <c r="F29" i="28"/>
  <c r="D29" i="28"/>
  <c r="C29" i="28"/>
  <c r="B29" i="28"/>
  <c r="K28" i="28"/>
  <c r="J28" i="28"/>
  <c r="I28" i="28"/>
  <c r="H28" i="28"/>
  <c r="K27" i="28"/>
  <c r="J27" i="28"/>
  <c r="I27" i="28"/>
  <c r="H27" i="28"/>
  <c r="G26" i="28"/>
  <c r="F26" i="28"/>
  <c r="E26" i="28"/>
  <c r="D26" i="28"/>
  <c r="C26" i="28"/>
  <c r="B26" i="28"/>
  <c r="K25" i="28"/>
  <c r="J25" i="28"/>
  <c r="I25" i="28"/>
  <c r="H25" i="28"/>
  <c r="K24" i="28"/>
  <c r="J24" i="28"/>
  <c r="I24" i="28"/>
  <c r="H24" i="28"/>
  <c r="G23" i="28"/>
  <c r="F23" i="28"/>
  <c r="E23" i="28"/>
  <c r="D23" i="28"/>
  <c r="C23" i="28"/>
  <c r="B23" i="28"/>
  <c r="K21" i="28"/>
  <c r="J21" i="28"/>
  <c r="I21" i="28"/>
  <c r="H21" i="28"/>
  <c r="G20" i="28"/>
  <c r="F20" i="28"/>
  <c r="E20" i="28"/>
  <c r="D20" i="28"/>
  <c r="C20" i="28"/>
  <c r="B20" i="28"/>
  <c r="K19" i="28"/>
  <c r="J19" i="28"/>
  <c r="I19" i="28"/>
  <c r="H19" i="28"/>
  <c r="K18" i="28"/>
  <c r="J18" i="28"/>
  <c r="I18" i="28"/>
  <c r="H18" i="28"/>
  <c r="G17" i="28"/>
  <c r="F17" i="28"/>
  <c r="E17" i="28"/>
  <c r="D17" i="28"/>
  <c r="C17" i="28"/>
  <c r="B17" i="28"/>
  <c r="K16" i="28"/>
  <c r="J16" i="28"/>
  <c r="I16" i="28"/>
  <c r="H16" i="28"/>
  <c r="A16" i="28"/>
  <c r="A25" i="28" s="1"/>
  <c r="A34" i="28" s="1"/>
  <c r="K15" i="28"/>
  <c r="J15" i="28"/>
  <c r="I15" i="28"/>
  <c r="H15" i="28"/>
  <c r="A15" i="28"/>
  <c r="A24" i="28" s="1"/>
  <c r="A33" i="28" s="1"/>
  <c r="G14" i="28"/>
  <c r="F14" i="28"/>
  <c r="E14" i="28"/>
  <c r="D14" i="28"/>
  <c r="C14" i="28"/>
  <c r="B14" i="28"/>
  <c r="K12" i="28"/>
  <c r="J12" i="28"/>
  <c r="I12" i="28"/>
  <c r="H12" i="28"/>
  <c r="G11" i="28"/>
  <c r="F11" i="28"/>
  <c r="E11" i="28"/>
  <c r="D11" i="28"/>
  <c r="C11" i="28"/>
  <c r="B11" i="28"/>
  <c r="K10" i="28"/>
  <c r="J10" i="28"/>
  <c r="I10" i="28"/>
  <c r="H10" i="28"/>
  <c r="K9" i="28"/>
  <c r="J9" i="28"/>
  <c r="I9" i="28"/>
  <c r="H9" i="28"/>
  <c r="G8" i="28"/>
  <c r="F8" i="28"/>
  <c r="E8" i="28"/>
  <c r="D8" i="28"/>
  <c r="C8" i="28"/>
  <c r="B8" i="28"/>
  <c r="K7" i="28"/>
  <c r="J7" i="28"/>
  <c r="I7" i="28"/>
  <c r="H7" i="28"/>
  <c r="K6" i="28"/>
  <c r="J6" i="28"/>
  <c r="I6" i="28"/>
  <c r="H6" i="28"/>
  <c r="G5" i="28"/>
  <c r="F5" i="28"/>
  <c r="E5" i="28"/>
  <c r="D5" i="28"/>
  <c r="C5" i="28"/>
  <c r="B5" i="28"/>
  <c r="A2" i="28"/>
  <c r="A2" i="1"/>
  <c r="G68" i="1"/>
  <c r="F68" i="1"/>
  <c r="F67" i="1" s="1"/>
  <c r="E68" i="1"/>
  <c r="D68" i="1"/>
  <c r="C68" i="1"/>
  <c r="B68" i="1"/>
  <c r="G65" i="1"/>
  <c r="F65" i="1"/>
  <c r="E65" i="1"/>
  <c r="D65" i="1"/>
  <c r="C65" i="1"/>
  <c r="B65" i="1"/>
  <c r="G62" i="1"/>
  <c r="F62" i="1"/>
  <c r="E62" i="1"/>
  <c r="D62" i="1"/>
  <c r="C62" i="1"/>
  <c r="B62" i="1"/>
  <c r="G56" i="1"/>
  <c r="F56" i="1"/>
  <c r="E56" i="1"/>
  <c r="D56" i="1"/>
  <c r="C56" i="1"/>
  <c r="B56" i="1"/>
  <c r="G53" i="1"/>
  <c r="F53" i="1"/>
  <c r="E53" i="1"/>
  <c r="D53" i="1"/>
  <c r="C53" i="1"/>
  <c r="B53" i="1"/>
  <c r="G38" i="1"/>
  <c r="F38" i="1"/>
  <c r="E38" i="1"/>
  <c r="D38" i="1"/>
  <c r="C38" i="1"/>
  <c r="B38" i="1"/>
  <c r="G35" i="1"/>
  <c r="F35" i="1"/>
  <c r="E35" i="1"/>
  <c r="D35" i="1"/>
  <c r="C35" i="1"/>
  <c r="B35" i="1"/>
  <c r="G29" i="1"/>
  <c r="F29" i="1"/>
  <c r="E29" i="1"/>
  <c r="D29" i="1"/>
  <c r="C29" i="1"/>
  <c r="B29" i="1"/>
  <c r="G26" i="1"/>
  <c r="F26" i="1"/>
  <c r="E26" i="1"/>
  <c r="D26" i="1"/>
  <c r="C26" i="1"/>
  <c r="B26" i="1"/>
  <c r="G20" i="1"/>
  <c r="F20" i="1"/>
  <c r="E20" i="1"/>
  <c r="D20" i="1"/>
  <c r="C20" i="1"/>
  <c r="B20" i="1"/>
  <c r="G17" i="1"/>
  <c r="F17" i="1"/>
  <c r="E17" i="1"/>
  <c r="D17" i="1"/>
  <c r="C17" i="1"/>
  <c r="B17" i="1"/>
  <c r="G11" i="1"/>
  <c r="F11" i="1"/>
  <c r="E11" i="1"/>
  <c r="D11" i="1"/>
  <c r="C11" i="1"/>
  <c r="G8" i="1"/>
  <c r="F8" i="1"/>
  <c r="E8" i="1"/>
  <c r="D8" i="1"/>
  <c r="C8" i="1"/>
  <c r="B11" i="1"/>
  <c r="B8" i="1"/>
  <c r="G5" i="1"/>
  <c r="F5" i="1"/>
  <c r="E5" i="1"/>
  <c r="D5" i="1"/>
  <c r="C5" i="1"/>
  <c r="B5" i="1"/>
  <c r="A51" i="28" l="1"/>
  <c r="A60" i="28" s="1"/>
  <c r="A42" i="28"/>
  <c r="H53" i="28"/>
  <c r="A52" i="28"/>
  <c r="A43" i="28"/>
  <c r="I38" i="28"/>
  <c r="H29" i="28"/>
  <c r="H56" i="28"/>
  <c r="C67" i="1"/>
  <c r="I68" i="28"/>
  <c r="I69" i="28" s="1"/>
  <c r="H68" i="28"/>
  <c r="H69" i="28" s="1"/>
  <c r="F3" i="29"/>
  <c r="B3" i="29"/>
  <c r="E3" i="29"/>
  <c r="C3" i="29"/>
  <c r="G67" i="1"/>
  <c r="D3" i="29"/>
  <c r="G3" i="29"/>
  <c r="K38" i="28"/>
  <c r="E67" i="28"/>
  <c r="I67" i="28" s="1"/>
  <c r="F67" i="28"/>
  <c r="J67" i="28" s="1"/>
  <c r="H50" i="28"/>
  <c r="J68" i="28"/>
  <c r="I50" i="28"/>
  <c r="K68" i="28"/>
  <c r="I5" i="28"/>
  <c r="K67" i="29"/>
  <c r="N67" i="29" s="1"/>
  <c r="E67" i="1"/>
  <c r="B67" i="1"/>
  <c r="D67" i="1"/>
  <c r="H5" i="28"/>
  <c r="J5" i="28"/>
  <c r="D22" i="28"/>
  <c r="G49" i="28"/>
  <c r="I14" i="28"/>
  <c r="H32" i="28"/>
  <c r="I4" i="29"/>
  <c r="K4" i="29" s="1"/>
  <c r="O4" i="29" s="1"/>
  <c r="I29" i="28"/>
  <c r="I53" i="28"/>
  <c r="G4" i="28"/>
  <c r="C31" i="28"/>
  <c r="H49" i="29"/>
  <c r="H22" i="29"/>
  <c r="K65" i="28"/>
  <c r="K11" i="28"/>
  <c r="H65" i="28"/>
  <c r="J38" i="28"/>
  <c r="K56" i="28"/>
  <c r="I59" i="28"/>
  <c r="J23" i="28"/>
  <c r="G22" i="28"/>
  <c r="K5" i="28"/>
  <c r="I65" i="28"/>
  <c r="G58" i="28"/>
  <c r="J65" i="28"/>
  <c r="E58" i="28"/>
  <c r="I56" i="28"/>
  <c r="J56" i="28"/>
  <c r="H38" i="28"/>
  <c r="K29" i="28"/>
  <c r="J29" i="28"/>
  <c r="C22" i="28"/>
  <c r="K20" i="28"/>
  <c r="I20" i="28"/>
  <c r="J20" i="28"/>
  <c r="J11" i="28"/>
  <c r="F4" i="28"/>
  <c r="H11" i="28"/>
  <c r="H58" i="29"/>
  <c r="J58" i="29"/>
  <c r="I49" i="29"/>
  <c r="J49" i="29"/>
  <c r="K49" i="29"/>
  <c r="O49" i="29" s="1"/>
  <c r="J22" i="29"/>
  <c r="H13" i="29"/>
  <c r="I26" i="28"/>
  <c r="G13" i="28"/>
  <c r="J8" i="28"/>
  <c r="J17" i="28"/>
  <c r="E4" i="28"/>
  <c r="K8" i="28"/>
  <c r="F58" i="28"/>
  <c r="J62" i="28"/>
  <c r="K62" i="28"/>
  <c r="H62" i="28"/>
  <c r="B49" i="28"/>
  <c r="D49" i="28"/>
  <c r="J53" i="28"/>
  <c r="K53" i="28"/>
  <c r="I35" i="28"/>
  <c r="F31" i="28"/>
  <c r="J35" i="28"/>
  <c r="K35" i="28"/>
  <c r="B31" i="28"/>
  <c r="H35" i="28"/>
  <c r="H26" i="28"/>
  <c r="E22" i="28"/>
  <c r="K26" i="28"/>
  <c r="F22" i="28"/>
  <c r="J26" i="28"/>
  <c r="I17" i="28"/>
  <c r="H17" i="28"/>
  <c r="K17" i="28"/>
  <c r="B13" i="28"/>
  <c r="H8" i="28"/>
  <c r="I8" i="28"/>
  <c r="C4" i="28"/>
  <c r="J31" i="29"/>
  <c r="H31" i="29"/>
  <c r="J13" i="29"/>
  <c r="I13" i="29"/>
  <c r="I22" i="29"/>
  <c r="K22" i="29"/>
  <c r="O22" i="29" s="1"/>
  <c r="J59" i="28"/>
  <c r="H59" i="28"/>
  <c r="K59" i="28"/>
  <c r="J50" i="28"/>
  <c r="K50" i="28"/>
  <c r="F49" i="28"/>
  <c r="I32" i="28"/>
  <c r="D31" i="28"/>
  <c r="K32" i="28"/>
  <c r="G31" i="28"/>
  <c r="H23" i="28"/>
  <c r="K23" i="28"/>
  <c r="B22" i="28"/>
  <c r="F13" i="28"/>
  <c r="J14" i="28"/>
  <c r="K14" i="28"/>
  <c r="H14" i="28"/>
  <c r="B4" i="28"/>
  <c r="K13" i="29"/>
  <c r="H4" i="29"/>
  <c r="J4" i="29"/>
  <c r="I31" i="29"/>
  <c r="K58" i="29"/>
  <c r="H67" i="29"/>
  <c r="K31" i="29"/>
  <c r="I58" i="29"/>
  <c r="A61" i="28"/>
  <c r="A69" i="28"/>
  <c r="I11" i="28"/>
  <c r="C13" i="28"/>
  <c r="I23" i="28"/>
  <c r="E31" i="28"/>
  <c r="C49" i="28"/>
  <c r="D4" i="28"/>
  <c r="D13" i="28"/>
  <c r="H20" i="28"/>
  <c r="B58" i="28"/>
  <c r="E13" i="28"/>
  <c r="E49" i="28"/>
  <c r="C58" i="28"/>
  <c r="I62" i="28"/>
  <c r="J32" i="28"/>
  <c r="D58" i="28"/>
  <c r="B3" i="28" l="1"/>
  <c r="K58" i="28"/>
  <c r="N58" i="28" s="1"/>
  <c r="H22" i="28"/>
  <c r="G3" i="28"/>
  <c r="H67" i="28"/>
  <c r="E3" i="28"/>
  <c r="F3" i="28"/>
  <c r="C3" i="28"/>
  <c r="D3" i="28"/>
  <c r="K22" i="28"/>
  <c r="N22" i="28" s="1"/>
  <c r="K67" i="28"/>
  <c r="N67" i="28" s="1"/>
  <c r="I58" i="28"/>
  <c r="I4" i="28"/>
  <c r="K4" i="28" s="1"/>
  <c r="O4" i="28" s="1"/>
  <c r="H31" i="28"/>
  <c r="N4" i="29"/>
  <c r="N49" i="29"/>
  <c r="H58" i="28"/>
  <c r="H49" i="28"/>
  <c r="K49" i="28"/>
  <c r="O49" i="28" s="1"/>
  <c r="I22" i="28"/>
  <c r="J49" i="28"/>
  <c r="K31" i="28"/>
  <c r="N31" i="28" s="1"/>
  <c r="J22" i="28"/>
  <c r="H13" i="28"/>
  <c r="J3" i="29"/>
  <c r="H3" i="29"/>
  <c r="N22" i="29"/>
  <c r="J58" i="28"/>
  <c r="J31" i="28"/>
  <c r="J13" i="28"/>
  <c r="K3" i="29"/>
  <c r="N13" i="29"/>
  <c r="O13" i="29"/>
  <c r="N58" i="29"/>
  <c r="O31" i="29"/>
  <c r="I3" i="29"/>
  <c r="O58" i="29"/>
  <c r="N31" i="29"/>
  <c r="I13" i="28"/>
  <c r="K13" i="28"/>
  <c r="N13" i="28" s="1"/>
  <c r="H4" i="28"/>
  <c r="I31" i="28"/>
  <c r="J4" i="28"/>
  <c r="I49" i="28"/>
  <c r="L31" i="29" l="1"/>
  <c r="L40" i="29"/>
  <c r="M22" i="29"/>
  <c r="M40" i="29"/>
  <c r="O58" i="28"/>
  <c r="O22" i="28"/>
  <c r="N49" i="28"/>
  <c r="N4" i="28"/>
  <c r="O31" i="28"/>
  <c r="H3" i="28"/>
  <c r="M67" i="29"/>
  <c r="M4" i="29"/>
  <c r="M31" i="29"/>
  <c r="M13" i="29"/>
  <c r="M58" i="29"/>
  <c r="M49" i="29"/>
  <c r="L49" i="29"/>
  <c r="L67" i="29"/>
  <c r="O3" i="29"/>
  <c r="L22" i="29"/>
  <c r="L4" i="29"/>
  <c r="N3" i="29"/>
  <c r="L13" i="29"/>
  <c r="K3" i="28"/>
  <c r="L58" i="29"/>
  <c r="J3" i="28"/>
  <c r="M40" i="28" s="1"/>
  <c r="O13" i="28"/>
  <c r="I3" i="28"/>
  <c r="N3" i="28" l="1"/>
  <c r="L40" i="28"/>
  <c r="M3" i="29"/>
  <c r="L3" i="29"/>
  <c r="O3" i="28"/>
  <c r="L67" i="28"/>
  <c r="L31" i="28"/>
  <c r="L4" i="28"/>
  <c r="L58" i="28"/>
  <c r="L13" i="28"/>
  <c r="L49" i="28"/>
  <c r="L22" i="28"/>
  <c r="M22" i="28"/>
  <c r="M67" i="28"/>
  <c r="M31" i="28"/>
  <c r="M58" i="28"/>
  <c r="M13" i="28"/>
  <c r="M49" i="28"/>
  <c r="M4" i="28"/>
  <c r="M3" i="28" l="1"/>
  <c r="L3" i="28"/>
  <c r="D14" i="1"/>
  <c r="E14" i="1"/>
  <c r="F14" i="1"/>
  <c r="G14" i="1"/>
  <c r="H56" i="1" l="1"/>
  <c r="H53" i="1"/>
  <c r="G13" i="1" l="1"/>
  <c r="F13" i="1"/>
  <c r="E13" i="1"/>
  <c r="D13" i="1"/>
  <c r="C14" i="1"/>
  <c r="B14" i="1"/>
  <c r="G59" i="1"/>
  <c r="F59" i="1"/>
  <c r="E59" i="1"/>
  <c r="D59" i="1"/>
  <c r="B59" i="1"/>
  <c r="C59" i="1"/>
  <c r="G32" i="1"/>
  <c r="F32" i="1"/>
  <c r="E32" i="1"/>
  <c r="D32" i="1"/>
  <c r="C32" i="1"/>
  <c r="B32" i="1"/>
  <c r="G23" i="1"/>
  <c r="F23" i="1"/>
  <c r="E23" i="1"/>
  <c r="D23" i="1"/>
  <c r="C23" i="1"/>
  <c r="B23" i="1"/>
  <c r="G4" i="1"/>
  <c r="B4" i="1"/>
  <c r="F4" i="1"/>
  <c r="D4" i="1"/>
  <c r="E4" i="1"/>
  <c r="C4" i="1"/>
  <c r="G50" i="1"/>
  <c r="E50" i="1"/>
  <c r="F50" i="1"/>
  <c r="D50" i="1"/>
  <c r="C50" i="1"/>
  <c r="B50" i="1"/>
  <c r="C13" i="1" l="1"/>
  <c r="C58" i="1"/>
  <c r="F58" i="1"/>
  <c r="D58" i="1"/>
  <c r="G58" i="1"/>
  <c r="B58" i="1"/>
  <c r="E58" i="1"/>
  <c r="D49" i="1"/>
  <c r="C49" i="1"/>
  <c r="F49" i="1"/>
  <c r="E49" i="1"/>
  <c r="G49" i="1"/>
  <c r="B49" i="1"/>
  <c r="G31" i="1"/>
  <c r="B31" i="1"/>
  <c r="C31" i="1"/>
  <c r="D31" i="1"/>
  <c r="E31" i="1"/>
  <c r="F31" i="1"/>
  <c r="G22" i="1"/>
  <c r="B22" i="1"/>
  <c r="C22" i="1"/>
  <c r="D22" i="1"/>
  <c r="E22" i="1"/>
  <c r="F22" i="1"/>
  <c r="B13" i="1"/>
  <c r="E3" i="1" l="1"/>
  <c r="B3" i="1"/>
  <c r="F3" i="1"/>
  <c r="C3" i="1"/>
  <c r="G3" i="1"/>
  <c r="D3" i="1"/>
  <c r="I49" i="1"/>
  <c r="H49" i="1"/>
  <c r="I4" i="1" l="1"/>
  <c r="K3" i="1"/>
  <c r="L40" i="1" s="1"/>
  <c r="K13" i="1"/>
  <c r="K4" i="1" l="1"/>
  <c r="K69" i="1"/>
  <c r="J69" i="1"/>
  <c r="K68" i="1"/>
  <c r="J68" i="1"/>
  <c r="I68" i="1"/>
  <c r="I69" i="1" s="1"/>
  <c r="H68" i="1"/>
  <c r="H69" i="1" s="1"/>
  <c r="K67" i="1"/>
  <c r="L67" i="1" s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K56" i="1"/>
  <c r="J56" i="1"/>
  <c r="I56" i="1"/>
  <c r="K55" i="1"/>
  <c r="J55" i="1"/>
  <c r="I55" i="1"/>
  <c r="H55" i="1"/>
  <c r="K54" i="1"/>
  <c r="J54" i="1"/>
  <c r="I54" i="1"/>
  <c r="H54" i="1"/>
  <c r="K53" i="1"/>
  <c r="J53" i="1"/>
  <c r="I53" i="1"/>
  <c r="K52" i="1"/>
  <c r="J52" i="1"/>
  <c r="I52" i="1"/>
  <c r="H52" i="1"/>
  <c r="K51" i="1"/>
  <c r="J51" i="1"/>
  <c r="I51" i="1"/>
  <c r="H51" i="1"/>
  <c r="K50" i="1"/>
  <c r="J50" i="1"/>
  <c r="K49" i="1"/>
  <c r="J49" i="1"/>
  <c r="K39" i="1"/>
  <c r="J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A16" i="1"/>
  <c r="A25" i="1" s="1"/>
  <c r="A34" i="1" s="1"/>
  <c r="K15" i="1"/>
  <c r="J15" i="1"/>
  <c r="I15" i="1"/>
  <c r="H15" i="1"/>
  <c r="A15" i="1"/>
  <c r="A24" i="1" s="1"/>
  <c r="A33" i="1" s="1"/>
  <c r="K14" i="1"/>
  <c r="J14" i="1"/>
  <c r="I14" i="1"/>
  <c r="H14" i="1"/>
  <c r="O13" i="1"/>
  <c r="N13" i="1"/>
  <c r="J13" i="1"/>
  <c r="I13" i="1"/>
  <c r="H13" i="1"/>
  <c r="K12" i="1"/>
  <c r="J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J4" i="1"/>
  <c r="H4" i="1"/>
  <c r="L13" i="1"/>
  <c r="J3" i="1"/>
  <c r="M40" i="1" s="1"/>
  <c r="I3" i="1"/>
  <c r="H3" i="1"/>
  <c r="H50" i="1" l="1"/>
  <c r="A51" i="1"/>
  <c r="A60" i="1" s="1"/>
  <c r="A42" i="1"/>
  <c r="A52" i="1"/>
  <c r="A61" i="1" s="1"/>
  <c r="A43" i="1"/>
  <c r="I50" i="1"/>
  <c r="N22" i="1"/>
  <c r="M67" i="1"/>
  <c r="M22" i="1"/>
  <c r="M4" i="1"/>
  <c r="M31" i="1"/>
  <c r="M58" i="1"/>
  <c r="N67" i="1"/>
  <c r="O31" i="1"/>
  <c r="L58" i="1"/>
  <c r="O58" i="1"/>
  <c r="M13" i="1"/>
  <c r="O22" i="1"/>
  <c r="M49" i="1"/>
  <c r="N49" i="1"/>
  <c r="L4" i="1"/>
  <c r="O4" i="1"/>
  <c r="N4" i="1"/>
  <c r="N31" i="1"/>
  <c r="N3" i="1"/>
  <c r="O49" i="1"/>
  <c r="O3" i="1"/>
  <c r="L22" i="1"/>
  <c r="N58" i="1"/>
  <c r="L31" i="1"/>
  <c r="L49" i="1"/>
  <c r="A69" i="1" l="1"/>
  <c r="M3" i="1"/>
  <c r="L3" i="1"/>
</calcChain>
</file>

<file path=xl/sharedStrings.xml><?xml version="1.0" encoding="utf-8"?>
<sst xmlns="http://schemas.openxmlformats.org/spreadsheetml/2006/main" count="599" uniqueCount="55">
  <si>
    <t>Electric Distribution 
Company</t>
  </si>
  <si>
    <t>Competitive Supplier</t>
  </si>
  <si>
    <t xml:space="preserve">Community Choice 
Electricity Aggregation </t>
  </si>
  <si>
    <t>Sum Competitive Supply + CCEA</t>
  </si>
  <si>
    <t xml:space="preserve">Month Summary </t>
  </si>
  <si>
    <t>EDC # of Customer</t>
  </si>
  <si>
    <t>EDC  kWh used</t>
  </si>
  <si>
    <t xml:space="preserve"> CS # of Customer</t>
  </si>
  <si>
    <t xml:space="preserve"> CS  kWh Used</t>
  </si>
  <si>
    <t>CCEA # of Customer</t>
  </si>
  <si>
    <t>CCEA kWh Used</t>
  </si>
  <si>
    <t>Total # Customers  CS+CCEA</t>
  </si>
  <si>
    <t>Total CS + CCEA kWh</t>
  </si>
  <si>
    <t>Total Customers</t>
  </si>
  <si>
    <t>Total kWh</t>
  </si>
  <si>
    <t>% of classs kWh</t>
  </si>
  <si>
    <t>% of Customers</t>
  </si>
  <si>
    <t>Rate Class Load ( in %) CS kWh</t>
  </si>
  <si>
    <t>Rate Class Load ( in %) CCEA kWh</t>
  </si>
  <si>
    <t>January</t>
  </si>
  <si>
    <t>R</t>
  </si>
  <si>
    <t>EverSource</t>
  </si>
  <si>
    <t>EverSource East</t>
  </si>
  <si>
    <t>EverSource West</t>
  </si>
  <si>
    <t>NGrid</t>
  </si>
  <si>
    <t>MECO</t>
  </si>
  <si>
    <t>Nantucket</t>
  </si>
  <si>
    <t>Unitil</t>
  </si>
  <si>
    <t>FG&amp;E</t>
  </si>
  <si>
    <t>R-LI</t>
  </si>
  <si>
    <t xml:space="preserve">Small C &amp; I </t>
  </si>
  <si>
    <t xml:space="preserve">Medium C &amp; I </t>
  </si>
  <si>
    <t>Large C &amp; I</t>
  </si>
  <si>
    <t>St. Lights</t>
  </si>
  <si>
    <t>Farms</t>
  </si>
  <si>
    <t>February</t>
  </si>
  <si>
    <t>March</t>
  </si>
  <si>
    <t xml:space="preserve">Commerical Electric Vehicle  </t>
  </si>
  <si>
    <t>Commerical Electric Vehicles</t>
  </si>
  <si>
    <t>April</t>
  </si>
  <si>
    <t>May</t>
  </si>
  <si>
    <t>June</t>
  </si>
  <si>
    <t xml:space="preserve">Eversource West farm rate was combined into another rate and is inclued in residential or the small </t>
  </si>
  <si>
    <t>Basic Service</t>
  </si>
  <si>
    <t>Competitive Supply</t>
  </si>
  <si>
    <t>Municipal Aggregation (Community Choice)</t>
  </si>
  <si>
    <t>Total</t>
  </si>
  <si>
    <t>July</t>
  </si>
  <si>
    <t>National Grid</t>
  </si>
  <si>
    <t>Large C&amp;I</t>
  </si>
  <si>
    <t>Medium C&amp;I</t>
  </si>
  <si>
    <t>Small C&amp;I</t>
  </si>
  <si>
    <t>St-Light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</si>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</sst>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FCAAEA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CA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D"/>
        <bgColor indexed="64"/>
      </patternFill>
    </fill>
    <fill>
      <patternFill patternType="solid">
        <fgColor rgb="FFFC8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260">
    <xf numFmtId="0" fontId="0" fillId="0" borderId="0" xfId="0"/>
    <xf numFmtId="0" fontId="1" fillId="3" borderId="8" xfId="0" applyFont="1" applyFill="1" applyBorder="1" applyAlignment="1">
      <alignment horizontal="left" wrapText="1"/>
    </xf>
    <xf numFmtId="3" fontId="1" fillId="4" borderId="9" xfId="0" applyNumberFormat="1" applyFont="1" applyFill="1" applyBorder="1" applyAlignment="1">
      <alignment wrapText="1"/>
    </xf>
    <xf numFmtId="3" fontId="1" fillId="4" borderId="10" xfId="0" applyNumberFormat="1" applyFont="1" applyFill="1" applyBorder="1" applyAlignment="1">
      <alignment wrapText="1"/>
    </xf>
    <xf numFmtId="3" fontId="1" fillId="5" borderId="11" xfId="0" applyNumberFormat="1" applyFont="1" applyFill="1" applyBorder="1" applyAlignment="1">
      <alignment wrapText="1"/>
    </xf>
    <xf numFmtId="3" fontId="1" fillId="5" borderId="12" xfId="0" applyNumberFormat="1" applyFont="1" applyFill="1" applyBorder="1" applyAlignment="1">
      <alignment wrapText="1"/>
    </xf>
    <xf numFmtId="3" fontId="1" fillId="6" borderId="12" xfId="0" applyNumberFormat="1" applyFont="1" applyFill="1" applyBorder="1" applyAlignment="1">
      <alignment wrapText="1"/>
    </xf>
    <xf numFmtId="3" fontId="1" fillId="6" borderId="10" xfId="0" applyNumberFormat="1" applyFon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3" fontId="1" fillId="7" borderId="14" xfId="0" applyNumberFormat="1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1" fillId="0" borderId="8" xfId="0" applyFont="1" applyBorder="1" applyAlignment="1">
      <alignment horizontal="left"/>
    </xf>
    <xf numFmtId="38" fontId="1" fillId="0" borderId="22" xfId="0" applyNumberFormat="1" applyFont="1" applyBorder="1"/>
    <xf numFmtId="3" fontId="0" fillId="0" borderId="24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1" fillId="9" borderId="1" xfId="0" applyFont="1" applyFill="1" applyBorder="1" applyAlignment="1">
      <alignment horizontal="left" indent="1"/>
    </xf>
    <xf numFmtId="38" fontId="1" fillId="10" borderId="1" xfId="0" applyNumberFormat="1" applyFont="1" applyFill="1" applyBorder="1"/>
    <xf numFmtId="38" fontId="1" fillId="10" borderId="2" xfId="0" applyNumberFormat="1" applyFont="1" applyFill="1" applyBorder="1"/>
    <xf numFmtId="38" fontId="1" fillId="11" borderId="3" xfId="0" applyNumberFormat="1" applyFont="1" applyFill="1" applyBorder="1"/>
    <xf numFmtId="38" fontId="1" fillId="12" borderId="28" xfId="0" applyNumberFormat="1" applyFont="1" applyFill="1" applyBorder="1"/>
    <xf numFmtId="3" fontId="0" fillId="13" borderId="9" xfId="0" applyNumberFormat="1" applyFill="1" applyBorder="1"/>
    <xf numFmtId="3" fontId="0" fillId="13" borderId="10" xfId="0" applyNumberFormat="1" applyFill="1" applyBorder="1"/>
    <xf numFmtId="3" fontId="1" fillId="14" borderId="15" xfId="0" applyNumberFormat="1" applyFont="1" applyFill="1" applyBorder="1" applyAlignment="1">
      <alignment horizontal="center"/>
    </xf>
    <xf numFmtId="3" fontId="1" fillId="14" borderId="1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38" fontId="0" fillId="0" borderId="1" xfId="0" applyNumberFormat="1" applyBorder="1"/>
    <xf numFmtId="38" fontId="0" fillId="0" borderId="3" xfId="0" applyNumberFormat="1" applyBorder="1"/>
    <xf numFmtId="3" fontId="0" fillId="15" borderId="9" xfId="0" applyNumberFormat="1" applyFill="1" applyBorder="1"/>
    <xf numFmtId="3" fontId="0" fillId="15" borderId="10" xfId="0" applyNumberFormat="1" applyFill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left" indent="1"/>
    </xf>
    <xf numFmtId="38" fontId="0" fillId="0" borderId="31" xfId="0" applyNumberFormat="1" applyBorder="1"/>
    <xf numFmtId="38" fontId="0" fillId="0" borderId="27" xfId="0" applyNumberFormat="1" applyBorder="1"/>
    <xf numFmtId="38" fontId="0" fillId="0" borderId="0" xfId="0" applyNumberFormat="1"/>
    <xf numFmtId="38" fontId="0" fillId="0" borderId="32" xfId="0" applyNumberFormat="1" applyBorder="1"/>
    <xf numFmtId="38" fontId="0" fillId="0" borderId="33" xfId="0" applyNumberFormat="1" applyBorder="1"/>
    <xf numFmtId="0" fontId="1" fillId="0" borderId="1" xfId="0" applyFont="1" applyBorder="1" applyAlignment="1">
      <alignment horizontal="left" indent="2"/>
    </xf>
    <xf numFmtId="0" fontId="0" fillId="0" borderId="31" xfId="0" applyBorder="1" applyAlignment="1">
      <alignment horizontal="left" indent="2"/>
    </xf>
    <xf numFmtId="38" fontId="0" fillId="16" borderId="31" xfId="0" applyNumberFormat="1" applyFill="1" applyBorder="1"/>
    <xf numFmtId="38" fontId="0" fillId="16" borderId="23" xfId="0" applyNumberFormat="1" applyFill="1" applyBorder="1"/>
    <xf numFmtId="38" fontId="1" fillId="12" borderId="36" xfId="0" applyNumberFormat="1" applyFont="1" applyFill="1" applyBorder="1"/>
    <xf numFmtId="3" fontId="0" fillId="14" borderId="15" xfId="0" applyNumberFormat="1" applyFill="1" applyBorder="1" applyAlignment="1">
      <alignment horizontal="center"/>
    </xf>
    <xf numFmtId="3" fontId="0" fillId="14" borderId="16" xfId="0" applyNumberFormat="1" applyFill="1" applyBorder="1" applyAlignment="1">
      <alignment horizontal="center"/>
    </xf>
    <xf numFmtId="38" fontId="1" fillId="0" borderId="1" xfId="0" applyNumberFormat="1" applyFont="1" applyBorder="1"/>
    <xf numFmtId="38" fontId="1" fillId="0" borderId="3" xfId="0" applyNumberFormat="1" applyFont="1" applyBorder="1"/>
    <xf numFmtId="38" fontId="0" fillId="0" borderId="35" xfId="0" applyNumberFormat="1" applyBorder="1"/>
    <xf numFmtId="38" fontId="0" fillId="16" borderId="24" xfId="0" applyNumberFormat="1" applyFill="1" applyBorder="1"/>
    <xf numFmtId="0" fontId="0" fillId="9" borderId="38" xfId="0" applyFill="1" applyBorder="1" applyAlignment="1">
      <alignment horizontal="left" indent="1"/>
    </xf>
    <xf numFmtId="38" fontId="0" fillId="10" borderId="39" xfId="0" applyNumberFormat="1" applyFill="1" applyBorder="1"/>
    <xf numFmtId="38" fontId="0" fillId="11" borderId="40" xfId="0" applyNumberFormat="1" applyFill="1" applyBorder="1"/>
    <xf numFmtId="3" fontId="1" fillId="14" borderId="30" xfId="0" applyNumberFormat="1" applyFont="1" applyFill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32" xfId="0" applyBorder="1" applyAlignment="1">
      <alignment horizontal="left" indent="1"/>
    </xf>
    <xf numFmtId="3" fontId="0" fillId="0" borderId="43" xfId="0" applyNumberFormat="1" applyBorder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/>
    <xf numFmtId="9" fontId="0" fillId="0" borderId="0" xfId="0" applyNumberFormat="1"/>
    <xf numFmtId="38" fontId="1" fillId="10" borderId="26" xfId="0" applyNumberFormat="1" applyFont="1" applyFill="1" applyBorder="1"/>
    <xf numFmtId="165" fontId="0" fillId="0" borderId="0" xfId="2" applyNumberFormat="1" applyFont="1"/>
    <xf numFmtId="38" fontId="0" fillId="18" borderId="31" xfId="0" applyNumberFormat="1" applyFill="1" applyBorder="1"/>
    <xf numFmtId="38" fontId="1" fillId="11" borderId="56" xfId="0" applyNumberFormat="1" applyFont="1" applyFill="1" applyBorder="1"/>
    <xf numFmtId="3" fontId="1" fillId="14" borderId="54" xfId="0" applyNumberFormat="1" applyFont="1" applyFill="1" applyBorder="1" applyAlignment="1">
      <alignment horizontal="center"/>
    </xf>
    <xf numFmtId="38" fontId="1" fillId="10" borderId="9" xfId="0" applyNumberFormat="1" applyFont="1" applyFill="1" applyBorder="1"/>
    <xf numFmtId="38" fontId="1" fillId="11" borderId="12" xfId="0" applyNumberFormat="1" applyFont="1" applyFill="1" applyBorder="1"/>
    <xf numFmtId="38" fontId="1" fillId="12" borderId="12" xfId="0" applyNumberFormat="1" applyFont="1" applyFill="1" applyBorder="1"/>
    <xf numFmtId="3" fontId="0" fillId="13" borderId="12" xfId="0" applyNumberFormat="1" applyFill="1" applyBorder="1"/>
    <xf numFmtId="3" fontId="1" fillId="14" borderId="12" xfId="0" applyNumberFormat="1" applyFont="1" applyFill="1" applyBorder="1" applyAlignment="1">
      <alignment horizontal="center"/>
    </xf>
    <xf numFmtId="3" fontId="1" fillId="14" borderId="10" xfId="0" applyNumberFormat="1" applyFont="1" applyFill="1" applyBorder="1" applyAlignment="1">
      <alignment horizontal="center"/>
    </xf>
    <xf numFmtId="38" fontId="1" fillId="10" borderId="19" xfId="0" applyNumberFormat="1" applyFont="1" applyFill="1" applyBorder="1"/>
    <xf numFmtId="38" fontId="1" fillId="10" borderId="32" xfId="0" applyNumberFormat="1" applyFont="1" applyFill="1" applyBorder="1"/>
    <xf numFmtId="38" fontId="1" fillId="11" borderId="33" xfId="0" applyNumberFormat="1" applyFont="1" applyFill="1" applyBorder="1"/>
    <xf numFmtId="38" fontId="1" fillId="12" borderId="31" xfId="0" applyNumberFormat="1" applyFont="1" applyFill="1" applyBorder="1"/>
    <xf numFmtId="38" fontId="1" fillId="12" borderId="23" xfId="0" applyNumberFormat="1" applyFont="1" applyFill="1" applyBorder="1"/>
    <xf numFmtId="3" fontId="1" fillId="14" borderId="22" xfId="0" applyNumberFormat="1" applyFont="1" applyFill="1" applyBorder="1" applyAlignment="1">
      <alignment horizontal="center"/>
    </xf>
    <xf numFmtId="1" fontId="0" fillId="18" borderId="12" xfId="2" applyNumberFormat="1" applyFont="1" applyFill="1" applyBorder="1"/>
    <xf numFmtId="1" fontId="1" fillId="18" borderId="49" xfId="2" applyNumberFormat="1" applyFont="1" applyFill="1" applyBorder="1"/>
    <xf numFmtId="1" fontId="0" fillId="18" borderId="49" xfId="2" applyNumberFormat="1" applyFont="1" applyFill="1" applyBorder="1"/>
    <xf numFmtId="1" fontId="0" fillId="18" borderId="8" xfId="2" applyNumberFormat="1" applyFont="1" applyFill="1" applyBorder="1"/>
    <xf numFmtId="1" fontId="0" fillId="0" borderId="24" xfId="2" applyNumberFormat="1" applyFont="1" applyBorder="1" applyAlignment="1">
      <alignment horizontal="center"/>
    </xf>
    <xf numFmtId="1" fontId="0" fillId="0" borderId="9" xfId="2" applyNumberFormat="1" applyFont="1" applyBorder="1" applyAlignment="1">
      <alignment horizontal="center"/>
    </xf>
    <xf numFmtId="1" fontId="0" fillId="0" borderId="47" xfId="2" applyNumberFormat="1" applyFont="1" applyBorder="1"/>
    <xf numFmtId="1" fontId="0" fillId="0" borderId="47" xfId="2" applyNumberFormat="1" applyFont="1" applyBorder="1" applyAlignment="1">
      <alignment horizontal="right"/>
    </xf>
    <xf numFmtId="1" fontId="0" fillId="0" borderId="1" xfId="2" applyNumberFormat="1" applyFont="1" applyBorder="1" applyAlignment="1">
      <alignment horizontal="right"/>
    </xf>
    <xf numFmtId="38" fontId="1" fillId="19" borderId="3" xfId="0" applyNumberFormat="1" applyFont="1" applyFill="1" applyBorder="1"/>
    <xf numFmtId="3" fontId="1" fillId="19" borderId="9" xfId="0" applyNumberFormat="1" applyFont="1" applyFill="1" applyBorder="1" applyAlignment="1">
      <alignment horizontal="center"/>
    </xf>
    <xf numFmtId="3" fontId="1" fillId="19" borderId="10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165" fontId="0" fillId="18" borderId="12" xfId="2" applyNumberFormat="1" applyFont="1" applyFill="1" applyBorder="1"/>
    <xf numFmtId="165" fontId="1" fillId="18" borderId="47" xfId="2" applyNumberFormat="1" applyFont="1" applyFill="1" applyBorder="1"/>
    <xf numFmtId="165" fontId="0" fillId="18" borderId="49" xfId="2" applyNumberFormat="1" applyFont="1" applyFill="1" applyBorder="1"/>
    <xf numFmtId="165" fontId="0" fillId="18" borderId="8" xfId="2" applyNumberFormat="1" applyFont="1" applyFill="1" applyBorder="1"/>
    <xf numFmtId="3" fontId="0" fillId="18" borderId="12" xfId="0" applyNumberFormat="1" applyFill="1" applyBorder="1"/>
    <xf numFmtId="3" fontId="0" fillId="18" borderId="34" xfId="0" applyNumberFormat="1" applyFill="1" applyBorder="1"/>
    <xf numFmtId="3" fontId="0" fillId="18" borderId="12" xfId="0" applyNumberFormat="1" applyFill="1" applyBorder="1" applyAlignment="1">
      <alignment horizontal="center"/>
    </xf>
    <xf numFmtId="3" fontId="0" fillId="18" borderId="10" xfId="0" applyNumberFormat="1" applyFill="1" applyBorder="1" applyAlignment="1">
      <alignment horizontal="center"/>
    </xf>
    <xf numFmtId="0" fontId="0" fillId="18" borderId="59" xfId="0" applyFill="1" applyBorder="1" applyAlignment="1">
      <alignment horizontal="left" indent="2"/>
    </xf>
    <xf numFmtId="38" fontId="1" fillId="18" borderId="55" xfId="0" applyNumberFormat="1" applyFont="1" applyFill="1" applyBorder="1"/>
    <xf numFmtId="38" fontId="1" fillId="18" borderId="47" xfId="0" applyNumberFormat="1" applyFont="1" applyFill="1" applyBorder="1"/>
    <xf numFmtId="3" fontId="0" fillId="18" borderId="47" xfId="0" applyNumberFormat="1" applyFill="1" applyBorder="1"/>
    <xf numFmtId="3" fontId="0" fillId="18" borderId="57" xfId="0" applyNumberFormat="1" applyFill="1" applyBorder="1"/>
    <xf numFmtId="3" fontId="0" fillId="18" borderId="47" xfId="0" applyNumberFormat="1" applyFill="1" applyBorder="1" applyAlignment="1">
      <alignment horizontal="center"/>
    </xf>
    <xf numFmtId="0" fontId="0" fillId="18" borderId="58" xfId="0" applyFill="1" applyBorder="1" applyAlignment="1">
      <alignment horizontal="left" indent="2"/>
    </xf>
    <xf numFmtId="38" fontId="0" fillId="18" borderId="44" xfId="0" applyNumberFormat="1" applyFill="1" applyBorder="1"/>
    <xf numFmtId="38" fontId="0" fillId="18" borderId="45" xfId="0" applyNumberFormat="1" applyFill="1" applyBorder="1"/>
    <xf numFmtId="3" fontId="0" fillId="18" borderId="45" xfId="0" applyNumberFormat="1" applyFill="1" applyBorder="1"/>
    <xf numFmtId="3" fontId="0" fillId="18" borderId="46" xfId="0" applyNumberFormat="1" applyFill="1" applyBorder="1"/>
    <xf numFmtId="3" fontId="0" fillId="18" borderId="15" xfId="0" applyNumberFormat="1" applyFill="1" applyBorder="1" applyAlignment="1">
      <alignment horizontal="center"/>
    </xf>
    <xf numFmtId="3" fontId="0" fillId="18" borderId="16" xfId="0" applyNumberFormat="1" applyFill="1" applyBorder="1" applyAlignment="1">
      <alignment horizontal="center"/>
    </xf>
    <xf numFmtId="0" fontId="1" fillId="18" borderId="50" xfId="0" applyFont="1" applyFill="1" applyBorder="1" applyAlignment="1">
      <alignment horizontal="left" indent="2"/>
    </xf>
    <xf numFmtId="38" fontId="0" fillId="18" borderId="11" xfId="0" applyNumberFormat="1" applyFill="1" applyBorder="1"/>
    <xf numFmtId="38" fontId="0" fillId="18" borderId="12" xfId="0" applyNumberFormat="1" applyFill="1" applyBorder="1"/>
    <xf numFmtId="3" fontId="0" fillId="18" borderId="9" xfId="0" applyNumberFormat="1" applyFill="1" applyBorder="1" applyAlignment="1">
      <alignment horizontal="center"/>
    </xf>
    <xf numFmtId="0" fontId="0" fillId="18" borderId="51" xfId="0" applyFill="1" applyBorder="1" applyAlignment="1">
      <alignment horizontal="left" indent="2"/>
    </xf>
    <xf numFmtId="38" fontId="1" fillId="18" borderId="41" xfId="0" applyNumberFormat="1" applyFont="1" applyFill="1" applyBorder="1"/>
    <xf numFmtId="38" fontId="1" fillId="18" borderId="49" xfId="0" applyNumberFormat="1" applyFont="1" applyFill="1" applyBorder="1"/>
    <xf numFmtId="3" fontId="0" fillId="18" borderId="49" xfId="0" applyNumberFormat="1" applyFill="1" applyBorder="1"/>
    <xf numFmtId="3" fontId="0" fillId="18" borderId="49" xfId="0" applyNumberFormat="1" applyFill="1" applyBorder="1" applyAlignment="1">
      <alignment horizontal="center"/>
    </xf>
    <xf numFmtId="1" fontId="0" fillId="18" borderId="11" xfId="2" applyNumberFormat="1" applyFont="1" applyFill="1" applyBorder="1" applyAlignment="1"/>
    <xf numFmtId="1" fontId="0" fillId="18" borderId="12" xfId="2" applyNumberFormat="1" applyFont="1" applyFill="1" applyBorder="1" applyAlignment="1"/>
    <xf numFmtId="1" fontId="0" fillId="18" borderId="12" xfId="2" applyNumberFormat="1" applyFont="1" applyFill="1" applyBorder="1" applyAlignment="1">
      <alignment horizontal="right"/>
    </xf>
    <xf numFmtId="1" fontId="0" fillId="18" borderId="9" xfId="2" applyNumberFormat="1" applyFont="1" applyFill="1" applyBorder="1" applyAlignment="1">
      <alignment horizontal="center"/>
    </xf>
    <xf numFmtId="1" fontId="0" fillId="18" borderId="10" xfId="2" applyNumberFormat="1" applyFont="1" applyFill="1" applyBorder="1" applyAlignment="1">
      <alignment horizontal="center"/>
    </xf>
    <xf numFmtId="0" fontId="0" fillId="18" borderId="21" xfId="0" applyFill="1" applyBorder="1" applyAlignment="1">
      <alignment horizontal="left" indent="2"/>
    </xf>
    <xf numFmtId="1" fontId="0" fillId="18" borderId="55" xfId="2" applyNumberFormat="1" applyFont="1" applyFill="1" applyBorder="1" applyAlignment="1"/>
    <xf numFmtId="1" fontId="0" fillId="18" borderId="47" xfId="2" applyNumberFormat="1" applyFont="1" applyFill="1" applyBorder="1" applyAlignment="1">
      <alignment horizontal="right"/>
    </xf>
    <xf numFmtId="1" fontId="0" fillId="18" borderId="47" xfId="2" applyNumberFormat="1" applyFont="1" applyFill="1" applyBorder="1" applyAlignment="1">
      <alignment horizontal="center"/>
    </xf>
    <xf numFmtId="0" fontId="1" fillId="18" borderId="51" xfId="0" applyFont="1" applyFill="1" applyBorder="1" applyAlignment="1">
      <alignment horizontal="left" indent="2"/>
    </xf>
    <xf numFmtId="38" fontId="1" fillId="18" borderId="48" xfId="0" applyNumberFormat="1" applyFont="1" applyFill="1" applyBorder="1"/>
    <xf numFmtId="38" fontId="1" fillId="18" borderId="26" xfId="0" applyNumberFormat="1" applyFont="1" applyFill="1" applyBorder="1"/>
    <xf numFmtId="3" fontId="0" fillId="18" borderId="26" xfId="0" applyNumberFormat="1" applyFill="1" applyBorder="1"/>
    <xf numFmtId="3" fontId="0" fillId="18" borderId="37" xfId="0" applyNumberFormat="1" applyFill="1" applyBorder="1"/>
    <xf numFmtId="3" fontId="0" fillId="18" borderId="24" xfId="0" applyNumberFormat="1" applyFill="1" applyBorder="1" applyAlignment="1">
      <alignment horizontal="center"/>
    </xf>
    <xf numFmtId="38" fontId="0" fillId="18" borderId="0" xfId="0" applyNumberFormat="1" applyFill="1"/>
    <xf numFmtId="3" fontId="0" fillId="18" borderId="53" xfId="0" applyNumberFormat="1" applyFill="1" applyBorder="1"/>
    <xf numFmtId="3" fontId="0" fillId="18" borderId="23" xfId="0" applyNumberFormat="1" applyFill="1" applyBorder="1"/>
    <xf numFmtId="3" fontId="0" fillId="18" borderId="44" xfId="0" applyNumberFormat="1" applyFill="1" applyBorder="1" applyAlignment="1">
      <alignment horizontal="center"/>
    </xf>
    <xf numFmtId="3" fontId="0" fillId="18" borderId="46" xfId="0" applyNumberFormat="1" applyFill="1" applyBorder="1" applyAlignment="1">
      <alignment horizontal="center"/>
    </xf>
    <xf numFmtId="165" fontId="0" fillId="0" borderId="10" xfId="2" applyNumberFormat="1" applyFont="1" applyBorder="1" applyAlignment="1">
      <alignment horizontal="center" vertical="center"/>
    </xf>
    <xf numFmtId="165" fontId="0" fillId="0" borderId="24" xfId="2" applyNumberFormat="1" applyFont="1" applyBorder="1" applyAlignment="1">
      <alignment horizontal="center" vertical="center"/>
    </xf>
    <xf numFmtId="1" fontId="0" fillId="0" borderId="24" xfId="2" applyNumberFormat="1" applyFont="1" applyBorder="1" applyAlignment="1">
      <alignment horizontal="center" vertical="center"/>
    </xf>
    <xf numFmtId="1" fontId="0" fillId="0" borderId="9" xfId="2" applyNumberFormat="1" applyFont="1" applyBorder="1" applyAlignment="1">
      <alignment horizontal="center" vertical="center"/>
    </xf>
    <xf numFmtId="1" fontId="0" fillId="0" borderId="47" xfId="2" applyNumberFormat="1" applyFont="1" applyBorder="1" applyAlignment="1">
      <alignment horizontal="center" vertical="center"/>
    </xf>
    <xf numFmtId="165" fontId="0" fillId="0" borderId="47" xfId="2" applyNumberFormat="1" applyFont="1" applyBorder="1" applyAlignment="1">
      <alignment horizontal="center" vertical="center"/>
    </xf>
    <xf numFmtId="165" fontId="3" fillId="18" borderId="47" xfId="2" applyNumberFormat="1" applyFont="1" applyFill="1" applyBorder="1"/>
    <xf numFmtId="3" fontId="0" fillId="13" borderId="43" xfId="0" applyNumberFormat="1" applyFill="1" applyBorder="1"/>
    <xf numFmtId="3" fontId="0" fillId="13" borderId="52" xfId="0" applyNumberFormat="1" applyFill="1" applyBorder="1"/>
    <xf numFmtId="38" fontId="1" fillId="20" borderId="12" xfId="0" applyNumberFormat="1" applyFont="1" applyFill="1" applyBorder="1"/>
    <xf numFmtId="38" fontId="1" fillId="17" borderId="1" xfId="0" applyNumberFormat="1" applyFont="1" applyFill="1" applyBorder="1"/>
    <xf numFmtId="3" fontId="0" fillId="0" borderId="12" xfId="2" applyNumberFormat="1" applyFont="1" applyBorder="1" applyAlignment="1">
      <alignment horizontal="center"/>
    </xf>
    <xf numFmtId="3" fontId="0" fillId="0" borderId="10" xfId="2" applyNumberFormat="1" applyFont="1" applyBorder="1" applyAlignment="1">
      <alignment horizontal="center"/>
    </xf>
    <xf numFmtId="3" fontId="0" fillId="18" borderId="47" xfId="2" applyNumberFormat="1" applyFont="1" applyFill="1" applyBorder="1"/>
    <xf numFmtId="3" fontId="0" fillId="18" borderId="57" xfId="2" applyNumberFormat="1" applyFont="1" applyFill="1" applyBorder="1"/>
    <xf numFmtId="3" fontId="0" fillId="0" borderId="47" xfId="2" applyNumberFormat="1" applyFont="1" applyBorder="1" applyAlignment="1">
      <alignment horizontal="center"/>
    </xf>
    <xf numFmtId="38" fontId="0" fillId="18" borderId="55" xfId="0" applyNumberFormat="1" applyFill="1" applyBorder="1"/>
    <xf numFmtId="38" fontId="0" fillId="18" borderId="47" xfId="0" applyNumberFormat="1" applyFill="1" applyBorder="1"/>
    <xf numFmtId="3" fontId="3" fillId="18" borderId="47" xfId="2" applyNumberFormat="1" applyFont="1" applyFill="1" applyBorder="1"/>
    <xf numFmtId="3" fontId="1" fillId="18" borderId="12" xfId="2" applyNumberFormat="1" applyFont="1" applyFill="1" applyBorder="1" applyAlignment="1"/>
    <xf numFmtId="3" fontId="1" fillId="18" borderId="34" xfId="2" applyNumberFormat="1" applyFont="1" applyFill="1" applyBorder="1" applyAlignment="1"/>
    <xf numFmtId="38" fontId="1" fillId="12" borderId="12" xfId="0" applyNumberFormat="1" applyFont="1" applyFill="1" applyBorder="1" applyAlignment="1">
      <alignment horizontal="right" vertical="center"/>
    </xf>
    <xf numFmtId="3" fontId="1" fillId="18" borderId="12" xfId="2" applyNumberFormat="1" applyFont="1" applyFill="1" applyBorder="1" applyAlignment="1">
      <alignment horizontal="right"/>
    </xf>
    <xf numFmtId="3" fontId="3" fillId="18" borderId="47" xfId="2" applyNumberFormat="1" applyFont="1" applyFill="1" applyBorder="1" applyAlignment="1">
      <alignment horizontal="right"/>
    </xf>
    <xf numFmtId="3" fontId="1" fillId="10" borderId="19" xfId="2" applyNumberFormat="1" applyFont="1" applyFill="1" applyBorder="1" applyAlignment="1"/>
    <xf numFmtId="3" fontId="1" fillId="4" borderId="34" xfId="0" applyNumberFormat="1" applyFont="1" applyFill="1" applyBorder="1" applyAlignment="1">
      <alignment wrapText="1"/>
    </xf>
    <xf numFmtId="38" fontId="1" fillId="0" borderId="31" xfId="0" applyNumberFormat="1" applyFont="1" applyBorder="1"/>
    <xf numFmtId="38" fontId="1" fillId="10" borderId="3" xfId="0" applyNumberFormat="1" applyFont="1" applyFill="1" applyBorder="1"/>
    <xf numFmtId="38" fontId="1" fillId="10" borderId="37" xfId="0" applyNumberFormat="1" applyFont="1" applyFill="1" applyBorder="1"/>
    <xf numFmtId="38" fontId="1" fillId="20" borderId="34" xfId="0" applyNumberFormat="1" applyFont="1" applyFill="1" applyBorder="1"/>
    <xf numFmtId="38" fontId="1" fillId="18" borderId="57" xfId="0" applyNumberFormat="1" applyFont="1" applyFill="1" applyBorder="1"/>
    <xf numFmtId="38" fontId="1" fillId="18" borderId="37" xfId="0" applyNumberFormat="1" applyFont="1" applyFill="1" applyBorder="1"/>
    <xf numFmtId="38" fontId="0" fillId="18" borderId="34" xfId="0" applyNumberFormat="1" applyFill="1" applyBorder="1"/>
    <xf numFmtId="38" fontId="1" fillId="18" borderId="8" xfId="0" applyNumberFormat="1" applyFont="1" applyFill="1" applyBorder="1"/>
    <xf numFmtId="1" fontId="0" fillId="18" borderId="34" xfId="2" applyNumberFormat="1" applyFont="1" applyFill="1" applyBorder="1" applyAlignment="1"/>
    <xf numFmtId="38" fontId="1" fillId="0" borderId="53" xfId="0" applyNumberFormat="1" applyFont="1" applyBorder="1"/>
    <xf numFmtId="1" fontId="0" fillId="18" borderId="11" xfId="2" applyNumberFormat="1" applyFont="1" applyFill="1" applyBorder="1" applyAlignment="1">
      <alignment horizontal="right"/>
    </xf>
    <xf numFmtId="1" fontId="0" fillId="18" borderId="55" xfId="2" applyNumberFormat="1" applyFont="1" applyFill="1" applyBorder="1" applyAlignment="1">
      <alignment horizontal="right"/>
    </xf>
    <xf numFmtId="38" fontId="1" fillId="0" borderId="24" xfId="0" applyNumberFormat="1" applyFont="1" applyBorder="1"/>
    <xf numFmtId="38" fontId="0" fillId="0" borderId="12" xfId="0" applyNumberFormat="1" applyBorder="1"/>
    <xf numFmtId="38" fontId="0" fillId="0" borderId="24" xfId="0" applyNumberFormat="1" applyBorder="1"/>
    <xf numFmtId="38" fontId="1" fillId="0" borderId="12" xfId="0" applyNumberFormat="1" applyFont="1" applyBorder="1"/>
    <xf numFmtId="38" fontId="1" fillId="19" borderId="12" xfId="0" applyNumberFormat="1" applyFont="1" applyFill="1" applyBorder="1"/>
    <xf numFmtId="38" fontId="0" fillId="18" borderId="24" xfId="0" applyNumberFormat="1" applyFill="1" applyBorder="1"/>
    <xf numFmtId="38" fontId="0" fillId="11" borderId="60" xfId="0" applyNumberFormat="1" applyFill="1" applyBorder="1"/>
    <xf numFmtId="38" fontId="0" fillId="0" borderId="61" xfId="0" applyNumberFormat="1" applyBorder="1"/>
    <xf numFmtId="0" fontId="1" fillId="9" borderId="1" xfId="0" applyFont="1" applyFill="1" applyBorder="1" applyAlignment="1">
      <alignment vertical="top"/>
    </xf>
    <xf numFmtId="0" fontId="1" fillId="9" borderId="1" xfId="0" applyFont="1" applyFill="1" applyBorder="1"/>
    <xf numFmtId="38" fontId="0" fillId="18" borderId="57" xfId="0" applyNumberFormat="1" applyFill="1" applyBorder="1"/>
    <xf numFmtId="38" fontId="0" fillId="18" borderId="48" xfId="0" applyNumberFormat="1" applyFill="1" applyBorder="1"/>
    <xf numFmtId="38" fontId="0" fillId="18" borderId="37" xfId="0" applyNumberFormat="1" applyFill="1" applyBorder="1"/>
    <xf numFmtId="38" fontId="0" fillId="18" borderId="26" xfId="0" applyNumberFormat="1" applyFill="1" applyBorder="1"/>
    <xf numFmtId="0" fontId="0" fillId="0" borderId="0" xfId="0" applyAlignment="1">
      <alignment vertical="center"/>
    </xf>
    <xf numFmtId="3" fontId="1" fillId="0" borderId="49" xfId="0" applyNumberFormat="1" applyFont="1" applyBorder="1" applyAlignment="1">
      <alignment wrapText="1"/>
    </xf>
    <xf numFmtId="3" fontId="1" fillId="0" borderId="30" xfId="0" applyNumberFormat="1" applyFont="1" applyBorder="1" applyAlignment="1">
      <alignment wrapText="1"/>
    </xf>
    <xf numFmtId="3" fontId="1" fillId="0" borderId="36" xfId="0" applyNumberFormat="1" applyFont="1" applyBorder="1" applyAlignment="1">
      <alignment wrapText="1"/>
    </xf>
    <xf numFmtId="0" fontId="1" fillId="21" borderId="37" xfId="0" applyFont="1" applyFill="1" applyBorder="1" applyAlignment="1">
      <alignment horizontal="left"/>
    </xf>
    <xf numFmtId="0" fontId="1" fillId="21" borderId="37" xfId="0" applyFont="1" applyFill="1" applyBorder="1"/>
    <xf numFmtId="0" fontId="1" fillId="21" borderId="48" xfId="0" applyFont="1" applyFill="1" applyBorder="1"/>
    <xf numFmtId="0" fontId="1" fillId="21" borderId="64" xfId="0" applyFont="1" applyFill="1" applyBorder="1"/>
    <xf numFmtId="0" fontId="1" fillId="22" borderId="8" xfId="0" applyFont="1" applyFill="1" applyBorder="1" applyAlignment="1">
      <alignment horizontal="left" indent="1"/>
    </xf>
    <xf numFmtId="0" fontId="1" fillId="22" borderId="8" xfId="0" applyFont="1" applyFill="1" applyBorder="1"/>
    <xf numFmtId="0" fontId="1" fillId="22" borderId="41" xfId="0" applyFont="1" applyFill="1" applyBorder="1"/>
    <xf numFmtId="0" fontId="1" fillId="22" borderId="65" xfId="0" applyFont="1" applyFill="1" applyBorder="1"/>
    <xf numFmtId="0" fontId="0" fillId="0" borderId="23" xfId="0" applyBorder="1" applyAlignment="1">
      <alignment horizontal="left" indent="2"/>
    </xf>
    <xf numFmtId="0" fontId="0" fillId="0" borderId="23" xfId="0" applyBorder="1"/>
    <xf numFmtId="0" fontId="0" fillId="0" borderId="53" xfId="0" applyBorder="1"/>
    <xf numFmtId="0" fontId="0" fillId="0" borderId="23" xfId="0" applyBorder="1" applyAlignment="1">
      <alignment horizontal="left" indent="3"/>
    </xf>
    <xf numFmtId="0" fontId="0" fillId="0" borderId="57" xfId="0" applyBorder="1" applyAlignment="1">
      <alignment horizontal="left" indent="3"/>
    </xf>
    <xf numFmtId="0" fontId="0" fillId="0" borderId="57" xfId="0" applyBorder="1"/>
    <xf numFmtId="0" fontId="0" fillId="0" borderId="55" xfId="0" applyBorder="1"/>
    <xf numFmtId="0" fontId="0" fillId="0" borderId="66" xfId="0" applyBorder="1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41" xfId="0" applyBorder="1"/>
    <xf numFmtId="0" fontId="0" fillId="0" borderId="65" xfId="0" applyBorder="1"/>
    <xf numFmtId="0" fontId="1" fillId="21" borderId="57" xfId="0" applyFont="1" applyFill="1" applyBorder="1" applyAlignment="1">
      <alignment horizontal="left" indent="1"/>
    </xf>
    <xf numFmtId="0" fontId="1" fillId="21" borderId="57" xfId="0" applyFont="1" applyFill="1" applyBorder="1"/>
    <xf numFmtId="0" fontId="1" fillId="21" borderId="55" xfId="0" applyFont="1" applyFill="1" applyBorder="1"/>
    <xf numFmtId="0" fontId="1" fillId="21" borderId="66" xfId="0" applyFont="1" applyFill="1" applyBorder="1"/>
    <xf numFmtId="0" fontId="1" fillId="0" borderId="8" xfId="0" applyFont="1" applyBorder="1" applyAlignment="1">
      <alignment horizontal="left" indent="1"/>
    </xf>
    <xf numFmtId="0" fontId="1" fillId="0" borderId="8" xfId="0" applyFont="1" applyBorder="1"/>
    <xf numFmtId="0" fontId="1" fillId="0" borderId="41" xfId="0" applyFont="1" applyBorder="1"/>
    <xf numFmtId="0" fontId="1" fillId="0" borderId="65" xfId="0" applyFont="1" applyBorder="1"/>
    <xf numFmtId="9" fontId="0" fillId="0" borderId="25" xfId="0" applyNumberFormat="1" applyBorder="1" applyAlignment="1">
      <alignment horizontal="center" vertical="top"/>
    </xf>
    <xf numFmtId="9" fontId="0" fillId="0" borderId="26" xfId="0" applyNumberFormat="1" applyBorder="1" applyAlignment="1">
      <alignment horizontal="center" vertical="top"/>
    </xf>
    <xf numFmtId="9" fontId="0" fillId="0" borderId="29" xfId="0" applyNumberFormat="1" applyBorder="1" applyAlignment="1">
      <alignment horizontal="center" vertical="top"/>
    </xf>
    <xf numFmtId="10" fontId="0" fillId="0" borderId="25" xfId="0" applyNumberFormat="1" applyBorder="1" applyAlignment="1">
      <alignment horizontal="center" vertical="top"/>
    </xf>
    <xf numFmtId="10" fontId="0" fillId="0" borderId="44" xfId="0" applyNumberFormat="1" applyBorder="1" applyAlignment="1">
      <alignment horizontal="center" vertical="top"/>
    </xf>
    <xf numFmtId="10" fontId="0" fillId="0" borderId="26" xfId="0" applyNumberFormat="1" applyBorder="1" applyAlignment="1">
      <alignment horizontal="center" vertical="top"/>
    </xf>
    <xf numFmtId="10" fontId="0" fillId="0" borderId="45" xfId="0" applyNumberFormat="1" applyBorder="1" applyAlignment="1">
      <alignment horizontal="center" vertical="top"/>
    </xf>
    <xf numFmtId="10" fontId="0" fillId="0" borderId="29" xfId="0" applyNumberFormat="1" applyBorder="1" applyAlignment="1">
      <alignment horizontal="center" vertical="top"/>
    </xf>
    <xf numFmtId="10" fontId="0" fillId="0" borderId="4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164" fontId="0" fillId="0" borderId="29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9" fontId="0" fillId="0" borderId="37" xfId="0" applyNumberFormat="1" applyBorder="1" applyAlignment="1">
      <alignment horizontal="center" vertical="top"/>
    </xf>
    <xf numFmtId="166" fontId="0" fillId="0" borderId="26" xfId="0" applyNumberFormat="1" applyBorder="1" applyAlignment="1">
      <alignment horizontal="left" vertical="top" indent="2"/>
    </xf>
    <xf numFmtId="0" fontId="1" fillId="0" borderId="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55C53EA6-D145-4E73-8119-A59E757A9C4A}"/>
    <cellStyle name="Normal 2 2" xfId="3" xr:uid="{F75D3769-12EC-4686-B859-0DF5BC036553}"/>
  </cellStyles>
  <dxfs count="0"/>
  <tableStyles count="0" defaultTableStyle="TableStyleMedium2" defaultPivotStyle="PivotStyleLight16"/>
  <colors>
    <mruColors>
      <color rgb="FFFF9933"/>
      <color rgb="FFFC8EFF"/>
      <color rgb="FF66FFFF"/>
      <color rgb="FFCCFFFF"/>
      <color rgb="FF160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Eversource\DOER012024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Eversource\DOER01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paul_lopes_mass_gov/Documents/2403doer-110v111EVRev1%20-%20Copy.xlsx" TargetMode="External"/><Relationship Id="rId1" Type="http://schemas.openxmlformats.org/officeDocument/2006/relationships/externalLinkPath" Target="/sites/ENE-TEAMS-PolicyandPlanning/Shared%20Documents/Customer%20Choice/2024/Electric/2403doer-110v111EVRev1%20-%20Copy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National%20Grid\2404DOER-110v111EV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National%20Grid\2404DOER-110v111E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National%20Grid\2401doer-110v111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National%20Grid\2401doer-110v11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ENE-TEAMS-PolicyandPlanning/Shared%20Documents/Customer%20Choice/2024/Electric/Unitil/DOER%20info%20January%202024.xls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Unitil\DOER%20info%20January%20202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ENE-TEAMS-PolicyandPlanning/Shared%20Documents/Customer%20Choice/2024/Electric/Eversource/DOER0224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Eversource\DOER02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National%20Grid\2402doer-110v111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National%20Grid\2402doer-110v11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ENE-TEAMS-PolicyandPlanning/Shared%20Documents/Customer%20Choice/2024/Electric/Unitil/DOER%20info%20February%202024.xls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Unitil\DOER%20info%20February%202024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Eversource\DOER0324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Eversource\DOER03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National%20Grid\2403doer-110v111.xlsx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National%20Grid\2403doer-110v11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opes\Commonwealth%20of%20Massachusetts\ENE-TEAMS-PolicyandPlanning%20-%20Documents\Customer%20Choice\2024\Electric\Unitil\DOER%20info%20March%202024.xls" TargetMode="External"/><Relationship Id="rId1" Type="http://schemas.openxmlformats.org/officeDocument/2006/relationships/externalLinkPath" Target="file:///C:\Users\plopes\Commonwealth%20of%20Massachusetts\ENE-TEAMS-PolicyandPlanning%20-%20Documents\Customer%20Choice\2024\Electric\Unitil\DOER%20info%20March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YA3DPOTM53FVE3WUCZLRUS3TSS">
      <xxl21:absoluteUrl r:id="rId2"/>
    </xxl21:alternateUrls>
    <sheetNames>
      <sheetName val="DOER012024"/>
    </sheetNames>
    <sheetDataSet>
      <sheetData sheetId="0">
        <row r="10">
          <cell r="H10">
            <v>15635</v>
          </cell>
          <cell r="J10">
            <v>10069525</v>
          </cell>
          <cell r="K10">
            <v>28614</v>
          </cell>
          <cell r="M10">
            <v>18401596</v>
          </cell>
        </row>
        <row r="11">
          <cell r="H11">
            <v>2305</v>
          </cell>
          <cell r="J11">
            <v>3057413</v>
          </cell>
          <cell r="K11">
            <v>3308</v>
          </cell>
          <cell r="M11">
            <v>3809934</v>
          </cell>
        </row>
        <row r="12">
          <cell r="I12">
            <v>10083</v>
          </cell>
          <cell r="J12">
            <v>7003079.7000000002</v>
          </cell>
          <cell r="L12">
            <v>6522</v>
          </cell>
          <cell r="M12">
            <v>4742764</v>
          </cell>
        </row>
        <row r="14">
          <cell r="H14">
            <v>67</v>
          </cell>
          <cell r="J14">
            <v>208452</v>
          </cell>
          <cell r="L14">
            <v>38</v>
          </cell>
          <cell r="M14">
            <v>70480</v>
          </cell>
        </row>
        <row r="15">
          <cell r="H15">
            <v>6850</v>
          </cell>
          <cell r="J15">
            <v>26174672.100000001</v>
          </cell>
          <cell r="L15">
            <v>4426</v>
          </cell>
          <cell r="M15">
            <v>7476185.9000000004</v>
          </cell>
        </row>
        <row r="22">
          <cell r="B22">
            <v>378</v>
          </cell>
          <cell r="D22">
            <v>639317.5</v>
          </cell>
          <cell r="I22">
            <v>105</v>
          </cell>
          <cell r="J22">
            <v>1793758.4</v>
          </cell>
          <cell r="L22">
            <v>205</v>
          </cell>
          <cell r="M22">
            <v>270354.8</v>
          </cell>
        </row>
        <row r="23">
          <cell r="E23">
            <v>2165</v>
          </cell>
          <cell r="G23">
            <v>556084.5</v>
          </cell>
          <cell r="I23">
            <v>1748</v>
          </cell>
          <cell r="J23">
            <v>11320758.1</v>
          </cell>
          <cell r="L23">
            <v>926</v>
          </cell>
          <cell r="M23">
            <v>300906.5</v>
          </cell>
        </row>
        <row r="30">
          <cell r="B30">
            <v>99075</v>
          </cell>
          <cell r="D30">
            <v>64424056</v>
          </cell>
        </row>
        <row r="31">
          <cell r="B31">
            <v>26046</v>
          </cell>
          <cell r="D31">
            <v>19651551</v>
          </cell>
        </row>
        <row r="49">
          <cell r="B49">
            <v>10873</v>
          </cell>
          <cell r="D49">
            <v>16655210.9</v>
          </cell>
        </row>
        <row r="50">
          <cell r="B50">
            <v>67</v>
          </cell>
          <cell r="D50">
            <v>2906211</v>
          </cell>
          <cell r="H50">
            <v>438</v>
          </cell>
          <cell r="I50">
            <v>21735071.5</v>
          </cell>
          <cell r="K50">
            <v>47</v>
          </cell>
          <cell r="L50">
            <v>2020246.4</v>
          </cell>
        </row>
        <row r="51">
          <cell r="B51">
            <v>15</v>
          </cell>
          <cell r="D51">
            <v>1722064</v>
          </cell>
          <cell r="H51">
            <v>183</v>
          </cell>
          <cell r="I51">
            <v>43187969.200000003</v>
          </cell>
          <cell r="K51">
            <v>4</v>
          </cell>
          <cell r="L51">
            <v>668639.9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ntucket"/>
      <sheetName val="Massachusetts"/>
    </sheetNames>
    <sheetDataSet>
      <sheetData sheetId="0"/>
      <sheetData sheetId="1">
        <row r="20">
          <cell r="D20">
            <v>198</v>
          </cell>
          <cell r="G20">
            <v>19153032</v>
          </cell>
          <cell r="H20">
            <v>2509</v>
          </cell>
          <cell r="I20">
            <v>469733675</v>
          </cell>
          <cell r="J20">
            <v>156</v>
          </cell>
          <cell r="K20">
            <v>13778007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ntucket"/>
      <sheetName val="Massachusetts"/>
    </sheetNames>
    <sheetDataSet>
      <sheetData sheetId="0" refreshError="1"/>
      <sheetData sheetId="1">
        <row r="11">
          <cell r="D11">
            <v>454914</v>
          </cell>
          <cell r="G11">
            <v>209761330</v>
          </cell>
          <cell r="H11">
            <v>201051</v>
          </cell>
          <cell r="I11">
            <v>102958120</v>
          </cell>
          <cell r="J11">
            <v>361964</v>
          </cell>
          <cell r="K11">
            <v>196108380</v>
          </cell>
        </row>
        <row r="12">
          <cell r="D12">
            <v>70990</v>
          </cell>
          <cell r="G12">
            <v>37396939</v>
          </cell>
          <cell r="H12">
            <v>44301</v>
          </cell>
          <cell r="I12">
            <v>23544383</v>
          </cell>
          <cell r="J12">
            <v>41646</v>
          </cell>
          <cell r="K12">
            <v>22428085</v>
          </cell>
        </row>
        <row r="18">
          <cell r="D18">
            <v>59347</v>
          </cell>
          <cell r="G18">
            <v>52815839</v>
          </cell>
          <cell r="H18">
            <v>46361</v>
          </cell>
          <cell r="I18">
            <v>75023302</v>
          </cell>
          <cell r="J18">
            <v>45030</v>
          </cell>
          <cell r="K18">
            <v>42602707</v>
          </cell>
        </row>
        <row r="19">
          <cell r="D19">
            <v>1787</v>
          </cell>
          <cell r="G19">
            <v>26540528</v>
          </cell>
          <cell r="H19">
            <v>7502</v>
          </cell>
          <cell r="I19">
            <v>155235372</v>
          </cell>
          <cell r="J19">
            <v>1412</v>
          </cell>
          <cell r="K19">
            <v>22783766</v>
          </cell>
        </row>
        <row r="20">
          <cell r="D20">
            <v>212</v>
          </cell>
          <cell r="G20">
            <v>19873123</v>
          </cell>
          <cell r="H20">
            <v>2507</v>
          </cell>
          <cell r="I20">
            <v>475701481</v>
          </cell>
          <cell r="J20">
            <v>160</v>
          </cell>
          <cell r="K20">
            <v>12729033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3B4PTEBCQIYRG3P4HVKTXUQQSK">
      <xxl21:absoluteUrl r:id="rId2"/>
    </xxl21:alternateUrls>
    <sheetNames>
      <sheetName val="Nantucket"/>
      <sheetName val="Massachusetts"/>
    </sheetNames>
    <sheetDataSet>
      <sheetData sheetId="0">
        <row r="11">
          <cell r="D11">
            <v>1772</v>
          </cell>
          <cell r="G11">
            <v>1346988</v>
          </cell>
          <cell r="H11">
            <v>350</v>
          </cell>
          <cell r="I11">
            <v>298536</v>
          </cell>
          <cell r="J11">
            <v>10275</v>
          </cell>
          <cell r="K11">
            <v>8130854</v>
          </cell>
        </row>
        <row r="12">
          <cell r="D12">
            <v>37</v>
          </cell>
          <cell r="G12">
            <v>38300</v>
          </cell>
          <cell r="H12">
            <v>7</v>
          </cell>
          <cell r="I12">
            <v>4385</v>
          </cell>
          <cell r="J12">
            <v>118</v>
          </cell>
          <cell r="K12">
            <v>118597</v>
          </cell>
        </row>
        <row r="18">
          <cell r="D18">
            <v>220</v>
          </cell>
          <cell r="G18">
            <v>169502</v>
          </cell>
          <cell r="H18">
            <v>262</v>
          </cell>
          <cell r="I18">
            <v>416589</v>
          </cell>
          <cell r="J18">
            <v>1141</v>
          </cell>
          <cell r="K18">
            <v>1227630</v>
          </cell>
        </row>
        <row r="19">
          <cell r="D19">
            <v>6</v>
          </cell>
          <cell r="G19">
            <v>19170</v>
          </cell>
          <cell r="H19">
            <v>28</v>
          </cell>
          <cell r="I19">
            <v>683003</v>
          </cell>
          <cell r="J19">
            <v>41</v>
          </cell>
          <cell r="K19">
            <v>604342</v>
          </cell>
        </row>
        <row r="20">
          <cell r="D20">
            <v>0</v>
          </cell>
          <cell r="G20">
            <v>0</v>
          </cell>
          <cell r="H20">
            <v>7</v>
          </cell>
          <cell r="I20">
            <v>641833</v>
          </cell>
          <cell r="J20">
            <v>3</v>
          </cell>
          <cell r="K20">
            <v>542797</v>
          </cell>
        </row>
        <row r="30">
          <cell r="D30">
            <v>0</v>
          </cell>
          <cell r="G30">
            <v>0</v>
          </cell>
          <cell r="H30">
            <v>0</v>
          </cell>
          <cell r="I30">
            <v>0</v>
          </cell>
          <cell r="J30">
            <v>2</v>
          </cell>
          <cell r="K30">
            <v>29951</v>
          </cell>
        </row>
      </sheetData>
      <sheetData sheetId="1">
        <row r="19">
          <cell r="D19">
            <v>60067</v>
          </cell>
          <cell r="G19">
            <v>56390715</v>
          </cell>
          <cell r="H19">
            <v>45993</v>
          </cell>
          <cell r="I19">
            <v>79700574</v>
          </cell>
          <cell r="J19">
            <v>45482</v>
          </cell>
          <cell r="K19">
            <v>45592982</v>
          </cell>
        </row>
        <row r="20">
          <cell r="D20">
            <v>1802</v>
          </cell>
          <cell r="G20">
            <v>31639999</v>
          </cell>
          <cell r="H20">
            <v>7392</v>
          </cell>
          <cell r="I20">
            <v>162055836</v>
          </cell>
          <cell r="J20">
            <v>1420</v>
          </cell>
          <cell r="K20">
            <v>26195743</v>
          </cell>
        </row>
        <row r="21">
          <cell r="D21">
            <v>203</v>
          </cell>
          <cell r="G21">
            <v>17643469</v>
          </cell>
          <cell r="H21">
            <v>2540</v>
          </cell>
          <cell r="I21">
            <v>490484358</v>
          </cell>
          <cell r="J21">
            <v>177</v>
          </cell>
          <cell r="K21">
            <v>16964562</v>
          </cell>
        </row>
        <row r="31">
          <cell r="D31">
            <v>194</v>
          </cell>
          <cell r="G31">
            <v>1574156</v>
          </cell>
          <cell r="H31">
            <v>423</v>
          </cell>
          <cell r="I31">
            <v>5222788</v>
          </cell>
          <cell r="J31">
            <v>170</v>
          </cell>
          <cell r="K31">
            <v>1234641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5OAELSZTT64VFJL76J55HOYC34">
      <xxl21:absoluteUrl r:id="rId2"/>
    </xxl21:alternateUrls>
    <sheetNames>
      <sheetName val="Electric"/>
      <sheetName val="Gas"/>
      <sheetName val="Instructions"/>
      <sheetName val="Data"/>
    </sheetNames>
    <sheetDataSet>
      <sheetData sheetId="0">
        <row r="16">
          <cell r="I16">
            <v>513</v>
          </cell>
          <cell r="J16">
            <v>131772</v>
          </cell>
          <cell r="M16">
            <v>1583</v>
          </cell>
          <cell r="N16">
            <v>343201</v>
          </cell>
        </row>
        <row r="44">
          <cell r="E44">
            <v>337</v>
          </cell>
          <cell r="F44">
            <v>76065</v>
          </cell>
        </row>
        <row r="45">
          <cell r="M45">
            <v>855</v>
          </cell>
          <cell r="N45">
            <v>2202909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Y3QEEYELKQLJGI6SSNPBM5OGL4">
      <xxl21:absoluteUrl r:id="rId2"/>
    </xxl21:alternateUrls>
    <sheetNames>
      <sheetName val="DOER February 2024_"/>
    </sheetNames>
    <sheetDataSet>
      <sheetData sheetId="0">
        <row r="4">
          <cell r="B4">
            <v>83</v>
          </cell>
          <cell r="C4">
            <v>175311</v>
          </cell>
          <cell r="D4">
            <v>64</v>
          </cell>
          <cell r="E4">
            <v>186588</v>
          </cell>
          <cell r="F4">
            <v>38</v>
          </cell>
          <cell r="G4">
            <v>75080</v>
          </cell>
        </row>
        <row r="5">
          <cell r="B5">
            <v>10236</v>
          </cell>
          <cell r="C5">
            <v>14881252</v>
          </cell>
          <cell r="D5">
            <v>6610</v>
          </cell>
          <cell r="E5">
            <v>24303381</v>
          </cell>
          <cell r="F5">
            <v>4252</v>
          </cell>
          <cell r="G5">
            <v>6912499</v>
          </cell>
        </row>
        <row r="6">
          <cell r="B6">
            <v>57</v>
          </cell>
          <cell r="C6">
            <v>2331700</v>
          </cell>
          <cell r="D6">
            <v>384</v>
          </cell>
          <cell r="E6">
            <v>17532859</v>
          </cell>
          <cell r="F6">
            <v>34</v>
          </cell>
          <cell r="G6">
            <v>1272268</v>
          </cell>
        </row>
        <row r="7">
          <cell r="B7">
            <v>13</v>
          </cell>
          <cell r="C7">
            <v>1150896</v>
          </cell>
          <cell r="D7">
            <v>184</v>
          </cell>
          <cell r="E7">
            <v>38785710</v>
          </cell>
          <cell r="F7">
            <v>3</v>
          </cell>
          <cell r="G7">
            <v>567600</v>
          </cell>
        </row>
        <row r="8">
          <cell r="B8">
            <v>77565</v>
          </cell>
          <cell r="C8">
            <v>41560867</v>
          </cell>
          <cell r="D8">
            <v>13436</v>
          </cell>
          <cell r="E8">
            <v>7841211</v>
          </cell>
          <cell r="F8">
            <v>25504</v>
          </cell>
          <cell r="G8">
            <v>14348307</v>
          </cell>
        </row>
        <row r="9">
          <cell r="B9">
            <v>21143</v>
          </cell>
          <cell r="C9">
            <v>12776047</v>
          </cell>
          <cell r="D9">
            <v>8754</v>
          </cell>
          <cell r="E9">
            <v>4832586</v>
          </cell>
          <cell r="F9">
            <v>5598</v>
          </cell>
          <cell r="G9">
            <v>3372535</v>
          </cell>
        </row>
        <row r="10">
          <cell r="B10">
            <v>10937</v>
          </cell>
          <cell r="C10">
            <v>11791372</v>
          </cell>
          <cell r="D10">
            <v>2030</v>
          </cell>
          <cell r="E10">
            <v>2696296</v>
          </cell>
          <cell r="F10">
            <v>2979</v>
          </cell>
          <cell r="G10">
            <v>3335396</v>
          </cell>
        </row>
        <row r="11">
          <cell r="B11">
            <v>2889</v>
          </cell>
          <cell r="C11">
            <v>4114704</v>
          </cell>
          <cell r="D11">
            <v>880</v>
          </cell>
          <cell r="E11">
            <v>1256084</v>
          </cell>
          <cell r="F11">
            <v>627</v>
          </cell>
          <cell r="G11">
            <v>802491</v>
          </cell>
        </row>
        <row r="12">
          <cell r="B12">
            <v>1440</v>
          </cell>
          <cell r="C12">
            <v>407743.45699999999</v>
          </cell>
          <cell r="D12">
            <v>716</v>
          </cell>
          <cell r="E12">
            <v>550715.68299999996</v>
          </cell>
          <cell r="F12">
            <v>670</v>
          </cell>
          <cell r="G12">
            <v>150352.51800000001</v>
          </cell>
        </row>
        <row r="13">
          <cell r="B13">
            <v>10</v>
          </cell>
          <cell r="C13">
            <v>0</v>
          </cell>
          <cell r="D13">
            <v>59</v>
          </cell>
          <cell r="E13">
            <v>0</v>
          </cell>
          <cell r="F13">
            <v>23</v>
          </cell>
          <cell r="G13">
            <v>0</v>
          </cell>
        </row>
        <row r="14">
          <cell r="B14">
            <v>5</v>
          </cell>
          <cell r="C14">
            <v>322760</v>
          </cell>
          <cell r="D14">
            <v>20</v>
          </cell>
          <cell r="E14">
            <v>1463116</v>
          </cell>
          <cell r="F14">
            <v>1</v>
          </cell>
          <cell r="G14">
            <v>132000</v>
          </cell>
        </row>
        <row r="15">
          <cell r="B15">
            <v>0</v>
          </cell>
          <cell r="C15"/>
          <cell r="D15">
            <v>1</v>
          </cell>
          <cell r="E15">
            <v>0</v>
          </cell>
          <cell r="F15">
            <v>0</v>
          </cell>
          <cell r="G15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23TC3WMZ2Q65DLNBEFFE5EIB6W">
      <xxl21:absoluteUrl r:id="rId2"/>
    </xxl21:alternateUrls>
    <sheetNames>
      <sheetName val="Nantucket"/>
      <sheetName val="Massachusetts"/>
    </sheetNames>
    <sheetDataSet>
      <sheetData sheetId="0">
        <row r="11">
          <cell r="D11">
            <v>1797</v>
          </cell>
          <cell r="G11">
            <v>1462035</v>
          </cell>
          <cell r="H11">
            <v>345</v>
          </cell>
          <cell r="I11">
            <v>304210</v>
          </cell>
          <cell r="J11">
            <v>10260</v>
          </cell>
          <cell r="K11">
            <v>8242937</v>
          </cell>
        </row>
        <row r="12">
          <cell r="D12">
            <v>35</v>
          </cell>
          <cell r="G12">
            <v>35883</v>
          </cell>
          <cell r="H12">
            <v>7</v>
          </cell>
          <cell r="I12">
            <v>5784</v>
          </cell>
          <cell r="J12">
            <v>115</v>
          </cell>
          <cell r="K12">
            <v>124878</v>
          </cell>
        </row>
        <row r="18">
          <cell r="D18">
            <v>219</v>
          </cell>
          <cell r="G18">
            <v>164407</v>
          </cell>
          <cell r="H18">
            <v>262</v>
          </cell>
          <cell r="I18">
            <v>509825</v>
          </cell>
          <cell r="J18">
            <v>1131</v>
          </cell>
          <cell r="K18">
            <v>1277761</v>
          </cell>
        </row>
        <row r="19">
          <cell r="D19">
            <v>6</v>
          </cell>
          <cell r="G19">
            <v>21872</v>
          </cell>
          <cell r="H19">
            <v>27</v>
          </cell>
          <cell r="I19">
            <v>700492</v>
          </cell>
          <cell r="J19">
            <v>41</v>
          </cell>
          <cell r="K19">
            <v>617863</v>
          </cell>
        </row>
        <row r="20">
          <cell r="D20">
            <v>0</v>
          </cell>
          <cell r="G20">
            <v>0</v>
          </cell>
          <cell r="H20">
            <v>7</v>
          </cell>
          <cell r="I20">
            <v>634304</v>
          </cell>
          <cell r="J20">
            <v>3</v>
          </cell>
          <cell r="K20">
            <v>302118</v>
          </cell>
        </row>
        <row r="30">
          <cell r="D30">
            <v>0</v>
          </cell>
          <cell r="G30">
            <v>0</v>
          </cell>
          <cell r="H30">
            <v>0</v>
          </cell>
          <cell r="I30">
            <v>0</v>
          </cell>
          <cell r="J30">
            <v>2</v>
          </cell>
          <cell r="K30">
            <v>24003</v>
          </cell>
        </row>
      </sheetData>
      <sheetData sheetId="1">
        <row r="11">
          <cell r="D11">
            <v>471051</v>
          </cell>
          <cell r="G11">
            <v>265663800</v>
          </cell>
          <cell r="H11">
            <v>190091</v>
          </cell>
          <cell r="I11">
            <v>128274649</v>
          </cell>
          <cell r="J11">
            <v>357191</v>
          </cell>
          <cell r="K11">
            <v>229501037</v>
          </cell>
        </row>
        <row r="12">
          <cell r="D12">
            <v>72464</v>
          </cell>
          <cell r="G12">
            <v>45824888</v>
          </cell>
          <cell r="H12">
            <v>42747</v>
          </cell>
          <cell r="I12">
            <v>27884667</v>
          </cell>
          <cell r="J12">
            <v>39375</v>
          </cell>
          <cell r="K12">
            <v>25087866</v>
          </cell>
        </row>
        <row r="18">
          <cell r="D18">
            <v>60451</v>
          </cell>
          <cell r="G18">
            <v>56927488</v>
          </cell>
          <cell r="H18">
            <v>46151</v>
          </cell>
          <cell r="I18">
            <v>80298718</v>
          </cell>
          <cell r="J18">
            <v>44282</v>
          </cell>
          <cell r="K18">
            <v>44623534</v>
          </cell>
        </row>
        <row r="19">
          <cell r="D19">
            <v>1858</v>
          </cell>
          <cell r="G19">
            <v>34887532</v>
          </cell>
          <cell r="H19">
            <v>7488</v>
          </cell>
          <cell r="I19">
            <v>164925106</v>
          </cell>
          <cell r="J19">
            <v>1391</v>
          </cell>
          <cell r="K19">
            <v>25806152</v>
          </cell>
        </row>
        <row r="20">
          <cell r="D20">
            <v>197</v>
          </cell>
          <cell r="G20">
            <v>13612805</v>
          </cell>
          <cell r="H20">
            <v>2468</v>
          </cell>
          <cell r="I20">
            <v>451293445</v>
          </cell>
          <cell r="J20">
            <v>164</v>
          </cell>
          <cell r="K20">
            <v>14106050</v>
          </cell>
        </row>
        <row r="30">
          <cell r="D30">
            <v>196</v>
          </cell>
          <cell r="G30">
            <v>1240034</v>
          </cell>
          <cell r="H30">
            <v>423</v>
          </cell>
          <cell r="I30">
            <v>4171289</v>
          </cell>
          <cell r="J30">
            <v>170</v>
          </cell>
          <cell r="K30">
            <v>970846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2BV77HEERTSZHJEPAPINR5SXAU">
      <xxl21:absoluteUrl r:id="rId2"/>
    </xxl21:alternateUrls>
    <sheetNames>
      <sheetName val="Electric"/>
      <sheetName val="Gas"/>
      <sheetName val="Instructions"/>
      <sheetName val="Data"/>
    </sheetNames>
    <sheetDataSet>
      <sheetData sheetId="0">
        <row r="9">
          <cell r="I9">
            <v>1149</v>
          </cell>
          <cell r="J9">
            <v>1113073</v>
          </cell>
          <cell r="M9">
            <v>13919</v>
          </cell>
          <cell r="N9">
            <v>8909267</v>
          </cell>
        </row>
        <row r="10">
          <cell r="I10">
            <v>785</v>
          </cell>
          <cell r="J10">
            <v>614307</v>
          </cell>
          <cell r="M10">
            <v>3634</v>
          </cell>
          <cell r="N10">
            <v>2673594</v>
          </cell>
        </row>
        <row r="16">
          <cell r="I16">
            <v>539</v>
          </cell>
          <cell r="J16">
            <v>142663</v>
          </cell>
          <cell r="M16">
            <v>1544</v>
          </cell>
          <cell r="N16">
            <v>403487</v>
          </cell>
        </row>
        <row r="28">
          <cell r="E28">
            <v>98</v>
          </cell>
          <cell r="F28">
            <v>10497</v>
          </cell>
          <cell r="I28">
            <v>113</v>
          </cell>
          <cell r="J28">
            <v>70762</v>
          </cell>
          <cell r="M28">
            <v>246</v>
          </cell>
          <cell r="N28">
            <v>41038</v>
          </cell>
        </row>
        <row r="43">
          <cell r="E43">
            <v>1013</v>
          </cell>
          <cell r="F43">
            <v>677569</v>
          </cell>
        </row>
        <row r="44">
          <cell r="E44">
            <v>345</v>
          </cell>
          <cell r="F44">
            <v>92772</v>
          </cell>
        </row>
        <row r="45">
          <cell r="E45">
            <v>297</v>
          </cell>
          <cell r="F45">
            <v>654088</v>
          </cell>
          <cell r="I45">
            <v>466</v>
          </cell>
          <cell r="J45">
            <v>5335324</v>
          </cell>
          <cell r="M45">
            <v>829</v>
          </cell>
          <cell r="N45">
            <v>2534855</v>
          </cell>
        </row>
        <row r="46">
          <cell r="E46">
            <v>0</v>
          </cell>
          <cell r="F46">
            <v>0</v>
          </cell>
          <cell r="I46">
            <v>29</v>
          </cell>
          <cell r="J46">
            <v>10771193</v>
          </cell>
          <cell r="M46">
            <v>0</v>
          </cell>
          <cell r="N46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4R7LN24MEUARDLBI5HQAGL3DSB">
      <xxl21:absoluteUrl r:id="rId2"/>
    </xxl21:alternateUrls>
    <sheetNames>
      <sheetName val="DOER March 2024"/>
    </sheetNames>
    <sheetDataSet>
      <sheetData sheetId="0">
        <row r="4">
          <cell r="B4">
            <v>86</v>
          </cell>
          <cell r="C4">
            <v>195634</v>
          </cell>
          <cell r="D4">
            <v>67</v>
          </cell>
          <cell r="E4">
            <v>188721</v>
          </cell>
          <cell r="F4">
            <v>38</v>
          </cell>
          <cell r="G4">
            <v>74496</v>
          </cell>
        </row>
        <row r="5">
          <cell r="B5">
            <v>10821</v>
          </cell>
          <cell r="C5">
            <v>16169899</v>
          </cell>
          <cell r="D5">
            <v>6949</v>
          </cell>
          <cell r="E5">
            <v>26618874</v>
          </cell>
          <cell r="F5">
            <v>4332</v>
          </cell>
          <cell r="G5">
            <v>7206832</v>
          </cell>
        </row>
        <row r="6">
          <cell r="B6">
            <v>59</v>
          </cell>
          <cell r="C6">
            <v>2289293</v>
          </cell>
          <cell r="D6">
            <v>405</v>
          </cell>
          <cell r="E6">
            <v>19685788</v>
          </cell>
          <cell r="F6">
            <v>35</v>
          </cell>
          <cell r="G6">
            <v>1497296</v>
          </cell>
        </row>
        <row r="7">
          <cell r="B7">
            <v>16</v>
          </cell>
          <cell r="C7">
            <v>1772486</v>
          </cell>
          <cell r="D7">
            <v>207</v>
          </cell>
          <cell r="E7">
            <v>48945836</v>
          </cell>
          <cell r="F7">
            <v>3</v>
          </cell>
          <cell r="G7">
            <v>378720</v>
          </cell>
        </row>
        <row r="8">
          <cell r="B8">
            <v>78730</v>
          </cell>
          <cell r="C8">
            <v>38546169</v>
          </cell>
          <cell r="D8">
            <v>13779</v>
          </cell>
          <cell r="E8">
            <v>7629591</v>
          </cell>
          <cell r="F8">
            <v>25672</v>
          </cell>
          <cell r="G8">
            <v>14106549</v>
          </cell>
        </row>
        <row r="9">
          <cell r="B9">
            <v>22126</v>
          </cell>
          <cell r="C9">
            <v>12736662</v>
          </cell>
          <cell r="D9">
            <v>9391</v>
          </cell>
          <cell r="E9">
            <v>5184549</v>
          </cell>
          <cell r="F9">
            <v>5633</v>
          </cell>
          <cell r="G9">
            <v>3382087</v>
          </cell>
        </row>
        <row r="10">
          <cell r="B10">
            <v>11068</v>
          </cell>
          <cell r="C10">
            <v>9987093</v>
          </cell>
          <cell r="D10">
            <v>2091</v>
          </cell>
          <cell r="E10">
            <v>2361866</v>
          </cell>
          <cell r="F10">
            <v>3000</v>
          </cell>
          <cell r="G10">
            <v>3098346</v>
          </cell>
        </row>
        <row r="11">
          <cell r="B11">
            <v>3167</v>
          </cell>
          <cell r="C11">
            <v>4069178</v>
          </cell>
          <cell r="D11">
            <v>978</v>
          </cell>
          <cell r="E11">
            <v>1354863</v>
          </cell>
          <cell r="F11">
            <v>635</v>
          </cell>
          <cell r="G11">
            <v>742081</v>
          </cell>
        </row>
        <row r="12">
          <cell r="B12">
            <v>1482</v>
          </cell>
          <cell r="C12">
            <v>476992.81800000003</v>
          </cell>
          <cell r="D12">
            <v>763</v>
          </cell>
          <cell r="E12">
            <v>580642.46699999995</v>
          </cell>
          <cell r="F12">
            <v>681</v>
          </cell>
          <cell r="G12">
            <v>166096.35200000001</v>
          </cell>
        </row>
        <row r="13">
          <cell r="B13">
            <v>10</v>
          </cell>
          <cell r="C13">
            <v>0</v>
          </cell>
          <cell r="D13">
            <v>67</v>
          </cell>
          <cell r="E13">
            <v>0</v>
          </cell>
          <cell r="F13">
            <v>24</v>
          </cell>
          <cell r="G13">
            <v>0</v>
          </cell>
        </row>
        <row r="14">
          <cell r="B14">
            <v>5</v>
          </cell>
          <cell r="C14">
            <v>260304</v>
          </cell>
          <cell r="D14">
            <v>20</v>
          </cell>
          <cell r="E14">
            <v>1540030</v>
          </cell>
          <cell r="F14">
            <v>1</v>
          </cell>
          <cell r="G14">
            <v>120400</v>
          </cell>
        </row>
        <row r="15">
          <cell r="B15">
            <v>1</v>
          </cell>
          <cell r="C15">
            <v>831600</v>
          </cell>
          <cell r="D15">
            <v>15</v>
          </cell>
          <cell r="E15">
            <v>47715780</v>
          </cell>
          <cell r="F15">
            <v>0</v>
          </cell>
          <cell r="G15"/>
        </row>
        <row r="16">
          <cell r="B16">
            <v>0</v>
          </cell>
          <cell r="C16"/>
          <cell r="D16">
            <v>3</v>
          </cell>
          <cell r="E16">
            <v>169632</v>
          </cell>
          <cell r="F16">
            <v>0</v>
          </cell>
          <cell r="G16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Y4RP6NQBC2RZDLOWIGFPOTA3PS">
      <xxl21:absoluteUrl r:id="rId2"/>
    </xxl21:alternateUrls>
    <sheetNames>
      <sheetName val="Nantucket"/>
      <sheetName val="Massachusetts"/>
    </sheetNames>
    <sheetDataSet>
      <sheetData sheetId="0">
        <row r="11">
          <cell r="D11">
            <v>1852</v>
          </cell>
          <cell r="G11">
            <v>1379219</v>
          </cell>
          <cell r="H11">
            <v>381</v>
          </cell>
          <cell r="I11">
            <v>273176</v>
          </cell>
          <cell r="J11">
            <v>10180</v>
          </cell>
          <cell r="K11">
            <v>7409945</v>
          </cell>
        </row>
        <row r="12">
          <cell r="D12">
            <v>35</v>
          </cell>
          <cell r="G12">
            <v>33830</v>
          </cell>
          <cell r="H12">
            <v>6</v>
          </cell>
          <cell r="I12">
            <v>4551</v>
          </cell>
          <cell r="J12">
            <v>117</v>
          </cell>
          <cell r="K12">
            <v>117173</v>
          </cell>
        </row>
        <row r="18">
          <cell r="D18">
            <v>228</v>
          </cell>
          <cell r="G18">
            <v>152549</v>
          </cell>
          <cell r="H18">
            <v>267</v>
          </cell>
          <cell r="I18">
            <v>465155</v>
          </cell>
          <cell r="J18">
            <v>1133</v>
          </cell>
          <cell r="K18">
            <v>1244101</v>
          </cell>
        </row>
        <row r="19">
          <cell r="D19">
            <v>5</v>
          </cell>
          <cell r="G19">
            <v>21005</v>
          </cell>
          <cell r="H19">
            <v>29</v>
          </cell>
          <cell r="I19">
            <v>739356</v>
          </cell>
          <cell r="J19">
            <v>39</v>
          </cell>
          <cell r="K19">
            <v>658616</v>
          </cell>
        </row>
        <row r="20">
          <cell r="D20">
            <v>0</v>
          </cell>
          <cell r="G20">
            <v>0</v>
          </cell>
          <cell r="H20">
            <v>7</v>
          </cell>
          <cell r="I20">
            <v>608229</v>
          </cell>
          <cell r="J20">
            <v>3</v>
          </cell>
          <cell r="K20">
            <v>319641</v>
          </cell>
        </row>
        <row r="30">
          <cell r="D30">
            <v>0</v>
          </cell>
          <cell r="G30">
            <v>0</v>
          </cell>
          <cell r="H30">
            <v>0</v>
          </cell>
          <cell r="I30">
            <v>0</v>
          </cell>
          <cell r="J30">
            <v>2</v>
          </cell>
          <cell r="K30">
            <v>21971</v>
          </cell>
        </row>
      </sheetData>
      <sheetData sheetId="1">
        <row r="11">
          <cell r="D11">
            <v>469169</v>
          </cell>
          <cell r="G11">
            <v>234129190</v>
          </cell>
          <cell r="H11">
            <v>198280</v>
          </cell>
          <cell r="I11">
            <v>114191476</v>
          </cell>
          <cell r="J11">
            <v>359627</v>
          </cell>
          <cell r="K11">
            <v>207496157</v>
          </cell>
        </row>
        <row r="12">
          <cell r="D12">
            <v>73067</v>
          </cell>
          <cell r="G12">
            <v>42392339</v>
          </cell>
          <cell r="H12">
            <v>44321</v>
          </cell>
          <cell r="I12">
            <v>26102070</v>
          </cell>
          <cell r="J12">
            <v>40575</v>
          </cell>
          <cell r="K12">
            <v>23629041</v>
          </cell>
        </row>
        <row r="18">
          <cell r="D18">
            <v>60877</v>
          </cell>
          <cell r="G18">
            <v>58639074</v>
          </cell>
          <cell r="H18">
            <v>46776</v>
          </cell>
          <cell r="I18">
            <v>78670336</v>
          </cell>
          <cell r="J18">
            <v>45077</v>
          </cell>
          <cell r="K18">
            <v>43405455</v>
          </cell>
        </row>
        <row r="19">
          <cell r="D19">
            <v>1841</v>
          </cell>
          <cell r="G19">
            <v>28510518</v>
          </cell>
          <cell r="H19">
            <v>7526</v>
          </cell>
          <cell r="I19">
            <v>157816422</v>
          </cell>
          <cell r="J19">
            <v>1405</v>
          </cell>
          <cell r="K19">
            <v>23408965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2GwDJN65k68LoRdHrU4NINQjjNvpGZHjmTugnueFrPHGSbhGZrGTa0po1XjuAP-" itemId="016RCJYRYYVQR4SDAP7ZCI65IGYTNGF24A">
      <xxl21:absoluteUrl r:id="rId2"/>
    </xxl21:alternateUrls>
    <sheetNames>
      <sheetName val="Electric"/>
      <sheetName val="Gas"/>
      <sheetName val="Instructions"/>
      <sheetName val="Data"/>
    </sheetNames>
    <sheetDataSet>
      <sheetData sheetId="0">
        <row r="9">
          <cell r="I9">
            <v>2374</v>
          </cell>
          <cell r="J9">
            <v>860583</v>
          </cell>
          <cell r="M9">
            <v>13151</v>
          </cell>
          <cell r="N9">
            <v>6951602</v>
          </cell>
        </row>
        <row r="10">
          <cell r="I10">
            <v>845</v>
          </cell>
          <cell r="J10">
            <v>510404</v>
          </cell>
          <cell r="M10">
            <v>3591</v>
          </cell>
          <cell r="N10">
            <v>2205487</v>
          </cell>
        </row>
        <row r="16">
          <cell r="I16">
            <v>598</v>
          </cell>
          <cell r="J16">
            <v>130588</v>
          </cell>
          <cell r="M16">
            <v>1515</v>
          </cell>
          <cell r="N16">
            <v>343154</v>
          </cell>
        </row>
        <row r="28">
          <cell r="E28">
            <v>100</v>
          </cell>
          <cell r="F28">
            <v>9757</v>
          </cell>
          <cell r="I28">
            <v>111</v>
          </cell>
          <cell r="J28">
            <v>71460</v>
          </cell>
          <cell r="M28">
            <v>246</v>
          </cell>
          <cell r="N28">
            <v>35278</v>
          </cell>
        </row>
        <row r="42">
          <cell r="E42">
            <v>5862</v>
          </cell>
          <cell r="F42">
            <v>2654187</v>
          </cell>
        </row>
        <row r="43">
          <cell r="E43">
            <v>1062</v>
          </cell>
          <cell r="F43">
            <v>597053</v>
          </cell>
        </row>
        <row r="44">
          <cell r="E44">
            <v>363</v>
          </cell>
          <cell r="F44">
            <v>79929</v>
          </cell>
        </row>
        <row r="45">
          <cell r="E45">
            <v>308</v>
          </cell>
          <cell r="F45">
            <v>568339</v>
          </cell>
          <cell r="I45">
            <v>524</v>
          </cell>
          <cell r="J45">
            <v>4556311</v>
          </cell>
          <cell r="M45">
            <v>810</v>
          </cell>
          <cell r="N45">
            <v>2124829</v>
          </cell>
        </row>
        <row r="46">
          <cell r="E46">
            <v>0</v>
          </cell>
          <cell r="F46">
            <v>0</v>
          </cell>
          <cell r="I46">
            <v>29</v>
          </cell>
          <cell r="J46">
            <v>10412824</v>
          </cell>
          <cell r="M46">
            <v>0</v>
          </cell>
          <cell r="N46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B939-5140-41A7-B78A-E5B78F8A350E}">
  <sheetPr>
    <tabColor rgb="FF0070C0"/>
  </sheetPr>
  <dimension ref="A1:R73"/>
  <sheetViews>
    <sheetView tabSelected="1" zoomScale="90" zoomScaleNormal="90" workbookViewId="0">
      <selection activeCell="F3" sqref="F3"/>
    </sheetView>
  </sheetViews>
  <sheetFormatPr defaultRowHeight="15" x14ac:dyDescent="0.25"/>
  <cols>
    <col min="1" max="1" width="25.285156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2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252" t="s">
        <v>4</v>
      </c>
      <c r="K1" s="253"/>
      <c r="L1" s="253"/>
      <c r="M1" s="253"/>
      <c r="N1" s="253"/>
      <c r="O1" s="253"/>
    </row>
    <row r="2" spans="1:18" ht="46.5" thickTop="1" thickBot="1" x14ac:dyDescent="0.3">
      <c r="A2" s="1">
        <f>2024</f>
        <v>2024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19</v>
      </c>
      <c r="B3" s="17">
        <f t="shared" ref="B3:G3" si="0">B4+B13+B22+B31+B40+B49+B58</f>
        <v>1058625</v>
      </c>
      <c r="C3" s="17">
        <f t="shared" si="0"/>
        <v>768408199.39999998</v>
      </c>
      <c r="D3" s="17">
        <f t="shared" si="0"/>
        <v>534046</v>
      </c>
      <c r="E3" s="17">
        <f t="shared" si="0"/>
        <v>1962883930.5999999</v>
      </c>
      <c r="F3" s="17">
        <f t="shared" si="0"/>
        <v>1271169</v>
      </c>
      <c r="G3" s="17">
        <f t="shared" si="0"/>
        <v>953982252.69999993</v>
      </c>
      <c r="H3" s="18">
        <f>D3+F3</f>
        <v>1805215</v>
      </c>
      <c r="I3" s="18">
        <f>E3+G3</f>
        <v>2916866183.2999997</v>
      </c>
      <c r="J3" s="19">
        <f>B3+D3+F3</f>
        <v>2863840</v>
      </c>
      <c r="K3" s="20">
        <f>C3+E3+G3</f>
        <v>3685274382.6999998</v>
      </c>
      <c r="L3" s="21">
        <f>SUM(L4:L67)</f>
        <v>1.0007335765045584</v>
      </c>
      <c r="M3" s="22">
        <f>SUM(M4:M67)</f>
        <v>1.0002402368847421</v>
      </c>
      <c r="N3" s="22">
        <f>E3/K3</f>
        <v>0.53262897867645387</v>
      </c>
      <c r="O3" s="23">
        <f>G3/K3</f>
        <v>0.25886329039116734</v>
      </c>
    </row>
    <row r="4" spans="1:18" ht="15.75" thickBot="1" x14ac:dyDescent="0.3">
      <c r="A4" s="24" t="s">
        <v>20</v>
      </c>
      <c r="B4" s="26">
        <f>SUM(B5,B8,B11)</f>
        <v>820323</v>
      </c>
      <c r="C4" s="26">
        <f>SUM(C5,C8,C11)</f>
        <v>475983953</v>
      </c>
      <c r="D4" s="27">
        <f>SUM(D5,D8,D11)</f>
        <v>329779</v>
      </c>
      <c r="E4" s="27">
        <f>E5+E8+E11</f>
        <v>224988117</v>
      </c>
      <c r="F4" s="28">
        <f>F5+F8+F11</f>
        <v>1022596</v>
      </c>
      <c r="G4" s="28">
        <f>G5+G8+G11</f>
        <v>625834407</v>
      </c>
      <c r="H4" s="29">
        <f t="shared" ref="H4:I68" si="1">D4+F4</f>
        <v>1352375</v>
      </c>
      <c r="I4" s="30">
        <f>E4+G4</f>
        <v>850822524</v>
      </c>
      <c r="J4" s="31">
        <f t="shared" ref="J4:J69" si="2">B4+D4+F4</f>
        <v>2172698</v>
      </c>
      <c r="K4" s="32">
        <f>C4+I4</f>
        <v>1326806477</v>
      </c>
      <c r="L4" s="233">
        <f>K4/K$3</f>
        <v>0.36002922420878775</v>
      </c>
      <c r="M4" s="234">
        <f>J4/J3</f>
        <v>0.758665986926644</v>
      </c>
      <c r="N4" s="234">
        <f>E4/$K$4</f>
        <v>0.16957116271297792</v>
      </c>
      <c r="O4" s="235">
        <f>G4/K4</f>
        <v>0.47168476929284692</v>
      </c>
    </row>
    <row r="5" spans="1:18" ht="15.75" thickBot="1" x14ac:dyDescent="0.3">
      <c r="A5" s="33" t="s">
        <v>21</v>
      </c>
      <c r="B5" s="34">
        <f>B6+B7</f>
        <v>348221</v>
      </c>
      <c r="C5" s="34">
        <f t="shared" ref="C5:G5" si="3">C6+C7</f>
        <v>201014562</v>
      </c>
      <c r="D5" s="34">
        <f t="shared" si="3"/>
        <v>140025</v>
      </c>
      <c r="E5" s="34">
        <f t="shared" si="3"/>
        <v>90311784</v>
      </c>
      <c r="F5" s="34">
        <f t="shared" si="3"/>
        <v>629955</v>
      </c>
      <c r="G5" s="34">
        <f t="shared" si="3"/>
        <v>358302697</v>
      </c>
      <c r="H5" s="36">
        <f t="shared" si="1"/>
        <v>769980</v>
      </c>
      <c r="I5" s="37">
        <f t="shared" si="1"/>
        <v>448614481</v>
      </c>
      <c r="J5" s="38">
        <f>B5+D5+F5</f>
        <v>1118201</v>
      </c>
      <c r="K5" s="20">
        <f t="shared" ref="K5:K69" si="4">C5+E5+G5</f>
        <v>649629043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249146</v>
      </c>
      <c r="C6" s="41">
        <v>136590506</v>
      </c>
      <c r="D6" s="42">
        <v>122085.00000000001</v>
      </c>
      <c r="E6" s="42">
        <v>77184846</v>
      </c>
      <c r="F6" s="40">
        <v>598033</v>
      </c>
      <c r="G6" s="42">
        <v>336091167</v>
      </c>
      <c r="H6" s="18">
        <f t="shared" si="1"/>
        <v>720118</v>
      </c>
      <c r="I6" s="18">
        <f t="shared" si="1"/>
        <v>413276013</v>
      </c>
      <c r="J6" s="38">
        <f>B6+D6+F6</f>
        <v>969264</v>
      </c>
      <c r="K6" s="20">
        <f t="shared" si="4"/>
        <v>549866519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f>[1]DOER012024!$B$30</f>
        <v>99075</v>
      </c>
      <c r="C7" s="41">
        <f>[1]DOER012024!$D$30</f>
        <v>64424056</v>
      </c>
      <c r="D7" s="42">
        <f>[1]DOER012024!$H$10+[1]DOER012024!$H$11</f>
        <v>17940</v>
      </c>
      <c r="E7" s="42">
        <f>[1]DOER012024!$J$10+[1]DOER012024!$J$11</f>
        <v>13126938</v>
      </c>
      <c r="F7" s="43">
        <f>[1]DOER012024!$K$10+[1]DOER012024!$K$11</f>
        <v>31922</v>
      </c>
      <c r="G7" s="44">
        <f>[1]DOER012024!$M$10+[1]DOER012024!$M$11</f>
        <v>22211530</v>
      </c>
      <c r="H7" s="18">
        <f t="shared" si="1"/>
        <v>49862</v>
      </c>
      <c r="I7" s="18">
        <f t="shared" si="1"/>
        <v>35338468</v>
      </c>
      <c r="J7" s="38">
        <f>B7+D7+F7</f>
        <v>148937</v>
      </c>
      <c r="K7" s="20">
        <f t="shared" si="4"/>
        <v>99762524</v>
      </c>
      <c r="L7" s="233"/>
      <c r="M7" s="234"/>
      <c r="N7" s="234"/>
      <c r="O7" s="235"/>
      <c r="R7" s="69"/>
    </row>
    <row r="8" spans="1:18" ht="15.75" thickBot="1" x14ac:dyDescent="0.3">
      <c r="A8" s="45" t="s">
        <v>24</v>
      </c>
      <c r="B8" s="34">
        <f>B9+B10</f>
        <v>466473</v>
      </c>
      <c r="C8" s="34">
        <f t="shared" ref="C8:G8" si="5">C9+C10</f>
        <v>271920110</v>
      </c>
      <c r="D8" s="34">
        <f t="shared" si="5"/>
        <v>188674</v>
      </c>
      <c r="E8" s="34">
        <f t="shared" si="5"/>
        <v>133692629</v>
      </c>
      <c r="F8" s="34">
        <f t="shared" si="5"/>
        <v>377348</v>
      </c>
      <c r="G8" s="34">
        <f t="shared" si="5"/>
        <v>257748894</v>
      </c>
      <c r="H8" s="36">
        <f t="shared" si="1"/>
        <v>566022</v>
      </c>
      <c r="I8" s="37">
        <f t="shared" si="1"/>
        <v>391441523</v>
      </c>
      <c r="J8" s="38">
        <f t="shared" si="2"/>
        <v>1032495</v>
      </c>
      <c r="K8" s="20">
        <f t="shared" si="4"/>
        <v>663361633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v>464701</v>
      </c>
      <c r="C9" s="41">
        <v>270573122</v>
      </c>
      <c r="D9" s="41">
        <v>188324</v>
      </c>
      <c r="E9" s="42">
        <v>133394093</v>
      </c>
      <c r="F9" s="47">
        <v>367073</v>
      </c>
      <c r="G9" s="48">
        <v>249618040</v>
      </c>
      <c r="H9" s="18">
        <f t="shared" si="1"/>
        <v>555397</v>
      </c>
      <c r="I9" s="18">
        <f t="shared" si="1"/>
        <v>383012133</v>
      </c>
      <c r="J9" s="38">
        <f t="shared" si="2"/>
        <v>1020098</v>
      </c>
      <c r="K9" s="20">
        <f t="shared" si="4"/>
        <v>653585255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f>[2]Nantucket!$D$11</f>
        <v>1772</v>
      </c>
      <c r="C10" s="41">
        <f>[2]Nantucket!$G$11</f>
        <v>1346988</v>
      </c>
      <c r="D10" s="42">
        <f>[2]Nantucket!$H$11</f>
        <v>350</v>
      </c>
      <c r="E10" s="42">
        <f>[2]Nantucket!$I$11</f>
        <v>298536</v>
      </c>
      <c r="F10" s="47">
        <f>[2]Nantucket!$J$11</f>
        <v>10275</v>
      </c>
      <c r="G10" s="48">
        <f>[2]Nantucket!$K$11</f>
        <v>8130854</v>
      </c>
      <c r="H10" s="18">
        <f t="shared" si="1"/>
        <v>10625</v>
      </c>
      <c r="I10" s="18">
        <f t="shared" si="1"/>
        <v>8429390</v>
      </c>
      <c r="J10" s="38">
        <f t="shared" si="2"/>
        <v>12397</v>
      </c>
      <c r="K10" s="20">
        <f t="shared" si="4"/>
        <v>9776378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>B12</f>
        <v>5629</v>
      </c>
      <c r="C11" s="34">
        <f t="shared" ref="C11:G11" si="6">C12</f>
        <v>3049281</v>
      </c>
      <c r="D11" s="34">
        <f t="shared" si="6"/>
        <v>1080</v>
      </c>
      <c r="E11" s="34">
        <f t="shared" si="6"/>
        <v>983704</v>
      </c>
      <c r="F11" s="34">
        <f t="shared" si="6"/>
        <v>15293</v>
      </c>
      <c r="G11" s="34">
        <f t="shared" si="6"/>
        <v>9782816</v>
      </c>
      <c r="H11" s="36">
        <f t="shared" si="1"/>
        <v>16373</v>
      </c>
      <c r="I11" s="37">
        <f t="shared" si="1"/>
        <v>10766520</v>
      </c>
      <c r="J11" s="38">
        <f t="shared" si="2"/>
        <v>22002</v>
      </c>
      <c r="K11" s="20">
        <f t="shared" si="4"/>
        <v>13815801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v>5629</v>
      </c>
      <c r="C12" s="41">
        <v>3049281</v>
      </c>
      <c r="D12" s="42">
        <v>1080</v>
      </c>
      <c r="E12" s="42">
        <v>983704</v>
      </c>
      <c r="F12" s="47">
        <v>15293</v>
      </c>
      <c r="G12" s="48">
        <v>9782816</v>
      </c>
      <c r="H12" s="18">
        <v>14213</v>
      </c>
      <c r="I12" s="18">
        <v>8799112</v>
      </c>
      <c r="J12" s="38">
        <f t="shared" si="2"/>
        <v>22002</v>
      </c>
      <c r="K12" s="20">
        <f t="shared" si="4"/>
        <v>13815801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7">B14+B17+B20</f>
        <v>125376</v>
      </c>
      <c r="C13" s="25">
        <f t="shared" si="7"/>
        <v>80453562</v>
      </c>
      <c r="D13" s="27">
        <f t="shared" si="7"/>
        <v>81767</v>
      </c>
      <c r="E13" s="27">
        <f t="shared" si="7"/>
        <v>51130180.700000003</v>
      </c>
      <c r="F13" s="28">
        <f t="shared" si="7"/>
        <v>108504</v>
      </c>
      <c r="G13" s="28">
        <f t="shared" si="7"/>
        <v>65680094</v>
      </c>
      <c r="H13" s="29">
        <f t="shared" si="1"/>
        <v>190271</v>
      </c>
      <c r="I13" s="30">
        <f t="shared" si="1"/>
        <v>116810274.7</v>
      </c>
      <c r="J13" s="50">
        <f t="shared" si="2"/>
        <v>315647</v>
      </c>
      <c r="K13" s="51">
        <f>C13+E13+G13</f>
        <v>197263836.69999999</v>
      </c>
      <c r="L13" s="233">
        <f>K13/K3</f>
        <v>5.352758471011744E-2</v>
      </c>
      <c r="M13" s="234">
        <f>J13/J3</f>
        <v>0.11021809877646796</v>
      </c>
      <c r="N13" s="234">
        <f>E13/K13</f>
        <v>0.25919692912471881</v>
      </c>
      <c r="O13" s="235">
        <f>G13/K13</f>
        <v>0.33295557411207954</v>
      </c>
    </row>
    <row r="14" spans="1:18" ht="15.75" thickBot="1" x14ac:dyDescent="0.3">
      <c r="A14" s="33" t="s">
        <v>21</v>
      </c>
      <c r="B14" s="34">
        <f t="shared" ref="B14:G14" si="8">B15+B16</f>
        <v>51499</v>
      </c>
      <c r="C14" s="34">
        <f t="shared" si="8"/>
        <v>33066176</v>
      </c>
      <c r="D14" s="35">
        <f t="shared" si="8"/>
        <v>37465</v>
      </c>
      <c r="E14" s="35">
        <f t="shared" si="8"/>
        <v>21887301.699999999</v>
      </c>
      <c r="F14" s="34">
        <f t="shared" si="8"/>
        <v>62849</v>
      </c>
      <c r="G14" s="34">
        <f t="shared" si="8"/>
        <v>35364670</v>
      </c>
      <c r="H14" s="36">
        <f t="shared" si="1"/>
        <v>100314</v>
      </c>
      <c r="I14" s="37">
        <f t="shared" si="1"/>
        <v>57251971.700000003</v>
      </c>
      <c r="J14" s="19">
        <f t="shared" si="2"/>
        <v>151813</v>
      </c>
      <c r="K14" s="20">
        <f>C14+E14+G14</f>
        <v>90318147.700000003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25453</v>
      </c>
      <c r="C15" s="41">
        <v>13414625</v>
      </c>
      <c r="D15" s="42">
        <v>27382</v>
      </c>
      <c r="E15" s="42">
        <v>14884222</v>
      </c>
      <c r="F15" s="40">
        <v>56327</v>
      </c>
      <c r="G15" s="41">
        <v>30621906</v>
      </c>
      <c r="H15" s="18">
        <f t="shared" si="1"/>
        <v>83709</v>
      </c>
      <c r="I15" s="18">
        <f t="shared" si="1"/>
        <v>45506128</v>
      </c>
      <c r="J15" s="19">
        <f t="shared" si="2"/>
        <v>109162</v>
      </c>
      <c r="K15" s="20">
        <f t="shared" si="4"/>
        <v>58920753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f>[1]DOER012024!$B$31</f>
        <v>26046</v>
      </c>
      <c r="C16" s="41">
        <f>[1]DOER012024!$D$31</f>
        <v>19651551</v>
      </c>
      <c r="D16" s="42">
        <f>[1]DOER012024!$I$12</f>
        <v>10083</v>
      </c>
      <c r="E16" s="42">
        <f>[1]DOER012024!$J$12</f>
        <v>7003079.7000000002</v>
      </c>
      <c r="F16" s="43">
        <f>[1]DOER012024!$L$12</f>
        <v>6522</v>
      </c>
      <c r="G16" s="54">
        <f>[1]DOER012024!$M$12</f>
        <v>4742764</v>
      </c>
      <c r="H16" s="18">
        <f t="shared" si="1"/>
        <v>16605</v>
      </c>
      <c r="I16" s="18">
        <f t="shared" si="1"/>
        <v>11745843.699999999</v>
      </c>
      <c r="J16" s="19">
        <f t="shared" si="2"/>
        <v>42651</v>
      </c>
      <c r="K16" s="20">
        <f t="shared" si="4"/>
        <v>31397394.699999999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>B18+B19</f>
        <v>72966</v>
      </c>
      <c r="C17" s="52">
        <f t="shared" ref="C17:G17" si="9">C18+C19</f>
        <v>46827593</v>
      </c>
      <c r="D17" s="52">
        <f t="shared" si="9"/>
        <v>43564</v>
      </c>
      <c r="E17" s="52">
        <f t="shared" si="9"/>
        <v>28722709</v>
      </c>
      <c r="F17" s="52">
        <f t="shared" si="9"/>
        <v>41298</v>
      </c>
      <c r="G17" s="52">
        <f t="shared" si="9"/>
        <v>27402240</v>
      </c>
      <c r="H17" s="36">
        <f t="shared" si="1"/>
        <v>84862</v>
      </c>
      <c r="I17" s="37">
        <f t="shared" si="1"/>
        <v>56124949</v>
      </c>
      <c r="J17" s="19">
        <f t="shared" si="2"/>
        <v>157828</v>
      </c>
      <c r="K17" s="20">
        <f t="shared" si="4"/>
        <v>102952542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v>72929</v>
      </c>
      <c r="C18" s="41">
        <v>46789293</v>
      </c>
      <c r="D18" s="42">
        <v>43557</v>
      </c>
      <c r="E18" s="42">
        <v>28718324</v>
      </c>
      <c r="F18" s="42">
        <v>41180</v>
      </c>
      <c r="G18" s="42">
        <v>27283643</v>
      </c>
      <c r="H18" s="18">
        <f t="shared" si="1"/>
        <v>84737</v>
      </c>
      <c r="I18" s="18">
        <f t="shared" si="1"/>
        <v>56001967</v>
      </c>
      <c r="J18" s="19">
        <f t="shared" si="2"/>
        <v>157666</v>
      </c>
      <c r="K18" s="20">
        <f t="shared" si="4"/>
        <v>102791260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f>[2]Nantucket!$D$12</f>
        <v>37</v>
      </c>
      <c r="C19" s="41">
        <f>[2]Nantucket!$G$12</f>
        <v>38300</v>
      </c>
      <c r="D19" s="42">
        <f>[2]Nantucket!$H$12</f>
        <v>7</v>
      </c>
      <c r="E19" s="42">
        <f>[2]Nantucket!$I$12</f>
        <v>4385</v>
      </c>
      <c r="F19" s="47">
        <f>[2]Nantucket!$J$12</f>
        <v>118</v>
      </c>
      <c r="G19" s="55">
        <f>[2]Nantucket!$K$12</f>
        <v>118597</v>
      </c>
      <c r="H19" s="18">
        <f t="shared" si="1"/>
        <v>125</v>
      </c>
      <c r="I19" s="18">
        <f t="shared" si="1"/>
        <v>122982</v>
      </c>
      <c r="J19" s="19">
        <f t="shared" si="2"/>
        <v>162</v>
      </c>
      <c r="K19" s="20">
        <f t="shared" si="4"/>
        <v>161282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911</v>
      </c>
      <c r="C20" s="52">
        <f t="shared" ref="C20:G20" si="10">C21</f>
        <v>559793</v>
      </c>
      <c r="D20" s="52">
        <f t="shared" si="10"/>
        <v>738</v>
      </c>
      <c r="E20" s="52">
        <f t="shared" si="10"/>
        <v>520170</v>
      </c>
      <c r="F20" s="52">
        <f t="shared" si="10"/>
        <v>4357</v>
      </c>
      <c r="G20" s="52">
        <f t="shared" si="10"/>
        <v>2913184</v>
      </c>
      <c r="H20" s="36">
        <f t="shared" si="1"/>
        <v>5095</v>
      </c>
      <c r="I20" s="37">
        <f t="shared" si="1"/>
        <v>3433354</v>
      </c>
      <c r="J20" s="19">
        <f t="shared" si="2"/>
        <v>6006</v>
      </c>
      <c r="K20" s="20">
        <f t="shared" si="4"/>
        <v>3993147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v>911</v>
      </c>
      <c r="C21" s="41">
        <v>559793</v>
      </c>
      <c r="D21" s="42">
        <v>738</v>
      </c>
      <c r="E21" s="42">
        <v>520170</v>
      </c>
      <c r="F21" s="47">
        <v>4357</v>
      </c>
      <c r="G21" s="55">
        <v>2913184</v>
      </c>
      <c r="H21" s="18">
        <v>3619</v>
      </c>
      <c r="I21" s="18">
        <v>2393014</v>
      </c>
      <c r="J21" s="19">
        <f t="shared" si="2"/>
        <v>6006</v>
      </c>
      <c r="K21" s="20">
        <f t="shared" si="4"/>
        <v>3993147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1">B23+B26+B29</f>
        <v>103122</v>
      </c>
      <c r="C22" s="25">
        <f t="shared" si="11"/>
        <v>126641589.90000001</v>
      </c>
      <c r="D22" s="27">
        <f t="shared" si="11"/>
        <v>100533</v>
      </c>
      <c r="E22" s="27">
        <f t="shared" si="11"/>
        <v>290826121.10000002</v>
      </c>
      <c r="F22" s="28">
        <f t="shared" si="11"/>
        <v>132873</v>
      </c>
      <c r="G22" s="28">
        <f t="shared" si="11"/>
        <v>167639736.90000001</v>
      </c>
      <c r="H22" s="29">
        <f t="shared" si="1"/>
        <v>233406</v>
      </c>
      <c r="I22" s="30">
        <f t="shared" si="1"/>
        <v>458465858</v>
      </c>
      <c r="J22" s="31">
        <f t="shared" si="2"/>
        <v>336528</v>
      </c>
      <c r="K22" s="32">
        <f t="shared" si="4"/>
        <v>585107447.89999998</v>
      </c>
      <c r="L22" s="233">
        <f>K22/K3</f>
        <v>0.15876903240819851</v>
      </c>
      <c r="M22" s="234">
        <f>J22/J3</f>
        <v>0.11750935806469635</v>
      </c>
      <c r="N22" s="234">
        <f>E22/K22</f>
        <v>0.49704737504846253</v>
      </c>
      <c r="O22" s="235">
        <f>G22/K22</f>
        <v>0.28651102887456514</v>
      </c>
      <c r="R22" s="69"/>
    </row>
    <row r="23" spans="1:18" ht="15.75" thickBot="1" x14ac:dyDescent="0.3">
      <c r="A23" s="45" t="s">
        <v>21</v>
      </c>
      <c r="B23" s="34">
        <f>SUM(B24:B25)</f>
        <v>42498</v>
      </c>
      <c r="C23" s="34">
        <f>SUM(C24:C25)</f>
        <v>70005307.900000006</v>
      </c>
      <c r="D23" s="34">
        <f>SUM(D24:D25)</f>
        <v>53765</v>
      </c>
      <c r="E23" s="34">
        <f>SUM(E24:E25)</f>
        <v>210577186.09999999</v>
      </c>
      <c r="F23" s="34">
        <f>F24+F25</f>
        <v>84667</v>
      </c>
      <c r="G23" s="34">
        <f>G24+G25</f>
        <v>120475923.90000001</v>
      </c>
      <c r="H23" s="36">
        <f t="shared" si="1"/>
        <v>138432</v>
      </c>
      <c r="I23" s="37">
        <f t="shared" si="1"/>
        <v>331053110</v>
      </c>
      <c r="J23" s="19">
        <f t="shared" si="2"/>
        <v>180930</v>
      </c>
      <c r="K23" s="20">
        <f t="shared" si="4"/>
        <v>401058417.89999998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31625</v>
      </c>
      <c r="C24" s="41">
        <v>53350097</v>
      </c>
      <c r="D24" s="42">
        <v>46848</v>
      </c>
      <c r="E24" s="42">
        <v>184194062</v>
      </c>
      <c r="F24" s="40">
        <v>80203</v>
      </c>
      <c r="G24" s="40">
        <v>112929258</v>
      </c>
      <c r="H24" s="18">
        <f t="shared" si="1"/>
        <v>127051</v>
      </c>
      <c r="I24" s="18">
        <f t="shared" si="1"/>
        <v>297123320</v>
      </c>
      <c r="J24" s="19">
        <f t="shared" si="2"/>
        <v>158676</v>
      </c>
      <c r="K24" s="20">
        <f t="shared" si="4"/>
        <v>350473417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f>[1]DOER012024!$B$49</f>
        <v>10873</v>
      </c>
      <c r="C25" s="41">
        <f>[1]DOER012024!$D$49</f>
        <v>16655210.9</v>
      </c>
      <c r="D25" s="42">
        <f>[1]DOER012024!$H$15+[1]DOER012024!$H$14</f>
        <v>6917</v>
      </c>
      <c r="E25" s="42">
        <f>[1]DOER012024!$J$14+[1]DOER012024!$J$15</f>
        <v>26383124.100000001</v>
      </c>
      <c r="F25" s="40">
        <f>[1]DOER012024!$L$14+[1]DOER012024!$L$15</f>
        <v>4464</v>
      </c>
      <c r="G25" s="41">
        <f>[1]DOER012024!$M$14+[1]DOER012024!$M$15</f>
        <v>7546665.9000000004</v>
      </c>
      <c r="H25" s="18">
        <f t="shared" si="1"/>
        <v>11381</v>
      </c>
      <c r="I25" s="18">
        <f t="shared" si="1"/>
        <v>33929790</v>
      </c>
      <c r="J25" s="19">
        <f t="shared" si="2"/>
        <v>22254</v>
      </c>
      <c r="K25" s="20">
        <f t="shared" si="4"/>
        <v>50585000.899999999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60287</v>
      </c>
      <c r="C26" s="34">
        <f t="shared" ref="C26:G26" si="12">C27+C28</f>
        <v>56560217</v>
      </c>
      <c r="D26" s="34">
        <f t="shared" si="12"/>
        <v>46255</v>
      </c>
      <c r="E26" s="34">
        <f t="shared" si="12"/>
        <v>80117163</v>
      </c>
      <c r="F26" s="34">
        <f t="shared" si="12"/>
        <v>46623</v>
      </c>
      <c r="G26" s="34">
        <f t="shared" si="12"/>
        <v>46820612</v>
      </c>
      <c r="H26" s="36">
        <f t="shared" si="1"/>
        <v>92878</v>
      </c>
      <c r="I26" s="37">
        <f t="shared" si="1"/>
        <v>126937775</v>
      </c>
      <c r="J26" s="38">
        <f t="shared" si="2"/>
        <v>153165</v>
      </c>
      <c r="K26" s="20">
        <f t="shared" si="4"/>
        <v>183497992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f>[2]Massachusetts!$D$19</f>
        <v>60067</v>
      </c>
      <c r="C27" s="41">
        <f>[2]Massachusetts!$G$19</f>
        <v>56390715</v>
      </c>
      <c r="D27" s="42">
        <f>[2]Massachusetts!$H$19</f>
        <v>45993</v>
      </c>
      <c r="E27" s="42">
        <f>[2]Massachusetts!$I$19</f>
        <v>79700574</v>
      </c>
      <c r="F27" s="47">
        <f>[2]Massachusetts!$J$19</f>
        <v>45482</v>
      </c>
      <c r="G27" s="55">
        <f>[2]Massachusetts!$K$19</f>
        <v>45592982</v>
      </c>
      <c r="H27" s="18">
        <f t="shared" si="1"/>
        <v>91475</v>
      </c>
      <c r="I27" s="18">
        <f t="shared" si="1"/>
        <v>125293556</v>
      </c>
      <c r="J27" s="19">
        <f t="shared" si="2"/>
        <v>151542</v>
      </c>
      <c r="K27" s="20">
        <f t="shared" si="4"/>
        <v>181684271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f>[2]Nantucket!$D$18</f>
        <v>220</v>
      </c>
      <c r="C28" s="41">
        <f>[2]Nantucket!$G$18</f>
        <v>169502</v>
      </c>
      <c r="D28" s="42">
        <f>[2]Nantucket!$H$18</f>
        <v>262</v>
      </c>
      <c r="E28" s="42">
        <f>[2]Nantucket!$I$18</f>
        <v>416589</v>
      </c>
      <c r="F28" s="47">
        <f>[2]Nantucket!$J$18</f>
        <v>1141</v>
      </c>
      <c r="G28" s="55">
        <f>[2]Nantucket!$K$18</f>
        <v>1227630</v>
      </c>
      <c r="H28" s="18">
        <f t="shared" si="1"/>
        <v>1403</v>
      </c>
      <c r="I28" s="18">
        <f t="shared" si="1"/>
        <v>1644219</v>
      </c>
      <c r="J28" s="19">
        <f t="shared" si="2"/>
        <v>1623</v>
      </c>
      <c r="K28" s="20">
        <f t="shared" si="4"/>
        <v>1813721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337</v>
      </c>
      <c r="C29" s="34">
        <f t="shared" ref="C29:G29" si="13">C30</f>
        <v>76065</v>
      </c>
      <c r="D29" s="34">
        <f t="shared" si="13"/>
        <v>513</v>
      </c>
      <c r="E29" s="34">
        <f t="shared" si="13"/>
        <v>131772</v>
      </c>
      <c r="F29" s="34">
        <f t="shared" si="13"/>
        <v>1583</v>
      </c>
      <c r="G29" s="34">
        <f t="shared" si="13"/>
        <v>343201</v>
      </c>
      <c r="H29" s="36">
        <f t="shared" si="1"/>
        <v>2096</v>
      </c>
      <c r="I29" s="37">
        <f t="shared" si="1"/>
        <v>474973</v>
      </c>
      <c r="J29" s="19">
        <f t="shared" si="2"/>
        <v>2433</v>
      </c>
      <c r="K29" s="20">
        <f t="shared" si="4"/>
        <v>551038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f>[3]Electric!$E$44</f>
        <v>337</v>
      </c>
      <c r="C30" s="41">
        <f>[3]Electric!$F$44</f>
        <v>76065</v>
      </c>
      <c r="D30" s="42">
        <f>[3]Electric!$I$16</f>
        <v>513</v>
      </c>
      <c r="E30" s="42">
        <f>[3]Electric!$J$16</f>
        <v>131772</v>
      </c>
      <c r="F30" s="47">
        <f>[3]Electric!$M$16</f>
        <v>1583</v>
      </c>
      <c r="G30" s="55">
        <f>[3]Electric!$N$16</f>
        <v>343201</v>
      </c>
      <c r="H30" s="18">
        <v>1583</v>
      </c>
      <c r="I30" s="18">
        <v>343201</v>
      </c>
      <c r="J30" s="19">
        <f t="shared" si="2"/>
        <v>2433</v>
      </c>
      <c r="K30" s="20">
        <f t="shared" si="4"/>
        <v>551038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4">B32+B35+B38</f>
        <v>2378</v>
      </c>
      <c r="C31" s="68">
        <f t="shared" si="14"/>
        <v>52048807</v>
      </c>
      <c r="D31" s="27">
        <f t="shared" si="14"/>
        <v>11284</v>
      </c>
      <c r="E31" s="27">
        <f t="shared" si="14"/>
        <v>560134639.5</v>
      </c>
      <c r="F31" s="28">
        <f t="shared" si="14"/>
        <v>2853</v>
      </c>
      <c r="G31" s="28">
        <f t="shared" si="14"/>
        <v>64212123.399999999</v>
      </c>
      <c r="H31" s="29">
        <f t="shared" si="1"/>
        <v>14137</v>
      </c>
      <c r="I31" s="30">
        <f t="shared" si="1"/>
        <v>624346762.89999998</v>
      </c>
      <c r="J31" s="31">
        <f t="shared" si="2"/>
        <v>16515</v>
      </c>
      <c r="K31" s="32">
        <f t="shared" si="4"/>
        <v>676395569.89999998</v>
      </c>
      <c r="L31" s="233">
        <f>K31/K3</f>
        <v>0.18354008403695624</v>
      </c>
      <c r="M31" s="234">
        <f>J31/J3</f>
        <v>5.7667327783675068E-3</v>
      </c>
      <c r="N31" s="234">
        <f>E31/K31</f>
        <v>0.82811695467315338</v>
      </c>
      <c r="O31" s="234">
        <f>G31/K31</f>
        <v>9.4932797104944497E-2</v>
      </c>
    </row>
    <row r="32" spans="1:18" ht="15.75" thickBot="1" x14ac:dyDescent="0.3">
      <c r="A32" s="45" t="s">
        <v>21</v>
      </c>
      <c r="B32" s="43">
        <f t="shared" ref="B32:G32" si="15">B33+B34</f>
        <v>279</v>
      </c>
      <c r="C32" s="43">
        <f t="shared" si="15"/>
        <v>19830734</v>
      </c>
      <c r="D32" s="35">
        <f t="shared" si="15"/>
        <v>3423</v>
      </c>
      <c r="E32" s="35">
        <f t="shared" si="15"/>
        <v>392837448.5</v>
      </c>
      <c r="F32" s="34">
        <f t="shared" si="15"/>
        <v>537</v>
      </c>
      <c r="G32" s="34">
        <f t="shared" si="15"/>
        <v>35209129.399999999</v>
      </c>
      <c r="H32" s="36">
        <f t="shared" si="1"/>
        <v>3960</v>
      </c>
      <c r="I32" s="37">
        <f t="shared" si="1"/>
        <v>428046577.89999998</v>
      </c>
      <c r="J32" s="38">
        <f t="shared" si="2"/>
        <v>4239</v>
      </c>
      <c r="K32" s="20">
        <f t="shared" si="4"/>
        <v>447877311.89999998</v>
      </c>
      <c r="L32" s="233"/>
      <c r="M32" s="234"/>
      <c r="N32" s="234"/>
      <c r="O32" s="234"/>
    </row>
    <row r="33" spans="1:15" ht="15.75" thickBot="1" x14ac:dyDescent="0.3">
      <c r="A33" s="46" t="str">
        <f>A24</f>
        <v>EverSource East</v>
      </c>
      <c r="B33" s="40">
        <v>212</v>
      </c>
      <c r="C33" s="41">
        <v>16924523</v>
      </c>
      <c r="D33" s="42">
        <v>2985</v>
      </c>
      <c r="E33" s="42">
        <v>371102377</v>
      </c>
      <c r="F33" s="40">
        <v>490</v>
      </c>
      <c r="G33" s="42">
        <v>33188883</v>
      </c>
      <c r="H33" s="18">
        <f t="shared" si="1"/>
        <v>3475</v>
      </c>
      <c r="I33" s="18">
        <f t="shared" si="1"/>
        <v>404291260</v>
      </c>
      <c r="J33" s="38">
        <f t="shared" si="2"/>
        <v>3687</v>
      </c>
      <c r="K33" s="20">
        <f t="shared" si="4"/>
        <v>421215783</v>
      </c>
      <c r="L33" s="233"/>
      <c r="M33" s="234"/>
      <c r="N33" s="234"/>
      <c r="O33" s="234"/>
    </row>
    <row r="34" spans="1:15" ht="15.75" thickBot="1" x14ac:dyDescent="0.3">
      <c r="A34" s="46" t="str">
        <f>A25</f>
        <v>EverSource West</v>
      </c>
      <c r="B34" s="40">
        <f>[1]DOER012024!$B$50</f>
        <v>67</v>
      </c>
      <c r="C34" s="41">
        <f>[1]DOER012024!$D$50</f>
        <v>2906211</v>
      </c>
      <c r="D34" s="42">
        <f>[1]DOER012024!$H$50</f>
        <v>438</v>
      </c>
      <c r="E34" s="42">
        <f>[1]DOER012024!$I$50</f>
        <v>21735071.5</v>
      </c>
      <c r="F34" s="43">
        <f>[1]DOER012024!$K$50</f>
        <v>47</v>
      </c>
      <c r="G34" s="44">
        <f>[1]DOER012024!$L$50</f>
        <v>2020246.4</v>
      </c>
      <c r="H34" s="18">
        <f t="shared" si="1"/>
        <v>485</v>
      </c>
      <c r="I34" s="18">
        <f t="shared" si="1"/>
        <v>23755317.899999999</v>
      </c>
      <c r="J34" s="38">
        <f t="shared" si="2"/>
        <v>552</v>
      </c>
      <c r="K34" s="20">
        <f t="shared" si="4"/>
        <v>26661528.899999999</v>
      </c>
      <c r="L34" s="233"/>
      <c r="M34" s="234"/>
      <c r="N34" s="234"/>
      <c r="O34" s="234"/>
    </row>
    <row r="35" spans="1:15" ht="15.75" thickBot="1" x14ac:dyDescent="0.3">
      <c r="A35" s="45" t="s">
        <v>24</v>
      </c>
      <c r="B35" s="52">
        <f>B36+B37</f>
        <v>1808</v>
      </c>
      <c r="C35" s="52">
        <f t="shared" ref="C35:G35" si="16">C36+C37</f>
        <v>31659169</v>
      </c>
      <c r="D35" s="52">
        <f t="shared" si="16"/>
        <v>7420</v>
      </c>
      <c r="E35" s="52">
        <f t="shared" si="16"/>
        <v>162738839</v>
      </c>
      <c r="F35" s="52">
        <f t="shared" si="16"/>
        <v>1461</v>
      </c>
      <c r="G35" s="52">
        <f t="shared" si="16"/>
        <v>26800085</v>
      </c>
      <c r="H35" s="36">
        <f t="shared" si="1"/>
        <v>8881</v>
      </c>
      <c r="I35" s="37">
        <f t="shared" si="1"/>
        <v>189538924</v>
      </c>
      <c r="J35" s="19">
        <f t="shared" si="2"/>
        <v>10689</v>
      </c>
      <c r="K35" s="20">
        <f t="shared" si="4"/>
        <v>221198093</v>
      </c>
      <c r="L35" s="233"/>
      <c r="M35" s="234"/>
      <c r="N35" s="234"/>
      <c r="O35" s="234"/>
    </row>
    <row r="36" spans="1:15" ht="15.75" thickBot="1" x14ac:dyDescent="0.3">
      <c r="A36" s="46" t="s">
        <v>25</v>
      </c>
      <c r="B36" s="40">
        <f>[2]Massachusetts!$D$20</f>
        <v>1802</v>
      </c>
      <c r="C36" s="41">
        <f>[2]Massachusetts!$G$20</f>
        <v>31639999</v>
      </c>
      <c r="D36" s="42">
        <f>[2]Massachusetts!$H$20</f>
        <v>7392</v>
      </c>
      <c r="E36" s="42">
        <f>[2]Massachusetts!$I$20</f>
        <v>162055836</v>
      </c>
      <c r="F36" s="47">
        <f>[2]Massachusetts!$J$20</f>
        <v>1420</v>
      </c>
      <c r="G36" s="55">
        <f>[2]Massachusetts!$K$20</f>
        <v>26195743</v>
      </c>
      <c r="H36" s="18">
        <f t="shared" si="1"/>
        <v>8812</v>
      </c>
      <c r="I36" s="18">
        <f t="shared" si="1"/>
        <v>188251579</v>
      </c>
      <c r="J36" s="38">
        <f t="shared" si="2"/>
        <v>10614</v>
      </c>
      <c r="K36" s="20">
        <f t="shared" si="4"/>
        <v>219891578</v>
      </c>
      <c r="L36" s="233"/>
      <c r="M36" s="234"/>
      <c r="N36" s="234"/>
      <c r="O36" s="234"/>
    </row>
    <row r="37" spans="1:15" ht="15.75" thickBot="1" x14ac:dyDescent="0.3">
      <c r="A37" s="46" t="s">
        <v>26</v>
      </c>
      <c r="B37" s="40">
        <f>[2]Nantucket!$D$19</f>
        <v>6</v>
      </c>
      <c r="C37" s="41">
        <f>[2]Nantucket!$G$19</f>
        <v>19170</v>
      </c>
      <c r="D37" s="42">
        <f>[2]Nantucket!$H$19</f>
        <v>28</v>
      </c>
      <c r="E37" s="42">
        <f>[2]Nantucket!$I$19</f>
        <v>683003</v>
      </c>
      <c r="F37" s="47">
        <f>[2]Nantucket!$J$19</f>
        <v>41</v>
      </c>
      <c r="G37" s="55">
        <f>[2]Nantucket!$K$19</f>
        <v>604342</v>
      </c>
      <c r="H37" s="18">
        <f t="shared" si="1"/>
        <v>69</v>
      </c>
      <c r="I37" s="18">
        <f t="shared" si="1"/>
        <v>1287345</v>
      </c>
      <c r="J37" s="19">
        <f t="shared" si="2"/>
        <v>75</v>
      </c>
      <c r="K37" s="20">
        <f t="shared" si="4"/>
        <v>1306515</v>
      </c>
      <c r="L37" s="233"/>
      <c r="M37" s="234"/>
      <c r="N37" s="234"/>
      <c r="O37" s="234"/>
    </row>
    <row r="38" spans="1:15" ht="15.75" thickBot="1" x14ac:dyDescent="0.3">
      <c r="A38" s="45" t="s">
        <v>27</v>
      </c>
      <c r="B38" s="52">
        <f>B39</f>
        <v>291</v>
      </c>
      <c r="C38" s="52">
        <f t="shared" ref="C38:G38" si="17">C39</f>
        <v>558904</v>
      </c>
      <c r="D38" s="52">
        <f t="shared" si="17"/>
        <v>441</v>
      </c>
      <c r="E38" s="52">
        <f t="shared" si="17"/>
        <v>4558352</v>
      </c>
      <c r="F38" s="52">
        <f t="shared" si="17"/>
        <v>855</v>
      </c>
      <c r="G38" s="52">
        <f t="shared" si="17"/>
        <v>2202909</v>
      </c>
      <c r="H38" s="36">
        <f t="shared" si="1"/>
        <v>1296</v>
      </c>
      <c r="I38" s="37">
        <f t="shared" si="1"/>
        <v>6761261</v>
      </c>
      <c r="J38" s="19">
        <f t="shared" si="2"/>
        <v>1587</v>
      </c>
      <c r="K38" s="20">
        <f t="shared" si="4"/>
        <v>7320165</v>
      </c>
      <c r="L38" s="233"/>
      <c r="M38" s="234"/>
      <c r="N38" s="234"/>
      <c r="O38" s="234"/>
    </row>
    <row r="39" spans="1:15" ht="15.75" thickBot="1" x14ac:dyDescent="0.3">
      <c r="A39" s="46" t="s">
        <v>28</v>
      </c>
      <c r="B39" s="40">
        <v>291</v>
      </c>
      <c r="C39" s="41">
        <v>558904</v>
      </c>
      <c r="D39" s="42">
        <v>441</v>
      </c>
      <c r="E39" s="42">
        <v>4558352</v>
      </c>
      <c r="F39" s="47">
        <f>[3]Electric!$M$45</f>
        <v>855</v>
      </c>
      <c r="G39" s="55">
        <f>[3]Electric!$N$45</f>
        <v>2202909</v>
      </c>
      <c r="H39" s="18">
        <v>855</v>
      </c>
      <c r="I39" s="18">
        <v>2202909</v>
      </c>
      <c r="J39" s="19">
        <f t="shared" si="2"/>
        <v>1587</v>
      </c>
      <c r="K39" s="20">
        <f t="shared" si="4"/>
        <v>7320165</v>
      </c>
      <c r="L39" s="233"/>
      <c r="M39" s="234"/>
      <c r="N39" s="234"/>
      <c r="O39" s="234"/>
    </row>
    <row r="40" spans="1:15" ht="15.75" thickBot="1" x14ac:dyDescent="0.3">
      <c r="A40" s="196" t="s">
        <v>38</v>
      </c>
      <c r="B40" s="173">
        <f t="shared" ref="B40:G40" si="18">B41+B44+B47</f>
        <v>8</v>
      </c>
      <c r="C40" s="73">
        <f t="shared" si="18"/>
        <v>500006</v>
      </c>
      <c r="D40" s="74">
        <f t="shared" si="18"/>
        <v>31</v>
      </c>
      <c r="E40" s="74">
        <f t="shared" si="18"/>
        <v>1996579</v>
      </c>
      <c r="F40" s="170">
        <f t="shared" si="18"/>
        <v>8</v>
      </c>
      <c r="G40" s="75">
        <f t="shared" si="18"/>
        <v>378502</v>
      </c>
      <c r="H40" s="76">
        <f t="shared" si="1"/>
        <v>39</v>
      </c>
      <c r="I40" s="76">
        <f t="shared" si="1"/>
        <v>2375081</v>
      </c>
      <c r="J40" s="77">
        <f t="shared" ref="J40:J41" si="19">B40+D40+F40</f>
        <v>47</v>
      </c>
      <c r="K40" s="78">
        <f t="shared" ref="K40:K41" si="20">C40+E40+G40</f>
        <v>2875087</v>
      </c>
      <c r="L40" s="233">
        <f>K40/K3</f>
        <v>7.8015547865219745E-4</v>
      </c>
      <c r="M40" s="234">
        <f>J40/J3</f>
        <v>1.6411531370467625E-5</v>
      </c>
      <c r="N40" s="234">
        <f>E40/K40</f>
        <v>0.69444124647358496</v>
      </c>
      <c r="O40" s="235">
        <f>G40/K40</f>
        <v>0.13164888575545713</v>
      </c>
    </row>
    <row r="41" spans="1:15" ht="15.75" thickBot="1" x14ac:dyDescent="0.3">
      <c r="A41" s="45" t="s">
        <v>21</v>
      </c>
      <c r="B41" s="168">
        <f t="shared" ref="B41:G41" si="21">B42+B43</f>
        <v>6</v>
      </c>
      <c r="C41" s="168">
        <f t="shared" si="21"/>
        <v>415006</v>
      </c>
      <c r="D41" s="168">
        <f t="shared" si="21"/>
        <v>15</v>
      </c>
      <c r="E41" s="168">
        <f t="shared" si="21"/>
        <v>969633</v>
      </c>
      <c r="F41" s="171">
        <f t="shared" si="21"/>
        <v>8</v>
      </c>
      <c r="G41" s="168">
        <f t="shared" si="21"/>
        <v>378502</v>
      </c>
      <c r="H41" s="168">
        <f>D41+F41</f>
        <v>23</v>
      </c>
      <c r="I41" s="169">
        <f>E41+G41</f>
        <v>1348135</v>
      </c>
      <c r="J41" s="160">
        <f t="shared" si="19"/>
        <v>29</v>
      </c>
      <c r="K41" s="161">
        <f t="shared" si="20"/>
        <v>1763141</v>
      </c>
      <c r="L41" s="233"/>
      <c r="M41" s="234"/>
      <c r="N41" s="234"/>
      <c r="O41" s="235"/>
    </row>
    <row r="42" spans="1:15" x14ac:dyDescent="0.25">
      <c r="A42" s="46" t="str">
        <f>A33</f>
        <v>EverSource East</v>
      </c>
      <c r="B42" s="167">
        <v>6</v>
      </c>
      <c r="C42" s="167">
        <v>415006</v>
      </c>
      <c r="D42" s="167">
        <v>15</v>
      </c>
      <c r="E42" s="167">
        <v>969633</v>
      </c>
      <c r="F42" s="172">
        <v>8</v>
      </c>
      <c r="G42" s="167">
        <v>378502</v>
      </c>
      <c r="H42" s="162">
        <f t="shared" ref="H42:H43" si="22">D42+F42</f>
        <v>23</v>
      </c>
      <c r="I42" s="163">
        <f t="shared" ref="I42:I43" si="23">E42+G42</f>
        <v>1348135</v>
      </c>
      <c r="J42" s="164">
        <f t="shared" ref="J42:J43" si="24">B42+D42+F42</f>
        <v>29</v>
      </c>
      <c r="K42" s="164">
        <f t="shared" ref="K42:K43" si="25">C42+E42+G42</f>
        <v>1763141</v>
      </c>
      <c r="L42" s="233"/>
      <c r="M42" s="234"/>
      <c r="N42" s="234"/>
      <c r="O42" s="235"/>
    </row>
    <row r="43" spans="1:15" ht="15.75" thickBot="1" x14ac:dyDescent="0.3">
      <c r="A43" s="46" t="str">
        <f>A34</f>
        <v>EverSource West</v>
      </c>
      <c r="B43" s="86"/>
      <c r="C43" s="86"/>
      <c r="D43" s="86"/>
      <c r="E43" s="86"/>
      <c r="F43" s="86"/>
      <c r="G43" s="86"/>
      <c r="H43" s="87">
        <f t="shared" si="22"/>
        <v>0</v>
      </c>
      <c r="I43" s="88">
        <f t="shared" si="23"/>
        <v>0</v>
      </c>
      <c r="J43" s="89">
        <f t="shared" si="24"/>
        <v>0</v>
      </c>
      <c r="K43" s="89">
        <f t="shared" si="25"/>
        <v>0</v>
      </c>
      <c r="L43" s="233"/>
      <c r="M43" s="234"/>
      <c r="N43" s="234"/>
      <c r="O43" s="235"/>
    </row>
    <row r="44" spans="1:15" ht="15.75" thickBot="1" x14ac:dyDescent="0.3">
      <c r="A44" s="45" t="s">
        <v>24</v>
      </c>
      <c r="B44" s="99">
        <f>B45+B46</f>
        <v>2</v>
      </c>
      <c r="C44" s="99">
        <f t="shared" ref="C44:G44" si="26">C45+C46</f>
        <v>85000</v>
      </c>
      <c r="D44" s="99">
        <f t="shared" si="26"/>
        <v>15</v>
      </c>
      <c r="E44" s="99">
        <f t="shared" si="26"/>
        <v>1026946</v>
      </c>
      <c r="F44" s="99">
        <f t="shared" si="26"/>
        <v>0</v>
      </c>
      <c r="G44" s="99">
        <f t="shared" si="26"/>
        <v>0</v>
      </c>
      <c r="H44" s="99">
        <f>D44+F44</f>
        <v>15</v>
      </c>
      <c r="I44" s="99">
        <f>E44+G44</f>
        <v>1026946</v>
      </c>
      <c r="J44" s="90">
        <f t="shared" ref="J44:J46" si="27">B44+D44+F44</f>
        <v>17</v>
      </c>
      <c r="K44" s="149">
        <f t="shared" ref="K44:K46" si="28">C44+E44+G44</f>
        <v>1111946</v>
      </c>
      <c r="L44" s="233"/>
      <c r="M44" s="234"/>
      <c r="N44" s="234"/>
      <c r="O44" s="235"/>
    </row>
    <row r="45" spans="1:15" x14ac:dyDescent="0.25">
      <c r="A45" s="46" t="s">
        <v>25</v>
      </c>
      <c r="B45" s="155">
        <v>2</v>
      </c>
      <c r="C45" s="155">
        <v>85000</v>
      </c>
      <c r="D45" s="155">
        <v>15</v>
      </c>
      <c r="E45" s="155">
        <v>1026946</v>
      </c>
      <c r="F45" s="100">
        <v>0</v>
      </c>
      <c r="G45" s="100">
        <v>0</v>
      </c>
      <c r="H45" s="101">
        <f t="shared" ref="H45:H46" si="29">D45+F45</f>
        <v>15</v>
      </c>
      <c r="I45" s="102">
        <f t="shared" ref="I45:I46" si="30">E45+G45</f>
        <v>1026946</v>
      </c>
      <c r="J45" s="151">
        <f t="shared" si="27"/>
        <v>17</v>
      </c>
      <c r="K45" s="150">
        <f t="shared" si="28"/>
        <v>1111946</v>
      </c>
      <c r="L45" s="233"/>
      <c r="M45" s="234"/>
      <c r="N45" s="234"/>
      <c r="O45" s="235"/>
    </row>
    <row r="46" spans="1:15" ht="15.75" thickBot="1" x14ac:dyDescent="0.3">
      <c r="A46" s="46" t="s">
        <v>26</v>
      </c>
      <c r="B46" s="86"/>
      <c r="C46" s="86"/>
      <c r="D46" s="86"/>
      <c r="E46" s="86"/>
      <c r="F46" s="86"/>
      <c r="G46" s="86"/>
      <c r="H46" s="87">
        <f t="shared" si="29"/>
        <v>0</v>
      </c>
      <c r="I46" s="88">
        <f t="shared" si="30"/>
        <v>0</v>
      </c>
      <c r="J46" s="151">
        <f t="shared" si="27"/>
        <v>0</v>
      </c>
      <c r="K46" s="150">
        <f t="shared" si="28"/>
        <v>0</v>
      </c>
      <c r="L46" s="233"/>
      <c r="M46" s="234"/>
      <c r="N46" s="234"/>
      <c r="O46" s="235"/>
    </row>
    <row r="47" spans="1:15" ht="15.75" thickBot="1" x14ac:dyDescent="0.3">
      <c r="A47" s="45" t="s">
        <v>27</v>
      </c>
      <c r="B47" s="85">
        <f>B48</f>
        <v>0</v>
      </c>
      <c r="C47" s="85">
        <f t="shared" ref="C47:G47" si="31">C48</f>
        <v>0</v>
      </c>
      <c r="D47" s="93">
        <f t="shared" si="31"/>
        <v>1</v>
      </c>
      <c r="E47" s="85">
        <f t="shared" si="31"/>
        <v>0</v>
      </c>
      <c r="F47" s="85">
        <f t="shared" si="31"/>
        <v>0</v>
      </c>
      <c r="G47" s="85">
        <f t="shared" si="31"/>
        <v>0</v>
      </c>
      <c r="H47" s="85">
        <f>D47+F47</f>
        <v>1</v>
      </c>
      <c r="I47" s="85">
        <f>E47+G47</f>
        <v>0</v>
      </c>
      <c r="J47" s="152">
        <f t="shared" ref="J47:J48" si="32">B47+D47+F47</f>
        <v>1</v>
      </c>
      <c r="K47" s="149">
        <f t="shared" ref="K47:K48" si="33">C47+E47+G47</f>
        <v>0</v>
      </c>
      <c r="L47" s="233"/>
      <c r="M47" s="234"/>
      <c r="N47" s="234"/>
      <c r="O47" s="235"/>
    </row>
    <row r="48" spans="1:15" ht="15.75" thickBot="1" x14ac:dyDescent="0.3">
      <c r="A48" s="46" t="s">
        <v>28</v>
      </c>
      <c r="B48" s="91"/>
      <c r="C48" s="91"/>
      <c r="D48" s="92">
        <v>1</v>
      </c>
      <c r="E48" s="91">
        <v>0</v>
      </c>
      <c r="F48" s="91"/>
      <c r="G48" s="91"/>
      <c r="H48" s="91"/>
      <c r="I48" s="91"/>
      <c r="J48" s="153">
        <f t="shared" si="32"/>
        <v>1</v>
      </c>
      <c r="K48" s="154">
        <f t="shared" si="33"/>
        <v>0</v>
      </c>
      <c r="L48" s="233"/>
      <c r="M48" s="234"/>
      <c r="N48" s="234"/>
      <c r="O48" s="235"/>
    </row>
    <row r="49" spans="1:15" ht="15.75" thickBot="1" x14ac:dyDescent="0.3">
      <c r="A49" s="24" t="s">
        <v>32</v>
      </c>
      <c r="B49" s="80">
        <f>B50+B53+B56</f>
        <v>282</v>
      </c>
      <c r="C49" s="80">
        <f t="shared" ref="C49:G49" si="34">C50+C53+C56</f>
        <v>29824482</v>
      </c>
      <c r="D49" s="81">
        <f t="shared" si="34"/>
        <v>3272</v>
      </c>
      <c r="E49" s="81">
        <f t="shared" si="34"/>
        <v>811209002.20000005</v>
      </c>
      <c r="F49" s="82">
        <f t="shared" si="34"/>
        <v>245</v>
      </c>
      <c r="G49" s="83">
        <f t="shared" si="34"/>
        <v>27304200.899999999</v>
      </c>
      <c r="H49" s="156">
        <f>D49+F49</f>
        <v>3517</v>
      </c>
      <c r="I49" s="157">
        <f>E49+G49</f>
        <v>838513203.10000002</v>
      </c>
      <c r="J49" s="84">
        <f t="shared" si="2"/>
        <v>3799</v>
      </c>
      <c r="K49" s="72">
        <f t="shared" si="4"/>
        <v>868337685.10000002</v>
      </c>
      <c r="L49" s="233">
        <f>K49/K3</f>
        <v>0.23562361846821736</v>
      </c>
      <c r="M49" s="242">
        <f>J49/J3</f>
        <v>1.3265405888597129E-3</v>
      </c>
      <c r="N49" s="242">
        <f>E49/K49</f>
        <v>0.93420914019939039</v>
      </c>
      <c r="O49" s="243">
        <f>G49/K49</f>
        <v>3.144421964924346E-2</v>
      </c>
    </row>
    <row r="50" spans="1:15" ht="15.75" thickBot="1" x14ac:dyDescent="0.3">
      <c r="A50" s="45" t="s">
        <v>21</v>
      </c>
      <c r="B50" s="52">
        <f>SUM(B51:B52)</f>
        <v>79</v>
      </c>
      <c r="C50" s="52">
        <f t="shared" ref="C50:I50" si="35">SUM(C51:C52)</f>
        <v>12181013</v>
      </c>
      <c r="D50" s="52">
        <f t="shared" si="35"/>
        <v>696</v>
      </c>
      <c r="E50" s="52">
        <f t="shared" si="35"/>
        <v>310903673.19999999</v>
      </c>
      <c r="F50" s="52">
        <f t="shared" si="35"/>
        <v>65</v>
      </c>
      <c r="G50" s="52">
        <f t="shared" si="35"/>
        <v>9796841.9000000004</v>
      </c>
      <c r="H50" s="52">
        <f t="shared" si="35"/>
        <v>761</v>
      </c>
      <c r="I50" s="52">
        <f t="shared" si="35"/>
        <v>320700515.10000002</v>
      </c>
      <c r="J50" s="38">
        <f t="shared" si="2"/>
        <v>840</v>
      </c>
      <c r="K50" s="20">
        <f t="shared" si="4"/>
        <v>332881528.09999996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64</v>
      </c>
      <c r="C51" s="41">
        <v>10458949</v>
      </c>
      <c r="D51" s="42">
        <v>513</v>
      </c>
      <c r="E51" s="42">
        <v>267715704</v>
      </c>
      <c r="F51" s="40">
        <v>61</v>
      </c>
      <c r="G51" s="42">
        <v>9128202</v>
      </c>
      <c r="H51" s="18">
        <f t="shared" si="1"/>
        <v>574</v>
      </c>
      <c r="I51" s="18">
        <f t="shared" si="1"/>
        <v>276843906</v>
      </c>
      <c r="J51" s="38">
        <f t="shared" si="2"/>
        <v>638</v>
      </c>
      <c r="K51" s="20">
        <f t="shared" si="4"/>
        <v>287302855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f>[1]DOER012024!$B$51</f>
        <v>15</v>
      </c>
      <c r="C52" s="41">
        <f>[1]DOER012024!$D$51</f>
        <v>1722064</v>
      </c>
      <c r="D52" s="42">
        <f>[1]DOER012024!$H$51</f>
        <v>183</v>
      </c>
      <c r="E52" s="42">
        <f>[1]DOER012024!$I$51</f>
        <v>43187969.200000003</v>
      </c>
      <c r="F52" s="43">
        <f>[1]DOER012024!$K$51</f>
        <v>4</v>
      </c>
      <c r="G52" s="44">
        <f>[1]DOER012024!$L$51</f>
        <v>668639.9</v>
      </c>
      <c r="H52" s="18">
        <f t="shared" si="1"/>
        <v>187</v>
      </c>
      <c r="I52" s="18">
        <f t="shared" si="1"/>
        <v>43856609.100000001</v>
      </c>
      <c r="J52" s="38">
        <f t="shared" si="2"/>
        <v>202</v>
      </c>
      <c r="K52" s="20">
        <f t="shared" si="4"/>
        <v>45578673.100000001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203</v>
      </c>
      <c r="C53" s="52">
        <f t="shared" ref="C53:G53" si="36">C54+C55</f>
        <v>17643469</v>
      </c>
      <c r="D53" s="52">
        <f t="shared" si="36"/>
        <v>2547</v>
      </c>
      <c r="E53" s="52">
        <f t="shared" si="36"/>
        <v>491126191</v>
      </c>
      <c r="F53" s="52">
        <f t="shared" si="36"/>
        <v>180</v>
      </c>
      <c r="G53" s="52">
        <f t="shared" si="36"/>
        <v>17507359</v>
      </c>
      <c r="H53" s="36">
        <f t="shared" si="1"/>
        <v>2727</v>
      </c>
      <c r="I53" s="37">
        <f t="shared" si="1"/>
        <v>508633550</v>
      </c>
      <c r="J53" s="19">
        <f t="shared" si="2"/>
        <v>2930</v>
      </c>
      <c r="K53" s="20">
        <f t="shared" si="4"/>
        <v>526277019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f>[2]Massachusetts!$D$21</f>
        <v>203</v>
      </c>
      <c r="C54" s="41">
        <f>[2]Massachusetts!$G$21</f>
        <v>17643469</v>
      </c>
      <c r="D54" s="42">
        <f>[2]Massachusetts!$H$21</f>
        <v>2540</v>
      </c>
      <c r="E54" s="42">
        <f>[2]Massachusetts!$I$21</f>
        <v>490484358</v>
      </c>
      <c r="F54" s="47">
        <f>[2]Massachusetts!$J$21</f>
        <v>177</v>
      </c>
      <c r="G54" s="55">
        <f>[2]Massachusetts!$K$21</f>
        <v>16964562</v>
      </c>
      <c r="H54" s="18">
        <f t="shared" si="1"/>
        <v>2717</v>
      </c>
      <c r="I54" s="18">
        <f t="shared" si="1"/>
        <v>507448920</v>
      </c>
      <c r="J54" s="38">
        <f t="shared" si="2"/>
        <v>2920</v>
      </c>
      <c r="K54" s="20">
        <f t="shared" si="4"/>
        <v>525092389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>
        <f>[2]Nantucket!$D$20</f>
        <v>0</v>
      </c>
      <c r="C55" s="41">
        <f>[2]Nantucket!$G$20</f>
        <v>0</v>
      </c>
      <c r="D55" s="42">
        <f>[2]Nantucket!$H$20</f>
        <v>7</v>
      </c>
      <c r="E55" s="42">
        <f>[2]Nantucket!$I$20</f>
        <v>641833</v>
      </c>
      <c r="F55" s="47">
        <f>[2]Nantucket!$J$20</f>
        <v>3</v>
      </c>
      <c r="G55" s="48">
        <f>[2]Nantucket!$K$20</f>
        <v>542797</v>
      </c>
      <c r="H55" s="18">
        <f t="shared" si="1"/>
        <v>10</v>
      </c>
      <c r="I55" s="18">
        <f t="shared" si="1"/>
        <v>1184630</v>
      </c>
      <c r="J55" s="38">
        <f t="shared" si="2"/>
        <v>10</v>
      </c>
      <c r="K55" s="20">
        <f t="shared" si="4"/>
        <v>1184630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37">C57</f>
        <v>0</v>
      </c>
      <c r="D56" s="52">
        <f t="shared" si="37"/>
        <v>29</v>
      </c>
      <c r="E56" s="52">
        <f t="shared" si="37"/>
        <v>9179138</v>
      </c>
      <c r="F56" s="52">
        <f t="shared" si="37"/>
        <v>0</v>
      </c>
      <c r="G56" s="52">
        <f t="shared" si="37"/>
        <v>0</v>
      </c>
      <c r="H56" s="36">
        <f t="shared" si="1"/>
        <v>29</v>
      </c>
      <c r="I56" s="37">
        <f t="shared" si="1"/>
        <v>9179138</v>
      </c>
      <c r="J56" s="19">
        <f t="shared" si="2"/>
        <v>29</v>
      </c>
      <c r="K56" s="20">
        <f t="shared" si="4"/>
        <v>9179138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>
        <v>0</v>
      </c>
      <c r="C57" s="41">
        <v>0</v>
      </c>
      <c r="D57" s="42">
        <v>29</v>
      </c>
      <c r="E57" s="42">
        <v>9179138</v>
      </c>
      <c r="F57" s="47">
        <v>0</v>
      </c>
      <c r="G57" s="55">
        <v>0</v>
      </c>
      <c r="H57" s="18">
        <f t="shared" si="1"/>
        <v>29</v>
      </c>
      <c r="I57" s="18">
        <f t="shared" si="1"/>
        <v>9179138</v>
      </c>
      <c r="J57" s="19">
        <f t="shared" si="2"/>
        <v>29</v>
      </c>
      <c r="K57" s="20">
        <f t="shared" si="4"/>
        <v>9179138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38">B59+B62+B65</f>
        <v>7136</v>
      </c>
      <c r="C58" s="25">
        <f t="shared" si="38"/>
        <v>2955799.5</v>
      </c>
      <c r="D58" s="27">
        <f t="shared" si="38"/>
        <v>7380</v>
      </c>
      <c r="E58" s="27">
        <f t="shared" si="38"/>
        <v>22599291.100000001</v>
      </c>
      <c r="F58" s="28">
        <f t="shared" si="38"/>
        <v>4090</v>
      </c>
      <c r="G58" s="28">
        <f t="shared" si="38"/>
        <v>2933188.5</v>
      </c>
      <c r="H58" s="29">
        <f t="shared" si="1"/>
        <v>11470</v>
      </c>
      <c r="I58" s="30">
        <f t="shared" si="1"/>
        <v>25532479.600000001</v>
      </c>
      <c r="J58" s="31">
        <f t="shared" si="2"/>
        <v>18606</v>
      </c>
      <c r="K58" s="32">
        <f t="shared" si="4"/>
        <v>28488279.100000001</v>
      </c>
      <c r="L58" s="244">
        <f>K58/K3</f>
        <v>7.7303006890705904E-3</v>
      </c>
      <c r="M58" s="242">
        <f>J58/J3</f>
        <v>6.4968713335940556E-3</v>
      </c>
      <c r="N58" s="242">
        <f>E58/K58</f>
        <v>0.79328382808493336</v>
      </c>
      <c r="O58" s="243">
        <f>G58/K58</f>
        <v>0.10296123853967717</v>
      </c>
    </row>
    <row r="59" spans="1:15" ht="15.75" thickBot="1" x14ac:dyDescent="0.3">
      <c r="A59" s="45" t="s">
        <v>21</v>
      </c>
      <c r="B59" s="52">
        <f>D60+D61</f>
        <v>6844</v>
      </c>
      <c r="C59" s="52">
        <f>C60+C61</f>
        <v>1369630.5</v>
      </c>
      <c r="D59" s="53">
        <f>D60+D61</f>
        <v>6844</v>
      </c>
      <c r="E59" s="53">
        <f>E60+E61</f>
        <v>17269627.100000001</v>
      </c>
      <c r="F59" s="52">
        <f>SUM(F60:F61)</f>
        <v>3672</v>
      </c>
      <c r="G59" s="52">
        <f>SUM(G60:G61)</f>
        <v>1622655.5</v>
      </c>
      <c r="H59" s="36">
        <f t="shared" si="1"/>
        <v>10516</v>
      </c>
      <c r="I59" s="37">
        <f t="shared" si="1"/>
        <v>18892282.600000001</v>
      </c>
      <c r="J59" s="38">
        <f t="shared" si="2"/>
        <v>17360</v>
      </c>
      <c r="K59" s="20">
        <f t="shared" si="4"/>
        <v>20261913.100000001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1803</v>
      </c>
      <c r="C60" s="41">
        <v>813546</v>
      </c>
      <c r="D60" s="42">
        <v>5096</v>
      </c>
      <c r="E60" s="42">
        <v>5948869</v>
      </c>
      <c r="F60" s="40">
        <v>2746</v>
      </c>
      <c r="G60" s="42">
        <v>1321749</v>
      </c>
      <c r="H60" s="18">
        <f t="shared" si="1"/>
        <v>7842</v>
      </c>
      <c r="I60" s="18">
        <f t="shared" si="1"/>
        <v>7270618</v>
      </c>
      <c r="J60" s="38">
        <f t="shared" si="2"/>
        <v>9645</v>
      </c>
      <c r="K60" s="20">
        <f t="shared" si="4"/>
        <v>8084164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f>[1]DOER012024!$E$23</f>
        <v>2165</v>
      </c>
      <c r="C61" s="41">
        <f>[1]DOER012024!$G$23</f>
        <v>556084.5</v>
      </c>
      <c r="D61" s="42">
        <f>[1]DOER012024!$I$23</f>
        <v>1748</v>
      </c>
      <c r="E61" s="42">
        <f>[1]DOER012024!$J$23</f>
        <v>11320758.1</v>
      </c>
      <c r="F61" s="43">
        <f>[1]DOER012024!$L$23</f>
        <v>926</v>
      </c>
      <c r="G61" s="44">
        <f>[1]DOER012024!$M$23</f>
        <v>300906.5</v>
      </c>
      <c r="H61" s="18">
        <f t="shared" si="1"/>
        <v>2674</v>
      </c>
      <c r="I61" s="18">
        <f t="shared" si="1"/>
        <v>11621664.6</v>
      </c>
      <c r="J61" s="38">
        <f t="shared" si="2"/>
        <v>4839</v>
      </c>
      <c r="K61" s="20">
        <f t="shared" si="4"/>
        <v>12177749.1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194</v>
      </c>
      <c r="C62" s="52">
        <f t="shared" ref="C62:G62" si="39">C63+C64</f>
        <v>1574156</v>
      </c>
      <c r="D62" s="52">
        <f t="shared" si="39"/>
        <v>423</v>
      </c>
      <c r="E62" s="52">
        <f t="shared" si="39"/>
        <v>5222788</v>
      </c>
      <c r="F62" s="52">
        <f t="shared" si="39"/>
        <v>172</v>
      </c>
      <c r="G62" s="52">
        <f t="shared" si="39"/>
        <v>1264592</v>
      </c>
      <c r="H62" s="36">
        <f t="shared" si="1"/>
        <v>595</v>
      </c>
      <c r="I62" s="37">
        <f t="shared" si="1"/>
        <v>6487380</v>
      </c>
      <c r="J62" s="19">
        <f t="shared" si="2"/>
        <v>789</v>
      </c>
      <c r="K62" s="20">
        <f t="shared" si="4"/>
        <v>8061536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f>[2]Massachusetts!$D$31</f>
        <v>194</v>
      </c>
      <c r="C63" s="41">
        <f>[2]Massachusetts!$G$31</f>
        <v>1574156</v>
      </c>
      <c r="D63" s="42">
        <f>[2]Massachusetts!$H$31</f>
        <v>423</v>
      </c>
      <c r="E63" s="42">
        <f>[2]Massachusetts!$I$31</f>
        <v>5222788</v>
      </c>
      <c r="F63" s="47">
        <f>[2]Massachusetts!$J$31</f>
        <v>170</v>
      </c>
      <c r="G63" s="55">
        <f>[2]Massachusetts!$K$31</f>
        <v>1234641</v>
      </c>
      <c r="H63" s="18">
        <f t="shared" si="1"/>
        <v>593</v>
      </c>
      <c r="I63" s="18">
        <f t="shared" si="1"/>
        <v>6457429</v>
      </c>
      <c r="J63" s="38">
        <f t="shared" si="2"/>
        <v>787</v>
      </c>
      <c r="K63" s="20">
        <f t="shared" si="4"/>
        <v>8031585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>
        <f>[2]Nantucket!$D$30</f>
        <v>0</v>
      </c>
      <c r="C64" s="41">
        <f>[2]Nantucket!$G$30</f>
        <v>0</v>
      </c>
      <c r="D64" s="42">
        <f>[2]Nantucket!$H$30</f>
        <v>0</v>
      </c>
      <c r="E64" s="42">
        <f>[2]Nantucket!$I$30</f>
        <v>0</v>
      </c>
      <c r="F64" s="47">
        <f>[2]Nantucket!$J$30</f>
        <v>2</v>
      </c>
      <c r="G64" s="48">
        <f>[2]Nantucket!$K$30</f>
        <v>29951</v>
      </c>
      <c r="H64" s="18">
        <f t="shared" si="1"/>
        <v>2</v>
      </c>
      <c r="I64" s="18">
        <f t="shared" si="1"/>
        <v>29951</v>
      </c>
      <c r="J64" s="38">
        <f t="shared" si="2"/>
        <v>2</v>
      </c>
      <c r="K64" s="20">
        <f t="shared" si="4"/>
        <v>29951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98</v>
      </c>
      <c r="C65" s="52">
        <f t="shared" ref="C65:G65" si="40">C66</f>
        <v>12013</v>
      </c>
      <c r="D65" s="52">
        <f t="shared" si="40"/>
        <v>113</v>
      </c>
      <c r="E65" s="52">
        <f t="shared" si="40"/>
        <v>106876</v>
      </c>
      <c r="F65" s="52">
        <f t="shared" si="40"/>
        <v>246</v>
      </c>
      <c r="G65" s="52">
        <f t="shared" si="40"/>
        <v>45941</v>
      </c>
      <c r="H65" s="36">
        <f t="shared" si="1"/>
        <v>359</v>
      </c>
      <c r="I65" s="37">
        <f t="shared" si="1"/>
        <v>152817</v>
      </c>
      <c r="J65" s="19">
        <f t="shared" si="2"/>
        <v>457</v>
      </c>
      <c r="K65" s="20">
        <f t="shared" si="4"/>
        <v>164830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v>98</v>
      </c>
      <c r="C66" s="41">
        <v>12013</v>
      </c>
      <c r="D66" s="42">
        <v>113</v>
      </c>
      <c r="E66" s="42">
        <v>106876</v>
      </c>
      <c r="F66" s="47">
        <v>246</v>
      </c>
      <c r="G66" s="55">
        <v>45941</v>
      </c>
      <c r="H66" s="18">
        <f t="shared" si="1"/>
        <v>359</v>
      </c>
      <c r="I66" s="18">
        <f t="shared" si="1"/>
        <v>152817</v>
      </c>
      <c r="J66" s="19">
        <f t="shared" si="2"/>
        <v>457</v>
      </c>
      <c r="K66" s="20">
        <f t="shared" si="4"/>
        <v>164830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7" si="41">B68</f>
        <v>378</v>
      </c>
      <c r="C67" s="57">
        <f t="shared" si="41"/>
        <v>639317.5</v>
      </c>
      <c r="D67" s="58">
        <f t="shared" si="41"/>
        <v>105</v>
      </c>
      <c r="E67" s="58">
        <f t="shared" si="41"/>
        <v>1793758.4</v>
      </c>
      <c r="F67" s="28">
        <f t="shared" si="41"/>
        <v>205</v>
      </c>
      <c r="G67" s="28">
        <f t="shared" si="41"/>
        <v>270354.8</v>
      </c>
      <c r="H67" s="29">
        <f t="shared" si="1"/>
        <v>310</v>
      </c>
      <c r="I67" s="30">
        <f t="shared" si="1"/>
        <v>2064113.2</v>
      </c>
      <c r="J67" s="59">
        <f t="shared" si="2"/>
        <v>688</v>
      </c>
      <c r="K67" s="32">
        <f t="shared" si="4"/>
        <v>2703430.6999999997</v>
      </c>
      <c r="L67" s="236">
        <f>K67/K3</f>
        <v>7.3357650455848646E-4</v>
      </c>
      <c r="M67" s="238">
        <f>J67/J3</f>
        <v>2.4023688474216436E-4</v>
      </c>
      <c r="N67" s="238">
        <f>E67/K67</f>
        <v>0.66351188510214076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378</v>
      </c>
      <c r="C68" s="52">
        <f t="shared" ref="C68:G68" si="42">C69</f>
        <v>639317.5</v>
      </c>
      <c r="D68" s="52">
        <f t="shared" si="42"/>
        <v>105</v>
      </c>
      <c r="E68" s="52">
        <f t="shared" si="42"/>
        <v>1793758.4</v>
      </c>
      <c r="F68" s="52">
        <f t="shared" si="42"/>
        <v>205</v>
      </c>
      <c r="G68" s="52">
        <f t="shared" si="42"/>
        <v>270354.8</v>
      </c>
      <c r="H68" s="36">
        <f t="shared" si="1"/>
        <v>310</v>
      </c>
      <c r="I68" s="37">
        <f t="shared" si="1"/>
        <v>2064113.2</v>
      </c>
      <c r="J68" s="60">
        <f t="shared" si="2"/>
        <v>688</v>
      </c>
      <c r="K68" s="61">
        <f t="shared" si="4"/>
        <v>2703430.6999999997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>
        <f>[1]DOER012024!$B$22</f>
        <v>378</v>
      </c>
      <c r="C69" s="44">
        <f>[1]DOER012024!$D$22</f>
        <v>639317.5</v>
      </c>
      <c r="D69" s="44">
        <f>[1]DOER012024!$I$22</f>
        <v>105</v>
      </c>
      <c r="E69" s="54">
        <f>[1]DOER012024!$J$22</f>
        <v>1793758.4</v>
      </c>
      <c r="F69" s="43">
        <f>[1]DOER012024!$L$22</f>
        <v>205</v>
      </c>
      <c r="G69" s="44">
        <f>[1]DOER012024!$M$22</f>
        <v>270354.8</v>
      </c>
      <c r="H69" s="63">
        <f>H68</f>
        <v>310</v>
      </c>
      <c r="I69" s="63">
        <f>I68</f>
        <v>2064113.2</v>
      </c>
      <c r="J69" s="64">
        <f t="shared" si="2"/>
        <v>688</v>
      </c>
      <c r="K69" s="65">
        <f t="shared" si="4"/>
        <v>2703430.6999999997</v>
      </c>
      <c r="L69" s="237"/>
      <c r="M69" s="239"/>
      <c r="N69" s="239"/>
      <c r="O69" s="241"/>
    </row>
    <row r="73" spans="1:15" x14ac:dyDescent="0.25">
      <c r="L73" s="67"/>
    </row>
  </sheetData>
  <mergeCells count="37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0:L48"/>
    <mergeCell ref="M40:M48"/>
    <mergeCell ref="N40:N48"/>
    <mergeCell ref="O40:O48"/>
    <mergeCell ref="L67:L69"/>
    <mergeCell ref="M67:M69"/>
    <mergeCell ref="N67:N69"/>
    <mergeCell ref="O67:O69"/>
    <mergeCell ref="L49:L57"/>
    <mergeCell ref="M49:M57"/>
    <mergeCell ref="N49:N57"/>
    <mergeCell ref="O49:O57"/>
    <mergeCell ref="L58:L66"/>
    <mergeCell ref="M58:M66"/>
    <mergeCell ref="N58:N66"/>
    <mergeCell ref="O58:O66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7221-882F-4EEF-BCA5-1B52EBC4A613}">
  <sheetPr>
    <tabColor rgb="FF0070C0"/>
  </sheetPr>
  <dimension ref="A1:R73"/>
  <sheetViews>
    <sheetView zoomScale="90" zoomScaleNormal="90" workbookViewId="0">
      <selection activeCell="R2" sqref="R2:S32"/>
    </sheetView>
  </sheetViews>
  <sheetFormatPr defaultRowHeight="15" x14ac:dyDescent="0.25"/>
  <cols>
    <col min="1" max="1" width="25.285156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2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97" t="s">
        <v>4</v>
      </c>
      <c r="K1" s="98"/>
      <c r="L1" s="98"/>
      <c r="M1" s="98"/>
      <c r="N1" s="98"/>
      <c r="O1" s="98"/>
    </row>
    <row r="2" spans="1:18" ht="46.5" thickTop="1" thickBot="1" x14ac:dyDescent="0.3">
      <c r="A2" s="1">
        <f>2024</f>
        <v>2024</v>
      </c>
      <c r="B2" s="2" t="s">
        <v>5</v>
      </c>
      <c r="C2" s="174" t="s">
        <v>6</v>
      </c>
      <c r="D2" s="5" t="s">
        <v>7</v>
      </c>
      <c r="E2" s="4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39</v>
      </c>
      <c r="B3" s="17">
        <f>B4+B13+B22+B31+B40+B49+B58</f>
        <v>997194</v>
      </c>
      <c r="C3" s="175">
        <f t="shared" ref="C3:G3" si="0">C4+C13+C22+C31+C40+C49+C58</f>
        <v>610921152.79700005</v>
      </c>
      <c r="D3" s="187">
        <f t="shared" si="0"/>
        <v>551894</v>
      </c>
      <c r="E3" s="184">
        <f t="shared" si="0"/>
        <v>1811841566.9200001</v>
      </c>
      <c r="F3" s="17">
        <f t="shared" si="0"/>
        <v>1298391</v>
      </c>
      <c r="G3" s="17">
        <f t="shared" si="0"/>
        <v>792743350.60500002</v>
      </c>
      <c r="H3" s="18">
        <f>D3+F3</f>
        <v>1850285</v>
      </c>
      <c r="I3" s="18">
        <f>E3+G3</f>
        <v>2604584917.5250001</v>
      </c>
      <c r="J3" s="19">
        <f>B3+D3+F3</f>
        <v>2847479</v>
      </c>
      <c r="K3" s="20">
        <f>C3+E3+G3</f>
        <v>3215506070.322</v>
      </c>
      <c r="L3" s="21">
        <f>SUM(L4:L67)</f>
        <v>1.0000000000000002</v>
      </c>
      <c r="M3" s="22">
        <f>SUM(M4:M67)</f>
        <v>0.99999999999999989</v>
      </c>
      <c r="N3" s="22">
        <f>E3/K3</f>
        <v>0.56347011241641431</v>
      </c>
      <c r="O3" s="23">
        <f>G3/K3</f>
        <v>0.24653766258497994</v>
      </c>
    </row>
    <row r="4" spans="1:18" ht="15.75" thickBot="1" x14ac:dyDescent="0.3">
      <c r="A4" s="24" t="s">
        <v>20</v>
      </c>
      <c r="B4" s="26">
        <f>SUM(B5,B8,B11)</f>
        <v>767240</v>
      </c>
      <c r="C4" s="176">
        <f>SUM(C5,C8,C11)</f>
        <v>356168780</v>
      </c>
      <c r="D4" s="74">
        <f>SUM(D5,D8,D11)</f>
        <v>345341</v>
      </c>
      <c r="E4" s="27">
        <f>E5+E8+E11</f>
        <v>177968602</v>
      </c>
      <c r="F4" s="28">
        <f>F5+F8+F11</f>
        <v>1046088</v>
      </c>
      <c r="G4" s="28">
        <f>G5+G8+G11</f>
        <v>509026112</v>
      </c>
      <c r="H4" s="29">
        <f t="shared" ref="H4:I68" si="1">D4+F4</f>
        <v>1391429</v>
      </c>
      <c r="I4" s="30">
        <f>E4+G4</f>
        <v>686994714</v>
      </c>
      <c r="J4" s="31">
        <f t="shared" ref="J4:J69" si="2">B4+D4+F4</f>
        <v>2158669</v>
      </c>
      <c r="K4" s="32">
        <f>C4+I4</f>
        <v>1043163494</v>
      </c>
      <c r="L4" s="233">
        <f>K4/K$3</f>
        <v>0.32441658363765363</v>
      </c>
      <c r="M4" s="234">
        <f>J4/J3</f>
        <v>0.7580983037978507</v>
      </c>
      <c r="N4" s="234">
        <f>E4/$K$4</f>
        <v>0.17060470676325259</v>
      </c>
      <c r="O4" s="235">
        <f>G4/K4</f>
        <v>0.48796388574541127</v>
      </c>
    </row>
    <row r="5" spans="1:18" ht="15.75" thickBot="1" x14ac:dyDescent="0.3">
      <c r="A5" s="33" t="s">
        <v>21</v>
      </c>
      <c r="B5" s="34">
        <f>B6+B7</f>
        <v>304976</v>
      </c>
      <c r="C5" s="34">
        <f t="shared" ref="C5:G5" si="3">C6+C7</f>
        <v>142989004</v>
      </c>
      <c r="D5" s="188">
        <f t="shared" si="3"/>
        <v>141453</v>
      </c>
      <c r="E5" s="35">
        <f t="shared" si="3"/>
        <v>73996280</v>
      </c>
      <c r="F5" s="34">
        <f t="shared" si="3"/>
        <v>658149</v>
      </c>
      <c r="G5" s="34">
        <f t="shared" si="3"/>
        <v>298765301</v>
      </c>
      <c r="H5" s="36">
        <f t="shared" si="1"/>
        <v>799602</v>
      </c>
      <c r="I5" s="37">
        <f t="shared" si="1"/>
        <v>372761581</v>
      </c>
      <c r="J5" s="38">
        <f>B5+D5+F5</f>
        <v>1104578</v>
      </c>
      <c r="K5" s="20">
        <f t="shared" ref="K5:K69" si="4">C5+E5+G5</f>
        <v>515750585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216400</v>
      </c>
      <c r="C6" s="42">
        <v>97948181</v>
      </c>
      <c r="D6" s="189">
        <v>125226</v>
      </c>
      <c r="E6" s="42">
        <v>64643578</v>
      </c>
      <c r="F6" s="40">
        <v>628239</v>
      </c>
      <c r="G6" s="42">
        <v>282756842</v>
      </c>
      <c r="H6" s="18">
        <f t="shared" si="1"/>
        <v>753465</v>
      </c>
      <c r="I6" s="18">
        <f t="shared" si="1"/>
        <v>347400420</v>
      </c>
      <c r="J6" s="38">
        <f>B6+D6+F6</f>
        <v>969865</v>
      </c>
      <c r="K6" s="20">
        <f t="shared" si="4"/>
        <v>445348601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v>88576</v>
      </c>
      <c r="C7" s="40">
        <v>45040823</v>
      </c>
      <c r="D7" s="189">
        <v>16227</v>
      </c>
      <c r="E7" s="42">
        <v>9352702</v>
      </c>
      <c r="F7" s="40">
        <v>29910</v>
      </c>
      <c r="G7" s="40">
        <v>16008459</v>
      </c>
      <c r="H7" s="18">
        <f t="shared" si="1"/>
        <v>46137</v>
      </c>
      <c r="I7" s="18">
        <f t="shared" si="1"/>
        <v>25361161</v>
      </c>
      <c r="J7" s="38">
        <f>B7+D7+F7</f>
        <v>134713</v>
      </c>
      <c r="K7" s="20">
        <f t="shared" si="4"/>
        <v>70401984</v>
      </c>
      <c r="L7" s="233"/>
      <c r="M7" s="234"/>
      <c r="N7" s="234"/>
      <c r="O7" s="235"/>
      <c r="R7" s="69"/>
    </row>
    <row r="8" spans="1:18" ht="15.75" thickBot="1" x14ac:dyDescent="0.3">
      <c r="A8" s="45" t="s">
        <v>24</v>
      </c>
      <c r="B8" s="34">
        <f>B9+B10</f>
        <v>456707</v>
      </c>
      <c r="C8" s="34">
        <f t="shared" ref="C8:G8" si="5">C9+C10</f>
        <v>211040735</v>
      </c>
      <c r="D8" s="188">
        <f t="shared" si="5"/>
        <v>201447</v>
      </c>
      <c r="E8" s="35">
        <f t="shared" si="5"/>
        <v>103209960</v>
      </c>
      <c r="F8" s="34">
        <f t="shared" si="5"/>
        <v>372207</v>
      </c>
      <c r="G8" s="34">
        <f t="shared" si="5"/>
        <v>203234007</v>
      </c>
      <c r="H8" s="36">
        <f t="shared" si="1"/>
        <v>573654</v>
      </c>
      <c r="I8" s="37">
        <f t="shared" si="1"/>
        <v>306443967</v>
      </c>
      <c r="J8" s="38">
        <f t="shared" si="2"/>
        <v>1030361</v>
      </c>
      <c r="K8" s="20">
        <f t="shared" si="4"/>
        <v>517484702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f>[11]Massachusetts!$D$11</f>
        <v>454914</v>
      </c>
      <c r="C9" s="42">
        <f>[11]Massachusetts!$G$11</f>
        <v>209761330</v>
      </c>
      <c r="D9" s="42">
        <f>[11]Massachusetts!$H$11</f>
        <v>201051</v>
      </c>
      <c r="E9" s="42">
        <f>[11]Massachusetts!$I$11</f>
        <v>102958120</v>
      </c>
      <c r="F9" s="42">
        <f>[11]Massachusetts!$J$11</f>
        <v>361964</v>
      </c>
      <c r="G9" s="42">
        <f>[11]Massachusetts!$K$11</f>
        <v>196108380</v>
      </c>
      <c r="H9" s="18">
        <f t="shared" si="1"/>
        <v>563015</v>
      </c>
      <c r="I9" s="18">
        <f t="shared" si="1"/>
        <v>299066500</v>
      </c>
      <c r="J9" s="38">
        <f t="shared" si="2"/>
        <v>1017929</v>
      </c>
      <c r="K9" s="20">
        <f t="shared" si="4"/>
        <v>508827830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v>1793</v>
      </c>
      <c r="C10" s="42">
        <v>1279405</v>
      </c>
      <c r="D10" s="189">
        <v>396</v>
      </c>
      <c r="E10" s="42">
        <v>251840</v>
      </c>
      <c r="F10" s="47">
        <v>10243</v>
      </c>
      <c r="G10" s="48">
        <v>7125627</v>
      </c>
      <c r="H10" s="18">
        <f t="shared" si="1"/>
        <v>10639</v>
      </c>
      <c r="I10" s="18">
        <f t="shared" si="1"/>
        <v>7377467</v>
      </c>
      <c r="J10" s="38">
        <f t="shared" si="2"/>
        <v>12432</v>
      </c>
      <c r="K10" s="20">
        <f t="shared" si="4"/>
        <v>8656872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>B12</f>
        <v>5557</v>
      </c>
      <c r="C11" s="34">
        <f t="shared" ref="C11:G11" si="6">C12</f>
        <v>2139041</v>
      </c>
      <c r="D11" s="188">
        <f t="shared" si="6"/>
        <v>2441</v>
      </c>
      <c r="E11" s="35">
        <f t="shared" si="6"/>
        <v>762362</v>
      </c>
      <c r="F11" s="34">
        <f t="shared" si="6"/>
        <v>15732</v>
      </c>
      <c r="G11" s="34">
        <f t="shared" si="6"/>
        <v>7026804</v>
      </c>
      <c r="H11" s="36">
        <f t="shared" si="1"/>
        <v>18173</v>
      </c>
      <c r="I11" s="37">
        <f t="shared" si="1"/>
        <v>7789166</v>
      </c>
      <c r="J11" s="38">
        <f t="shared" si="2"/>
        <v>23730</v>
      </c>
      <c r="K11" s="20">
        <f t="shared" si="4"/>
        <v>9928207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v>5557</v>
      </c>
      <c r="C12" s="42">
        <v>2139041</v>
      </c>
      <c r="D12" s="189">
        <v>2441</v>
      </c>
      <c r="E12" s="42">
        <v>762362</v>
      </c>
      <c r="F12" s="47">
        <v>15732</v>
      </c>
      <c r="G12" s="48">
        <v>7026804</v>
      </c>
      <c r="H12" s="18">
        <v>13291</v>
      </c>
      <c r="I12" s="18">
        <v>6264442</v>
      </c>
      <c r="J12" s="38">
        <f t="shared" si="2"/>
        <v>23730</v>
      </c>
      <c r="K12" s="20">
        <f t="shared" si="4"/>
        <v>9928207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7">B14+B17+B20</f>
        <v>120345</v>
      </c>
      <c r="C13" s="25">
        <f t="shared" si="7"/>
        <v>63140628</v>
      </c>
      <c r="D13" s="74">
        <f t="shared" si="7"/>
        <v>83461</v>
      </c>
      <c r="E13" s="27">
        <f t="shared" si="7"/>
        <v>42622765</v>
      </c>
      <c r="F13" s="28">
        <f t="shared" si="7"/>
        <v>112065</v>
      </c>
      <c r="G13" s="28">
        <f t="shared" si="7"/>
        <v>55713521</v>
      </c>
      <c r="H13" s="29">
        <f t="shared" si="1"/>
        <v>195526</v>
      </c>
      <c r="I13" s="30">
        <f t="shared" si="1"/>
        <v>98336286</v>
      </c>
      <c r="J13" s="50">
        <f t="shared" si="2"/>
        <v>315871</v>
      </c>
      <c r="K13" s="51">
        <f>C13+E13+G13</f>
        <v>161476914</v>
      </c>
      <c r="L13" s="233">
        <f>K13/K3</f>
        <v>5.0218195975549731E-2</v>
      </c>
      <c r="M13" s="234">
        <f>J13/J3</f>
        <v>0.11093005426905694</v>
      </c>
      <c r="N13" s="234">
        <f>E13/K13</f>
        <v>0.26395578131992292</v>
      </c>
      <c r="O13" s="235">
        <f>G13/K13</f>
        <v>0.34502468259952007</v>
      </c>
    </row>
    <row r="14" spans="1:18" ht="15.75" thickBot="1" x14ac:dyDescent="0.3">
      <c r="A14" s="33" t="s">
        <v>21</v>
      </c>
      <c r="B14" s="34">
        <f t="shared" ref="B14:G14" si="8">B15+B16</f>
        <v>48413</v>
      </c>
      <c r="C14" s="34">
        <f t="shared" si="8"/>
        <v>25269086</v>
      </c>
      <c r="D14" s="188">
        <f t="shared" si="8"/>
        <v>38323</v>
      </c>
      <c r="E14" s="35">
        <f t="shared" si="8"/>
        <v>18631309</v>
      </c>
      <c r="F14" s="34">
        <f t="shared" si="8"/>
        <v>65809</v>
      </c>
      <c r="G14" s="34">
        <f t="shared" si="8"/>
        <v>30753525</v>
      </c>
      <c r="H14" s="36">
        <f t="shared" si="1"/>
        <v>104132</v>
      </c>
      <c r="I14" s="37">
        <f t="shared" si="1"/>
        <v>49384834</v>
      </c>
      <c r="J14" s="19">
        <f t="shared" si="2"/>
        <v>152545</v>
      </c>
      <c r="K14" s="20">
        <f>C14+E14+G14</f>
        <v>74653920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24247</v>
      </c>
      <c r="C15" s="42">
        <v>10755834</v>
      </c>
      <c r="D15" s="189">
        <v>28332</v>
      </c>
      <c r="E15" s="42">
        <v>12996921</v>
      </c>
      <c r="F15" s="40">
        <v>59438.999999999993</v>
      </c>
      <c r="G15" s="41">
        <v>26980481</v>
      </c>
      <c r="H15" s="18">
        <f t="shared" si="1"/>
        <v>87771</v>
      </c>
      <c r="I15" s="18">
        <f t="shared" si="1"/>
        <v>39977402</v>
      </c>
      <c r="J15" s="19">
        <f t="shared" si="2"/>
        <v>112018</v>
      </c>
      <c r="K15" s="20">
        <f t="shared" si="4"/>
        <v>50733236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v>24166</v>
      </c>
      <c r="C16" s="40">
        <v>14513252</v>
      </c>
      <c r="D16" s="189">
        <v>9991</v>
      </c>
      <c r="E16" s="42">
        <v>5634388</v>
      </c>
      <c r="F16" s="40">
        <v>6370</v>
      </c>
      <c r="G16" s="40">
        <v>3773044</v>
      </c>
      <c r="H16" s="18">
        <f t="shared" si="1"/>
        <v>16361</v>
      </c>
      <c r="I16" s="18">
        <f t="shared" si="1"/>
        <v>9407432</v>
      </c>
      <c r="J16" s="19">
        <f t="shared" si="2"/>
        <v>40527</v>
      </c>
      <c r="K16" s="20">
        <f t="shared" si="4"/>
        <v>23920684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>B18+B19</f>
        <v>71026</v>
      </c>
      <c r="C17" s="52">
        <f t="shared" ref="C17:G17" si="9">C18+C19</f>
        <v>37430833</v>
      </c>
      <c r="D17" s="190">
        <f t="shared" si="9"/>
        <v>44308</v>
      </c>
      <c r="E17" s="53">
        <f t="shared" si="9"/>
        <v>23549611</v>
      </c>
      <c r="F17" s="52">
        <f t="shared" si="9"/>
        <v>41762</v>
      </c>
      <c r="G17" s="52">
        <f t="shared" si="9"/>
        <v>22530911</v>
      </c>
      <c r="H17" s="36">
        <f t="shared" si="1"/>
        <v>86070</v>
      </c>
      <c r="I17" s="37">
        <f t="shared" si="1"/>
        <v>46080522</v>
      </c>
      <c r="J17" s="19">
        <f t="shared" si="2"/>
        <v>157096</v>
      </c>
      <c r="K17" s="20">
        <f t="shared" si="4"/>
        <v>83511355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f>[11]Massachusetts!$D$12</f>
        <v>70990</v>
      </c>
      <c r="C18" s="40">
        <f>[11]Massachusetts!$G$12</f>
        <v>37396939</v>
      </c>
      <c r="D18" s="42">
        <f>[11]Massachusetts!$H$12</f>
        <v>44301</v>
      </c>
      <c r="E18" s="42">
        <f>[11]Massachusetts!$I$12</f>
        <v>23544383</v>
      </c>
      <c r="F18" s="42">
        <f>[11]Massachusetts!$J$12</f>
        <v>41646</v>
      </c>
      <c r="G18" s="42">
        <f>[11]Massachusetts!$K$12</f>
        <v>22428085</v>
      </c>
      <c r="H18" s="18">
        <f t="shared" si="1"/>
        <v>85947</v>
      </c>
      <c r="I18" s="18">
        <f t="shared" si="1"/>
        <v>45972468</v>
      </c>
      <c r="J18" s="19">
        <f t="shared" si="2"/>
        <v>156937</v>
      </c>
      <c r="K18" s="20">
        <f t="shared" si="4"/>
        <v>83369407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v>36</v>
      </c>
      <c r="C19" s="42">
        <v>33894</v>
      </c>
      <c r="D19" s="189">
        <v>7</v>
      </c>
      <c r="E19" s="42">
        <v>5228</v>
      </c>
      <c r="F19" s="47">
        <v>116</v>
      </c>
      <c r="G19" s="55">
        <v>102826</v>
      </c>
      <c r="H19" s="18">
        <f t="shared" si="1"/>
        <v>123</v>
      </c>
      <c r="I19" s="18">
        <f t="shared" si="1"/>
        <v>108054</v>
      </c>
      <c r="J19" s="19">
        <f t="shared" si="2"/>
        <v>159</v>
      </c>
      <c r="K19" s="20">
        <f t="shared" si="4"/>
        <v>141948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906</v>
      </c>
      <c r="C20" s="52">
        <f t="shared" ref="C20:G20" si="10">C21</f>
        <v>440709</v>
      </c>
      <c r="D20" s="190">
        <f t="shared" si="10"/>
        <v>830</v>
      </c>
      <c r="E20" s="53">
        <f t="shared" si="10"/>
        <v>441845</v>
      </c>
      <c r="F20" s="52">
        <f t="shared" si="10"/>
        <v>4494</v>
      </c>
      <c r="G20" s="52">
        <f t="shared" si="10"/>
        <v>2429085</v>
      </c>
      <c r="H20" s="36">
        <f t="shared" si="1"/>
        <v>5324</v>
      </c>
      <c r="I20" s="37">
        <f t="shared" si="1"/>
        <v>2870930</v>
      </c>
      <c r="J20" s="19">
        <f t="shared" si="2"/>
        <v>6230</v>
      </c>
      <c r="K20" s="20">
        <f t="shared" si="4"/>
        <v>3311639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v>906</v>
      </c>
      <c r="C21" s="42">
        <v>440709</v>
      </c>
      <c r="D21" s="189">
        <v>830</v>
      </c>
      <c r="E21" s="42">
        <v>441845</v>
      </c>
      <c r="F21" s="47">
        <v>4494</v>
      </c>
      <c r="G21" s="55">
        <v>2429085</v>
      </c>
      <c r="H21" s="18">
        <v>3664</v>
      </c>
      <c r="I21" s="18">
        <v>1987240</v>
      </c>
      <c r="J21" s="19">
        <f t="shared" si="2"/>
        <v>6230</v>
      </c>
      <c r="K21" s="20">
        <f t="shared" si="4"/>
        <v>3311639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1">B23+B26+B29</f>
        <v>100773</v>
      </c>
      <c r="C22" s="25">
        <f t="shared" si="11"/>
        <v>111895788</v>
      </c>
      <c r="D22" s="74">
        <f t="shared" si="11"/>
        <v>101821</v>
      </c>
      <c r="E22" s="27">
        <f t="shared" si="11"/>
        <v>281304722</v>
      </c>
      <c r="F22" s="28">
        <f t="shared" si="11"/>
        <v>133451</v>
      </c>
      <c r="G22" s="28">
        <f t="shared" si="11"/>
        <v>153668912</v>
      </c>
      <c r="H22" s="29">
        <f t="shared" si="1"/>
        <v>235272</v>
      </c>
      <c r="I22" s="30">
        <f t="shared" si="1"/>
        <v>434973634</v>
      </c>
      <c r="J22" s="31">
        <f t="shared" si="2"/>
        <v>336045</v>
      </c>
      <c r="K22" s="32">
        <f t="shared" si="4"/>
        <v>546869422</v>
      </c>
      <c r="L22" s="233">
        <f>K22/K3</f>
        <v>0.17007258267910427</v>
      </c>
      <c r="M22" s="234">
        <f>J22/J3</f>
        <v>0.11801491775707565</v>
      </c>
      <c r="N22" s="234">
        <f>E22/K22</f>
        <v>0.51439102404229875</v>
      </c>
      <c r="O22" s="235">
        <f>G22/K22</f>
        <v>0.2809974480525993</v>
      </c>
      <c r="R22" s="69"/>
    </row>
    <row r="23" spans="1:18" ht="15.75" thickBot="1" x14ac:dyDescent="0.3">
      <c r="A23" s="45" t="s">
        <v>21</v>
      </c>
      <c r="B23" s="34">
        <f>SUM(B24:B25)</f>
        <v>40864</v>
      </c>
      <c r="C23" s="34">
        <f>SUM(C24:C25)</f>
        <v>58865081</v>
      </c>
      <c r="D23" s="188">
        <f>SUM(D24:D25)</f>
        <v>54620</v>
      </c>
      <c r="E23" s="35">
        <f>SUM(E24:E25)</f>
        <v>205718836</v>
      </c>
      <c r="F23" s="34">
        <f>F24+F25</f>
        <v>85754</v>
      </c>
      <c r="G23" s="34">
        <f>G24+G25</f>
        <v>109588889</v>
      </c>
      <c r="H23" s="36">
        <f t="shared" si="1"/>
        <v>140374</v>
      </c>
      <c r="I23" s="37">
        <f t="shared" si="1"/>
        <v>315307725</v>
      </c>
      <c r="J23" s="19">
        <f t="shared" si="2"/>
        <v>181238</v>
      </c>
      <c r="K23" s="20">
        <f t="shared" si="4"/>
        <v>374172806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30312</v>
      </c>
      <c r="C24" s="42">
        <v>44843409</v>
      </c>
      <c r="D24" s="189">
        <v>47616</v>
      </c>
      <c r="E24" s="42">
        <v>180445477</v>
      </c>
      <c r="F24" s="40">
        <v>81196</v>
      </c>
      <c r="G24" s="40">
        <v>102677516</v>
      </c>
      <c r="H24" s="18">
        <f t="shared" si="1"/>
        <v>128812</v>
      </c>
      <c r="I24" s="18">
        <f t="shared" si="1"/>
        <v>283122993</v>
      </c>
      <c r="J24" s="19">
        <f t="shared" si="2"/>
        <v>159124</v>
      </c>
      <c r="K24" s="20">
        <f t="shared" si="4"/>
        <v>327966402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v>10552</v>
      </c>
      <c r="C25" s="40">
        <v>14021672</v>
      </c>
      <c r="D25" s="189">
        <v>7004</v>
      </c>
      <c r="E25" s="42">
        <v>25273359</v>
      </c>
      <c r="F25" s="40">
        <v>4558</v>
      </c>
      <c r="G25" s="40">
        <v>6911373</v>
      </c>
      <c r="H25" s="18">
        <f t="shared" si="1"/>
        <v>11562</v>
      </c>
      <c r="I25" s="18">
        <f t="shared" si="1"/>
        <v>32184732</v>
      </c>
      <c r="J25" s="19">
        <f t="shared" si="2"/>
        <v>22114</v>
      </c>
      <c r="K25" s="20">
        <f t="shared" si="4"/>
        <v>46206404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59578</v>
      </c>
      <c r="C26" s="34">
        <f t="shared" ref="C26:G26" si="12">C27+C28</f>
        <v>52968088</v>
      </c>
      <c r="D26" s="188">
        <f t="shared" si="12"/>
        <v>46630</v>
      </c>
      <c r="E26" s="35">
        <f t="shared" si="12"/>
        <v>75459597</v>
      </c>
      <c r="F26" s="34">
        <f t="shared" si="12"/>
        <v>46151</v>
      </c>
      <c r="G26" s="34">
        <f t="shared" si="12"/>
        <v>43775999</v>
      </c>
      <c r="H26" s="36">
        <f t="shared" si="1"/>
        <v>92781</v>
      </c>
      <c r="I26" s="37">
        <f t="shared" si="1"/>
        <v>119235596</v>
      </c>
      <c r="J26" s="38">
        <f t="shared" si="2"/>
        <v>152359</v>
      </c>
      <c r="K26" s="20">
        <f t="shared" si="4"/>
        <v>172203684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f>[11]Massachusetts!$D$18</f>
        <v>59347</v>
      </c>
      <c r="C27" s="40">
        <f>[11]Massachusetts!$G$18</f>
        <v>52815839</v>
      </c>
      <c r="D27" s="42">
        <f>[11]Massachusetts!$H$18</f>
        <v>46361</v>
      </c>
      <c r="E27" s="42">
        <f>[11]Massachusetts!$I$18</f>
        <v>75023302</v>
      </c>
      <c r="F27" s="42">
        <f>[11]Massachusetts!$J$18</f>
        <v>45030</v>
      </c>
      <c r="G27" s="42">
        <f>[11]Massachusetts!$K$18</f>
        <v>42602707</v>
      </c>
      <c r="H27" s="18">
        <f t="shared" si="1"/>
        <v>91391</v>
      </c>
      <c r="I27" s="18">
        <f t="shared" si="1"/>
        <v>117626009</v>
      </c>
      <c r="J27" s="19">
        <f t="shared" si="2"/>
        <v>150738</v>
      </c>
      <c r="K27" s="20">
        <f t="shared" si="4"/>
        <v>170441848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v>231</v>
      </c>
      <c r="C28" s="42">
        <v>152249</v>
      </c>
      <c r="D28" s="189">
        <v>269</v>
      </c>
      <c r="E28" s="42">
        <v>436295</v>
      </c>
      <c r="F28" s="47">
        <v>1121</v>
      </c>
      <c r="G28" s="55">
        <v>1173292</v>
      </c>
      <c r="H28" s="18">
        <f t="shared" si="1"/>
        <v>1390</v>
      </c>
      <c r="I28" s="18">
        <f t="shared" si="1"/>
        <v>1609587</v>
      </c>
      <c r="J28" s="19">
        <f t="shared" si="2"/>
        <v>1621</v>
      </c>
      <c r="K28" s="20">
        <f t="shared" si="4"/>
        <v>1761836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331</v>
      </c>
      <c r="C29" s="34">
        <f t="shared" ref="C29:G29" si="13">C30</f>
        <v>62619</v>
      </c>
      <c r="D29" s="188">
        <f t="shared" si="13"/>
        <v>571</v>
      </c>
      <c r="E29" s="35">
        <f t="shared" si="13"/>
        <v>126289</v>
      </c>
      <c r="F29" s="34">
        <f t="shared" si="13"/>
        <v>1546</v>
      </c>
      <c r="G29" s="34">
        <f t="shared" si="13"/>
        <v>304024</v>
      </c>
      <c r="H29" s="36">
        <f t="shared" si="1"/>
        <v>2117</v>
      </c>
      <c r="I29" s="37">
        <f t="shared" si="1"/>
        <v>430313</v>
      </c>
      <c r="J29" s="19">
        <f t="shared" si="2"/>
        <v>2448</v>
      </c>
      <c r="K29" s="20">
        <f t="shared" si="4"/>
        <v>492932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v>331</v>
      </c>
      <c r="C30" s="40">
        <v>62619</v>
      </c>
      <c r="D30" s="189">
        <v>571</v>
      </c>
      <c r="E30" s="42">
        <v>126289</v>
      </c>
      <c r="F30" s="47">
        <v>1546</v>
      </c>
      <c r="G30" s="55">
        <v>304024</v>
      </c>
      <c r="H30" s="18">
        <v>1546</v>
      </c>
      <c r="I30" s="18">
        <v>304024</v>
      </c>
      <c r="J30" s="19">
        <f t="shared" si="2"/>
        <v>2448</v>
      </c>
      <c r="K30" s="20">
        <f t="shared" si="4"/>
        <v>492932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4">B32+B35+B38</f>
        <v>2323</v>
      </c>
      <c r="C31" s="177">
        <f t="shared" si="14"/>
        <v>42950729</v>
      </c>
      <c r="D31" s="74">
        <f t="shared" si="14"/>
        <v>11504</v>
      </c>
      <c r="E31" s="27">
        <f t="shared" si="14"/>
        <v>501887488</v>
      </c>
      <c r="F31" s="28">
        <f t="shared" si="14"/>
        <v>2761</v>
      </c>
      <c r="G31" s="28">
        <f t="shared" si="14"/>
        <v>51662321</v>
      </c>
      <c r="H31" s="29">
        <f t="shared" si="1"/>
        <v>14265</v>
      </c>
      <c r="I31" s="30">
        <f t="shared" si="1"/>
        <v>553549809</v>
      </c>
      <c r="J31" s="31">
        <f t="shared" si="2"/>
        <v>16588</v>
      </c>
      <c r="K31" s="32">
        <f t="shared" si="4"/>
        <v>596500538</v>
      </c>
      <c r="L31" s="233">
        <f>K31/K3</f>
        <v>0.18550751419986172</v>
      </c>
      <c r="M31" s="234">
        <f>J31/J3</f>
        <v>5.8255038930928021E-3</v>
      </c>
      <c r="N31" s="234">
        <f>E31/K31</f>
        <v>0.84138648002359384</v>
      </c>
      <c r="O31" s="235">
        <f>G31/K31</f>
        <v>8.6609009898328038E-2</v>
      </c>
    </row>
    <row r="32" spans="1:18" ht="15.75" thickBot="1" x14ac:dyDescent="0.3">
      <c r="A32" s="45" t="s">
        <v>21</v>
      </c>
      <c r="B32" s="43">
        <f t="shared" ref="B32:G32" si="15">B33+B34</f>
        <v>264</v>
      </c>
      <c r="C32" s="43">
        <f t="shared" si="15"/>
        <v>15521526</v>
      </c>
      <c r="D32" s="188">
        <f t="shared" si="15"/>
        <v>3428</v>
      </c>
      <c r="E32" s="35">
        <f t="shared" si="15"/>
        <v>341709638</v>
      </c>
      <c r="F32" s="34">
        <f t="shared" si="15"/>
        <v>484</v>
      </c>
      <c r="G32" s="34">
        <f t="shared" si="15"/>
        <v>26343557</v>
      </c>
      <c r="H32" s="36">
        <f t="shared" si="1"/>
        <v>3912</v>
      </c>
      <c r="I32" s="37">
        <f t="shared" si="1"/>
        <v>368053195</v>
      </c>
      <c r="J32" s="38">
        <f t="shared" si="2"/>
        <v>4176</v>
      </c>
      <c r="K32" s="20">
        <f t="shared" si="4"/>
        <v>383574721</v>
      </c>
      <c r="L32" s="233"/>
      <c r="M32" s="234"/>
      <c r="N32" s="234"/>
      <c r="O32" s="254"/>
    </row>
    <row r="33" spans="1:15" ht="15.75" thickBot="1" x14ac:dyDescent="0.3">
      <c r="A33" s="46" t="str">
        <f>A24</f>
        <v>EverSource East</v>
      </c>
      <c r="B33" s="40">
        <v>203</v>
      </c>
      <c r="C33" s="42">
        <v>13346667</v>
      </c>
      <c r="D33" s="189">
        <v>3007</v>
      </c>
      <c r="E33" s="42">
        <v>322769609</v>
      </c>
      <c r="F33" s="40">
        <v>448</v>
      </c>
      <c r="G33" s="42">
        <v>24952292</v>
      </c>
      <c r="H33" s="18">
        <f t="shared" si="1"/>
        <v>3455</v>
      </c>
      <c r="I33" s="18">
        <f t="shared" si="1"/>
        <v>347721901</v>
      </c>
      <c r="J33" s="38">
        <f t="shared" si="2"/>
        <v>3658</v>
      </c>
      <c r="K33" s="20">
        <f t="shared" si="4"/>
        <v>361068568</v>
      </c>
      <c r="L33" s="233"/>
      <c r="M33" s="234"/>
      <c r="N33" s="234"/>
      <c r="O33" s="235"/>
    </row>
    <row r="34" spans="1:15" ht="15.75" thickBot="1" x14ac:dyDescent="0.3">
      <c r="A34" s="46" t="str">
        <f>A25</f>
        <v>EverSource West</v>
      </c>
      <c r="B34" s="40">
        <v>61</v>
      </c>
      <c r="C34" s="40">
        <v>2174859</v>
      </c>
      <c r="D34" s="189">
        <v>421</v>
      </c>
      <c r="E34" s="42">
        <v>18940029</v>
      </c>
      <c r="F34" s="40">
        <v>36</v>
      </c>
      <c r="G34" s="40">
        <v>1391265</v>
      </c>
      <c r="H34" s="18">
        <f t="shared" si="1"/>
        <v>457</v>
      </c>
      <c r="I34" s="18">
        <f t="shared" si="1"/>
        <v>20331294</v>
      </c>
      <c r="J34" s="38">
        <f t="shared" si="2"/>
        <v>518</v>
      </c>
      <c r="K34" s="20">
        <f t="shared" si="4"/>
        <v>22506153</v>
      </c>
      <c r="L34" s="233"/>
      <c r="M34" s="234"/>
      <c r="N34" s="234"/>
      <c r="O34" s="235"/>
    </row>
    <row r="35" spans="1:15" ht="15.75" thickBot="1" x14ac:dyDescent="0.3">
      <c r="A35" s="45" t="s">
        <v>24</v>
      </c>
      <c r="B35" s="52">
        <f>B36+B37</f>
        <v>1793</v>
      </c>
      <c r="C35" s="52">
        <f t="shared" ref="C35:G35" si="16">C36+C37</f>
        <v>26559947</v>
      </c>
      <c r="D35" s="190">
        <f t="shared" si="16"/>
        <v>7531</v>
      </c>
      <c r="E35" s="53">
        <f t="shared" si="16"/>
        <v>155888082</v>
      </c>
      <c r="F35" s="52">
        <f t="shared" si="16"/>
        <v>1453</v>
      </c>
      <c r="G35" s="52">
        <f t="shared" si="16"/>
        <v>23373561</v>
      </c>
      <c r="H35" s="36">
        <f t="shared" si="1"/>
        <v>8984</v>
      </c>
      <c r="I35" s="37">
        <f t="shared" si="1"/>
        <v>179261643</v>
      </c>
      <c r="J35" s="19">
        <f t="shared" si="2"/>
        <v>10777</v>
      </c>
      <c r="K35" s="20">
        <f t="shared" si="4"/>
        <v>205821590</v>
      </c>
      <c r="L35" s="233"/>
      <c r="M35" s="234"/>
      <c r="N35" s="234"/>
      <c r="O35" s="235"/>
    </row>
    <row r="36" spans="1:15" ht="15.75" thickBot="1" x14ac:dyDescent="0.3">
      <c r="A36" s="46" t="s">
        <v>25</v>
      </c>
      <c r="B36" s="40">
        <f>[11]Massachusetts!$D$19</f>
        <v>1787</v>
      </c>
      <c r="C36" s="40">
        <f>[11]Massachusetts!$G$19</f>
        <v>26540528</v>
      </c>
      <c r="D36" s="42">
        <f>[11]Massachusetts!$H$19</f>
        <v>7502</v>
      </c>
      <c r="E36" s="42">
        <f>[11]Massachusetts!$I$19</f>
        <v>155235372</v>
      </c>
      <c r="F36" s="42">
        <f>[11]Massachusetts!$J$19</f>
        <v>1412</v>
      </c>
      <c r="G36" s="42">
        <f>[11]Massachusetts!$K$19</f>
        <v>22783766</v>
      </c>
      <c r="H36" s="18">
        <f t="shared" si="1"/>
        <v>8914</v>
      </c>
      <c r="I36" s="18">
        <f t="shared" si="1"/>
        <v>178019138</v>
      </c>
      <c r="J36" s="38">
        <f t="shared" si="2"/>
        <v>10701</v>
      </c>
      <c r="K36" s="20">
        <f t="shared" si="4"/>
        <v>204559666</v>
      </c>
      <c r="L36" s="233"/>
      <c r="M36" s="234"/>
      <c r="N36" s="234"/>
      <c r="O36" s="235"/>
    </row>
    <row r="37" spans="1:15" ht="15.75" thickBot="1" x14ac:dyDescent="0.3">
      <c r="A37" s="46" t="s">
        <v>26</v>
      </c>
      <c r="B37" s="40">
        <v>6</v>
      </c>
      <c r="C37" s="42">
        <v>19419</v>
      </c>
      <c r="D37" s="189">
        <v>29</v>
      </c>
      <c r="E37" s="42">
        <v>652710</v>
      </c>
      <c r="F37" s="47">
        <v>41</v>
      </c>
      <c r="G37" s="55">
        <v>589795</v>
      </c>
      <c r="H37" s="18">
        <f t="shared" si="1"/>
        <v>70</v>
      </c>
      <c r="I37" s="18">
        <f t="shared" si="1"/>
        <v>1242505</v>
      </c>
      <c r="J37" s="19">
        <f t="shared" si="2"/>
        <v>76</v>
      </c>
      <c r="K37" s="20">
        <f t="shared" si="4"/>
        <v>1261924</v>
      </c>
      <c r="L37" s="233"/>
      <c r="M37" s="234"/>
      <c r="N37" s="234"/>
      <c r="O37" s="235"/>
    </row>
    <row r="38" spans="1:15" ht="15.75" thickBot="1" x14ac:dyDescent="0.3">
      <c r="A38" s="45" t="s">
        <v>27</v>
      </c>
      <c r="B38" s="52">
        <f>B39</f>
        <v>266</v>
      </c>
      <c r="C38" s="52">
        <f t="shared" ref="C38:G38" si="17">C39</f>
        <v>869256</v>
      </c>
      <c r="D38" s="190">
        <f t="shared" si="17"/>
        <v>545</v>
      </c>
      <c r="E38" s="53">
        <f t="shared" si="17"/>
        <v>4289768</v>
      </c>
      <c r="F38" s="52">
        <f t="shared" si="17"/>
        <v>824</v>
      </c>
      <c r="G38" s="52">
        <f t="shared" si="17"/>
        <v>1945203</v>
      </c>
      <c r="H38" s="36">
        <f t="shared" si="1"/>
        <v>1369</v>
      </c>
      <c r="I38" s="37">
        <f t="shared" si="1"/>
        <v>6234971</v>
      </c>
      <c r="J38" s="19">
        <f t="shared" si="2"/>
        <v>1635</v>
      </c>
      <c r="K38" s="20">
        <f t="shared" si="4"/>
        <v>7104227</v>
      </c>
      <c r="L38" s="233"/>
      <c r="M38" s="234"/>
      <c r="N38" s="234"/>
      <c r="O38" s="235"/>
    </row>
    <row r="39" spans="1:15" ht="15.75" thickBot="1" x14ac:dyDescent="0.3">
      <c r="A39" s="46" t="s">
        <v>28</v>
      </c>
      <c r="B39" s="40">
        <v>266</v>
      </c>
      <c r="C39" s="42">
        <v>869256</v>
      </c>
      <c r="D39" s="189">
        <v>545</v>
      </c>
      <c r="E39" s="42">
        <v>4289768</v>
      </c>
      <c r="F39" s="47">
        <v>824</v>
      </c>
      <c r="G39" s="55">
        <v>1945203</v>
      </c>
      <c r="H39" s="18">
        <f t="shared" si="1"/>
        <v>1369</v>
      </c>
      <c r="I39" s="18">
        <f t="shared" si="1"/>
        <v>6234971</v>
      </c>
      <c r="J39" s="19">
        <f t="shared" si="2"/>
        <v>1635</v>
      </c>
      <c r="K39" s="20">
        <f t="shared" si="4"/>
        <v>7104227</v>
      </c>
      <c r="L39" s="233"/>
      <c r="M39" s="234"/>
      <c r="N39" s="234"/>
      <c r="O39" s="235"/>
    </row>
    <row r="40" spans="1:15" ht="15.75" thickBot="1" x14ac:dyDescent="0.3">
      <c r="A40" s="195" t="s">
        <v>37</v>
      </c>
      <c r="B40" s="158">
        <f t="shared" ref="B40:G40" si="18">B41+B44+B47</f>
        <v>14</v>
      </c>
      <c r="C40" s="178">
        <f t="shared" si="18"/>
        <v>468008</v>
      </c>
      <c r="D40" s="191">
        <f t="shared" si="18"/>
        <v>34</v>
      </c>
      <c r="E40" s="94">
        <f t="shared" si="18"/>
        <v>1890232</v>
      </c>
      <c r="F40" s="159">
        <f t="shared" si="18"/>
        <v>8</v>
      </c>
      <c r="G40" s="159">
        <f t="shared" si="18"/>
        <v>320051</v>
      </c>
      <c r="H40" s="29">
        <f t="shared" si="1"/>
        <v>42</v>
      </c>
      <c r="I40" s="30">
        <f t="shared" si="1"/>
        <v>2210283</v>
      </c>
      <c r="J40" s="95">
        <f t="shared" si="2"/>
        <v>56</v>
      </c>
      <c r="K40" s="96">
        <f t="shared" si="4"/>
        <v>2678291</v>
      </c>
      <c r="L40" s="233">
        <f>K40/K3</f>
        <v>8.32929853474603E-4</v>
      </c>
      <c r="M40" s="234">
        <f>J40/J3</f>
        <v>1.9666519050711172E-5</v>
      </c>
      <c r="N40" s="234">
        <f>E40/K40</f>
        <v>0.70576050175279681</v>
      </c>
      <c r="O40" s="235">
        <f>G40/K40</f>
        <v>0.11949821733336669</v>
      </c>
    </row>
    <row r="41" spans="1:15" x14ac:dyDescent="0.25">
      <c r="A41" s="138" t="str">
        <f>A32</f>
        <v>EverSource</v>
      </c>
      <c r="B41" s="108">
        <f t="shared" ref="B41:G41" si="19">B42+B43</f>
        <v>8</v>
      </c>
      <c r="C41" s="179">
        <f t="shared" si="19"/>
        <v>428537</v>
      </c>
      <c r="D41" s="109">
        <f t="shared" si="19"/>
        <v>20</v>
      </c>
      <c r="E41" s="108">
        <f t="shared" si="19"/>
        <v>1045282</v>
      </c>
      <c r="F41" s="109">
        <f t="shared" si="19"/>
        <v>8</v>
      </c>
      <c r="G41" s="109">
        <f t="shared" si="19"/>
        <v>320051</v>
      </c>
      <c r="H41" s="110">
        <f>D41+F41</f>
        <v>28</v>
      </c>
      <c r="I41" s="111">
        <f>E41+G41</f>
        <v>1365333</v>
      </c>
      <c r="J41" s="112">
        <f t="shared" si="2"/>
        <v>36</v>
      </c>
      <c r="K41" s="112">
        <f t="shared" si="4"/>
        <v>1793870</v>
      </c>
      <c r="L41" s="233"/>
      <c r="M41" s="234"/>
      <c r="N41" s="234"/>
      <c r="O41" s="254"/>
    </row>
    <row r="42" spans="1:15" x14ac:dyDescent="0.25">
      <c r="A42" s="124" t="str">
        <f>A33</f>
        <v>EverSource East</v>
      </c>
      <c r="B42" s="139">
        <v>8</v>
      </c>
      <c r="C42" s="180">
        <v>428537</v>
      </c>
      <c r="D42" s="140">
        <v>17</v>
      </c>
      <c r="E42" s="139">
        <v>871618</v>
      </c>
      <c r="F42" s="140">
        <v>8</v>
      </c>
      <c r="G42" s="140">
        <v>320051</v>
      </c>
      <c r="H42" s="141">
        <f t="shared" ref="H42:I42" si="20">D42+F42</f>
        <v>25</v>
      </c>
      <c r="I42" s="142">
        <f t="shared" si="20"/>
        <v>1191669</v>
      </c>
      <c r="J42" s="143">
        <f t="shared" si="2"/>
        <v>33</v>
      </c>
      <c r="K42" s="143">
        <f t="shared" si="4"/>
        <v>1620206</v>
      </c>
      <c r="L42" s="233"/>
      <c r="M42" s="234"/>
      <c r="N42" s="234"/>
      <c r="O42" s="235"/>
    </row>
    <row r="43" spans="1:15" ht="15.75" thickBot="1" x14ac:dyDescent="0.3">
      <c r="A43" s="124" t="str">
        <f>A34</f>
        <v>EverSource West</v>
      </c>
      <c r="B43" s="144">
        <v>0</v>
      </c>
      <c r="C43" s="70">
        <v>0</v>
      </c>
      <c r="D43" s="192">
        <v>3</v>
      </c>
      <c r="E43" s="144">
        <v>173664</v>
      </c>
      <c r="F43" s="70">
        <v>0</v>
      </c>
      <c r="G43" s="70">
        <v>0</v>
      </c>
      <c r="H43" s="145">
        <f>D43+F43</f>
        <v>3</v>
      </c>
      <c r="I43" s="146">
        <f>E43+G43</f>
        <v>173664</v>
      </c>
      <c r="J43" s="147">
        <f>B43+D43+F43</f>
        <v>3</v>
      </c>
      <c r="K43" s="148">
        <f>C43+E43+G43</f>
        <v>173664</v>
      </c>
      <c r="L43" s="233"/>
      <c r="M43" s="234"/>
      <c r="N43" s="234"/>
      <c r="O43" s="235"/>
    </row>
    <row r="44" spans="1:15" ht="15.75" thickBot="1" x14ac:dyDescent="0.3">
      <c r="A44" s="120" t="s">
        <v>24</v>
      </c>
      <c r="B44" s="121">
        <f>B45+B46</f>
        <v>5</v>
      </c>
      <c r="C44" s="181">
        <f t="shared" ref="C44:G44" si="21">C45+C46</f>
        <v>38791</v>
      </c>
      <c r="D44" s="122">
        <f t="shared" si="21"/>
        <v>13</v>
      </c>
      <c r="E44" s="121">
        <f t="shared" si="21"/>
        <v>844890</v>
      </c>
      <c r="F44" s="122">
        <f t="shared" si="21"/>
        <v>0</v>
      </c>
      <c r="G44" s="122">
        <f t="shared" si="21"/>
        <v>0</v>
      </c>
      <c r="H44" s="103">
        <f>D44+F44</f>
        <v>13</v>
      </c>
      <c r="I44" s="103">
        <f>E44+G44</f>
        <v>844890</v>
      </c>
      <c r="J44" s="123">
        <f t="shared" ref="J44:K48" si="22">B44+D44+F44</f>
        <v>18</v>
      </c>
      <c r="K44" s="106">
        <f t="shared" si="22"/>
        <v>883681</v>
      </c>
      <c r="L44" s="233"/>
      <c r="M44" s="234"/>
      <c r="N44" s="234"/>
      <c r="O44" s="235"/>
    </row>
    <row r="45" spans="1:15" x14ac:dyDescent="0.25">
      <c r="A45" s="124" t="s">
        <v>25</v>
      </c>
      <c r="B45" s="165">
        <v>5</v>
      </c>
      <c r="C45" s="197">
        <v>38791</v>
      </c>
      <c r="D45" s="166">
        <v>13</v>
      </c>
      <c r="E45" s="165">
        <v>844890</v>
      </c>
      <c r="F45" s="109"/>
      <c r="G45" s="109"/>
      <c r="H45" s="141">
        <f t="shared" ref="H45:I46" si="23">D45+F45</f>
        <v>13</v>
      </c>
      <c r="I45" s="142">
        <f t="shared" si="23"/>
        <v>844890</v>
      </c>
      <c r="J45" s="143">
        <f t="shared" si="22"/>
        <v>18</v>
      </c>
      <c r="K45" s="143">
        <f t="shared" si="22"/>
        <v>883681</v>
      </c>
      <c r="L45" s="233"/>
      <c r="M45" s="234"/>
      <c r="N45" s="234"/>
      <c r="O45" s="235"/>
    </row>
    <row r="46" spans="1:15" ht="15.75" thickBot="1" x14ac:dyDescent="0.3">
      <c r="A46" s="124" t="s">
        <v>26</v>
      </c>
      <c r="B46" s="125"/>
      <c r="C46" s="182"/>
      <c r="D46" s="126"/>
      <c r="E46" s="125"/>
      <c r="F46" s="126"/>
      <c r="G46" s="126"/>
      <c r="H46" s="141">
        <f t="shared" si="23"/>
        <v>0</v>
      </c>
      <c r="I46" s="142">
        <f t="shared" si="23"/>
        <v>0</v>
      </c>
      <c r="J46" s="143">
        <f t="shared" si="22"/>
        <v>0</v>
      </c>
      <c r="K46" s="143">
        <f t="shared" si="22"/>
        <v>0</v>
      </c>
      <c r="L46" s="233"/>
      <c r="M46" s="234"/>
      <c r="N46" s="234"/>
      <c r="O46" s="235"/>
    </row>
    <row r="47" spans="1:15" ht="15.75" thickBot="1" x14ac:dyDescent="0.3">
      <c r="A47" s="120" t="s">
        <v>27</v>
      </c>
      <c r="B47" s="129">
        <f>B48</f>
        <v>1</v>
      </c>
      <c r="C47" s="183">
        <f t="shared" ref="C47:E47" si="24">C48</f>
        <v>680</v>
      </c>
      <c r="D47" s="131">
        <f t="shared" si="24"/>
        <v>1</v>
      </c>
      <c r="E47" s="185">
        <f t="shared" si="24"/>
        <v>60</v>
      </c>
      <c r="F47" s="131"/>
      <c r="G47" s="131"/>
      <c r="H47" s="131">
        <f>D47+F47</f>
        <v>1</v>
      </c>
      <c r="I47" s="131">
        <f>E47+G47</f>
        <v>60</v>
      </c>
      <c r="J47" s="132">
        <f t="shared" si="22"/>
        <v>2</v>
      </c>
      <c r="K47" s="133">
        <f t="shared" si="22"/>
        <v>740</v>
      </c>
      <c r="L47" s="233"/>
      <c r="M47" s="234"/>
      <c r="N47" s="234"/>
      <c r="O47" s="235"/>
    </row>
    <row r="48" spans="1:15" ht="15.75" thickBot="1" x14ac:dyDescent="0.3">
      <c r="A48" s="134" t="s">
        <v>28</v>
      </c>
      <c r="B48" s="135">
        <v>1</v>
      </c>
      <c r="C48" s="111">
        <v>680</v>
      </c>
      <c r="D48" s="136">
        <v>1</v>
      </c>
      <c r="E48" s="186">
        <v>60</v>
      </c>
      <c r="F48" s="136"/>
      <c r="G48" s="136"/>
      <c r="H48" s="141">
        <v>0</v>
      </c>
      <c r="I48" s="142">
        <v>0</v>
      </c>
      <c r="J48" s="137">
        <f t="shared" si="22"/>
        <v>2</v>
      </c>
      <c r="K48" s="137">
        <f t="shared" si="22"/>
        <v>740</v>
      </c>
      <c r="L48" s="233"/>
      <c r="M48" s="234"/>
      <c r="N48" s="234"/>
      <c r="O48" s="235"/>
    </row>
    <row r="49" spans="1:15" ht="15.75" thickBot="1" x14ac:dyDescent="0.3">
      <c r="A49" s="24" t="s">
        <v>32</v>
      </c>
      <c r="B49" s="25">
        <f>B50+B53+B56</f>
        <v>293</v>
      </c>
      <c r="C49" s="25">
        <f t="shared" ref="C49:G49" si="25">C50+C53+C56</f>
        <v>33805839</v>
      </c>
      <c r="D49" s="74">
        <f t="shared" si="25"/>
        <v>3281</v>
      </c>
      <c r="E49" s="27">
        <f t="shared" si="25"/>
        <v>797285761</v>
      </c>
      <c r="F49" s="28">
        <f t="shared" si="25"/>
        <v>223</v>
      </c>
      <c r="G49" s="49">
        <f t="shared" si="25"/>
        <v>20250447</v>
      </c>
      <c r="H49" s="29">
        <f>D49+F49</f>
        <v>3504</v>
      </c>
      <c r="I49" s="30">
        <f>E49+G49</f>
        <v>817536208</v>
      </c>
      <c r="J49" s="31">
        <f t="shared" si="2"/>
        <v>3797</v>
      </c>
      <c r="K49" s="32">
        <f t="shared" si="4"/>
        <v>851342047</v>
      </c>
      <c r="L49" s="233">
        <f>K49/K3</f>
        <v>0.26476144917205735</v>
      </c>
      <c r="M49" s="242">
        <f>J49/J3</f>
        <v>1.3334602292062558E-3</v>
      </c>
      <c r="N49" s="242">
        <f>E49/K49</f>
        <v>0.93650462092118425</v>
      </c>
      <c r="O49" s="243">
        <f>G49/K49</f>
        <v>2.3786499294096302E-2</v>
      </c>
    </row>
    <row r="50" spans="1:15" ht="15.75" thickBot="1" x14ac:dyDescent="0.3">
      <c r="A50" s="45" t="s">
        <v>21</v>
      </c>
      <c r="B50" s="52">
        <f>SUM(B51:B52)</f>
        <v>81</v>
      </c>
      <c r="C50" s="52">
        <f t="shared" ref="C50:I50" si="26">SUM(C51:C52)</f>
        <v>13932716</v>
      </c>
      <c r="D50" s="190">
        <f t="shared" si="26"/>
        <v>737</v>
      </c>
      <c r="E50" s="53">
        <f t="shared" si="26"/>
        <v>310753434</v>
      </c>
      <c r="F50" s="52">
        <f t="shared" si="26"/>
        <v>61</v>
      </c>
      <c r="G50" s="52">
        <f t="shared" si="26"/>
        <v>7299505</v>
      </c>
      <c r="H50" s="52">
        <f t="shared" si="26"/>
        <v>798</v>
      </c>
      <c r="I50" s="52">
        <f t="shared" si="26"/>
        <v>318052939</v>
      </c>
      <c r="J50" s="38">
        <f t="shared" si="2"/>
        <v>879</v>
      </c>
      <c r="K50" s="20">
        <f t="shared" si="4"/>
        <v>331985655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63</v>
      </c>
      <c r="C51" s="42">
        <v>11424196</v>
      </c>
      <c r="D51" s="189">
        <v>516</v>
      </c>
      <c r="E51" s="42">
        <v>240992364</v>
      </c>
      <c r="F51" s="40">
        <v>59</v>
      </c>
      <c r="G51" s="42">
        <v>7100065</v>
      </c>
      <c r="H51" s="18">
        <f t="shared" si="1"/>
        <v>575</v>
      </c>
      <c r="I51" s="18">
        <f t="shared" si="1"/>
        <v>248092429</v>
      </c>
      <c r="J51" s="38">
        <f t="shared" si="2"/>
        <v>638</v>
      </c>
      <c r="K51" s="20">
        <f t="shared" si="4"/>
        <v>259516625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v>18</v>
      </c>
      <c r="C52" s="40">
        <v>2508520</v>
      </c>
      <c r="D52" s="189">
        <v>221</v>
      </c>
      <c r="E52" s="42">
        <v>69761070</v>
      </c>
      <c r="F52" s="40">
        <v>2</v>
      </c>
      <c r="G52" s="40">
        <v>199440</v>
      </c>
      <c r="H52" s="18">
        <f t="shared" si="1"/>
        <v>223</v>
      </c>
      <c r="I52" s="18">
        <f t="shared" si="1"/>
        <v>69960510</v>
      </c>
      <c r="J52" s="38">
        <f t="shared" si="2"/>
        <v>241</v>
      </c>
      <c r="K52" s="20">
        <f t="shared" si="4"/>
        <v>72469030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212</v>
      </c>
      <c r="C53" s="52">
        <f t="shared" ref="C53:G53" si="27">C54+C55</f>
        <v>19873123</v>
      </c>
      <c r="D53" s="190">
        <f t="shared" si="27"/>
        <v>2515</v>
      </c>
      <c r="E53" s="53">
        <f t="shared" si="27"/>
        <v>476692598</v>
      </c>
      <c r="F53" s="52">
        <f t="shared" si="27"/>
        <v>162</v>
      </c>
      <c r="G53" s="52">
        <f t="shared" si="27"/>
        <v>12950942</v>
      </c>
      <c r="H53" s="36">
        <f t="shared" si="1"/>
        <v>2677</v>
      </c>
      <c r="I53" s="37">
        <f t="shared" si="1"/>
        <v>489643540</v>
      </c>
      <c r="J53" s="19">
        <f t="shared" si="2"/>
        <v>2889</v>
      </c>
      <c r="K53" s="20">
        <f t="shared" si="4"/>
        <v>509516663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f>[11]Massachusetts!$D$20</f>
        <v>212</v>
      </c>
      <c r="C54" s="40">
        <f>[11]Massachusetts!$G$20</f>
        <v>19873123</v>
      </c>
      <c r="D54" s="42">
        <f>[11]Massachusetts!$H$20</f>
        <v>2507</v>
      </c>
      <c r="E54" s="42">
        <f>[11]Massachusetts!$I$20</f>
        <v>475701481</v>
      </c>
      <c r="F54" s="42">
        <f>[11]Massachusetts!$J$20</f>
        <v>160</v>
      </c>
      <c r="G54" s="42">
        <f>[11]Massachusetts!$K$20</f>
        <v>12729033</v>
      </c>
      <c r="H54" s="18">
        <f t="shared" si="1"/>
        <v>2667</v>
      </c>
      <c r="I54" s="18">
        <f t="shared" si="1"/>
        <v>488430514</v>
      </c>
      <c r="J54" s="38">
        <f t="shared" si="2"/>
        <v>2879</v>
      </c>
      <c r="K54" s="20">
        <f t="shared" si="4"/>
        <v>508303637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/>
      <c r="C55" s="42"/>
      <c r="D55" s="189">
        <v>8</v>
      </c>
      <c r="E55" s="42">
        <v>991117</v>
      </c>
      <c r="F55" s="47">
        <v>2</v>
      </c>
      <c r="G55" s="48">
        <v>221909</v>
      </c>
      <c r="H55" s="18">
        <f t="shared" si="1"/>
        <v>10</v>
      </c>
      <c r="I55" s="18">
        <f t="shared" si="1"/>
        <v>1213026</v>
      </c>
      <c r="J55" s="38">
        <f t="shared" si="2"/>
        <v>10</v>
      </c>
      <c r="K55" s="20">
        <f t="shared" si="4"/>
        <v>1213026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28">C57</f>
        <v>0</v>
      </c>
      <c r="D56" s="190">
        <f t="shared" si="28"/>
        <v>29</v>
      </c>
      <c r="E56" s="53">
        <f t="shared" si="28"/>
        <v>9839729</v>
      </c>
      <c r="F56" s="52">
        <f t="shared" si="28"/>
        <v>0</v>
      </c>
      <c r="G56" s="52">
        <f t="shared" si="28"/>
        <v>0</v>
      </c>
      <c r="H56" s="36">
        <f t="shared" si="1"/>
        <v>29</v>
      </c>
      <c r="I56" s="37">
        <f t="shared" si="1"/>
        <v>9839729</v>
      </c>
      <c r="J56" s="19">
        <f t="shared" si="2"/>
        <v>29</v>
      </c>
      <c r="K56" s="20">
        <f t="shared" si="4"/>
        <v>9839729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/>
      <c r="C57" s="42"/>
      <c r="D57" s="189">
        <v>29</v>
      </c>
      <c r="E57" s="42">
        <v>9839729</v>
      </c>
      <c r="F57" s="47"/>
      <c r="G57" s="55"/>
      <c r="H57" s="18">
        <f t="shared" si="1"/>
        <v>29</v>
      </c>
      <c r="I57" s="18">
        <f t="shared" si="1"/>
        <v>9839729</v>
      </c>
      <c r="J57" s="19">
        <f t="shared" si="2"/>
        <v>29</v>
      </c>
      <c r="K57" s="20">
        <f t="shared" si="4"/>
        <v>9839729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29">B59+B62+B65</f>
        <v>6206</v>
      </c>
      <c r="C58" s="25">
        <f t="shared" si="29"/>
        <v>2491380.7970000003</v>
      </c>
      <c r="D58" s="74">
        <f t="shared" si="29"/>
        <v>6452</v>
      </c>
      <c r="E58" s="27">
        <f t="shared" si="29"/>
        <v>8881996.9199999999</v>
      </c>
      <c r="F58" s="28">
        <f t="shared" si="29"/>
        <v>3795</v>
      </c>
      <c r="G58" s="28">
        <f t="shared" si="29"/>
        <v>2101986.6050000004</v>
      </c>
      <c r="H58" s="29">
        <f t="shared" si="1"/>
        <v>10247</v>
      </c>
      <c r="I58" s="30">
        <f t="shared" si="1"/>
        <v>10983983.525</v>
      </c>
      <c r="J58" s="31">
        <f t="shared" si="2"/>
        <v>16453</v>
      </c>
      <c r="K58" s="32">
        <f t="shared" si="4"/>
        <v>13475364.322000001</v>
      </c>
      <c r="L58" s="244">
        <f>K58/K3</f>
        <v>4.1907444822987319E-3</v>
      </c>
      <c r="M58" s="242">
        <f>J58/J3</f>
        <v>5.7780935346669806E-3</v>
      </c>
      <c r="N58" s="242">
        <f>E58/K58</f>
        <v>0.65912851836585762</v>
      </c>
      <c r="O58" s="243">
        <f>G58/K58</f>
        <v>0.15598736737442254</v>
      </c>
    </row>
    <row r="59" spans="1:15" ht="15.75" thickBot="1" x14ac:dyDescent="0.3">
      <c r="A59" s="45" t="s">
        <v>21</v>
      </c>
      <c r="B59" s="52">
        <f>D60+D61</f>
        <v>5915</v>
      </c>
      <c r="C59" s="52">
        <f>C60+C61</f>
        <v>968387.79700000002</v>
      </c>
      <c r="D59" s="190">
        <f>D60+D61</f>
        <v>5915</v>
      </c>
      <c r="E59" s="53">
        <f>E60+E61</f>
        <v>4962906.92</v>
      </c>
      <c r="F59" s="52">
        <f>SUM(F60:F61)</f>
        <v>3377</v>
      </c>
      <c r="G59" s="52">
        <f>SUM(G60:G61)</f>
        <v>1060691.6050000002</v>
      </c>
      <c r="H59" s="36">
        <f t="shared" si="1"/>
        <v>9292</v>
      </c>
      <c r="I59" s="37">
        <f t="shared" si="1"/>
        <v>6023598.5250000004</v>
      </c>
      <c r="J59" s="38">
        <f t="shared" si="2"/>
        <v>15207</v>
      </c>
      <c r="K59" s="20">
        <f t="shared" si="4"/>
        <v>6991986.3220000006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1669</v>
      </c>
      <c r="C60" s="42">
        <v>566498</v>
      </c>
      <c r="D60" s="189">
        <v>5103</v>
      </c>
      <c r="E60" s="42">
        <v>4435560</v>
      </c>
      <c r="F60" s="40">
        <v>2662</v>
      </c>
      <c r="G60" s="42">
        <v>910249.00000000012</v>
      </c>
      <c r="H60" s="18">
        <f t="shared" si="1"/>
        <v>7765</v>
      </c>
      <c r="I60" s="18">
        <f t="shared" si="1"/>
        <v>5345809</v>
      </c>
      <c r="J60" s="38">
        <f t="shared" si="2"/>
        <v>9434</v>
      </c>
      <c r="K60" s="20">
        <f t="shared" si="4"/>
        <v>5912307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v>1468</v>
      </c>
      <c r="C61" s="40">
        <v>401889.79700000002</v>
      </c>
      <c r="D61" s="189">
        <v>812</v>
      </c>
      <c r="E61" s="42">
        <v>527346.92000000004</v>
      </c>
      <c r="F61" s="40">
        <v>715</v>
      </c>
      <c r="G61" s="40">
        <v>150442.60500000001</v>
      </c>
      <c r="H61" s="18">
        <f t="shared" si="1"/>
        <v>1527</v>
      </c>
      <c r="I61" s="18">
        <f t="shared" si="1"/>
        <v>677789.52500000002</v>
      </c>
      <c r="J61" s="38">
        <f t="shared" si="2"/>
        <v>2995</v>
      </c>
      <c r="K61" s="20">
        <f t="shared" si="4"/>
        <v>1079679.3220000002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194</v>
      </c>
      <c r="C62" s="52">
        <f t="shared" ref="C62:G62" si="30">C63+C64</f>
        <v>1514062</v>
      </c>
      <c r="D62" s="190">
        <f t="shared" si="30"/>
        <v>422</v>
      </c>
      <c r="E62" s="53">
        <f t="shared" si="30"/>
        <v>3846892</v>
      </c>
      <c r="F62" s="52">
        <f t="shared" si="30"/>
        <v>172</v>
      </c>
      <c r="G62" s="52">
        <f t="shared" si="30"/>
        <v>1007216</v>
      </c>
      <c r="H62" s="36">
        <f t="shared" si="1"/>
        <v>594</v>
      </c>
      <c r="I62" s="37">
        <f t="shared" si="1"/>
        <v>4854108</v>
      </c>
      <c r="J62" s="19">
        <f t="shared" si="2"/>
        <v>788</v>
      </c>
      <c r="K62" s="20">
        <f t="shared" si="4"/>
        <v>6368170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v>194</v>
      </c>
      <c r="C63" s="42">
        <v>1514062</v>
      </c>
      <c r="D63" s="189">
        <v>422</v>
      </c>
      <c r="E63" s="42">
        <v>3846892</v>
      </c>
      <c r="F63" s="47">
        <v>170</v>
      </c>
      <c r="G63" s="48">
        <v>984841</v>
      </c>
      <c r="H63" s="18">
        <f t="shared" si="1"/>
        <v>592</v>
      </c>
      <c r="I63" s="18">
        <f t="shared" si="1"/>
        <v>4831733</v>
      </c>
      <c r="J63" s="38">
        <f t="shared" si="2"/>
        <v>786</v>
      </c>
      <c r="K63" s="20">
        <f t="shared" si="4"/>
        <v>6345795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/>
      <c r="C64" s="42"/>
      <c r="D64" s="189"/>
      <c r="E64" s="42"/>
      <c r="F64" s="47">
        <v>2</v>
      </c>
      <c r="G64" s="48">
        <v>22375</v>
      </c>
      <c r="H64" s="18">
        <f t="shared" si="1"/>
        <v>2</v>
      </c>
      <c r="I64" s="18">
        <f t="shared" si="1"/>
        <v>22375</v>
      </c>
      <c r="J64" s="38">
        <f t="shared" si="2"/>
        <v>2</v>
      </c>
      <c r="K64" s="20">
        <f t="shared" si="4"/>
        <v>22375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97</v>
      </c>
      <c r="C65" s="52">
        <f t="shared" ref="C65:G65" si="31">C66</f>
        <v>8931</v>
      </c>
      <c r="D65" s="190">
        <f t="shared" si="31"/>
        <v>115</v>
      </c>
      <c r="E65" s="53">
        <f t="shared" si="31"/>
        <v>72198</v>
      </c>
      <c r="F65" s="52">
        <f t="shared" si="31"/>
        <v>246</v>
      </c>
      <c r="G65" s="52">
        <f t="shared" si="31"/>
        <v>34079</v>
      </c>
      <c r="H65" s="36">
        <f t="shared" si="1"/>
        <v>361</v>
      </c>
      <c r="I65" s="37">
        <f t="shared" si="1"/>
        <v>106277</v>
      </c>
      <c r="J65" s="19">
        <f t="shared" si="2"/>
        <v>458</v>
      </c>
      <c r="K65" s="20">
        <f t="shared" si="4"/>
        <v>115208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v>97</v>
      </c>
      <c r="C66" s="42">
        <v>8931</v>
      </c>
      <c r="D66" s="189">
        <v>115</v>
      </c>
      <c r="E66" s="42">
        <v>72198</v>
      </c>
      <c r="F66" s="47">
        <v>246</v>
      </c>
      <c r="G66" s="55">
        <v>34079</v>
      </c>
      <c r="H66" s="18">
        <f t="shared" si="1"/>
        <v>361</v>
      </c>
      <c r="I66" s="18">
        <f t="shared" si="1"/>
        <v>106277</v>
      </c>
      <c r="J66" s="19">
        <f t="shared" si="2"/>
        <v>458</v>
      </c>
      <c r="K66" s="20">
        <f t="shared" si="4"/>
        <v>115208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8" si="32">B68</f>
        <v>0</v>
      </c>
      <c r="C67" s="57">
        <f t="shared" si="32"/>
        <v>0</v>
      </c>
      <c r="D67" s="193">
        <f t="shared" si="32"/>
        <v>0</v>
      </c>
      <c r="E67" s="58">
        <f t="shared" si="32"/>
        <v>0</v>
      </c>
      <c r="F67" s="28">
        <f t="shared" si="32"/>
        <v>0</v>
      </c>
      <c r="G67" s="28">
        <f t="shared" si="32"/>
        <v>0</v>
      </c>
      <c r="H67" s="29">
        <f t="shared" si="1"/>
        <v>0</v>
      </c>
      <c r="I67" s="30">
        <f t="shared" si="1"/>
        <v>0</v>
      </c>
      <c r="J67" s="59">
        <f t="shared" si="2"/>
        <v>0</v>
      </c>
      <c r="K67" s="32">
        <f t="shared" si="4"/>
        <v>0</v>
      </c>
      <c r="L67" s="236">
        <f>K67/K3</f>
        <v>0</v>
      </c>
      <c r="M67" s="238">
        <f>J67/J3</f>
        <v>0</v>
      </c>
      <c r="N67" s="238" t="e">
        <f>E67/K67</f>
        <v>#DIV/0!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0</v>
      </c>
      <c r="C68" s="52">
        <f t="shared" si="32"/>
        <v>0</v>
      </c>
      <c r="D68" s="190">
        <f t="shared" si="32"/>
        <v>0</v>
      </c>
      <c r="E68" s="53">
        <f t="shared" si="32"/>
        <v>0</v>
      </c>
      <c r="F68" s="52">
        <f t="shared" si="32"/>
        <v>0</v>
      </c>
      <c r="G68" s="52">
        <f t="shared" si="32"/>
        <v>0</v>
      </c>
      <c r="H68" s="36">
        <f t="shared" si="1"/>
        <v>0</v>
      </c>
      <c r="I68" s="37">
        <f t="shared" si="1"/>
        <v>0</v>
      </c>
      <c r="J68" s="60">
        <f t="shared" si="2"/>
        <v>0</v>
      </c>
      <c r="K68" s="61">
        <f t="shared" si="4"/>
        <v>0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/>
      <c r="C69" s="44"/>
      <c r="D69" s="194"/>
      <c r="E69" s="44"/>
      <c r="F69" s="44"/>
      <c r="G69" s="44"/>
      <c r="H69" s="63">
        <f>H68</f>
        <v>0</v>
      </c>
      <c r="I69" s="63">
        <f>I68</f>
        <v>0</v>
      </c>
      <c r="J69" s="64">
        <f t="shared" si="2"/>
        <v>0</v>
      </c>
      <c r="K69" s="65">
        <f t="shared" si="4"/>
        <v>0</v>
      </c>
      <c r="L69" s="237"/>
      <c r="M69" s="239"/>
      <c r="N69" s="239"/>
      <c r="O69" s="241"/>
    </row>
    <row r="71" spans="1:15" x14ac:dyDescent="0.25">
      <c r="A71" s="201" t="s">
        <v>42</v>
      </c>
    </row>
    <row r="73" spans="1:15" x14ac:dyDescent="0.25">
      <c r="L73" s="67"/>
    </row>
  </sheetData>
  <mergeCells count="36">
    <mergeCell ref="L58:L66"/>
    <mergeCell ref="M58:M66"/>
    <mergeCell ref="N58:N66"/>
    <mergeCell ref="O58:O66"/>
    <mergeCell ref="L67:L69"/>
    <mergeCell ref="M67:M69"/>
    <mergeCell ref="N67:N69"/>
    <mergeCell ref="O67:O69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N4:N12"/>
    <mergeCell ref="O4:O12"/>
    <mergeCell ref="L13:L21"/>
    <mergeCell ref="M13:M21"/>
    <mergeCell ref="N13:N21"/>
    <mergeCell ref="O13:O21"/>
    <mergeCell ref="M4:M12"/>
    <mergeCell ref="B1:C1"/>
    <mergeCell ref="D1:E1"/>
    <mergeCell ref="F1:G1"/>
    <mergeCell ref="H1:I1"/>
    <mergeCell ref="L4:L12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5A9C-75DB-41AB-9B42-47D0959BB36D}">
  <sheetPr>
    <tabColor rgb="FF0070C0"/>
  </sheetPr>
  <dimension ref="A1:R73"/>
  <sheetViews>
    <sheetView topLeftCell="A28" zoomScale="90" zoomScaleNormal="90" workbookViewId="0">
      <selection activeCell="D52" sqref="D52"/>
    </sheetView>
  </sheetViews>
  <sheetFormatPr defaultRowHeight="15" x14ac:dyDescent="0.25"/>
  <cols>
    <col min="1" max="1" width="24.425781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2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252" t="s">
        <v>4</v>
      </c>
      <c r="K1" s="253"/>
      <c r="L1" s="253"/>
      <c r="M1" s="253"/>
      <c r="N1" s="253"/>
      <c r="O1" s="253"/>
    </row>
    <row r="2" spans="1:18" ht="46.5" thickTop="1" thickBot="1" x14ac:dyDescent="0.3">
      <c r="A2" s="1">
        <f>2024</f>
        <v>2024</v>
      </c>
      <c r="B2" s="2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35</v>
      </c>
      <c r="B3" s="17">
        <f t="shared" ref="B3:G3" si="0">B4+B13+B22+B31+B40+B49+B58</f>
        <v>1056186</v>
      </c>
      <c r="C3" s="17">
        <f t="shared" si="0"/>
        <v>753120620.45700002</v>
      </c>
      <c r="D3" s="17">
        <f t="shared" si="0"/>
        <v>530654</v>
      </c>
      <c r="E3" s="17">
        <f t="shared" si="0"/>
        <v>1847175180.6830001</v>
      </c>
      <c r="F3" s="17">
        <f t="shared" si="0"/>
        <v>1243024</v>
      </c>
      <c r="G3" s="17">
        <f t="shared" si="0"/>
        <v>907195585.51800001</v>
      </c>
      <c r="H3" s="18">
        <f>D3+F3</f>
        <v>1773678</v>
      </c>
      <c r="I3" s="18">
        <f>E3+G3</f>
        <v>2754370766.2010002</v>
      </c>
      <c r="J3" s="19">
        <f>B3+D3+F3</f>
        <v>2829864</v>
      </c>
      <c r="K3" s="20">
        <f>C3+E3+G3</f>
        <v>3507491386.6580005</v>
      </c>
      <c r="L3" s="21">
        <f>SUM(L4:L67)</f>
        <v>1.0007707590417136</v>
      </c>
      <c r="M3" s="22">
        <f>SUM(M4:M67)</f>
        <v>1.0002431212242002</v>
      </c>
      <c r="N3" s="22">
        <f>E3/K3</f>
        <v>0.52663712524267126</v>
      </c>
      <c r="O3" s="23">
        <f>G3/K3</f>
        <v>0.25864513565702352</v>
      </c>
    </row>
    <row r="4" spans="1:18" ht="15.75" thickBot="1" x14ac:dyDescent="0.3">
      <c r="A4" s="24" t="s">
        <v>20</v>
      </c>
      <c r="B4" s="26">
        <f>SUM(B5,B8,B11)</f>
        <v>820258</v>
      </c>
      <c r="C4" s="26">
        <f>SUM(C5,C8,C11)</f>
        <v>461596264</v>
      </c>
      <c r="D4" s="27">
        <f>SUM(D5,D8,D11)</f>
        <v>329895</v>
      </c>
      <c r="E4" s="27">
        <f>E5+E8+E11</f>
        <v>217904987</v>
      </c>
      <c r="F4" s="28">
        <f>F5+F8+F11</f>
        <v>1002295</v>
      </c>
      <c r="G4" s="28">
        <f>G5+G8+G11</f>
        <v>600466206</v>
      </c>
      <c r="H4" s="29">
        <f t="shared" ref="H4:I68" si="1">D4+F4</f>
        <v>1332190</v>
      </c>
      <c r="I4" s="30">
        <f>E4+G4</f>
        <v>818371193</v>
      </c>
      <c r="J4" s="31">
        <f t="shared" ref="J4:J69" si="2">B4+D4+F4</f>
        <v>2152448</v>
      </c>
      <c r="K4" s="32">
        <f>C4+I4</f>
        <v>1279967457</v>
      </c>
      <c r="L4" s="233">
        <f>K4/K$3</f>
        <v>0.3649239059770224</v>
      </c>
      <c r="M4" s="234">
        <f>J4/J3</f>
        <v>0.7606188848651384</v>
      </c>
      <c r="N4" s="234">
        <f>E4/$K$4</f>
        <v>0.17024259937883718</v>
      </c>
      <c r="O4" s="235">
        <f>G4/K4</f>
        <v>0.46912615060337426</v>
      </c>
    </row>
    <row r="5" spans="1:18" ht="15.75" thickBot="1" x14ac:dyDescent="0.3">
      <c r="A5" s="33" t="s">
        <v>21</v>
      </c>
      <c r="B5" s="34">
        <f>B6+B7</f>
        <v>341703</v>
      </c>
      <c r="C5" s="34">
        <f t="shared" ref="C5:G5" si="3">C6+C7</f>
        <v>191253161</v>
      </c>
      <c r="D5" s="34">
        <f t="shared" si="3"/>
        <v>138310</v>
      </c>
      <c r="E5" s="34">
        <f t="shared" si="3"/>
        <v>88213055</v>
      </c>
      <c r="F5" s="34">
        <f t="shared" si="3"/>
        <v>620925</v>
      </c>
      <c r="G5" s="34">
        <f t="shared" si="3"/>
        <v>353812965</v>
      </c>
      <c r="H5" s="36">
        <f t="shared" si="1"/>
        <v>759235</v>
      </c>
      <c r="I5" s="37">
        <f t="shared" si="1"/>
        <v>442026020</v>
      </c>
      <c r="J5" s="38">
        <f>B5+D5+F5</f>
        <v>1100938</v>
      </c>
      <c r="K5" s="20">
        <f t="shared" ref="K5:K69" si="4">C5+E5+G5</f>
        <v>633279181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253201</v>
      </c>
      <c r="C6" s="41">
        <v>137900922</v>
      </c>
      <c r="D6" s="42">
        <v>122844</v>
      </c>
      <c r="E6" s="42">
        <v>77675548</v>
      </c>
      <c r="F6" s="40">
        <v>592442</v>
      </c>
      <c r="G6" s="42">
        <v>336129262</v>
      </c>
      <c r="H6" s="18">
        <f t="shared" si="1"/>
        <v>715286</v>
      </c>
      <c r="I6" s="18">
        <f t="shared" si="1"/>
        <v>413804810</v>
      </c>
      <c r="J6" s="38">
        <f>B6+D6+F6</f>
        <v>968487</v>
      </c>
      <c r="K6" s="20">
        <f t="shared" si="4"/>
        <v>551705732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f>'[4]DOER February 2024_'!$B$8+'[4]DOER February 2024_'!$B$10</f>
        <v>88502</v>
      </c>
      <c r="C7" s="40">
        <f>'[4]DOER February 2024_'!$C$8+'[4]DOER February 2024_'!$C$10</f>
        <v>53352239</v>
      </c>
      <c r="D7" s="42">
        <f>'[4]DOER February 2024_'!$D$8+'[4]DOER February 2024_'!$D$10</f>
        <v>15466</v>
      </c>
      <c r="E7" s="42">
        <f>'[4]DOER February 2024_'!$E$8+'[4]DOER February 2024_'!$E$10</f>
        <v>10537507</v>
      </c>
      <c r="F7" s="43">
        <f>'[4]DOER February 2024_'!$F$8+'[4]DOER February 2024_'!$F$10</f>
        <v>28483</v>
      </c>
      <c r="G7" s="43">
        <f>'[4]DOER February 2024_'!$G$8+'[4]DOER February 2024_'!$G$10</f>
        <v>17683703</v>
      </c>
      <c r="H7" s="18">
        <f t="shared" si="1"/>
        <v>43949</v>
      </c>
      <c r="I7" s="18">
        <f t="shared" si="1"/>
        <v>28221210</v>
      </c>
      <c r="J7" s="38">
        <f>B7+D7+F7</f>
        <v>132451</v>
      </c>
      <c r="K7" s="20">
        <f t="shared" si="4"/>
        <v>81573449</v>
      </c>
      <c r="L7" s="233"/>
      <c r="M7" s="234"/>
      <c r="N7" s="234"/>
      <c r="O7" s="235"/>
      <c r="R7" s="69"/>
    </row>
    <row r="8" spans="1:18" ht="15.75" thickBot="1" x14ac:dyDescent="0.3">
      <c r="A8" s="45" t="s">
        <v>24</v>
      </c>
      <c r="B8" s="34">
        <f>B9+B10</f>
        <v>472848</v>
      </c>
      <c r="C8" s="34">
        <f t="shared" ref="C8:G8" si="5">C9+C10</f>
        <v>267125835</v>
      </c>
      <c r="D8" s="34">
        <f t="shared" si="5"/>
        <v>190436</v>
      </c>
      <c r="E8" s="34">
        <f t="shared" si="5"/>
        <v>128578859</v>
      </c>
      <c r="F8" s="34">
        <f t="shared" si="5"/>
        <v>367451</v>
      </c>
      <c r="G8" s="34">
        <f t="shared" si="5"/>
        <v>237743974</v>
      </c>
      <c r="H8" s="36">
        <f t="shared" si="1"/>
        <v>557887</v>
      </c>
      <c r="I8" s="37">
        <f t="shared" si="1"/>
        <v>366322833</v>
      </c>
      <c r="J8" s="38">
        <f t="shared" si="2"/>
        <v>1030735</v>
      </c>
      <c r="K8" s="20">
        <f t="shared" si="4"/>
        <v>633448668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f>[5]Massachusetts!$D$11</f>
        <v>471051</v>
      </c>
      <c r="C9" s="41">
        <f>[5]Massachusetts!$G$11</f>
        <v>265663800</v>
      </c>
      <c r="D9" s="42">
        <f>[5]Massachusetts!$H$11</f>
        <v>190091</v>
      </c>
      <c r="E9" s="42">
        <f>[5]Massachusetts!$I$11</f>
        <v>128274649</v>
      </c>
      <c r="F9" s="47">
        <f>[5]Massachusetts!$J$11</f>
        <v>357191</v>
      </c>
      <c r="G9" s="48">
        <f>[5]Massachusetts!$K$11</f>
        <v>229501037</v>
      </c>
      <c r="H9" s="18">
        <f t="shared" si="1"/>
        <v>547282</v>
      </c>
      <c r="I9" s="18">
        <f t="shared" si="1"/>
        <v>357775686</v>
      </c>
      <c r="J9" s="38">
        <f t="shared" si="2"/>
        <v>1018333</v>
      </c>
      <c r="K9" s="20">
        <f t="shared" si="4"/>
        <v>623439486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f>[5]Nantucket!$D$11</f>
        <v>1797</v>
      </c>
      <c r="C10" s="41">
        <f>[5]Nantucket!$G$11</f>
        <v>1462035</v>
      </c>
      <c r="D10" s="42">
        <f>[5]Nantucket!$H$11</f>
        <v>345</v>
      </c>
      <c r="E10" s="42">
        <f>[5]Nantucket!$I$11</f>
        <v>304210</v>
      </c>
      <c r="F10" s="47">
        <f>[5]Nantucket!$J$11</f>
        <v>10260</v>
      </c>
      <c r="G10" s="48">
        <f>[5]Nantucket!$K$11</f>
        <v>8242937</v>
      </c>
      <c r="H10" s="18">
        <f t="shared" si="1"/>
        <v>10605</v>
      </c>
      <c r="I10" s="18">
        <f t="shared" si="1"/>
        <v>8547147</v>
      </c>
      <c r="J10" s="38">
        <f t="shared" si="2"/>
        <v>12402</v>
      </c>
      <c r="K10" s="20">
        <f t="shared" si="4"/>
        <v>10009182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>B12</f>
        <v>5707</v>
      </c>
      <c r="C11" s="34">
        <f t="shared" ref="C11:G11" si="6">C12</f>
        <v>3217268</v>
      </c>
      <c r="D11" s="34">
        <f t="shared" si="6"/>
        <v>1149</v>
      </c>
      <c r="E11" s="34">
        <f t="shared" si="6"/>
        <v>1113073</v>
      </c>
      <c r="F11" s="34">
        <f t="shared" si="6"/>
        <v>13919</v>
      </c>
      <c r="G11" s="34">
        <f t="shared" si="6"/>
        <v>8909267</v>
      </c>
      <c r="H11" s="36">
        <f t="shared" si="1"/>
        <v>15068</v>
      </c>
      <c r="I11" s="37">
        <f t="shared" si="1"/>
        <v>10022340</v>
      </c>
      <c r="J11" s="38">
        <f t="shared" si="2"/>
        <v>20775</v>
      </c>
      <c r="K11" s="20">
        <f t="shared" si="4"/>
        <v>13239608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v>5707</v>
      </c>
      <c r="C12" s="41">
        <v>3217268</v>
      </c>
      <c r="D12" s="42">
        <f>[6]Electric!$I$9</f>
        <v>1149</v>
      </c>
      <c r="E12" s="42">
        <f>[6]Electric!$J$9</f>
        <v>1113073</v>
      </c>
      <c r="F12" s="47">
        <f>[6]Electric!$M$9</f>
        <v>13919</v>
      </c>
      <c r="G12" s="48">
        <f>[6]Electric!$N$9</f>
        <v>8909267</v>
      </c>
      <c r="H12" s="18">
        <f t="shared" si="1"/>
        <v>15068</v>
      </c>
      <c r="I12" s="18">
        <f t="shared" si="1"/>
        <v>10022340</v>
      </c>
      <c r="J12" s="38">
        <f t="shared" si="2"/>
        <v>20775</v>
      </c>
      <c r="K12" s="20">
        <f t="shared" si="4"/>
        <v>13239608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7">B14+B17+B20</f>
        <v>123637</v>
      </c>
      <c r="C13" s="25">
        <f t="shared" si="7"/>
        <v>77707873</v>
      </c>
      <c r="D13" s="27">
        <f t="shared" si="7"/>
        <v>80843</v>
      </c>
      <c r="E13" s="27">
        <f t="shared" si="7"/>
        <v>49914994</v>
      </c>
      <c r="F13" s="28">
        <f t="shared" si="7"/>
        <v>105261</v>
      </c>
      <c r="G13" s="28">
        <f t="shared" si="7"/>
        <v>63047166</v>
      </c>
      <c r="H13" s="29">
        <f t="shared" si="1"/>
        <v>186104</v>
      </c>
      <c r="I13" s="30">
        <f t="shared" si="1"/>
        <v>112962160</v>
      </c>
      <c r="J13" s="50">
        <f t="shared" si="2"/>
        <v>309741</v>
      </c>
      <c r="K13" s="51">
        <f>C13+E13+G13</f>
        <v>190670033</v>
      </c>
      <c r="L13" s="233">
        <f>K13/K3</f>
        <v>5.4360798639529591E-2</v>
      </c>
      <c r="M13" s="234">
        <f>J13/J3</f>
        <v>0.10945437660608424</v>
      </c>
      <c r="N13" s="234">
        <f>E13/K13</f>
        <v>0.26178730456295668</v>
      </c>
      <c r="O13" s="235">
        <f>G13/K13</f>
        <v>0.33066111652689545</v>
      </c>
    </row>
    <row r="14" spans="1:18" ht="15.75" thickBot="1" x14ac:dyDescent="0.3">
      <c r="A14" s="33" t="s">
        <v>21</v>
      </c>
      <c r="B14" s="34">
        <f t="shared" ref="B14:G14" si="8">B15+B16</f>
        <v>50125</v>
      </c>
      <c r="C14" s="34">
        <f t="shared" si="8"/>
        <v>31169533</v>
      </c>
      <c r="D14" s="35">
        <f t="shared" si="8"/>
        <v>37304</v>
      </c>
      <c r="E14" s="35">
        <f t="shared" si="8"/>
        <v>21410236</v>
      </c>
      <c r="F14" s="34">
        <f t="shared" si="8"/>
        <v>62137</v>
      </c>
      <c r="G14" s="34">
        <f t="shared" si="8"/>
        <v>35160828</v>
      </c>
      <c r="H14" s="36">
        <f t="shared" si="1"/>
        <v>99441</v>
      </c>
      <c r="I14" s="37">
        <f t="shared" si="1"/>
        <v>56571064</v>
      </c>
      <c r="J14" s="19">
        <f t="shared" si="2"/>
        <v>149566</v>
      </c>
      <c r="K14" s="20">
        <f>C14+E14+G14</f>
        <v>87740597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26093</v>
      </c>
      <c r="C15" s="41">
        <v>14278782</v>
      </c>
      <c r="D15" s="42">
        <v>27670</v>
      </c>
      <c r="E15" s="42">
        <v>15321566</v>
      </c>
      <c r="F15" s="40">
        <v>55912</v>
      </c>
      <c r="G15" s="41">
        <v>30985802</v>
      </c>
      <c r="H15" s="18">
        <f t="shared" si="1"/>
        <v>83582</v>
      </c>
      <c r="I15" s="18">
        <f t="shared" si="1"/>
        <v>46307368</v>
      </c>
      <c r="J15" s="19">
        <f t="shared" si="2"/>
        <v>109675</v>
      </c>
      <c r="K15" s="20">
        <f t="shared" si="4"/>
        <v>60586150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f>'[4]DOER February 2024_'!$B$9+'[4]DOER February 2024_'!$B$11</f>
        <v>24032</v>
      </c>
      <c r="C16" s="40">
        <f>'[4]DOER February 2024_'!$C$9+'[4]DOER February 2024_'!$C$11</f>
        <v>16890751</v>
      </c>
      <c r="D16" s="40">
        <f>'[4]DOER February 2024_'!$D$9+'[4]DOER February 2024_'!$D$11</f>
        <v>9634</v>
      </c>
      <c r="E16" s="40">
        <f>'[4]DOER February 2024_'!$E$9+'[4]DOER February 2024_'!$E$11</f>
        <v>6088670</v>
      </c>
      <c r="F16" s="40">
        <f>'[4]DOER February 2024_'!$F$9+'[4]DOER February 2024_'!$F$11</f>
        <v>6225</v>
      </c>
      <c r="G16" s="40">
        <f>'[4]DOER February 2024_'!$G$9+'[4]DOER February 2024_'!$G$11</f>
        <v>4175026</v>
      </c>
      <c r="H16" s="18">
        <f t="shared" si="1"/>
        <v>15859</v>
      </c>
      <c r="I16" s="18">
        <f t="shared" si="1"/>
        <v>10263696</v>
      </c>
      <c r="J16" s="19">
        <f t="shared" si="2"/>
        <v>39891</v>
      </c>
      <c r="K16" s="20">
        <f t="shared" si="4"/>
        <v>27154447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>B18+B19</f>
        <v>72499</v>
      </c>
      <c r="C17" s="52">
        <f t="shared" ref="C17:G17" si="9">C18+C19</f>
        <v>45860771</v>
      </c>
      <c r="D17" s="52">
        <f t="shared" si="9"/>
        <v>42754</v>
      </c>
      <c r="E17" s="52">
        <f t="shared" si="9"/>
        <v>27890451</v>
      </c>
      <c r="F17" s="52">
        <f t="shared" si="9"/>
        <v>39490</v>
      </c>
      <c r="G17" s="52">
        <f t="shared" si="9"/>
        <v>25212744</v>
      </c>
      <c r="H17" s="36">
        <f t="shared" si="1"/>
        <v>82244</v>
      </c>
      <c r="I17" s="37">
        <f t="shared" si="1"/>
        <v>53103195</v>
      </c>
      <c r="J17" s="19">
        <f t="shared" si="2"/>
        <v>154743</v>
      </c>
      <c r="K17" s="20">
        <f t="shared" si="4"/>
        <v>98963966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f>[5]Massachusetts!$D$12</f>
        <v>72464</v>
      </c>
      <c r="C18" s="41">
        <f>[5]Massachusetts!$G$12</f>
        <v>45824888</v>
      </c>
      <c r="D18" s="42">
        <f>[5]Massachusetts!$H$12</f>
        <v>42747</v>
      </c>
      <c r="E18" s="42">
        <f>[5]Massachusetts!$I$12</f>
        <v>27884667</v>
      </c>
      <c r="F18" s="47">
        <f>[5]Massachusetts!$J$12</f>
        <v>39375</v>
      </c>
      <c r="G18" s="55">
        <f>[5]Massachusetts!$K$12</f>
        <v>25087866</v>
      </c>
      <c r="H18" s="18">
        <f t="shared" si="1"/>
        <v>82122</v>
      </c>
      <c r="I18" s="18">
        <f t="shared" si="1"/>
        <v>52972533</v>
      </c>
      <c r="J18" s="19">
        <f t="shared" si="2"/>
        <v>154586</v>
      </c>
      <c r="K18" s="20">
        <f t="shared" si="4"/>
        <v>98797421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f>[5]Nantucket!$D$12</f>
        <v>35</v>
      </c>
      <c r="C19" s="41">
        <f>[5]Nantucket!$G$12</f>
        <v>35883</v>
      </c>
      <c r="D19" s="42">
        <f>[5]Nantucket!$H$12</f>
        <v>7</v>
      </c>
      <c r="E19" s="42">
        <f>[5]Nantucket!$I$12</f>
        <v>5784</v>
      </c>
      <c r="F19" s="47">
        <f>[5]Nantucket!$J$12</f>
        <v>115</v>
      </c>
      <c r="G19" s="55">
        <f>[5]Nantucket!$K$12</f>
        <v>124878</v>
      </c>
      <c r="H19" s="18">
        <f t="shared" si="1"/>
        <v>122</v>
      </c>
      <c r="I19" s="18">
        <f t="shared" si="1"/>
        <v>130662</v>
      </c>
      <c r="J19" s="19">
        <f t="shared" si="2"/>
        <v>157</v>
      </c>
      <c r="K19" s="20">
        <f t="shared" si="4"/>
        <v>166545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1013</v>
      </c>
      <c r="C20" s="52">
        <f t="shared" ref="C20:G20" si="10">C21</f>
        <v>677569</v>
      </c>
      <c r="D20" s="52">
        <f t="shared" si="10"/>
        <v>785</v>
      </c>
      <c r="E20" s="52">
        <f t="shared" si="10"/>
        <v>614307</v>
      </c>
      <c r="F20" s="52">
        <f t="shared" si="10"/>
        <v>3634</v>
      </c>
      <c r="G20" s="52">
        <f t="shared" si="10"/>
        <v>2673594</v>
      </c>
      <c r="H20" s="36">
        <f t="shared" si="1"/>
        <v>4419</v>
      </c>
      <c r="I20" s="37">
        <f t="shared" si="1"/>
        <v>3287901</v>
      </c>
      <c r="J20" s="19">
        <f t="shared" si="2"/>
        <v>5432</v>
      </c>
      <c r="K20" s="20">
        <f t="shared" si="4"/>
        <v>3965470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f>[6]Electric!$E$43</f>
        <v>1013</v>
      </c>
      <c r="C21" s="41">
        <f>[6]Electric!$F$43</f>
        <v>677569</v>
      </c>
      <c r="D21" s="42">
        <f>[6]Electric!$I$10</f>
        <v>785</v>
      </c>
      <c r="E21" s="42">
        <f>[6]Electric!$J$10</f>
        <v>614307</v>
      </c>
      <c r="F21" s="47">
        <f>[6]Electric!$M$10</f>
        <v>3634</v>
      </c>
      <c r="G21" s="55">
        <f>[6]Electric!$N$10</f>
        <v>2673594</v>
      </c>
      <c r="H21" s="18">
        <f t="shared" si="1"/>
        <v>4419</v>
      </c>
      <c r="I21" s="18">
        <f t="shared" si="1"/>
        <v>3287901</v>
      </c>
      <c r="J21" s="19">
        <f t="shared" si="2"/>
        <v>5432</v>
      </c>
      <c r="K21" s="20">
        <f t="shared" si="4"/>
        <v>3965470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1">B23+B26+B29</f>
        <v>103385</v>
      </c>
      <c r="C22" s="25">
        <f t="shared" si="11"/>
        <v>131744510</v>
      </c>
      <c r="D22" s="27">
        <f t="shared" si="11"/>
        <v>98929</v>
      </c>
      <c r="E22" s="27">
        <f t="shared" si="11"/>
        <v>288288916</v>
      </c>
      <c r="F22" s="28">
        <f t="shared" si="11"/>
        <v>128655</v>
      </c>
      <c r="G22" s="28">
        <f t="shared" si="11"/>
        <v>160828243</v>
      </c>
      <c r="H22" s="29">
        <f t="shared" si="1"/>
        <v>227584</v>
      </c>
      <c r="I22" s="30">
        <f t="shared" si="1"/>
        <v>449117159</v>
      </c>
      <c r="J22" s="31">
        <f t="shared" si="2"/>
        <v>330969</v>
      </c>
      <c r="K22" s="32">
        <f t="shared" si="4"/>
        <v>580861669</v>
      </c>
      <c r="L22" s="233">
        <f>K22/K3</f>
        <v>0.16560601437526415</v>
      </c>
      <c r="M22" s="234">
        <f>J22/J3</f>
        <v>0.11695579716905123</v>
      </c>
      <c r="N22" s="234">
        <f>E22/K22</f>
        <v>0.49631251532970411</v>
      </c>
      <c r="O22" s="235">
        <f>G22/K22</f>
        <v>0.27687873306716682</v>
      </c>
      <c r="R22" s="69"/>
    </row>
    <row r="23" spans="1:18" ht="15.75" thickBot="1" x14ac:dyDescent="0.3">
      <c r="A23" s="45" t="s">
        <v>21</v>
      </c>
      <c r="B23" s="34">
        <f>SUM(B24:B25)</f>
        <v>42370</v>
      </c>
      <c r="C23" s="34">
        <f>SUM(C24:C25)</f>
        <v>74559843</v>
      </c>
      <c r="D23" s="34">
        <f>SUM(D24:D25)</f>
        <v>51977</v>
      </c>
      <c r="E23" s="34">
        <f>SUM(E24:E25)</f>
        <v>207337710</v>
      </c>
      <c r="F23" s="34">
        <f>F24+F25</f>
        <v>81698</v>
      </c>
      <c r="G23" s="34">
        <f>G24+G25</f>
        <v>114523461</v>
      </c>
      <c r="H23" s="36">
        <f t="shared" si="1"/>
        <v>133675</v>
      </c>
      <c r="I23" s="37">
        <f t="shared" si="1"/>
        <v>321861171</v>
      </c>
      <c r="J23" s="19">
        <f t="shared" si="2"/>
        <v>176045</v>
      </c>
      <c r="K23" s="20">
        <f t="shared" si="4"/>
        <v>396421014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32051</v>
      </c>
      <c r="C24" s="41">
        <v>59503280</v>
      </c>
      <c r="D24" s="42">
        <v>45303</v>
      </c>
      <c r="E24" s="42">
        <v>182847741</v>
      </c>
      <c r="F24" s="40">
        <v>77408</v>
      </c>
      <c r="G24" s="40">
        <v>107535882</v>
      </c>
      <c r="H24" s="18">
        <f t="shared" si="1"/>
        <v>122711</v>
      </c>
      <c r="I24" s="18">
        <f t="shared" si="1"/>
        <v>290383623</v>
      </c>
      <c r="J24" s="19">
        <f t="shared" si="2"/>
        <v>154762</v>
      </c>
      <c r="K24" s="20">
        <f t="shared" si="4"/>
        <v>349886903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f>'[4]DOER February 2024_'!$B$4+'[4]DOER February 2024_'!$B$5</f>
        <v>10319</v>
      </c>
      <c r="C25" s="40">
        <f>'[4]DOER February 2024_'!$C$4+'[4]DOER February 2024_'!$C$5</f>
        <v>15056563</v>
      </c>
      <c r="D25" s="40">
        <f>'[4]DOER February 2024_'!$D$4+'[4]DOER February 2024_'!$D$5</f>
        <v>6674</v>
      </c>
      <c r="E25" s="40">
        <f>'[4]DOER February 2024_'!$E$4+'[4]DOER February 2024_'!$E$5</f>
        <v>24489969</v>
      </c>
      <c r="F25" s="40">
        <f>'[4]DOER February 2024_'!$F$4+'[4]DOER February 2024_'!$F$5</f>
        <v>4290</v>
      </c>
      <c r="G25" s="40">
        <f>'[4]DOER February 2024_'!$G$4+'[4]DOER February 2024_'!$G$5</f>
        <v>6987579</v>
      </c>
      <c r="H25" s="18">
        <f t="shared" si="1"/>
        <v>10964</v>
      </c>
      <c r="I25" s="18">
        <f t="shared" si="1"/>
        <v>31477548</v>
      </c>
      <c r="J25" s="19">
        <f t="shared" si="2"/>
        <v>21283</v>
      </c>
      <c r="K25" s="20">
        <f t="shared" si="4"/>
        <v>46534111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60670</v>
      </c>
      <c r="C26" s="34">
        <f t="shared" ref="C26:G26" si="12">C27+C28</f>
        <v>57091895</v>
      </c>
      <c r="D26" s="34">
        <f t="shared" si="12"/>
        <v>46413</v>
      </c>
      <c r="E26" s="34">
        <f t="shared" si="12"/>
        <v>80808543</v>
      </c>
      <c r="F26" s="34">
        <f t="shared" si="12"/>
        <v>45413</v>
      </c>
      <c r="G26" s="34">
        <f t="shared" si="12"/>
        <v>45901295</v>
      </c>
      <c r="H26" s="36">
        <f t="shared" si="1"/>
        <v>91826</v>
      </c>
      <c r="I26" s="37">
        <f t="shared" si="1"/>
        <v>126709838</v>
      </c>
      <c r="J26" s="38">
        <f t="shared" si="2"/>
        <v>152496</v>
      </c>
      <c r="K26" s="20">
        <f t="shared" si="4"/>
        <v>183801733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f>[5]Massachusetts!$D$18</f>
        <v>60451</v>
      </c>
      <c r="C27" s="41">
        <f>[5]Massachusetts!$G$18</f>
        <v>56927488</v>
      </c>
      <c r="D27" s="42">
        <f>[5]Massachusetts!$H$18</f>
        <v>46151</v>
      </c>
      <c r="E27" s="42">
        <f>[5]Massachusetts!$I$18</f>
        <v>80298718</v>
      </c>
      <c r="F27" s="47">
        <f>[5]Massachusetts!$J$18</f>
        <v>44282</v>
      </c>
      <c r="G27" s="55">
        <f>[5]Massachusetts!$K$18</f>
        <v>44623534</v>
      </c>
      <c r="H27" s="18">
        <f t="shared" si="1"/>
        <v>90433</v>
      </c>
      <c r="I27" s="18">
        <f t="shared" si="1"/>
        <v>124922252</v>
      </c>
      <c r="J27" s="19">
        <f t="shared" si="2"/>
        <v>150884</v>
      </c>
      <c r="K27" s="20">
        <f t="shared" si="4"/>
        <v>181849740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f>[5]Nantucket!$D$18</f>
        <v>219</v>
      </c>
      <c r="C28" s="41">
        <f>[5]Nantucket!$G$18</f>
        <v>164407</v>
      </c>
      <c r="D28" s="42">
        <f>[5]Nantucket!$H$18</f>
        <v>262</v>
      </c>
      <c r="E28" s="42">
        <f>[5]Nantucket!$I$18</f>
        <v>509825</v>
      </c>
      <c r="F28" s="47">
        <f>[5]Nantucket!$J$18</f>
        <v>1131</v>
      </c>
      <c r="G28" s="55">
        <f>[5]Nantucket!$K$18</f>
        <v>1277761</v>
      </c>
      <c r="H28" s="18">
        <f t="shared" si="1"/>
        <v>1393</v>
      </c>
      <c r="I28" s="18">
        <f t="shared" si="1"/>
        <v>1787586</v>
      </c>
      <c r="J28" s="19">
        <f t="shared" si="2"/>
        <v>1612</v>
      </c>
      <c r="K28" s="20">
        <f t="shared" si="4"/>
        <v>1951993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345</v>
      </c>
      <c r="C29" s="34">
        <f t="shared" ref="C29:G29" si="13">C30</f>
        <v>92772</v>
      </c>
      <c r="D29" s="34">
        <f t="shared" si="13"/>
        <v>539</v>
      </c>
      <c r="E29" s="34">
        <f t="shared" si="13"/>
        <v>142663</v>
      </c>
      <c r="F29" s="34">
        <f t="shared" si="13"/>
        <v>1544</v>
      </c>
      <c r="G29" s="34">
        <f t="shared" si="13"/>
        <v>403487</v>
      </c>
      <c r="H29" s="36">
        <f t="shared" si="1"/>
        <v>2083</v>
      </c>
      <c r="I29" s="37">
        <f t="shared" si="1"/>
        <v>546150</v>
      </c>
      <c r="J29" s="19">
        <f t="shared" si="2"/>
        <v>2428</v>
      </c>
      <c r="K29" s="20">
        <f t="shared" si="4"/>
        <v>638922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f>[6]Electric!$E$44</f>
        <v>345</v>
      </c>
      <c r="C30" s="41">
        <f>[6]Electric!$F$44</f>
        <v>92772</v>
      </c>
      <c r="D30" s="42">
        <f>[6]Electric!$I$16</f>
        <v>539</v>
      </c>
      <c r="E30" s="42">
        <f>[6]Electric!$J$16</f>
        <v>142663</v>
      </c>
      <c r="F30" s="47">
        <f>[6]Electric!$M$16</f>
        <v>1544</v>
      </c>
      <c r="G30" s="55">
        <f>[6]Electric!$N$16</f>
        <v>403487</v>
      </c>
      <c r="H30" s="18">
        <f t="shared" si="1"/>
        <v>2083</v>
      </c>
      <c r="I30" s="18">
        <f t="shared" si="1"/>
        <v>546150</v>
      </c>
      <c r="J30" s="19">
        <f t="shared" si="2"/>
        <v>2428</v>
      </c>
      <c r="K30" s="20">
        <f t="shared" si="4"/>
        <v>638922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4">B32+B35+B38</f>
        <v>2444</v>
      </c>
      <c r="C31" s="68">
        <f t="shared" si="14"/>
        <v>56360871</v>
      </c>
      <c r="D31" s="27">
        <f t="shared" si="14"/>
        <v>11327</v>
      </c>
      <c r="E31" s="27">
        <f t="shared" si="14"/>
        <v>521043056</v>
      </c>
      <c r="F31" s="28">
        <f t="shared" si="14"/>
        <v>2738</v>
      </c>
      <c r="G31" s="28">
        <f t="shared" si="14"/>
        <v>57320654</v>
      </c>
      <c r="H31" s="29">
        <f t="shared" si="1"/>
        <v>14065</v>
      </c>
      <c r="I31" s="30">
        <f t="shared" si="1"/>
        <v>578363710</v>
      </c>
      <c r="J31" s="31">
        <f t="shared" si="2"/>
        <v>16509</v>
      </c>
      <c r="K31" s="32">
        <f t="shared" si="4"/>
        <v>634724581</v>
      </c>
      <c r="L31" s="233">
        <f>K31/K3</f>
        <v>0.18096254873622847</v>
      </c>
      <c r="M31" s="234">
        <f>J31/J3</f>
        <v>5.8338492591870142E-3</v>
      </c>
      <c r="N31" s="234">
        <f>E31/K31</f>
        <v>0.82089629360045224</v>
      </c>
      <c r="O31" s="235">
        <f>G31/K31</f>
        <v>9.0307915772998876E-2</v>
      </c>
    </row>
    <row r="32" spans="1:18" ht="15.75" thickBot="1" x14ac:dyDescent="0.3">
      <c r="A32" s="45" t="s">
        <v>21</v>
      </c>
      <c r="B32" s="43">
        <f t="shared" ref="B32:G32" si="15">B33+B34</f>
        <v>283</v>
      </c>
      <c r="C32" s="43">
        <f t="shared" si="15"/>
        <v>20797379</v>
      </c>
      <c r="D32" s="35">
        <f t="shared" si="15"/>
        <v>3346</v>
      </c>
      <c r="E32" s="35">
        <f t="shared" si="15"/>
        <v>350082134</v>
      </c>
      <c r="F32" s="34">
        <f t="shared" si="15"/>
        <v>477</v>
      </c>
      <c r="G32" s="34">
        <f t="shared" si="15"/>
        <v>28361784</v>
      </c>
      <c r="H32" s="36">
        <f t="shared" si="1"/>
        <v>3823</v>
      </c>
      <c r="I32" s="37">
        <f t="shared" si="1"/>
        <v>378443918</v>
      </c>
      <c r="J32" s="38">
        <f t="shared" si="2"/>
        <v>4106</v>
      </c>
      <c r="K32" s="20">
        <f t="shared" si="4"/>
        <v>399241297</v>
      </c>
      <c r="L32" s="233"/>
      <c r="M32" s="234"/>
      <c r="N32" s="234"/>
      <c r="O32" s="254"/>
    </row>
    <row r="33" spans="1:15" ht="15.75" thickBot="1" x14ac:dyDescent="0.3">
      <c r="A33" s="46" t="str">
        <f>A24</f>
        <v>EverSource East</v>
      </c>
      <c r="B33" s="40">
        <v>221</v>
      </c>
      <c r="C33" s="41">
        <v>18142919</v>
      </c>
      <c r="D33" s="42">
        <v>2942</v>
      </c>
      <c r="E33" s="42">
        <v>331086159</v>
      </c>
      <c r="F33" s="40">
        <v>442</v>
      </c>
      <c r="G33" s="42">
        <v>26957516</v>
      </c>
      <c r="H33" s="18">
        <f t="shared" si="1"/>
        <v>3384</v>
      </c>
      <c r="I33" s="18">
        <f t="shared" si="1"/>
        <v>358043675</v>
      </c>
      <c r="J33" s="38">
        <f t="shared" si="2"/>
        <v>3605</v>
      </c>
      <c r="K33" s="20">
        <f t="shared" si="4"/>
        <v>376186594</v>
      </c>
      <c r="L33" s="233"/>
      <c r="M33" s="234"/>
      <c r="N33" s="234"/>
      <c r="O33" s="235"/>
    </row>
    <row r="34" spans="1:15" ht="15.75" thickBot="1" x14ac:dyDescent="0.3">
      <c r="A34" s="46" t="str">
        <f>A25</f>
        <v>EverSource West</v>
      </c>
      <c r="B34" s="40">
        <f>'[4]DOER February 2024_'!$B$6+'[4]DOER February 2024_'!$B$14</f>
        <v>62</v>
      </c>
      <c r="C34" s="40">
        <f>'[4]DOER February 2024_'!$C$6+'[4]DOER February 2024_'!$C$14</f>
        <v>2654460</v>
      </c>
      <c r="D34" s="40">
        <f>'[4]DOER February 2024_'!$D$6+'[4]DOER February 2024_'!$D$14</f>
        <v>404</v>
      </c>
      <c r="E34" s="40">
        <f>'[4]DOER February 2024_'!$E$6+'[4]DOER February 2024_'!$E$14</f>
        <v>18995975</v>
      </c>
      <c r="F34" s="40">
        <f>'[4]DOER February 2024_'!$F$6+'[4]DOER February 2024_'!$F$14</f>
        <v>35</v>
      </c>
      <c r="G34" s="40">
        <f>'[4]DOER February 2024_'!$G$6+'[4]DOER February 2024_'!$G$14</f>
        <v>1404268</v>
      </c>
      <c r="H34" s="18">
        <f t="shared" si="1"/>
        <v>439</v>
      </c>
      <c r="I34" s="18">
        <f t="shared" si="1"/>
        <v>20400243</v>
      </c>
      <c r="J34" s="38">
        <f t="shared" si="2"/>
        <v>501</v>
      </c>
      <c r="K34" s="20">
        <f t="shared" si="4"/>
        <v>23054703</v>
      </c>
      <c r="L34" s="233"/>
      <c r="M34" s="234"/>
      <c r="N34" s="234"/>
      <c r="O34" s="235"/>
    </row>
    <row r="35" spans="1:15" ht="15.75" thickBot="1" x14ac:dyDescent="0.3">
      <c r="A35" s="45" t="s">
        <v>24</v>
      </c>
      <c r="B35" s="52">
        <f>B36+B37</f>
        <v>1864</v>
      </c>
      <c r="C35" s="52">
        <f t="shared" ref="C35:G35" si="16">C36+C37</f>
        <v>34909404</v>
      </c>
      <c r="D35" s="52">
        <f t="shared" si="16"/>
        <v>7515</v>
      </c>
      <c r="E35" s="52">
        <f t="shared" si="16"/>
        <v>165625598</v>
      </c>
      <c r="F35" s="52">
        <f t="shared" si="16"/>
        <v>1432</v>
      </c>
      <c r="G35" s="52">
        <f t="shared" si="16"/>
        <v>26424015</v>
      </c>
      <c r="H35" s="36">
        <f t="shared" si="1"/>
        <v>8947</v>
      </c>
      <c r="I35" s="37">
        <f t="shared" si="1"/>
        <v>192049613</v>
      </c>
      <c r="J35" s="19">
        <f t="shared" si="2"/>
        <v>10811</v>
      </c>
      <c r="K35" s="20">
        <f t="shared" si="4"/>
        <v>226959017</v>
      </c>
      <c r="L35" s="233"/>
      <c r="M35" s="234"/>
      <c r="N35" s="234"/>
      <c r="O35" s="235"/>
    </row>
    <row r="36" spans="1:15" ht="15.75" thickBot="1" x14ac:dyDescent="0.3">
      <c r="A36" s="46" t="s">
        <v>25</v>
      </c>
      <c r="B36" s="40">
        <f>[5]Massachusetts!$D$19</f>
        <v>1858</v>
      </c>
      <c r="C36" s="41">
        <f>[5]Massachusetts!$G$19</f>
        <v>34887532</v>
      </c>
      <c r="D36" s="42">
        <f>[5]Massachusetts!$H$19</f>
        <v>7488</v>
      </c>
      <c r="E36" s="42">
        <f>[5]Massachusetts!$I$19</f>
        <v>164925106</v>
      </c>
      <c r="F36" s="47">
        <f>[5]Massachusetts!$J$19</f>
        <v>1391</v>
      </c>
      <c r="G36" s="55">
        <f>[5]Massachusetts!$K$19</f>
        <v>25806152</v>
      </c>
      <c r="H36" s="18">
        <f t="shared" si="1"/>
        <v>8879</v>
      </c>
      <c r="I36" s="18">
        <f t="shared" si="1"/>
        <v>190731258</v>
      </c>
      <c r="J36" s="38">
        <f t="shared" si="2"/>
        <v>10737</v>
      </c>
      <c r="K36" s="20">
        <f t="shared" si="4"/>
        <v>225618790</v>
      </c>
      <c r="L36" s="233"/>
      <c r="M36" s="234"/>
      <c r="N36" s="234"/>
      <c r="O36" s="235"/>
    </row>
    <row r="37" spans="1:15" ht="15.75" thickBot="1" x14ac:dyDescent="0.3">
      <c r="A37" s="46" t="s">
        <v>26</v>
      </c>
      <c r="B37" s="40">
        <f>[5]Nantucket!$D$19</f>
        <v>6</v>
      </c>
      <c r="C37" s="41">
        <f>[5]Nantucket!$G$19</f>
        <v>21872</v>
      </c>
      <c r="D37" s="42">
        <f>[5]Nantucket!$H$19</f>
        <v>27</v>
      </c>
      <c r="E37" s="42">
        <f>[5]Nantucket!$I$19</f>
        <v>700492</v>
      </c>
      <c r="F37" s="47">
        <f>[5]Nantucket!$J$19</f>
        <v>41</v>
      </c>
      <c r="G37" s="55">
        <f>[5]Nantucket!$K$19</f>
        <v>617863</v>
      </c>
      <c r="H37" s="18">
        <f t="shared" si="1"/>
        <v>68</v>
      </c>
      <c r="I37" s="18">
        <f t="shared" si="1"/>
        <v>1318355</v>
      </c>
      <c r="J37" s="19">
        <f t="shared" si="2"/>
        <v>74</v>
      </c>
      <c r="K37" s="20">
        <f t="shared" si="4"/>
        <v>1340227</v>
      </c>
      <c r="L37" s="233"/>
      <c r="M37" s="234"/>
      <c r="N37" s="234"/>
      <c r="O37" s="235"/>
    </row>
    <row r="38" spans="1:15" ht="15.75" thickBot="1" x14ac:dyDescent="0.3">
      <c r="A38" s="45" t="s">
        <v>27</v>
      </c>
      <c r="B38" s="52">
        <f>B39</f>
        <v>297</v>
      </c>
      <c r="C38" s="52">
        <f t="shared" ref="C38:G38" si="17">C39</f>
        <v>654088</v>
      </c>
      <c r="D38" s="52">
        <f t="shared" si="17"/>
        <v>466</v>
      </c>
      <c r="E38" s="52">
        <f t="shared" si="17"/>
        <v>5335324</v>
      </c>
      <c r="F38" s="52">
        <f t="shared" si="17"/>
        <v>829</v>
      </c>
      <c r="G38" s="52">
        <f t="shared" si="17"/>
        <v>2534855</v>
      </c>
      <c r="H38" s="36">
        <f t="shared" si="1"/>
        <v>1295</v>
      </c>
      <c r="I38" s="37">
        <f t="shared" si="1"/>
        <v>7870179</v>
      </c>
      <c r="J38" s="19">
        <f t="shared" si="2"/>
        <v>1592</v>
      </c>
      <c r="K38" s="20">
        <f t="shared" si="4"/>
        <v>8524267</v>
      </c>
      <c r="L38" s="233"/>
      <c r="M38" s="234"/>
      <c r="N38" s="234"/>
      <c r="O38" s="235"/>
    </row>
    <row r="39" spans="1:15" ht="15.75" thickBot="1" x14ac:dyDescent="0.3">
      <c r="A39" s="46" t="s">
        <v>28</v>
      </c>
      <c r="B39" s="70">
        <f>[6]Electric!$E$45</f>
        <v>297</v>
      </c>
      <c r="C39" s="41">
        <f>[6]Electric!$F$45</f>
        <v>654088</v>
      </c>
      <c r="D39" s="42">
        <f>[6]Electric!$I$45</f>
        <v>466</v>
      </c>
      <c r="E39" s="42">
        <f>[6]Electric!$J$45</f>
        <v>5335324</v>
      </c>
      <c r="F39" s="47">
        <f>[6]Electric!$M$45</f>
        <v>829</v>
      </c>
      <c r="G39" s="55">
        <f>[6]Electric!$N$45</f>
        <v>2534855</v>
      </c>
      <c r="H39" s="18">
        <f t="shared" si="1"/>
        <v>1295</v>
      </c>
      <c r="I39" s="18">
        <f t="shared" si="1"/>
        <v>7870179</v>
      </c>
      <c r="J39" s="19">
        <f t="shared" si="2"/>
        <v>1592</v>
      </c>
      <c r="K39" s="20">
        <f t="shared" si="4"/>
        <v>8524267</v>
      </c>
      <c r="L39" s="233"/>
      <c r="M39" s="234"/>
      <c r="N39" s="234"/>
      <c r="O39" s="235"/>
    </row>
    <row r="40" spans="1:15" ht="15.75" thickBot="1" x14ac:dyDescent="0.3">
      <c r="A40" s="196" t="s">
        <v>38</v>
      </c>
      <c r="B40" s="79">
        <f t="shared" ref="B40:G40" si="18">B41+B44+B47</f>
        <v>8</v>
      </c>
      <c r="C40" s="79">
        <f t="shared" si="18"/>
        <v>463856</v>
      </c>
      <c r="D40" s="71">
        <f t="shared" si="18"/>
        <v>37</v>
      </c>
      <c r="E40" s="71">
        <f t="shared" si="18"/>
        <v>2153084</v>
      </c>
      <c r="F40" s="28">
        <f t="shared" si="18"/>
        <v>8</v>
      </c>
      <c r="G40" s="28">
        <f t="shared" si="18"/>
        <v>328098</v>
      </c>
      <c r="H40" s="29">
        <f t="shared" si="1"/>
        <v>45</v>
      </c>
      <c r="I40" s="30">
        <f t="shared" si="1"/>
        <v>2481182</v>
      </c>
      <c r="J40" s="31">
        <f t="shared" si="2"/>
        <v>53</v>
      </c>
      <c r="K40" s="32">
        <f t="shared" si="4"/>
        <v>2945038</v>
      </c>
      <c r="L40" s="233">
        <f>K40/K3</f>
        <v>8.3964226147568218E-4</v>
      </c>
      <c r="M40" s="234">
        <f>J40/J3</f>
        <v>1.8728815236350582E-5</v>
      </c>
      <c r="N40" s="234">
        <f>E40/K40</f>
        <v>0.73108869902527573</v>
      </c>
      <c r="O40" s="235">
        <f>G40/K40</f>
        <v>0.11140705145400501</v>
      </c>
    </row>
    <row r="41" spans="1:15" ht="15.75" thickBot="1" x14ac:dyDescent="0.3">
      <c r="A41" s="120" t="str">
        <f>A32</f>
        <v>EverSource</v>
      </c>
      <c r="B41" s="121">
        <f t="shared" ref="B41:G41" si="19">B42+B43</f>
        <v>5</v>
      </c>
      <c r="C41" s="122">
        <f t="shared" si="19"/>
        <v>395376</v>
      </c>
      <c r="D41" s="122">
        <f t="shared" si="19"/>
        <v>20</v>
      </c>
      <c r="E41" s="122">
        <f t="shared" si="19"/>
        <v>1074664</v>
      </c>
      <c r="F41" s="122">
        <f t="shared" si="19"/>
        <v>8</v>
      </c>
      <c r="G41" s="122">
        <f t="shared" si="19"/>
        <v>328098</v>
      </c>
      <c r="H41" s="103">
        <f>D41+F41</f>
        <v>28</v>
      </c>
      <c r="I41" s="104">
        <f>E41+G41</f>
        <v>1402762</v>
      </c>
      <c r="J41" s="105">
        <f t="shared" si="2"/>
        <v>33</v>
      </c>
      <c r="K41" s="106">
        <f t="shared" si="4"/>
        <v>1798138</v>
      </c>
      <c r="L41" s="233"/>
      <c r="M41" s="234"/>
      <c r="N41" s="234"/>
      <c r="O41" s="235"/>
    </row>
    <row r="42" spans="1:15" ht="15.75" thickBot="1" x14ac:dyDescent="0.3">
      <c r="A42" s="107" t="str">
        <f>A33</f>
        <v>EverSource East</v>
      </c>
      <c r="B42" s="165">
        <v>5</v>
      </c>
      <c r="C42" s="166">
        <v>395376</v>
      </c>
      <c r="D42" s="166">
        <v>17</v>
      </c>
      <c r="E42" s="166">
        <v>923080</v>
      </c>
      <c r="F42" s="166">
        <v>8</v>
      </c>
      <c r="G42" s="166">
        <v>328098</v>
      </c>
      <c r="H42" s="110">
        <f t="shared" ref="H42:I43" si="20">D42+F42</f>
        <v>25</v>
      </c>
      <c r="I42" s="111">
        <f t="shared" si="20"/>
        <v>1251178</v>
      </c>
      <c r="J42" s="112">
        <f t="shared" si="2"/>
        <v>30</v>
      </c>
      <c r="K42" s="112">
        <f t="shared" si="4"/>
        <v>1646554</v>
      </c>
      <c r="L42" s="233"/>
      <c r="M42" s="234"/>
      <c r="N42" s="234"/>
      <c r="O42" s="235"/>
    </row>
    <row r="43" spans="1:15" ht="15.75" thickBot="1" x14ac:dyDescent="0.3">
      <c r="A43" s="113" t="str">
        <f>A25</f>
        <v>EverSource West</v>
      </c>
      <c r="B43" s="114"/>
      <c r="C43" s="115"/>
      <c r="D43" s="115">
        <v>3</v>
      </c>
      <c r="E43" s="115">
        <v>151584</v>
      </c>
      <c r="F43" s="115"/>
      <c r="G43" s="115"/>
      <c r="H43" s="116">
        <f t="shared" si="20"/>
        <v>3</v>
      </c>
      <c r="I43" s="117">
        <f t="shared" si="20"/>
        <v>151584</v>
      </c>
      <c r="J43" s="118">
        <f t="shared" si="2"/>
        <v>3</v>
      </c>
      <c r="K43" s="119">
        <f t="shared" si="4"/>
        <v>151584</v>
      </c>
      <c r="L43" s="233"/>
      <c r="M43" s="234"/>
      <c r="N43" s="234"/>
      <c r="O43" s="235"/>
    </row>
    <row r="44" spans="1:15" ht="15.75" thickBot="1" x14ac:dyDescent="0.3">
      <c r="A44" s="120" t="s">
        <v>24</v>
      </c>
      <c r="B44" s="121">
        <f>B45+B46</f>
        <v>2</v>
      </c>
      <c r="C44" s="122">
        <f t="shared" ref="C44:G44" si="21">C45+C46</f>
        <v>68200</v>
      </c>
      <c r="D44" s="122">
        <f t="shared" si="21"/>
        <v>16</v>
      </c>
      <c r="E44" s="122">
        <f t="shared" si="21"/>
        <v>1078420</v>
      </c>
      <c r="F44" s="122">
        <f t="shared" si="21"/>
        <v>0</v>
      </c>
      <c r="G44" s="122">
        <f t="shared" si="21"/>
        <v>0</v>
      </c>
      <c r="H44" s="103">
        <f>D44+F44</f>
        <v>16</v>
      </c>
      <c r="I44" s="103">
        <f>E44+G44</f>
        <v>1078420</v>
      </c>
      <c r="J44" s="123">
        <f t="shared" si="2"/>
        <v>18</v>
      </c>
      <c r="K44" s="106">
        <f t="shared" si="4"/>
        <v>1146620</v>
      </c>
      <c r="L44" s="233"/>
      <c r="M44" s="234"/>
      <c r="N44" s="234"/>
      <c r="O44" s="235"/>
    </row>
    <row r="45" spans="1:15" x14ac:dyDescent="0.25">
      <c r="A45" s="124" t="s">
        <v>25</v>
      </c>
      <c r="B45" s="165">
        <v>2</v>
      </c>
      <c r="C45" s="166">
        <v>68200</v>
      </c>
      <c r="D45" s="166">
        <v>16</v>
      </c>
      <c r="E45" s="166">
        <v>1078420</v>
      </c>
      <c r="F45" s="109">
        <v>0</v>
      </c>
      <c r="G45" s="109">
        <v>0</v>
      </c>
      <c r="H45" s="110">
        <f t="shared" ref="H45" si="22">D45+F45</f>
        <v>16</v>
      </c>
      <c r="I45" s="111">
        <f t="shared" ref="I45" si="23">E45+G45</f>
        <v>1078420</v>
      </c>
      <c r="J45" s="112">
        <f t="shared" ref="J45:J46" si="24">B45+D45+F45</f>
        <v>18</v>
      </c>
      <c r="K45" s="112">
        <f t="shared" ref="K45:K46" si="25">C45+E45+G45</f>
        <v>1146620</v>
      </c>
      <c r="L45" s="233"/>
      <c r="M45" s="234"/>
      <c r="N45" s="234"/>
      <c r="O45" s="235"/>
    </row>
    <row r="46" spans="1:15" ht="15.75" thickBot="1" x14ac:dyDescent="0.3">
      <c r="A46" s="124" t="s">
        <v>26</v>
      </c>
      <c r="B46" s="125"/>
      <c r="C46" s="126"/>
      <c r="D46" s="126"/>
      <c r="E46" s="126"/>
      <c r="F46" s="126"/>
      <c r="G46" s="126"/>
      <c r="H46" s="127"/>
      <c r="I46" s="127"/>
      <c r="J46" s="128">
        <f t="shared" si="24"/>
        <v>0</v>
      </c>
      <c r="K46" s="128">
        <f t="shared" si="25"/>
        <v>0</v>
      </c>
      <c r="L46" s="233"/>
      <c r="M46" s="234"/>
      <c r="N46" s="234"/>
      <c r="O46" s="235"/>
    </row>
    <row r="47" spans="1:15" ht="15.75" thickBot="1" x14ac:dyDescent="0.3">
      <c r="A47" s="120" t="s">
        <v>27</v>
      </c>
      <c r="B47" s="129">
        <f>B48</f>
        <v>1</v>
      </c>
      <c r="C47" s="130">
        <f t="shared" ref="C47:G47" si="26">C48</f>
        <v>280</v>
      </c>
      <c r="D47" s="131">
        <f t="shared" si="26"/>
        <v>1</v>
      </c>
      <c r="E47" s="131">
        <f t="shared" si="26"/>
        <v>0</v>
      </c>
      <c r="F47" s="131">
        <f t="shared" si="26"/>
        <v>0</v>
      </c>
      <c r="G47" s="131">
        <f t="shared" si="26"/>
        <v>0</v>
      </c>
      <c r="H47" s="131">
        <f>D47+F47</f>
        <v>1</v>
      </c>
      <c r="I47" s="131">
        <f>E47+G47</f>
        <v>0</v>
      </c>
      <c r="J47" s="132">
        <f t="shared" ref="J47:K48" si="27">B47+D47+F47</f>
        <v>2</v>
      </c>
      <c r="K47" s="133">
        <f t="shared" si="27"/>
        <v>280</v>
      </c>
      <c r="L47" s="233"/>
      <c r="M47" s="234"/>
      <c r="N47" s="234"/>
      <c r="O47" s="235"/>
    </row>
    <row r="48" spans="1:15" ht="15.75" thickBot="1" x14ac:dyDescent="0.3">
      <c r="A48" s="134" t="s">
        <v>28</v>
      </c>
      <c r="B48" s="135">
        <v>1</v>
      </c>
      <c r="C48" s="110">
        <v>280</v>
      </c>
      <c r="D48" s="136">
        <v>1</v>
      </c>
      <c r="E48" s="136">
        <v>0</v>
      </c>
      <c r="F48" s="136"/>
      <c r="G48" s="136"/>
      <c r="H48" s="136"/>
      <c r="I48" s="136"/>
      <c r="J48" s="137">
        <f t="shared" si="27"/>
        <v>2</v>
      </c>
      <c r="K48" s="137">
        <f t="shared" si="27"/>
        <v>280</v>
      </c>
      <c r="L48" s="233"/>
      <c r="M48" s="234"/>
      <c r="N48" s="234"/>
      <c r="O48" s="235"/>
    </row>
    <row r="49" spans="1:15" ht="15.75" thickBot="1" x14ac:dyDescent="0.3">
      <c r="A49" s="24" t="s">
        <v>32</v>
      </c>
      <c r="B49" s="25">
        <f>B50+B53+B56</f>
        <v>276</v>
      </c>
      <c r="C49" s="25">
        <f t="shared" ref="C49:G49" si="28">C50+C53+C56</f>
        <v>22882005</v>
      </c>
      <c r="D49" s="27">
        <f t="shared" si="28"/>
        <v>3203</v>
      </c>
      <c r="E49" s="27">
        <f t="shared" si="28"/>
        <v>757889106</v>
      </c>
      <c r="F49" s="28">
        <f t="shared" si="28"/>
        <v>227</v>
      </c>
      <c r="G49" s="49">
        <f t="shared" si="28"/>
        <v>22911793</v>
      </c>
      <c r="H49" s="29">
        <f>D49+F49</f>
        <v>3430</v>
      </c>
      <c r="I49" s="30">
        <f>E49+G49</f>
        <v>780800899</v>
      </c>
      <c r="J49" s="31">
        <f t="shared" si="2"/>
        <v>3706</v>
      </c>
      <c r="K49" s="32">
        <f t="shared" si="4"/>
        <v>803682904</v>
      </c>
      <c r="L49" s="233">
        <f>K49/K3</f>
        <v>0.22913325092032891</v>
      </c>
      <c r="M49" s="242">
        <f>J49/J3</f>
        <v>1.3096035710550048E-3</v>
      </c>
      <c r="N49" s="242">
        <f>E49/K49</f>
        <v>0.94302006702882413</v>
      </c>
      <c r="O49" s="243">
        <f>G49/K49</f>
        <v>2.8508498670266599E-2</v>
      </c>
    </row>
    <row r="50" spans="1:15" ht="15.75" thickBot="1" x14ac:dyDescent="0.3">
      <c r="A50" s="45" t="s">
        <v>21</v>
      </c>
      <c r="B50" s="52">
        <f>SUM(B51:B52)</f>
        <v>79</v>
      </c>
      <c r="C50" s="52">
        <f t="shared" ref="C50:I50" si="29">SUM(C51:C52)</f>
        <v>9269200</v>
      </c>
      <c r="D50" s="52">
        <f t="shared" si="29"/>
        <v>699</v>
      </c>
      <c r="E50" s="52">
        <f t="shared" si="29"/>
        <v>295190164</v>
      </c>
      <c r="F50" s="52">
        <f t="shared" si="29"/>
        <v>60</v>
      </c>
      <c r="G50" s="52">
        <f t="shared" si="29"/>
        <v>8503625</v>
      </c>
      <c r="H50" s="52">
        <f t="shared" si="29"/>
        <v>759</v>
      </c>
      <c r="I50" s="52">
        <f t="shared" si="29"/>
        <v>303693789</v>
      </c>
      <c r="J50" s="38">
        <f t="shared" si="2"/>
        <v>838</v>
      </c>
      <c r="K50" s="20">
        <f t="shared" si="4"/>
        <v>312962989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66</v>
      </c>
      <c r="C51" s="41">
        <v>8118304</v>
      </c>
      <c r="D51" s="42">
        <v>514</v>
      </c>
      <c r="E51" s="42">
        <v>256404454</v>
      </c>
      <c r="F51" s="40">
        <v>57</v>
      </c>
      <c r="G51" s="42">
        <v>7936025</v>
      </c>
      <c r="H51" s="18">
        <f t="shared" si="1"/>
        <v>571</v>
      </c>
      <c r="I51" s="18">
        <f t="shared" si="1"/>
        <v>264340479</v>
      </c>
      <c r="J51" s="38">
        <f t="shared" si="2"/>
        <v>637</v>
      </c>
      <c r="K51" s="20">
        <f t="shared" si="4"/>
        <v>272458783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f>'[4]DOER February 2024_'!$B$7+'[4]DOER February 2024_'!$B$15</f>
        <v>13</v>
      </c>
      <c r="C52" s="40">
        <f>'[4]DOER February 2024_'!$C$7+'[4]DOER February 2024_'!$C$15</f>
        <v>1150896</v>
      </c>
      <c r="D52" s="40">
        <f>'[4]DOER February 2024_'!$D$7+'[4]DOER February 2024_'!$D$15</f>
        <v>185</v>
      </c>
      <c r="E52" s="40">
        <f>'[4]DOER February 2024_'!$E$7+'[4]DOER February 2024_'!$E$15</f>
        <v>38785710</v>
      </c>
      <c r="F52" s="40">
        <f>'[4]DOER February 2024_'!$F$7+'[4]DOER February 2024_'!$F$15</f>
        <v>3</v>
      </c>
      <c r="G52" s="40">
        <f>'[4]DOER February 2024_'!$G$7+'[4]DOER February 2024_'!$G$15</f>
        <v>567600</v>
      </c>
      <c r="H52" s="18">
        <f t="shared" si="1"/>
        <v>188</v>
      </c>
      <c r="I52" s="18">
        <f t="shared" si="1"/>
        <v>39353310</v>
      </c>
      <c r="J52" s="38">
        <f t="shared" si="2"/>
        <v>201</v>
      </c>
      <c r="K52" s="20">
        <f t="shared" si="4"/>
        <v>40504206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197</v>
      </c>
      <c r="C53" s="52">
        <f t="shared" ref="C53:G53" si="30">C54+C55</f>
        <v>13612805</v>
      </c>
      <c r="D53" s="52">
        <f t="shared" si="30"/>
        <v>2475</v>
      </c>
      <c r="E53" s="52">
        <f t="shared" si="30"/>
        <v>451927749</v>
      </c>
      <c r="F53" s="52">
        <f t="shared" si="30"/>
        <v>167</v>
      </c>
      <c r="G53" s="52">
        <f t="shared" si="30"/>
        <v>14408168</v>
      </c>
      <c r="H53" s="36">
        <f t="shared" si="1"/>
        <v>2642</v>
      </c>
      <c r="I53" s="37">
        <f t="shared" si="1"/>
        <v>466335917</v>
      </c>
      <c r="J53" s="19">
        <f t="shared" si="2"/>
        <v>2839</v>
      </c>
      <c r="K53" s="20">
        <f t="shared" si="4"/>
        <v>479948722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f>[5]Massachusetts!$D$20</f>
        <v>197</v>
      </c>
      <c r="C54" s="41">
        <f>[5]Massachusetts!$G$20</f>
        <v>13612805</v>
      </c>
      <c r="D54" s="42">
        <f>[5]Massachusetts!$H$20</f>
        <v>2468</v>
      </c>
      <c r="E54" s="42">
        <f>[5]Massachusetts!$I$20</f>
        <v>451293445</v>
      </c>
      <c r="F54" s="47">
        <f>[5]Massachusetts!$J$20</f>
        <v>164</v>
      </c>
      <c r="G54" s="55">
        <f>[5]Massachusetts!$K$20</f>
        <v>14106050</v>
      </c>
      <c r="H54" s="18">
        <f t="shared" si="1"/>
        <v>2632</v>
      </c>
      <c r="I54" s="18">
        <f t="shared" si="1"/>
        <v>465399495</v>
      </c>
      <c r="J54" s="38">
        <f t="shared" si="2"/>
        <v>2829</v>
      </c>
      <c r="K54" s="20">
        <f t="shared" si="4"/>
        <v>479012300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>
        <f>[5]Nantucket!$D$20</f>
        <v>0</v>
      </c>
      <c r="C55" s="41">
        <f>[5]Nantucket!$G$20</f>
        <v>0</v>
      </c>
      <c r="D55" s="42">
        <f>[5]Nantucket!$H$20</f>
        <v>7</v>
      </c>
      <c r="E55" s="42">
        <f>[5]Nantucket!$I$20</f>
        <v>634304</v>
      </c>
      <c r="F55" s="47">
        <f>[5]Nantucket!$J$20</f>
        <v>3</v>
      </c>
      <c r="G55" s="48">
        <f>[5]Nantucket!$K$20</f>
        <v>302118</v>
      </c>
      <c r="H55" s="18">
        <f t="shared" si="1"/>
        <v>10</v>
      </c>
      <c r="I55" s="18">
        <f t="shared" si="1"/>
        <v>936422</v>
      </c>
      <c r="J55" s="38">
        <f t="shared" si="2"/>
        <v>10</v>
      </c>
      <c r="K55" s="20">
        <f t="shared" si="4"/>
        <v>936422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31">C57</f>
        <v>0</v>
      </c>
      <c r="D56" s="52">
        <f t="shared" si="31"/>
        <v>29</v>
      </c>
      <c r="E56" s="52">
        <f t="shared" si="31"/>
        <v>10771193</v>
      </c>
      <c r="F56" s="52">
        <f t="shared" si="31"/>
        <v>0</v>
      </c>
      <c r="G56" s="52">
        <f t="shared" si="31"/>
        <v>0</v>
      </c>
      <c r="H56" s="36">
        <f t="shared" si="1"/>
        <v>29</v>
      </c>
      <c r="I56" s="37">
        <f t="shared" si="1"/>
        <v>10771193</v>
      </c>
      <c r="J56" s="19">
        <f t="shared" si="2"/>
        <v>29</v>
      </c>
      <c r="K56" s="20">
        <f t="shared" si="4"/>
        <v>10771193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>
        <f>[6]Electric!$E$46</f>
        <v>0</v>
      </c>
      <c r="C57" s="41">
        <f>[6]Electric!$F$46</f>
        <v>0</v>
      </c>
      <c r="D57" s="42">
        <f>[6]Electric!$I$46</f>
        <v>29</v>
      </c>
      <c r="E57" s="42">
        <f>[6]Electric!$J$46</f>
        <v>10771193</v>
      </c>
      <c r="F57" s="47">
        <f>[6]Electric!$M$46</f>
        <v>0</v>
      </c>
      <c r="G57" s="55">
        <f>[6]Electric!$N$46</f>
        <v>0</v>
      </c>
      <c r="H57" s="18">
        <f t="shared" si="1"/>
        <v>29</v>
      </c>
      <c r="I57" s="18">
        <f t="shared" si="1"/>
        <v>10771193</v>
      </c>
      <c r="J57" s="19">
        <f t="shared" si="2"/>
        <v>29</v>
      </c>
      <c r="K57" s="20">
        <f t="shared" si="4"/>
        <v>10771193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32">B59+B62+B65</f>
        <v>6178</v>
      </c>
      <c r="C58" s="25">
        <f t="shared" si="32"/>
        <v>2365241.4569999999</v>
      </c>
      <c r="D58" s="27">
        <f t="shared" si="32"/>
        <v>6420</v>
      </c>
      <c r="E58" s="27">
        <f t="shared" si="32"/>
        <v>9981037.6830000002</v>
      </c>
      <c r="F58" s="28">
        <f t="shared" si="32"/>
        <v>3840</v>
      </c>
      <c r="G58" s="28">
        <f t="shared" si="32"/>
        <v>2293425.5180000002</v>
      </c>
      <c r="H58" s="29">
        <f t="shared" si="1"/>
        <v>10260</v>
      </c>
      <c r="I58" s="30">
        <f t="shared" si="1"/>
        <v>12274463.201000001</v>
      </c>
      <c r="J58" s="31">
        <f t="shared" si="2"/>
        <v>16438</v>
      </c>
      <c r="K58" s="32">
        <f t="shared" si="4"/>
        <v>14639704.658</v>
      </c>
      <c r="L58" s="244">
        <f>K58/K3</f>
        <v>4.1738390901506868E-3</v>
      </c>
      <c r="M58" s="242">
        <f>J58/J3</f>
        <v>5.8087597142477522E-3</v>
      </c>
      <c r="N58" s="242">
        <f>E58/K58</f>
        <v>0.68177862300970471</v>
      </c>
      <c r="O58" s="243">
        <f>G58/K58</f>
        <v>0.15665790885656541</v>
      </c>
    </row>
    <row r="59" spans="1:15" ht="15.75" thickBot="1" x14ac:dyDescent="0.3">
      <c r="A59" s="45" t="s">
        <v>21</v>
      </c>
      <c r="B59" s="52">
        <f>D60+D61</f>
        <v>5884</v>
      </c>
      <c r="C59" s="52">
        <f>C60+C61</f>
        <v>1114710.4569999999</v>
      </c>
      <c r="D59" s="53">
        <f>D60+D61</f>
        <v>5884</v>
      </c>
      <c r="E59" s="53">
        <f>E60+E61</f>
        <v>5738986.6830000002</v>
      </c>
      <c r="F59" s="52">
        <f>SUM(F60:F61)</f>
        <v>3422</v>
      </c>
      <c r="G59" s="52">
        <f>SUM(G60:G61)</f>
        <v>1257538.5179999999</v>
      </c>
      <c r="H59" s="36">
        <f t="shared" si="1"/>
        <v>9306</v>
      </c>
      <c r="I59" s="37">
        <f t="shared" si="1"/>
        <v>6996525.2010000004</v>
      </c>
      <c r="J59" s="38">
        <f t="shared" si="2"/>
        <v>15190</v>
      </c>
      <c r="K59" s="20">
        <f t="shared" si="4"/>
        <v>8111235.6580000008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1785</v>
      </c>
      <c r="C60" s="41">
        <v>706967</v>
      </c>
      <c r="D60" s="42">
        <v>5109</v>
      </c>
      <c r="E60" s="42">
        <v>5188271</v>
      </c>
      <c r="F60" s="40">
        <v>2729</v>
      </c>
      <c r="G60" s="42">
        <v>1107186</v>
      </c>
      <c r="H60" s="18">
        <f t="shared" si="1"/>
        <v>7838</v>
      </c>
      <c r="I60" s="18">
        <f t="shared" si="1"/>
        <v>6295457</v>
      </c>
      <c r="J60" s="38">
        <f t="shared" si="2"/>
        <v>9623</v>
      </c>
      <c r="K60" s="20">
        <f t="shared" si="4"/>
        <v>7002424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f>'[4]DOER February 2024_'!$B$12+'[4]DOER February 2024_'!$B$13</f>
        <v>1450</v>
      </c>
      <c r="C61" s="40">
        <f>'[4]DOER February 2024_'!$C$12+'[4]DOER February 2024_'!$C$13</f>
        <v>407743.45699999999</v>
      </c>
      <c r="D61" s="40">
        <f>'[4]DOER February 2024_'!$D$12+'[4]DOER February 2024_'!$D$13</f>
        <v>775</v>
      </c>
      <c r="E61" s="40">
        <f>'[4]DOER February 2024_'!$E$12+'[4]DOER February 2024_'!$E$13</f>
        <v>550715.68299999996</v>
      </c>
      <c r="F61" s="40">
        <f>'[4]DOER February 2024_'!$F$12+'[4]DOER February 2024_'!$F$13</f>
        <v>693</v>
      </c>
      <c r="G61" s="40">
        <f>'[4]DOER February 2024_'!$G$12+'[4]DOER February 2024_'!$G$13</f>
        <v>150352.51800000001</v>
      </c>
      <c r="H61" s="18">
        <f t="shared" si="1"/>
        <v>1468</v>
      </c>
      <c r="I61" s="18">
        <f t="shared" si="1"/>
        <v>701068.201</v>
      </c>
      <c r="J61" s="38">
        <f t="shared" si="2"/>
        <v>2918</v>
      </c>
      <c r="K61" s="20">
        <f t="shared" si="4"/>
        <v>1108811.6579999998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196</v>
      </c>
      <c r="C62" s="52">
        <f t="shared" ref="C62:G62" si="33">C63+C64</f>
        <v>1240034</v>
      </c>
      <c r="D62" s="52">
        <f t="shared" si="33"/>
        <v>423</v>
      </c>
      <c r="E62" s="52">
        <f t="shared" si="33"/>
        <v>4171289</v>
      </c>
      <c r="F62" s="52">
        <f t="shared" si="33"/>
        <v>172</v>
      </c>
      <c r="G62" s="52">
        <f t="shared" si="33"/>
        <v>994849</v>
      </c>
      <c r="H62" s="36">
        <f t="shared" si="1"/>
        <v>595</v>
      </c>
      <c r="I62" s="37">
        <f t="shared" si="1"/>
        <v>5166138</v>
      </c>
      <c r="J62" s="19">
        <f t="shared" si="2"/>
        <v>791</v>
      </c>
      <c r="K62" s="20">
        <f t="shared" si="4"/>
        <v>6406172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f>[5]Massachusetts!$D$30</f>
        <v>196</v>
      </c>
      <c r="C63" s="41">
        <f>[5]Massachusetts!$G$30</f>
        <v>1240034</v>
      </c>
      <c r="D63" s="42">
        <f>[5]Massachusetts!$H$30</f>
        <v>423</v>
      </c>
      <c r="E63" s="42">
        <f>[5]Massachusetts!$I$30</f>
        <v>4171289</v>
      </c>
      <c r="F63" s="47">
        <f>[5]Massachusetts!$J$30</f>
        <v>170</v>
      </c>
      <c r="G63" s="55">
        <f>[5]Massachusetts!$K$30</f>
        <v>970846</v>
      </c>
      <c r="H63" s="18">
        <f t="shared" si="1"/>
        <v>593</v>
      </c>
      <c r="I63" s="18">
        <f t="shared" si="1"/>
        <v>5142135</v>
      </c>
      <c r="J63" s="38">
        <f t="shared" si="2"/>
        <v>789</v>
      </c>
      <c r="K63" s="20">
        <f t="shared" si="4"/>
        <v>6382169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>
        <f>[5]Nantucket!$D$30</f>
        <v>0</v>
      </c>
      <c r="C64" s="41">
        <f>[5]Nantucket!$G$30</f>
        <v>0</v>
      </c>
      <c r="D64" s="42">
        <f>[5]Nantucket!$H$30</f>
        <v>0</v>
      </c>
      <c r="E64" s="42">
        <f>[5]Nantucket!$I$30</f>
        <v>0</v>
      </c>
      <c r="F64" s="47">
        <f>[5]Nantucket!$J$30</f>
        <v>2</v>
      </c>
      <c r="G64" s="48">
        <f>[5]Nantucket!$K$30</f>
        <v>24003</v>
      </c>
      <c r="H64" s="18">
        <f t="shared" si="1"/>
        <v>2</v>
      </c>
      <c r="I64" s="18">
        <f t="shared" si="1"/>
        <v>24003</v>
      </c>
      <c r="J64" s="38">
        <f t="shared" si="2"/>
        <v>2</v>
      </c>
      <c r="K64" s="20">
        <f t="shared" si="4"/>
        <v>24003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98</v>
      </c>
      <c r="C65" s="52">
        <f t="shared" ref="C65:G65" si="34">C66</f>
        <v>10497</v>
      </c>
      <c r="D65" s="52">
        <f t="shared" si="34"/>
        <v>113</v>
      </c>
      <c r="E65" s="52">
        <f t="shared" si="34"/>
        <v>70762</v>
      </c>
      <c r="F65" s="52">
        <f t="shared" si="34"/>
        <v>246</v>
      </c>
      <c r="G65" s="52">
        <f t="shared" si="34"/>
        <v>41038</v>
      </c>
      <c r="H65" s="36">
        <f t="shared" si="1"/>
        <v>359</v>
      </c>
      <c r="I65" s="37">
        <f t="shared" si="1"/>
        <v>111800</v>
      </c>
      <c r="J65" s="19">
        <f t="shared" si="2"/>
        <v>457</v>
      </c>
      <c r="K65" s="20">
        <f t="shared" si="4"/>
        <v>122297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f>[6]Electric!$E$28</f>
        <v>98</v>
      </c>
      <c r="C66" s="41">
        <f>[6]Electric!$F$28</f>
        <v>10497</v>
      </c>
      <c r="D66" s="42">
        <f>[6]Electric!$I$28</f>
        <v>113</v>
      </c>
      <c r="E66" s="42">
        <f>[6]Electric!$J$28</f>
        <v>70762</v>
      </c>
      <c r="F66" s="47">
        <f>[6]Electric!$M$28</f>
        <v>246</v>
      </c>
      <c r="G66" s="55">
        <f>[6]Electric!$N$28</f>
        <v>41038</v>
      </c>
      <c r="H66" s="18">
        <f t="shared" si="1"/>
        <v>359</v>
      </c>
      <c r="I66" s="18">
        <f t="shared" si="1"/>
        <v>111800</v>
      </c>
      <c r="J66" s="19">
        <f t="shared" si="2"/>
        <v>457</v>
      </c>
      <c r="K66" s="20">
        <f t="shared" si="4"/>
        <v>122297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7" si="35">B68</f>
        <v>378</v>
      </c>
      <c r="C67" s="57">
        <f t="shared" si="35"/>
        <v>639317.5</v>
      </c>
      <c r="D67" s="58">
        <f t="shared" si="35"/>
        <v>105</v>
      </c>
      <c r="E67" s="58">
        <f t="shared" si="35"/>
        <v>1793758.4</v>
      </c>
      <c r="F67" s="28">
        <f t="shared" si="35"/>
        <v>205</v>
      </c>
      <c r="G67" s="28">
        <f t="shared" si="35"/>
        <v>270354.8</v>
      </c>
      <c r="H67" s="29">
        <f t="shared" si="1"/>
        <v>310</v>
      </c>
      <c r="I67" s="30">
        <f t="shared" si="1"/>
        <v>2064113.2</v>
      </c>
      <c r="J67" s="59">
        <f t="shared" si="2"/>
        <v>688</v>
      </c>
      <c r="K67" s="32">
        <f t="shared" si="4"/>
        <v>2703430.6999999997</v>
      </c>
      <c r="L67" s="236">
        <f>K67/K3</f>
        <v>7.7075904171382042E-4</v>
      </c>
      <c r="M67" s="238">
        <f>J67/J3</f>
        <v>2.4312122420017357E-4</v>
      </c>
      <c r="N67" s="238">
        <f>E67/K67</f>
        <v>0.66351188510214076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378</v>
      </c>
      <c r="C68" s="52">
        <f t="shared" ref="C68:G68" si="36">C69</f>
        <v>639317.5</v>
      </c>
      <c r="D68" s="52">
        <f t="shared" si="36"/>
        <v>105</v>
      </c>
      <c r="E68" s="52">
        <f t="shared" si="36"/>
        <v>1793758.4</v>
      </c>
      <c r="F68" s="52">
        <f t="shared" si="36"/>
        <v>205</v>
      </c>
      <c r="G68" s="52">
        <f t="shared" si="36"/>
        <v>270354.8</v>
      </c>
      <c r="H68" s="36">
        <f t="shared" si="1"/>
        <v>310</v>
      </c>
      <c r="I68" s="37">
        <f t="shared" si="1"/>
        <v>2064113.2</v>
      </c>
      <c r="J68" s="60">
        <f t="shared" si="2"/>
        <v>688</v>
      </c>
      <c r="K68" s="61">
        <f t="shared" si="4"/>
        <v>2703430.6999999997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>
        <f>JAN!B69</f>
        <v>378</v>
      </c>
      <c r="C69" s="44">
        <f>JAN!C69</f>
        <v>639317.5</v>
      </c>
      <c r="D69" s="44">
        <f>JAN!D69</f>
        <v>105</v>
      </c>
      <c r="E69" s="44">
        <f>JAN!E69</f>
        <v>1793758.4</v>
      </c>
      <c r="F69" s="44">
        <f>JAN!F69</f>
        <v>205</v>
      </c>
      <c r="G69" s="44">
        <f>JAN!G69</f>
        <v>270354.8</v>
      </c>
      <c r="H69" s="63">
        <f>H68</f>
        <v>310</v>
      </c>
      <c r="I69" s="63">
        <f>I68</f>
        <v>2064113.2</v>
      </c>
      <c r="J69" s="64">
        <f t="shared" si="2"/>
        <v>688</v>
      </c>
      <c r="K69" s="65">
        <f t="shared" si="4"/>
        <v>2703430.6999999997</v>
      </c>
      <c r="L69" s="237"/>
      <c r="M69" s="239"/>
      <c r="N69" s="239"/>
      <c r="O69" s="241"/>
    </row>
    <row r="73" spans="1:15" x14ac:dyDescent="0.25">
      <c r="L73" s="67"/>
    </row>
  </sheetData>
  <mergeCells count="37">
    <mergeCell ref="L4:L12"/>
    <mergeCell ref="M4:M12"/>
    <mergeCell ref="N4:N12"/>
    <mergeCell ref="O4:O12"/>
    <mergeCell ref="B1:C1"/>
    <mergeCell ref="D1:E1"/>
    <mergeCell ref="F1:G1"/>
    <mergeCell ref="H1:I1"/>
    <mergeCell ref="J1:O1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9:L57"/>
    <mergeCell ref="M49:M57"/>
    <mergeCell ref="N49:N57"/>
    <mergeCell ref="O49:O57"/>
    <mergeCell ref="L40:L48"/>
    <mergeCell ref="M40:M48"/>
    <mergeCell ref="N40:N48"/>
    <mergeCell ref="O40:O48"/>
    <mergeCell ref="L58:L66"/>
    <mergeCell ref="M58:M66"/>
    <mergeCell ref="N58:N66"/>
    <mergeCell ref="O58:O66"/>
    <mergeCell ref="L67:L69"/>
    <mergeCell ref="M67:M69"/>
    <mergeCell ref="N67:N69"/>
    <mergeCell ref="O67:O69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344E-5F4C-4F66-BF4A-88D71A5E54E8}">
  <sheetPr>
    <tabColor rgb="FF0070C0"/>
  </sheetPr>
  <dimension ref="A1:R73"/>
  <sheetViews>
    <sheetView topLeftCell="A14" zoomScale="90" zoomScaleNormal="90" workbookViewId="0">
      <selection activeCell="R18" sqref="R18:S47"/>
    </sheetView>
  </sheetViews>
  <sheetFormatPr defaultRowHeight="15" x14ac:dyDescent="0.25"/>
  <cols>
    <col min="1" max="1" width="25.285156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2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97" t="s">
        <v>4</v>
      </c>
      <c r="K1" s="98"/>
      <c r="L1" s="98"/>
      <c r="M1" s="98"/>
      <c r="N1" s="98"/>
      <c r="O1" s="98"/>
    </row>
    <row r="2" spans="1:18" ht="46.5" thickTop="1" thickBot="1" x14ac:dyDescent="0.3">
      <c r="A2" s="1">
        <f>2024</f>
        <v>2024</v>
      </c>
      <c r="B2" s="2" t="s">
        <v>5</v>
      </c>
      <c r="C2" s="174" t="s">
        <v>6</v>
      </c>
      <c r="D2" s="5" t="s">
        <v>7</v>
      </c>
      <c r="E2" s="4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36</v>
      </c>
      <c r="B3" s="17">
        <f>B4+B13+B22+B31+B40+B49+B58</f>
        <v>1020800</v>
      </c>
      <c r="C3" s="175">
        <f t="shared" ref="C3:G3" si="0">C4+C13+C22+C31+C40+C49+C58</f>
        <v>670924195.81799996</v>
      </c>
      <c r="D3" s="187">
        <f t="shared" si="0"/>
        <v>547303</v>
      </c>
      <c r="E3" s="184">
        <f t="shared" si="0"/>
        <v>1888716936.467</v>
      </c>
      <c r="F3" s="17">
        <f t="shared" si="0"/>
        <v>1289133</v>
      </c>
      <c r="G3" s="17">
        <f t="shared" si="0"/>
        <v>836860001.352</v>
      </c>
      <c r="H3" s="18">
        <f>D3+F3</f>
        <v>1836436</v>
      </c>
      <c r="I3" s="18">
        <f>E3+G3</f>
        <v>2725576937.8190002</v>
      </c>
      <c r="J3" s="19">
        <f>B3+D3+F3</f>
        <v>2857236</v>
      </c>
      <c r="K3" s="20">
        <f>C3+E3+G3</f>
        <v>3396501133.6370001</v>
      </c>
      <c r="L3" s="21">
        <f>SUM(L4:L67)</f>
        <v>1.0007959457670208</v>
      </c>
      <c r="M3" s="22">
        <f>SUM(M4:M67)</f>
        <v>1.0002407921501759</v>
      </c>
      <c r="N3" s="22">
        <f>E3/K3</f>
        <v>0.55607722834602646</v>
      </c>
      <c r="O3" s="23">
        <f>G3/K3</f>
        <v>0.24638884794243648</v>
      </c>
    </row>
    <row r="4" spans="1:18" ht="15.75" thickBot="1" x14ac:dyDescent="0.3">
      <c r="A4" s="24" t="s">
        <v>20</v>
      </c>
      <c r="B4" s="26">
        <f>SUM(B5,B8,B11)</f>
        <v>785600</v>
      </c>
      <c r="C4" s="176">
        <f>SUM(C5,C8,C11)</f>
        <v>395031234</v>
      </c>
      <c r="D4" s="74">
        <f>SUM(D5,D8,D11)</f>
        <v>340456</v>
      </c>
      <c r="E4" s="27">
        <f>E5+E8+E11</f>
        <v>193612321</v>
      </c>
      <c r="F4" s="28">
        <f>F5+F8+F11</f>
        <v>1039488</v>
      </c>
      <c r="G4" s="28">
        <f>G5+G8+G11</f>
        <v>541771200</v>
      </c>
      <c r="H4" s="29">
        <f t="shared" ref="H4:I68" si="1">D4+F4</f>
        <v>1379944</v>
      </c>
      <c r="I4" s="30">
        <f>E4+G4</f>
        <v>735383521</v>
      </c>
      <c r="J4" s="31">
        <f t="shared" ref="J4:J69" si="2">B4+D4+F4</f>
        <v>2165544</v>
      </c>
      <c r="K4" s="32">
        <f>C4+I4</f>
        <v>1130414755</v>
      </c>
      <c r="L4" s="233">
        <f>K4/K$3</f>
        <v>0.33281742314319296</v>
      </c>
      <c r="M4" s="234">
        <f>J4/J3</f>
        <v>0.75791569194844244</v>
      </c>
      <c r="N4" s="234">
        <f>E4/$K$4</f>
        <v>0.17127547224912151</v>
      </c>
      <c r="O4" s="235">
        <f>G4/K4</f>
        <v>0.479267629517097</v>
      </c>
    </row>
    <row r="5" spans="1:18" ht="15.75" thickBot="1" x14ac:dyDescent="0.3">
      <c r="A5" s="33" t="s">
        <v>21</v>
      </c>
      <c r="B5" s="34">
        <f>B6+B7</f>
        <v>308717</v>
      </c>
      <c r="C5" s="34">
        <f t="shared" ref="C5:G5" si="3">C6+C7</f>
        <v>156868638</v>
      </c>
      <c r="D5" s="188">
        <f t="shared" si="3"/>
        <v>139421</v>
      </c>
      <c r="E5" s="35">
        <f t="shared" si="3"/>
        <v>78287086</v>
      </c>
      <c r="F5" s="34">
        <f t="shared" si="3"/>
        <v>656530</v>
      </c>
      <c r="G5" s="34">
        <f t="shared" si="3"/>
        <v>319913496</v>
      </c>
      <c r="H5" s="36">
        <f t="shared" si="1"/>
        <v>795951</v>
      </c>
      <c r="I5" s="37">
        <f t="shared" si="1"/>
        <v>398200582</v>
      </c>
      <c r="J5" s="38">
        <f>B5+D5+F5</f>
        <v>1104668</v>
      </c>
      <c r="K5" s="20">
        <f t="shared" ref="K5:K69" si="4">C5+E5+G5</f>
        <v>555069220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218919</v>
      </c>
      <c r="C6" s="42">
        <v>108335376</v>
      </c>
      <c r="D6" s="189">
        <v>123550.99999999999</v>
      </c>
      <c r="E6" s="42">
        <v>68295629</v>
      </c>
      <c r="F6" s="40">
        <v>627858</v>
      </c>
      <c r="G6" s="42">
        <v>302708601</v>
      </c>
      <c r="H6" s="18">
        <f t="shared" si="1"/>
        <v>751409</v>
      </c>
      <c r="I6" s="18">
        <f t="shared" si="1"/>
        <v>371004230</v>
      </c>
      <c r="J6" s="38">
        <f>B6+D6+F6</f>
        <v>970328</v>
      </c>
      <c r="K6" s="20">
        <f t="shared" si="4"/>
        <v>479339606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f>'[7]DOER March 2024'!B$8+'[7]DOER March 2024'!B$10</f>
        <v>89798</v>
      </c>
      <c r="C7" s="40">
        <f>'[7]DOER March 2024'!C$8+'[7]DOER March 2024'!C$10</f>
        <v>48533262</v>
      </c>
      <c r="D7" s="189">
        <f>'[7]DOER March 2024'!D$8+'[7]DOER March 2024'!D$10</f>
        <v>15870</v>
      </c>
      <c r="E7" s="42">
        <f>'[7]DOER March 2024'!E$8+'[7]DOER March 2024'!E$10</f>
        <v>9991457</v>
      </c>
      <c r="F7" s="40">
        <f>'[7]DOER March 2024'!F$8+'[7]DOER March 2024'!F$10</f>
        <v>28672</v>
      </c>
      <c r="G7" s="40">
        <f>'[7]DOER March 2024'!G$8+'[7]DOER March 2024'!G$10</f>
        <v>17204895</v>
      </c>
      <c r="H7" s="18">
        <f t="shared" si="1"/>
        <v>44542</v>
      </c>
      <c r="I7" s="18">
        <f t="shared" si="1"/>
        <v>27196352</v>
      </c>
      <c r="J7" s="38">
        <f>B7+D7+F7</f>
        <v>134340</v>
      </c>
      <c r="K7" s="20">
        <f t="shared" si="4"/>
        <v>75729614</v>
      </c>
      <c r="L7" s="233"/>
      <c r="M7" s="234"/>
      <c r="N7" s="234"/>
      <c r="O7" s="235"/>
      <c r="R7" s="69"/>
    </row>
    <row r="8" spans="1:18" ht="15.75" thickBot="1" x14ac:dyDescent="0.3">
      <c r="A8" s="45" t="s">
        <v>24</v>
      </c>
      <c r="B8" s="34">
        <f>B9+B10</f>
        <v>471021</v>
      </c>
      <c r="C8" s="34">
        <f t="shared" ref="C8:G8" si="5">C9+C10</f>
        <v>235508409</v>
      </c>
      <c r="D8" s="188">
        <f t="shared" si="5"/>
        <v>198661</v>
      </c>
      <c r="E8" s="35">
        <f t="shared" si="5"/>
        <v>114464652</v>
      </c>
      <c r="F8" s="34">
        <f t="shared" si="5"/>
        <v>369807</v>
      </c>
      <c r="G8" s="34">
        <f t="shared" si="5"/>
        <v>214906102</v>
      </c>
      <c r="H8" s="36">
        <f t="shared" si="1"/>
        <v>568468</v>
      </c>
      <c r="I8" s="37">
        <f t="shared" si="1"/>
        <v>329370754</v>
      </c>
      <c r="J8" s="38">
        <f t="shared" si="2"/>
        <v>1039489</v>
      </c>
      <c r="K8" s="20">
        <f t="shared" si="4"/>
        <v>564879163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f>[8]Massachusetts!$D$11</f>
        <v>469169</v>
      </c>
      <c r="C9" s="42">
        <f>[8]Massachusetts!$G$11</f>
        <v>234129190</v>
      </c>
      <c r="D9" s="189">
        <f>[8]Massachusetts!$H$11</f>
        <v>198280</v>
      </c>
      <c r="E9" s="42">
        <f>[8]Massachusetts!$I$11</f>
        <v>114191476</v>
      </c>
      <c r="F9" s="47">
        <f>[8]Massachusetts!$J$11</f>
        <v>359627</v>
      </c>
      <c r="G9" s="48">
        <f>[8]Massachusetts!$K$11</f>
        <v>207496157</v>
      </c>
      <c r="H9" s="18">
        <f t="shared" si="1"/>
        <v>557907</v>
      </c>
      <c r="I9" s="18">
        <f t="shared" si="1"/>
        <v>321687633</v>
      </c>
      <c r="J9" s="38">
        <f t="shared" si="2"/>
        <v>1027076</v>
      </c>
      <c r="K9" s="20">
        <f t="shared" si="4"/>
        <v>555816823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f>[8]Nantucket!$D$11</f>
        <v>1852</v>
      </c>
      <c r="C10" s="42">
        <f>[8]Nantucket!$G$11</f>
        <v>1379219</v>
      </c>
      <c r="D10" s="189">
        <f>[8]Nantucket!$H$11</f>
        <v>381</v>
      </c>
      <c r="E10" s="42">
        <f>[8]Nantucket!$I$11</f>
        <v>273176</v>
      </c>
      <c r="F10" s="47">
        <f>[8]Nantucket!$J$11</f>
        <v>10180</v>
      </c>
      <c r="G10" s="48">
        <f>[8]Nantucket!$K$11</f>
        <v>7409945</v>
      </c>
      <c r="H10" s="18">
        <f t="shared" si="1"/>
        <v>10561</v>
      </c>
      <c r="I10" s="18">
        <f t="shared" si="1"/>
        <v>7683121</v>
      </c>
      <c r="J10" s="38">
        <f t="shared" si="2"/>
        <v>12413</v>
      </c>
      <c r="K10" s="20">
        <f t="shared" si="4"/>
        <v>9062340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>B12</f>
        <v>5862</v>
      </c>
      <c r="C11" s="34">
        <f t="shared" ref="C11:G11" si="6">C12</f>
        <v>2654187</v>
      </c>
      <c r="D11" s="188">
        <f t="shared" si="6"/>
        <v>2374</v>
      </c>
      <c r="E11" s="35">
        <f t="shared" si="6"/>
        <v>860583</v>
      </c>
      <c r="F11" s="34">
        <f t="shared" si="6"/>
        <v>13151</v>
      </c>
      <c r="G11" s="34">
        <f t="shared" si="6"/>
        <v>6951602</v>
      </c>
      <c r="H11" s="36">
        <f t="shared" si="1"/>
        <v>15525</v>
      </c>
      <c r="I11" s="37">
        <f t="shared" si="1"/>
        <v>7812185</v>
      </c>
      <c r="J11" s="38">
        <f t="shared" si="2"/>
        <v>21387</v>
      </c>
      <c r="K11" s="20">
        <f t="shared" si="4"/>
        <v>10466372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f>[9]Electric!$E$42</f>
        <v>5862</v>
      </c>
      <c r="C12" s="42">
        <f>[9]Electric!$F$42</f>
        <v>2654187</v>
      </c>
      <c r="D12" s="189">
        <f>[9]Electric!$I$9</f>
        <v>2374</v>
      </c>
      <c r="E12" s="42">
        <f>[9]Electric!$J$9</f>
        <v>860583</v>
      </c>
      <c r="F12" s="47">
        <f>[9]Electric!$M$9</f>
        <v>13151</v>
      </c>
      <c r="G12" s="48">
        <f>[9]Electric!$N$9</f>
        <v>6951602</v>
      </c>
      <c r="H12" s="18">
        <f t="shared" si="1"/>
        <v>15525</v>
      </c>
      <c r="I12" s="18">
        <f t="shared" si="1"/>
        <v>7812185</v>
      </c>
      <c r="J12" s="38">
        <f t="shared" si="2"/>
        <v>21387</v>
      </c>
      <c r="K12" s="20">
        <f t="shared" si="4"/>
        <v>10466372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7">B14+B17+B20</f>
        <v>123274</v>
      </c>
      <c r="C13" s="25">
        <f t="shared" si="7"/>
        <v>71519905</v>
      </c>
      <c r="D13" s="74">
        <f t="shared" si="7"/>
        <v>83387</v>
      </c>
      <c r="E13" s="27">
        <f t="shared" si="7"/>
        <v>46720001</v>
      </c>
      <c r="F13" s="28">
        <f t="shared" si="7"/>
        <v>109656</v>
      </c>
      <c r="G13" s="28">
        <f t="shared" si="7"/>
        <v>58794465</v>
      </c>
      <c r="H13" s="29">
        <f t="shared" si="1"/>
        <v>193043</v>
      </c>
      <c r="I13" s="30">
        <f t="shared" si="1"/>
        <v>105514466</v>
      </c>
      <c r="J13" s="50">
        <f t="shared" si="2"/>
        <v>316317</v>
      </c>
      <c r="K13" s="51">
        <f>C13+E13+G13</f>
        <v>177034371</v>
      </c>
      <c r="L13" s="233">
        <f>K13/K3</f>
        <v>5.2122570855859016E-2</v>
      </c>
      <c r="M13" s="234">
        <f>J13/J3</f>
        <v>0.11070734094068534</v>
      </c>
      <c r="N13" s="234">
        <f>E13/K13</f>
        <v>0.26390356141633087</v>
      </c>
      <c r="O13" s="235">
        <f>G13/K13</f>
        <v>0.33210762784589443</v>
      </c>
    </row>
    <row r="14" spans="1:18" ht="15.75" thickBot="1" x14ac:dyDescent="0.3">
      <c r="A14" s="33" t="s">
        <v>21</v>
      </c>
      <c r="B14" s="34">
        <f t="shared" ref="B14:G14" si="8">B15+B16</f>
        <v>49110</v>
      </c>
      <c r="C14" s="34">
        <f t="shared" si="8"/>
        <v>28496683</v>
      </c>
      <c r="D14" s="188">
        <f t="shared" si="8"/>
        <v>38215</v>
      </c>
      <c r="E14" s="35">
        <f t="shared" si="8"/>
        <v>20102976</v>
      </c>
      <c r="F14" s="34">
        <f t="shared" si="8"/>
        <v>65373</v>
      </c>
      <c r="G14" s="34">
        <f t="shared" si="8"/>
        <v>32842764</v>
      </c>
      <c r="H14" s="36">
        <f t="shared" si="1"/>
        <v>103588</v>
      </c>
      <c r="I14" s="37">
        <f t="shared" si="1"/>
        <v>52945740</v>
      </c>
      <c r="J14" s="19">
        <f t="shared" si="2"/>
        <v>152698</v>
      </c>
      <c r="K14" s="20">
        <f>C14+E14+G14</f>
        <v>81442423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23817</v>
      </c>
      <c r="C15" s="42">
        <v>11690843</v>
      </c>
      <c r="D15" s="189">
        <v>27845.999999999996</v>
      </c>
      <c r="E15" s="42">
        <v>13563564</v>
      </c>
      <c r="F15" s="40">
        <v>59105</v>
      </c>
      <c r="G15" s="41">
        <v>28718596</v>
      </c>
      <c r="H15" s="18">
        <f t="shared" si="1"/>
        <v>86951</v>
      </c>
      <c r="I15" s="18">
        <f t="shared" si="1"/>
        <v>42282160</v>
      </c>
      <c r="J15" s="19">
        <f t="shared" si="2"/>
        <v>110768</v>
      </c>
      <c r="K15" s="20">
        <f t="shared" si="4"/>
        <v>53973003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f>'[7]DOER March 2024'!B$9+'[7]DOER March 2024'!B$11</f>
        <v>25293</v>
      </c>
      <c r="C16" s="40">
        <f>'[7]DOER March 2024'!C$9+'[7]DOER March 2024'!C$11</f>
        <v>16805840</v>
      </c>
      <c r="D16" s="189">
        <f>'[7]DOER March 2024'!D$9+'[7]DOER March 2024'!D$11</f>
        <v>10369</v>
      </c>
      <c r="E16" s="42">
        <f>'[7]DOER March 2024'!E$9+'[7]DOER March 2024'!E$11</f>
        <v>6539412</v>
      </c>
      <c r="F16" s="40">
        <f>'[7]DOER March 2024'!F$9+'[7]DOER March 2024'!F$11</f>
        <v>6268</v>
      </c>
      <c r="G16" s="40">
        <f>'[7]DOER March 2024'!G$9+'[7]DOER March 2024'!G$11</f>
        <v>4124168</v>
      </c>
      <c r="H16" s="18">
        <f t="shared" si="1"/>
        <v>16637</v>
      </c>
      <c r="I16" s="18">
        <f t="shared" si="1"/>
        <v>10663580</v>
      </c>
      <c r="J16" s="19">
        <f t="shared" si="2"/>
        <v>41930</v>
      </c>
      <c r="K16" s="20">
        <f t="shared" si="4"/>
        <v>27469420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>B18+B19</f>
        <v>73102</v>
      </c>
      <c r="C17" s="52">
        <f t="shared" ref="C17:G17" si="9">C18+C19</f>
        <v>42426169</v>
      </c>
      <c r="D17" s="190">
        <f t="shared" si="9"/>
        <v>44327</v>
      </c>
      <c r="E17" s="53">
        <f t="shared" si="9"/>
        <v>26106621</v>
      </c>
      <c r="F17" s="52">
        <f t="shared" si="9"/>
        <v>40692</v>
      </c>
      <c r="G17" s="52">
        <f t="shared" si="9"/>
        <v>23746214</v>
      </c>
      <c r="H17" s="36">
        <f t="shared" si="1"/>
        <v>85019</v>
      </c>
      <c r="I17" s="37">
        <f t="shared" si="1"/>
        <v>49852835</v>
      </c>
      <c r="J17" s="19">
        <f t="shared" si="2"/>
        <v>158121</v>
      </c>
      <c r="K17" s="20">
        <f t="shared" si="4"/>
        <v>92279004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f>[8]Massachusetts!$D$12</f>
        <v>73067</v>
      </c>
      <c r="C18" s="42">
        <f>[8]Massachusetts!$G$12</f>
        <v>42392339</v>
      </c>
      <c r="D18" s="189">
        <f>[8]Massachusetts!$H$12</f>
        <v>44321</v>
      </c>
      <c r="E18" s="42">
        <f>[8]Massachusetts!$I$12</f>
        <v>26102070</v>
      </c>
      <c r="F18" s="47">
        <f>[8]Massachusetts!$J$12</f>
        <v>40575</v>
      </c>
      <c r="G18" s="55">
        <f>[8]Massachusetts!$K$12</f>
        <v>23629041</v>
      </c>
      <c r="H18" s="18">
        <f t="shared" si="1"/>
        <v>84896</v>
      </c>
      <c r="I18" s="18">
        <f t="shared" si="1"/>
        <v>49731111</v>
      </c>
      <c r="J18" s="19">
        <f t="shared" si="2"/>
        <v>157963</v>
      </c>
      <c r="K18" s="20">
        <f t="shared" si="4"/>
        <v>92123450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f>[8]Nantucket!$D$12</f>
        <v>35</v>
      </c>
      <c r="C19" s="42">
        <f>[8]Nantucket!$G$12</f>
        <v>33830</v>
      </c>
      <c r="D19" s="189">
        <f>[8]Nantucket!$H$12</f>
        <v>6</v>
      </c>
      <c r="E19" s="42">
        <f>[8]Nantucket!$I$12</f>
        <v>4551</v>
      </c>
      <c r="F19" s="47">
        <f>[8]Nantucket!$J$12</f>
        <v>117</v>
      </c>
      <c r="G19" s="55">
        <f>[8]Nantucket!$K$12</f>
        <v>117173</v>
      </c>
      <c r="H19" s="18">
        <f t="shared" si="1"/>
        <v>123</v>
      </c>
      <c r="I19" s="18">
        <f t="shared" si="1"/>
        <v>121724</v>
      </c>
      <c r="J19" s="19">
        <f t="shared" si="2"/>
        <v>158</v>
      </c>
      <c r="K19" s="20">
        <f t="shared" si="4"/>
        <v>155554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1062</v>
      </c>
      <c r="C20" s="52">
        <f t="shared" ref="C20:G20" si="10">C21</f>
        <v>597053</v>
      </c>
      <c r="D20" s="190">
        <f t="shared" si="10"/>
        <v>845</v>
      </c>
      <c r="E20" s="53">
        <f t="shared" si="10"/>
        <v>510404</v>
      </c>
      <c r="F20" s="52">
        <f t="shared" si="10"/>
        <v>3591</v>
      </c>
      <c r="G20" s="52">
        <f t="shared" si="10"/>
        <v>2205487</v>
      </c>
      <c r="H20" s="36">
        <f t="shared" si="1"/>
        <v>4436</v>
      </c>
      <c r="I20" s="37">
        <f t="shared" si="1"/>
        <v>2715891</v>
      </c>
      <c r="J20" s="19">
        <f t="shared" si="2"/>
        <v>5498</v>
      </c>
      <c r="K20" s="20">
        <f t="shared" si="4"/>
        <v>3312944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f>[9]Electric!$E$43</f>
        <v>1062</v>
      </c>
      <c r="C21" s="42">
        <f>[9]Electric!$F$43</f>
        <v>597053</v>
      </c>
      <c r="D21" s="189">
        <f>[9]Electric!$I$10</f>
        <v>845</v>
      </c>
      <c r="E21" s="42">
        <f>[9]Electric!$J$10</f>
        <v>510404</v>
      </c>
      <c r="F21" s="47">
        <f>[9]Electric!$M$10</f>
        <v>3591</v>
      </c>
      <c r="G21" s="55">
        <f>[9]Electric!$N$10</f>
        <v>2205487</v>
      </c>
      <c r="H21" s="18">
        <f t="shared" si="1"/>
        <v>4436</v>
      </c>
      <c r="I21" s="18">
        <f t="shared" si="1"/>
        <v>2715891</v>
      </c>
      <c r="J21" s="19">
        <f t="shared" si="2"/>
        <v>5498</v>
      </c>
      <c r="K21" s="20">
        <f t="shared" si="4"/>
        <v>3312944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1">B23+B26+B29</f>
        <v>102977</v>
      </c>
      <c r="C22" s="25">
        <f t="shared" si="11"/>
        <v>126009391</v>
      </c>
      <c r="D22" s="74">
        <f t="shared" si="11"/>
        <v>102124</v>
      </c>
      <c r="E22" s="27">
        <f t="shared" si="11"/>
        <v>285391546</v>
      </c>
      <c r="F22" s="28">
        <f t="shared" si="11"/>
        <v>133173</v>
      </c>
      <c r="G22" s="28">
        <f t="shared" si="11"/>
        <v>157834847</v>
      </c>
      <c r="H22" s="29">
        <f t="shared" si="1"/>
        <v>235297</v>
      </c>
      <c r="I22" s="30">
        <f t="shared" si="1"/>
        <v>443226393</v>
      </c>
      <c r="J22" s="31">
        <f t="shared" si="2"/>
        <v>338274</v>
      </c>
      <c r="K22" s="32">
        <f t="shared" si="4"/>
        <v>569235784</v>
      </c>
      <c r="L22" s="233">
        <f>K22/K3</f>
        <v>0.16759475754699893</v>
      </c>
      <c r="M22" s="234">
        <f>J22/J3</f>
        <v>0.11839204041948233</v>
      </c>
      <c r="N22" s="234">
        <f>E22/K22</f>
        <v>0.50135910991850086</v>
      </c>
      <c r="O22" s="235">
        <f>G22/K22</f>
        <v>0.27727499120118565</v>
      </c>
      <c r="R22" s="69"/>
    </row>
    <row r="23" spans="1:18" ht="15.75" thickBot="1" x14ac:dyDescent="0.3">
      <c r="A23" s="45" t="s">
        <v>21</v>
      </c>
      <c r="B23" s="34">
        <f>SUM(B24:B25)</f>
        <v>41509</v>
      </c>
      <c r="C23" s="34">
        <f>SUM(C24:C25)</f>
        <v>67137839</v>
      </c>
      <c r="D23" s="188">
        <f>SUM(D24:D25)</f>
        <v>54483</v>
      </c>
      <c r="E23" s="35">
        <f>SUM(E24:E25)</f>
        <v>206125467</v>
      </c>
      <c r="F23" s="34">
        <f>F24+F25</f>
        <v>85448</v>
      </c>
      <c r="G23" s="34">
        <f>G24+G25</f>
        <v>112842137</v>
      </c>
      <c r="H23" s="36">
        <f t="shared" si="1"/>
        <v>139931</v>
      </c>
      <c r="I23" s="37">
        <f t="shared" si="1"/>
        <v>318967604</v>
      </c>
      <c r="J23" s="19">
        <f t="shared" si="2"/>
        <v>181440</v>
      </c>
      <c r="K23" s="20">
        <f t="shared" si="4"/>
        <v>386105443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30602</v>
      </c>
      <c r="C24" s="42">
        <v>50772306</v>
      </c>
      <c r="D24" s="189">
        <v>47467</v>
      </c>
      <c r="E24" s="42">
        <v>179317872</v>
      </c>
      <c r="F24" s="40">
        <v>81078</v>
      </c>
      <c r="G24" s="40">
        <v>105560809</v>
      </c>
      <c r="H24" s="18">
        <f t="shared" si="1"/>
        <v>128545</v>
      </c>
      <c r="I24" s="18">
        <f t="shared" si="1"/>
        <v>284878681</v>
      </c>
      <c r="J24" s="19">
        <f t="shared" si="2"/>
        <v>159147</v>
      </c>
      <c r="K24" s="20">
        <f t="shared" si="4"/>
        <v>335650987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f>'[7]DOER March 2024'!B$4+'[7]DOER March 2024'!B$5</f>
        <v>10907</v>
      </c>
      <c r="C25" s="40">
        <f>'[7]DOER March 2024'!C$4+'[7]DOER March 2024'!C$5</f>
        <v>16365533</v>
      </c>
      <c r="D25" s="189">
        <f>'[7]DOER March 2024'!D$4+'[7]DOER March 2024'!D$5</f>
        <v>7016</v>
      </c>
      <c r="E25" s="42">
        <f>'[7]DOER March 2024'!E$4+'[7]DOER March 2024'!E$5</f>
        <v>26807595</v>
      </c>
      <c r="F25" s="40">
        <f>'[7]DOER March 2024'!F$4+'[7]DOER March 2024'!F$5</f>
        <v>4370</v>
      </c>
      <c r="G25" s="40">
        <f>'[7]DOER March 2024'!G$4+'[7]DOER March 2024'!G$5</f>
        <v>7281328</v>
      </c>
      <c r="H25" s="18">
        <f t="shared" si="1"/>
        <v>11386</v>
      </c>
      <c r="I25" s="18">
        <f t="shared" si="1"/>
        <v>34088923</v>
      </c>
      <c r="J25" s="19">
        <f t="shared" si="2"/>
        <v>22293</v>
      </c>
      <c r="K25" s="20">
        <f t="shared" si="4"/>
        <v>50454456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61105</v>
      </c>
      <c r="C26" s="34">
        <f t="shared" ref="C26:G26" si="12">C27+C28</f>
        <v>58791623</v>
      </c>
      <c r="D26" s="188">
        <f t="shared" si="12"/>
        <v>47043</v>
      </c>
      <c r="E26" s="35">
        <f t="shared" si="12"/>
        <v>79135491</v>
      </c>
      <c r="F26" s="34">
        <f t="shared" si="12"/>
        <v>46210</v>
      </c>
      <c r="G26" s="34">
        <f t="shared" si="12"/>
        <v>44649556</v>
      </c>
      <c r="H26" s="36">
        <f t="shared" si="1"/>
        <v>93253</v>
      </c>
      <c r="I26" s="37">
        <f t="shared" si="1"/>
        <v>123785047</v>
      </c>
      <c r="J26" s="38">
        <f t="shared" si="2"/>
        <v>154358</v>
      </c>
      <c r="K26" s="20">
        <f t="shared" si="4"/>
        <v>182576670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f>[8]Massachusetts!$D$18</f>
        <v>60877</v>
      </c>
      <c r="C27" s="42">
        <f>[8]Massachusetts!$G$18</f>
        <v>58639074</v>
      </c>
      <c r="D27" s="189">
        <f>[8]Massachusetts!$H$18</f>
        <v>46776</v>
      </c>
      <c r="E27" s="42">
        <f>[8]Massachusetts!$I$18</f>
        <v>78670336</v>
      </c>
      <c r="F27" s="47">
        <f>[8]Massachusetts!$J$18</f>
        <v>45077</v>
      </c>
      <c r="G27" s="55">
        <f>[8]Massachusetts!$K$18</f>
        <v>43405455</v>
      </c>
      <c r="H27" s="18">
        <f t="shared" si="1"/>
        <v>91853</v>
      </c>
      <c r="I27" s="18">
        <f t="shared" si="1"/>
        <v>122075791</v>
      </c>
      <c r="J27" s="19">
        <f t="shared" si="2"/>
        <v>152730</v>
      </c>
      <c r="K27" s="20">
        <f t="shared" si="4"/>
        <v>180714865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f>[8]Nantucket!$D$18</f>
        <v>228</v>
      </c>
      <c r="C28" s="42">
        <f>[8]Nantucket!$G$18</f>
        <v>152549</v>
      </c>
      <c r="D28" s="189">
        <f>[8]Nantucket!$H$18</f>
        <v>267</v>
      </c>
      <c r="E28" s="42">
        <f>[8]Nantucket!$I$18</f>
        <v>465155</v>
      </c>
      <c r="F28" s="47">
        <f>[8]Nantucket!$J$18</f>
        <v>1133</v>
      </c>
      <c r="G28" s="55">
        <f>[8]Nantucket!$K$18</f>
        <v>1244101</v>
      </c>
      <c r="H28" s="18">
        <f t="shared" si="1"/>
        <v>1400</v>
      </c>
      <c r="I28" s="18">
        <f t="shared" si="1"/>
        <v>1709256</v>
      </c>
      <c r="J28" s="19">
        <f t="shared" si="2"/>
        <v>1628</v>
      </c>
      <c r="K28" s="20">
        <f t="shared" si="4"/>
        <v>1861805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363</v>
      </c>
      <c r="C29" s="34">
        <f t="shared" ref="C29:G29" si="13">C30</f>
        <v>79929</v>
      </c>
      <c r="D29" s="188">
        <f t="shared" si="13"/>
        <v>598</v>
      </c>
      <c r="E29" s="35">
        <f t="shared" si="13"/>
        <v>130588</v>
      </c>
      <c r="F29" s="34">
        <f t="shared" si="13"/>
        <v>1515</v>
      </c>
      <c r="G29" s="34">
        <f t="shared" si="13"/>
        <v>343154</v>
      </c>
      <c r="H29" s="36">
        <f t="shared" si="1"/>
        <v>2113</v>
      </c>
      <c r="I29" s="37">
        <f t="shared" si="1"/>
        <v>473742</v>
      </c>
      <c r="J29" s="19">
        <f t="shared" si="2"/>
        <v>2476</v>
      </c>
      <c r="K29" s="20">
        <f t="shared" si="4"/>
        <v>553671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f>[9]Electric!$E$44</f>
        <v>363</v>
      </c>
      <c r="C30" s="40">
        <f>[9]Electric!$F$44</f>
        <v>79929</v>
      </c>
      <c r="D30" s="189">
        <f>[9]Electric!$I$16</f>
        <v>598</v>
      </c>
      <c r="E30" s="42">
        <f>[9]Electric!$J$16</f>
        <v>130588</v>
      </c>
      <c r="F30" s="47">
        <f>[9]Electric!$M$16</f>
        <v>1515</v>
      </c>
      <c r="G30" s="55">
        <f>[9]Electric!$N$16</f>
        <v>343154</v>
      </c>
      <c r="H30" s="18">
        <f t="shared" si="1"/>
        <v>2113</v>
      </c>
      <c r="I30" s="18">
        <f t="shared" si="1"/>
        <v>473742</v>
      </c>
      <c r="J30" s="19">
        <f t="shared" si="2"/>
        <v>2476</v>
      </c>
      <c r="K30" s="20">
        <f t="shared" si="4"/>
        <v>553671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4">B32+B35+B38</f>
        <v>2426</v>
      </c>
      <c r="C31" s="177">
        <f t="shared" si="14"/>
        <v>46449346</v>
      </c>
      <c r="D31" s="74">
        <f t="shared" si="14"/>
        <v>11539</v>
      </c>
      <c r="E31" s="27">
        <f t="shared" si="14"/>
        <v>522761455</v>
      </c>
      <c r="F31" s="28">
        <f t="shared" si="14"/>
        <v>2740</v>
      </c>
      <c r="G31" s="28">
        <f t="shared" si="14"/>
        <v>53621192</v>
      </c>
      <c r="H31" s="29">
        <f t="shared" si="1"/>
        <v>14279</v>
      </c>
      <c r="I31" s="30">
        <f t="shared" si="1"/>
        <v>576382647</v>
      </c>
      <c r="J31" s="31">
        <f t="shared" si="2"/>
        <v>16705</v>
      </c>
      <c r="K31" s="32">
        <f t="shared" si="4"/>
        <v>622831993</v>
      </c>
      <c r="L31" s="233">
        <f>K31/K3</f>
        <v>0.18337458711019672</v>
      </c>
      <c r="M31" s="234">
        <f>J31/J3</f>
        <v>5.8465594021634894E-3</v>
      </c>
      <c r="N31" s="234">
        <f>E31/K31</f>
        <v>0.83932980462678319</v>
      </c>
      <c r="O31" s="235">
        <f>G31/K31</f>
        <v>8.6092545987758853E-2</v>
      </c>
    </row>
    <row r="32" spans="1:18" ht="15.75" thickBot="1" x14ac:dyDescent="0.3">
      <c r="A32" s="45" t="s">
        <v>21</v>
      </c>
      <c r="B32" s="43">
        <f t="shared" ref="B32:G32" si="15">B33+B34</f>
        <v>272</v>
      </c>
      <c r="C32" s="43">
        <f t="shared" si="15"/>
        <v>17349484</v>
      </c>
      <c r="D32" s="188">
        <f t="shared" si="15"/>
        <v>3460</v>
      </c>
      <c r="E32" s="35">
        <f t="shared" si="15"/>
        <v>359649366</v>
      </c>
      <c r="F32" s="34">
        <f t="shared" si="15"/>
        <v>486</v>
      </c>
      <c r="G32" s="34">
        <f t="shared" si="15"/>
        <v>27428782</v>
      </c>
      <c r="H32" s="36">
        <f t="shared" si="1"/>
        <v>3946</v>
      </c>
      <c r="I32" s="37">
        <f t="shared" si="1"/>
        <v>387078148</v>
      </c>
      <c r="J32" s="38">
        <f t="shared" si="2"/>
        <v>4218</v>
      </c>
      <c r="K32" s="20">
        <f t="shared" si="4"/>
        <v>404427632</v>
      </c>
      <c r="L32" s="233"/>
      <c r="M32" s="234"/>
      <c r="N32" s="234"/>
      <c r="O32" s="254"/>
    </row>
    <row r="33" spans="1:15" ht="15.75" thickBot="1" x14ac:dyDescent="0.3">
      <c r="A33" s="46" t="str">
        <f>A24</f>
        <v>EverSource East</v>
      </c>
      <c r="B33" s="40">
        <v>208</v>
      </c>
      <c r="C33" s="42">
        <v>14799887</v>
      </c>
      <c r="D33" s="189">
        <v>3035</v>
      </c>
      <c r="E33" s="42">
        <v>338423548</v>
      </c>
      <c r="F33" s="40">
        <v>450</v>
      </c>
      <c r="G33" s="42">
        <v>25811086</v>
      </c>
      <c r="H33" s="18">
        <f t="shared" si="1"/>
        <v>3485</v>
      </c>
      <c r="I33" s="18">
        <f t="shared" si="1"/>
        <v>364234634</v>
      </c>
      <c r="J33" s="38">
        <f t="shared" si="2"/>
        <v>3693</v>
      </c>
      <c r="K33" s="20">
        <f t="shared" si="4"/>
        <v>379034521</v>
      </c>
      <c r="L33" s="233"/>
      <c r="M33" s="234"/>
      <c r="N33" s="234"/>
      <c r="O33" s="235"/>
    </row>
    <row r="34" spans="1:15" ht="15.75" thickBot="1" x14ac:dyDescent="0.3">
      <c r="A34" s="46" t="str">
        <f>A25</f>
        <v>EverSource West</v>
      </c>
      <c r="B34" s="40">
        <f>'[7]DOER March 2024'!B$6+'[7]DOER March 2024'!B$14</f>
        <v>64</v>
      </c>
      <c r="C34" s="40">
        <f>'[7]DOER March 2024'!C$6+'[7]DOER March 2024'!C$14</f>
        <v>2549597</v>
      </c>
      <c r="D34" s="189">
        <f>'[7]DOER March 2024'!D$6+'[7]DOER March 2024'!D$14</f>
        <v>425</v>
      </c>
      <c r="E34" s="42">
        <f>'[7]DOER March 2024'!E$6+'[7]DOER March 2024'!E$14</f>
        <v>21225818</v>
      </c>
      <c r="F34" s="40">
        <f>'[7]DOER March 2024'!F$6+'[7]DOER March 2024'!F$14</f>
        <v>36</v>
      </c>
      <c r="G34" s="40">
        <f>'[7]DOER March 2024'!G$6+'[7]DOER March 2024'!G$14</f>
        <v>1617696</v>
      </c>
      <c r="H34" s="18">
        <f t="shared" si="1"/>
        <v>461</v>
      </c>
      <c r="I34" s="18">
        <f t="shared" si="1"/>
        <v>22843514</v>
      </c>
      <c r="J34" s="38">
        <f t="shared" si="2"/>
        <v>525</v>
      </c>
      <c r="K34" s="20">
        <f t="shared" si="4"/>
        <v>25393111</v>
      </c>
      <c r="L34" s="233"/>
      <c r="M34" s="234"/>
      <c r="N34" s="234"/>
      <c r="O34" s="235"/>
    </row>
    <row r="35" spans="1:15" ht="15.75" thickBot="1" x14ac:dyDescent="0.3">
      <c r="A35" s="45" t="s">
        <v>24</v>
      </c>
      <c r="B35" s="52">
        <f>B36+B37</f>
        <v>1846</v>
      </c>
      <c r="C35" s="52">
        <f t="shared" ref="C35:G35" si="16">C36+C37</f>
        <v>28531523</v>
      </c>
      <c r="D35" s="190">
        <f t="shared" si="16"/>
        <v>7555</v>
      </c>
      <c r="E35" s="53">
        <f t="shared" si="16"/>
        <v>158555778</v>
      </c>
      <c r="F35" s="52">
        <f t="shared" si="16"/>
        <v>1444</v>
      </c>
      <c r="G35" s="52">
        <f t="shared" si="16"/>
        <v>24067581</v>
      </c>
      <c r="H35" s="36">
        <f t="shared" si="1"/>
        <v>8999</v>
      </c>
      <c r="I35" s="37">
        <f t="shared" si="1"/>
        <v>182623359</v>
      </c>
      <c r="J35" s="19">
        <f t="shared" si="2"/>
        <v>10845</v>
      </c>
      <c r="K35" s="20">
        <f t="shared" si="4"/>
        <v>211154882</v>
      </c>
      <c r="L35" s="233"/>
      <c r="M35" s="234"/>
      <c r="N35" s="234"/>
      <c r="O35" s="235"/>
    </row>
    <row r="36" spans="1:15" ht="15.75" thickBot="1" x14ac:dyDescent="0.3">
      <c r="A36" s="46" t="s">
        <v>25</v>
      </c>
      <c r="B36" s="40">
        <f>[8]Massachusetts!$D$19</f>
        <v>1841</v>
      </c>
      <c r="C36" s="42">
        <f>[8]Massachusetts!$G$19</f>
        <v>28510518</v>
      </c>
      <c r="D36" s="189">
        <f>[8]Massachusetts!$H$19</f>
        <v>7526</v>
      </c>
      <c r="E36" s="42">
        <f>[8]Massachusetts!$I$19</f>
        <v>157816422</v>
      </c>
      <c r="F36" s="47">
        <f>[8]Massachusetts!$J$19</f>
        <v>1405</v>
      </c>
      <c r="G36" s="48">
        <f>[8]Massachusetts!$K$19</f>
        <v>23408965</v>
      </c>
      <c r="H36" s="18">
        <f t="shared" si="1"/>
        <v>8931</v>
      </c>
      <c r="I36" s="18">
        <f t="shared" si="1"/>
        <v>181225387</v>
      </c>
      <c r="J36" s="38">
        <f t="shared" si="2"/>
        <v>10772</v>
      </c>
      <c r="K36" s="20">
        <f t="shared" si="4"/>
        <v>209735905</v>
      </c>
      <c r="L36" s="233"/>
      <c r="M36" s="234"/>
      <c r="N36" s="234"/>
      <c r="O36" s="235"/>
    </row>
    <row r="37" spans="1:15" ht="15.75" thickBot="1" x14ac:dyDescent="0.3">
      <c r="A37" s="46" t="s">
        <v>26</v>
      </c>
      <c r="B37" s="40">
        <f>[8]Nantucket!$D$19</f>
        <v>5</v>
      </c>
      <c r="C37" s="42">
        <f>[8]Nantucket!$G$19</f>
        <v>21005</v>
      </c>
      <c r="D37" s="189">
        <f>[8]Nantucket!$H$19</f>
        <v>29</v>
      </c>
      <c r="E37" s="42">
        <f>[8]Nantucket!$I$19</f>
        <v>739356</v>
      </c>
      <c r="F37" s="47">
        <f>[8]Nantucket!$J$19</f>
        <v>39</v>
      </c>
      <c r="G37" s="55">
        <f>[8]Nantucket!$K$19</f>
        <v>658616</v>
      </c>
      <c r="H37" s="18">
        <f t="shared" si="1"/>
        <v>68</v>
      </c>
      <c r="I37" s="18">
        <f t="shared" si="1"/>
        <v>1397972</v>
      </c>
      <c r="J37" s="19">
        <f t="shared" si="2"/>
        <v>73</v>
      </c>
      <c r="K37" s="20">
        <f t="shared" si="4"/>
        <v>1418977</v>
      </c>
      <c r="L37" s="233"/>
      <c r="M37" s="234"/>
      <c r="N37" s="234"/>
      <c r="O37" s="235"/>
    </row>
    <row r="38" spans="1:15" ht="15.75" thickBot="1" x14ac:dyDescent="0.3">
      <c r="A38" s="45" t="s">
        <v>27</v>
      </c>
      <c r="B38" s="52">
        <f>B39</f>
        <v>308</v>
      </c>
      <c r="C38" s="52">
        <f t="shared" ref="C38:G38" si="17">C39</f>
        <v>568339</v>
      </c>
      <c r="D38" s="190">
        <f t="shared" si="17"/>
        <v>524</v>
      </c>
      <c r="E38" s="53">
        <f t="shared" si="17"/>
        <v>4556311</v>
      </c>
      <c r="F38" s="52">
        <f t="shared" si="17"/>
        <v>810</v>
      </c>
      <c r="G38" s="52">
        <f t="shared" si="17"/>
        <v>2124829</v>
      </c>
      <c r="H38" s="36">
        <f t="shared" si="1"/>
        <v>1334</v>
      </c>
      <c r="I38" s="37">
        <f t="shared" si="1"/>
        <v>6681140</v>
      </c>
      <c r="J38" s="19">
        <f t="shared" si="2"/>
        <v>1642</v>
      </c>
      <c r="K38" s="20">
        <f t="shared" si="4"/>
        <v>7249479</v>
      </c>
      <c r="L38" s="233"/>
      <c r="M38" s="234"/>
      <c r="N38" s="234"/>
      <c r="O38" s="235"/>
    </row>
    <row r="39" spans="1:15" ht="15.75" thickBot="1" x14ac:dyDescent="0.3">
      <c r="A39" s="46" t="s">
        <v>28</v>
      </c>
      <c r="B39" s="40">
        <f>[9]Electric!$E$45</f>
        <v>308</v>
      </c>
      <c r="C39" s="42">
        <f>[9]Electric!$F$45</f>
        <v>568339</v>
      </c>
      <c r="D39" s="189">
        <f>[9]Electric!$I$45</f>
        <v>524</v>
      </c>
      <c r="E39" s="42">
        <f>[9]Electric!$J$45</f>
        <v>4556311</v>
      </c>
      <c r="F39" s="47">
        <f>[9]Electric!$M$45</f>
        <v>810</v>
      </c>
      <c r="G39" s="55">
        <f>[9]Electric!$N$45</f>
        <v>2124829</v>
      </c>
      <c r="H39" s="18">
        <f t="shared" si="1"/>
        <v>1334</v>
      </c>
      <c r="I39" s="18">
        <f t="shared" si="1"/>
        <v>6681140</v>
      </c>
      <c r="J39" s="19">
        <f t="shared" si="2"/>
        <v>1642</v>
      </c>
      <c r="K39" s="20">
        <f t="shared" si="4"/>
        <v>7249479</v>
      </c>
      <c r="L39" s="233"/>
      <c r="M39" s="234"/>
      <c r="N39" s="234"/>
      <c r="O39" s="235"/>
    </row>
    <row r="40" spans="1:15" ht="15.75" thickBot="1" x14ac:dyDescent="0.3">
      <c r="A40" s="195" t="s">
        <v>37</v>
      </c>
      <c r="B40" s="158">
        <f t="shared" ref="B40:G40" si="18">B41+B44+B47</f>
        <v>9</v>
      </c>
      <c r="C40" s="178">
        <f t="shared" si="18"/>
        <v>470967</v>
      </c>
      <c r="D40" s="191">
        <f t="shared" si="18"/>
        <v>35</v>
      </c>
      <c r="E40" s="94">
        <f t="shared" si="18"/>
        <v>2004034</v>
      </c>
      <c r="F40" s="159">
        <f t="shared" si="18"/>
        <v>8</v>
      </c>
      <c r="G40" s="159">
        <f t="shared" si="18"/>
        <v>294887</v>
      </c>
      <c r="H40" s="29">
        <f t="shared" si="1"/>
        <v>43</v>
      </c>
      <c r="I40" s="30">
        <f t="shared" si="1"/>
        <v>2298921</v>
      </c>
      <c r="J40" s="95">
        <f t="shared" si="2"/>
        <v>52</v>
      </c>
      <c r="K40" s="96">
        <f t="shared" si="4"/>
        <v>2769888</v>
      </c>
      <c r="L40" s="233">
        <f>K40/K3</f>
        <v>8.155121670853035E-4</v>
      </c>
      <c r="M40" s="234">
        <f>J40/J3</f>
        <v>1.8199406699341603E-5</v>
      </c>
      <c r="N40" s="234">
        <f>E40/K40</f>
        <v>0.72350723206136858</v>
      </c>
      <c r="O40" s="235">
        <f>G40/K40</f>
        <v>0.10646170531082845</v>
      </c>
    </row>
    <row r="41" spans="1:15" x14ac:dyDescent="0.25">
      <c r="A41" s="138" t="str">
        <f>A32</f>
        <v>EverSource</v>
      </c>
      <c r="B41" s="108">
        <f t="shared" ref="B41:G41" si="19">B42+B43</f>
        <v>6</v>
      </c>
      <c r="C41" s="179">
        <f t="shared" si="19"/>
        <v>434880</v>
      </c>
      <c r="D41" s="109">
        <f t="shared" si="19"/>
        <v>20</v>
      </c>
      <c r="E41" s="108">
        <f t="shared" si="19"/>
        <v>1039064</v>
      </c>
      <c r="F41" s="109">
        <f t="shared" si="19"/>
        <v>8</v>
      </c>
      <c r="G41" s="109">
        <f t="shared" si="19"/>
        <v>294887</v>
      </c>
      <c r="H41" s="110">
        <f>D41+F41</f>
        <v>28</v>
      </c>
      <c r="I41" s="111">
        <f>E41+G41</f>
        <v>1333951</v>
      </c>
      <c r="J41" s="112">
        <f t="shared" si="2"/>
        <v>34</v>
      </c>
      <c r="K41" s="112">
        <f t="shared" si="4"/>
        <v>1768831</v>
      </c>
      <c r="L41" s="233"/>
      <c r="M41" s="234"/>
      <c r="N41" s="234"/>
      <c r="O41" s="254"/>
    </row>
    <row r="42" spans="1:15" x14ac:dyDescent="0.25">
      <c r="A42" s="124" t="str">
        <f>A33</f>
        <v>EverSource East</v>
      </c>
      <c r="B42" s="139">
        <v>6</v>
      </c>
      <c r="C42" s="180">
        <v>434880</v>
      </c>
      <c r="D42" s="140">
        <v>17</v>
      </c>
      <c r="E42" s="139">
        <v>869432</v>
      </c>
      <c r="F42" s="140">
        <v>8</v>
      </c>
      <c r="G42" s="140">
        <v>294887</v>
      </c>
      <c r="H42" s="141">
        <f t="shared" ref="H42:I42" si="20">D42+F42</f>
        <v>25</v>
      </c>
      <c r="I42" s="142">
        <f t="shared" si="20"/>
        <v>1164319</v>
      </c>
      <c r="J42" s="143">
        <f t="shared" si="2"/>
        <v>31</v>
      </c>
      <c r="K42" s="143">
        <f t="shared" si="4"/>
        <v>1599199</v>
      </c>
      <c r="L42" s="233"/>
      <c r="M42" s="234"/>
      <c r="N42" s="234"/>
      <c r="O42" s="235"/>
    </row>
    <row r="43" spans="1:15" ht="15.75" thickBot="1" x14ac:dyDescent="0.3">
      <c r="A43" s="124" t="str">
        <f>A34</f>
        <v>EverSource West</v>
      </c>
      <c r="B43" s="144">
        <f>'[7]DOER March 2024'!B$16</f>
        <v>0</v>
      </c>
      <c r="C43" s="70">
        <f>'[7]DOER March 2024'!C$16</f>
        <v>0</v>
      </c>
      <c r="D43" s="192">
        <f>'[7]DOER March 2024'!D$16</f>
        <v>3</v>
      </c>
      <c r="E43" s="144">
        <f>'[7]DOER March 2024'!E$16</f>
        <v>169632</v>
      </c>
      <c r="F43" s="70">
        <f>'[7]DOER March 2024'!F$16</f>
        <v>0</v>
      </c>
      <c r="G43" s="70">
        <f>'[7]DOER March 2024'!G$16</f>
        <v>0</v>
      </c>
      <c r="H43" s="145">
        <f>D43+F43</f>
        <v>3</v>
      </c>
      <c r="I43" s="146">
        <f>E43+G43</f>
        <v>169632</v>
      </c>
      <c r="J43" s="147">
        <f>B43+D43+F43</f>
        <v>3</v>
      </c>
      <c r="K43" s="148">
        <f>C43+E43+G43</f>
        <v>169632</v>
      </c>
      <c r="L43" s="233"/>
      <c r="M43" s="234"/>
      <c r="N43" s="234"/>
      <c r="O43" s="235"/>
    </row>
    <row r="44" spans="1:15" ht="15.75" thickBot="1" x14ac:dyDescent="0.3">
      <c r="A44" s="120" t="s">
        <v>24</v>
      </c>
      <c r="B44" s="121">
        <f>B45+B46</f>
        <v>2</v>
      </c>
      <c r="C44" s="181">
        <f t="shared" ref="C44:G44" si="21">C45+C46</f>
        <v>35287</v>
      </c>
      <c r="D44" s="122">
        <f t="shared" si="21"/>
        <v>14</v>
      </c>
      <c r="E44" s="121">
        <f t="shared" si="21"/>
        <v>964870</v>
      </c>
      <c r="F44" s="122">
        <f t="shared" si="21"/>
        <v>0</v>
      </c>
      <c r="G44" s="122">
        <f t="shared" si="21"/>
        <v>0</v>
      </c>
      <c r="H44" s="103">
        <f>D44+F44</f>
        <v>14</v>
      </c>
      <c r="I44" s="103">
        <f>E44+G44</f>
        <v>964870</v>
      </c>
      <c r="J44" s="123">
        <f t="shared" ref="J44:K45" si="22">B44+D44+F44</f>
        <v>16</v>
      </c>
      <c r="K44" s="106">
        <f t="shared" si="22"/>
        <v>1000157</v>
      </c>
      <c r="L44" s="233"/>
      <c r="M44" s="234"/>
      <c r="N44" s="234"/>
      <c r="O44" s="235"/>
    </row>
    <row r="45" spans="1:15" x14ac:dyDescent="0.25">
      <c r="A45" s="124" t="s">
        <v>25</v>
      </c>
      <c r="B45" s="108">
        <v>2</v>
      </c>
      <c r="C45" s="179">
        <v>35287</v>
      </c>
      <c r="D45" s="109">
        <v>14</v>
      </c>
      <c r="E45" s="108">
        <v>964870</v>
      </c>
      <c r="F45" s="109">
        <v>0</v>
      </c>
      <c r="G45" s="109">
        <v>0</v>
      </c>
      <c r="H45" s="141">
        <f t="shared" ref="H45" si="23">D45+F45</f>
        <v>14</v>
      </c>
      <c r="I45" s="142">
        <f t="shared" ref="I45" si="24">E45+G45</f>
        <v>964870</v>
      </c>
      <c r="J45" s="143">
        <f t="shared" si="22"/>
        <v>16</v>
      </c>
      <c r="K45" s="143">
        <f t="shared" si="22"/>
        <v>1000157</v>
      </c>
      <c r="L45" s="233"/>
      <c r="M45" s="234"/>
      <c r="N45" s="234"/>
      <c r="O45" s="235"/>
    </row>
    <row r="46" spans="1:15" ht="15.75" thickBot="1" x14ac:dyDescent="0.3">
      <c r="A46" s="124" t="s">
        <v>26</v>
      </c>
      <c r="B46" s="125"/>
      <c r="C46" s="182"/>
      <c r="D46" s="126"/>
      <c r="E46" s="125"/>
      <c r="F46" s="126"/>
      <c r="G46" s="126"/>
      <c r="H46" s="141">
        <f t="shared" ref="H46" si="25">D46+F46</f>
        <v>0</v>
      </c>
      <c r="I46" s="142">
        <f t="shared" ref="I46" si="26">E46+G46</f>
        <v>0</v>
      </c>
      <c r="J46" s="143">
        <f t="shared" ref="J46" si="27">B46+D46+F46</f>
        <v>0</v>
      </c>
      <c r="K46" s="143">
        <f t="shared" ref="K46" si="28">C46+E46+G46</f>
        <v>0</v>
      </c>
      <c r="L46" s="233"/>
      <c r="M46" s="234"/>
      <c r="N46" s="234"/>
      <c r="O46" s="235"/>
    </row>
    <row r="47" spans="1:15" ht="15.75" thickBot="1" x14ac:dyDescent="0.3">
      <c r="A47" s="120" t="s">
        <v>27</v>
      </c>
      <c r="B47" s="129">
        <f>B48</f>
        <v>1</v>
      </c>
      <c r="C47" s="183">
        <f t="shared" ref="C47:G47" si="29">C48</f>
        <v>800</v>
      </c>
      <c r="D47" s="131">
        <f t="shared" si="29"/>
        <v>1</v>
      </c>
      <c r="E47" s="185">
        <f t="shared" si="29"/>
        <v>100</v>
      </c>
      <c r="F47" s="131">
        <f t="shared" si="29"/>
        <v>0</v>
      </c>
      <c r="G47" s="131">
        <f t="shared" si="29"/>
        <v>0</v>
      </c>
      <c r="H47" s="131">
        <f>D47+F47</f>
        <v>1</v>
      </c>
      <c r="I47" s="131">
        <f>E47+G47</f>
        <v>100</v>
      </c>
      <c r="J47" s="132">
        <f t="shared" ref="J47:K48" si="30">B47+D47+F47</f>
        <v>2</v>
      </c>
      <c r="K47" s="133">
        <f t="shared" si="30"/>
        <v>900</v>
      </c>
      <c r="L47" s="233"/>
      <c r="M47" s="234"/>
      <c r="N47" s="234"/>
      <c r="O47" s="235"/>
    </row>
    <row r="48" spans="1:15" ht="15.75" thickBot="1" x14ac:dyDescent="0.3">
      <c r="A48" s="134" t="s">
        <v>28</v>
      </c>
      <c r="B48" s="135">
        <v>1</v>
      </c>
      <c r="C48" s="111">
        <v>800</v>
      </c>
      <c r="D48" s="136">
        <v>1</v>
      </c>
      <c r="E48" s="186">
        <v>100</v>
      </c>
      <c r="F48" s="136"/>
      <c r="G48" s="136"/>
      <c r="H48" s="141">
        <f t="shared" ref="H48" si="31">D48+F48</f>
        <v>1</v>
      </c>
      <c r="I48" s="142">
        <f t="shared" ref="I48" si="32">E48+G48</f>
        <v>100</v>
      </c>
      <c r="J48" s="137">
        <f t="shared" si="30"/>
        <v>2</v>
      </c>
      <c r="K48" s="137">
        <f t="shared" si="30"/>
        <v>900</v>
      </c>
      <c r="L48" s="233"/>
      <c r="M48" s="234"/>
      <c r="N48" s="234"/>
      <c r="O48" s="235"/>
    </row>
    <row r="49" spans="1:15" ht="15.75" thickBot="1" x14ac:dyDescent="0.3">
      <c r="A49" s="24" t="s">
        <v>32</v>
      </c>
      <c r="B49" s="25">
        <f>B50+B53+B56</f>
        <v>275</v>
      </c>
      <c r="C49" s="25">
        <f t="shared" ref="C49:G49" si="33">C50+C53+C56</f>
        <v>29128703</v>
      </c>
      <c r="D49" s="74">
        <f t="shared" si="33"/>
        <v>3286</v>
      </c>
      <c r="E49" s="27">
        <f t="shared" si="33"/>
        <v>828713598</v>
      </c>
      <c r="F49" s="28">
        <f t="shared" si="33"/>
        <v>223</v>
      </c>
      <c r="G49" s="49">
        <f t="shared" si="33"/>
        <v>22348532</v>
      </c>
      <c r="H49" s="29">
        <f>D49+F49</f>
        <v>3509</v>
      </c>
      <c r="I49" s="30">
        <f>E49+G49</f>
        <v>851062130</v>
      </c>
      <c r="J49" s="31">
        <f t="shared" si="2"/>
        <v>3784</v>
      </c>
      <c r="K49" s="32">
        <f t="shared" si="4"/>
        <v>880190833</v>
      </c>
      <c r="L49" s="233">
        <f>K49/K3</f>
        <v>0.25914633864923364</v>
      </c>
      <c r="M49" s="242">
        <f>J49/J3</f>
        <v>1.3243568259674735E-3</v>
      </c>
      <c r="N49" s="242">
        <f>E49/K49</f>
        <v>0.94151582467117101</v>
      </c>
      <c r="O49" s="243">
        <f>G49/K49</f>
        <v>2.5390553005225403E-2</v>
      </c>
    </row>
    <row r="50" spans="1:15" ht="15.75" thickBot="1" x14ac:dyDescent="0.3">
      <c r="A50" s="45" t="s">
        <v>21</v>
      </c>
      <c r="B50" s="52">
        <f>SUM(B51:B52)</f>
        <v>77</v>
      </c>
      <c r="C50" s="52">
        <f t="shared" ref="C50:I50" si="34">SUM(C51:C52)</f>
        <v>9975671</v>
      </c>
      <c r="D50" s="190">
        <f t="shared" si="34"/>
        <v>741</v>
      </c>
      <c r="E50" s="53">
        <f t="shared" si="34"/>
        <v>347958870</v>
      </c>
      <c r="F50" s="52">
        <f t="shared" si="34"/>
        <v>64</v>
      </c>
      <c r="G50" s="52">
        <f t="shared" si="34"/>
        <v>8250884</v>
      </c>
      <c r="H50" s="52">
        <f t="shared" si="34"/>
        <v>805</v>
      </c>
      <c r="I50" s="52">
        <f t="shared" si="34"/>
        <v>356209754</v>
      </c>
      <c r="J50" s="38">
        <f t="shared" si="2"/>
        <v>882</v>
      </c>
      <c r="K50" s="20">
        <f t="shared" si="4"/>
        <v>366185425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60</v>
      </c>
      <c r="C51" s="42">
        <v>7371585</v>
      </c>
      <c r="D51" s="189">
        <v>519</v>
      </c>
      <c r="E51" s="42">
        <v>251297254</v>
      </c>
      <c r="F51" s="40">
        <v>61</v>
      </c>
      <c r="G51" s="42">
        <v>7872164</v>
      </c>
      <c r="H51" s="18">
        <f t="shared" si="1"/>
        <v>580</v>
      </c>
      <c r="I51" s="18">
        <f t="shared" si="1"/>
        <v>259169418</v>
      </c>
      <c r="J51" s="38">
        <f t="shared" si="2"/>
        <v>640</v>
      </c>
      <c r="K51" s="20">
        <f t="shared" si="4"/>
        <v>266541003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f>'[7]DOER March 2024'!B$7+'[7]DOER March 2024'!B$15</f>
        <v>17</v>
      </c>
      <c r="C52" s="40">
        <f>'[7]DOER March 2024'!C$7+'[7]DOER March 2024'!C$15</f>
        <v>2604086</v>
      </c>
      <c r="D52" s="189">
        <f>'[7]DOER March 2024'!D$7+'[7]DOER March 2024'!D$15</f>
        <v>222</v>
      </c>
      <c r="E52" s="42">
        <f>'[7]DOER March 2024'!E$7+'[7]DOER March 2024'!E$15</f>
        <v>96661616</v>
      </c>
      <c r="F52" s="40">
        <f>'[7]DOER March 2024'!F$7+'[7]DOER March 2024'!F$15</f>
        <v>3</v>
      </c>
      <c r="G52" s="40">
        <f>'[7]DOER March 2024'!G$7+'[7]DOER March 2024'!G$15</f>
        <v>378720</v>
      </c>
      <c r="H52" s="18">
        <f t="shared" si="1"/>
        <v>225</v>
      </c>
      <c r="I52" s="18">
        <f t="shared" si="1"/>
        <v>97040336</v>
      </c>
      <c r="J52" s="38">
        <f t="shared" si="2"/>
        <v>242</v>
      </c>
      <c r="K52" s="20">
        <f t="shared" si="4"/>
        <v>99644422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198</v>
      </c>
      <c r="C53" s="52">
        <f t="shared" ref="C53:G53" si="35">C54+C55</f>
        <v>19153032</v>
      </c>
      <c r="D53" s="190">
        <f t="shared" si="35"/>
        <v>2516</v>
      </c>
      <c r="E53" s="53">
        <f t="shared" si="35"/>
        <v>470341904</v>
      </c>
      <c r="F53" s="52">
        <f t="shared" si="35"/>
        <v>159</v>
      </c>
      <c r="G53" s="52">
        <f t="shared" si="35"/>
        <v>14097648</v>
      </c>
      <c r="H53" s="36">
        <f t="shared" si="1"/>
        <v>2675</v>
      </c>
      <c r="I53" s="37">
        <f t="shared" si="1"/>
        <v>484439552</v>
      </c>
      <c r="J53" s="19">
        <f t="shared" si="2"/>
        <v>2873</v>
      </c>
      <c r="K53" s="20">
        <f t="shared" si="4"/>
        <v>503592584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f>[10]Massachusetts!$D$20</f>
        <v>198</v>
      </c>
      <c r="C54" s="42">
        <f>[10]Massachusetts!$G$20</f>
        <v>19153032</v>
      </c>
      <c r="D54" s="189">
        <f>[10]Massachusetts!$H$20</f>
        <v>2509</v>
      </c>
      <c r="E54" s="42">
        <f>[10]Massachusetts!$I$20</f>
        <v>469733675</v>
      </c>
      <c r="F54" s="47">
        <f>[10]Massachusetts!$J$20</f>
        <v>156</v>
      </c>
      <c r="G54" s="47">
        <f>[10]Massachusetts!$K$20</f>
        <v>13778007</v>
      </c>
      <c r="H54" s="18">
        <f t="shared" si="1"/>
        <v>2665</v>
      </c>
      <c r="I54" s="18">
        <f t="shared" si="1"/>
        <v>483511682</v>
      </c>
      <c r="J54" s="38">
        <f t="shared" si="2"/>
        <v>2863</v>
      </c>
      <c r="K54" s="20">
        <f t="shared" si="4"/>
        <v>502664714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>
        <f>[8]Nantucket!$D$20</f>
        <v>0</v>
      </c>
      <c r="C55" s="42">
        <f>[8]Nantucket!$G$20</f>
        <v>0</v>
      </c>
      <c r="D55" s="189">
        <f>[8]Nantucket!$H$20</f>
        <v>7</v>
      </c>
      <c r="E55" s="42">
        <f>[8]Nantucket!$I$20</f>
        <v>608229</v>
      </c>
      <c r="F55" s="47">
        <f>[8]Nantucket!$J$20</f>
        <v>3</v>
      </c>
      <c r="G55" s="48">
        <f>[8]Nantucket!$K$20</f>
        <v>319641</v>
      </c>
      <c r="H55" s="18">
        <f t="shared" si="1"/>
        <v>10</v>
      </c>
      <c r="I55" s="18">
        <f t="shared" si="1"/>
        <v>927870</v>
      </c>
      <c r="J55" s="38">
        <f t="shared" si="2"/>
        <v>10</v>
      </c>
      <c r="K55" s="20">
        <f t="shared" si="4"/>
        <v>927870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36">C57</f>
        <v>0</v>
      </c>
      <c r="D56" s="190">
        <f t="shared" si="36"/>
        <v>29</v>
      </c>
      <c r="E56" s="53">
        <f t="shared" si="36"/>
        <v>10412824</v>
      </c>
      <c r="F56" s="52">
        <f t="shared" si="36"/>
        <v>0</v>
      </c>
      <c r="G56" s="52">
        <f t="shared" si="36"/>
        <v>0</v>
      </c>
      <c r="H56" s="36">
        <f t="shared" si="1"/>
        <v>29</v>
      </c>
      <c r="I56" s="37">
        <f t="shared" si="1"/>
        <v>10412824</v>
      </c>
      <c r="J56" s="19">
        <f t="shared" si="2"/>
        <v>29</v>
      </c>
      <c r="K56" s="20">
        <f t="shared" si="4"/>
        <v>10412824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>
        <f>[9]Electric!$E$46</f>
        <v>0</v>
      </c>
      <c r="C57" s="42">
        <f>[9]Electric!$F$46</f>
        <v>0</v>
      </c>
      <c r="D57" s="189">
        <f>[9]Electric!$I$46</f>
        <v>29</v>
      </c>
      <c r="E57" s="42">
        <f>[9]Electric!$J$46</f>
        <v>10412824</v>
      </c>
      <c r="F57" s="47">
        <f>[9]Electric!$M$46</f>
        <v>0</v>
      </c>
      <c r="G57" s="55">
        <f>[9]Electric!$N$46</f>
        <v>0</v>
      </c>
      <c r="H57" s="18">
        <f t="shared" si="1"/>
        <v>29</v>
      </c>
      <c r="I57" s="18">
        <f t="shared" si="1"/>
        <v>10412824</v>
      </c>
      <c r="J57" s="19">
        <f t="shared" si="2"/>
        <v>29</v>
      </c>
      <c r="K57" s="20">
        <f t="shared" si="4"/>
        <v>10412824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37">B59+B62+B65</f>
        <v>6239</v>
      </c>
      <c r="C58" s="25">
        <f t="shared" si="37"/>
        <v>2314649.818</v>
      </c>
      <c r="D58" s="74">
        <f t="shared" si="37"/>
        <v>6476</v>
      </c>
      <c r="E58" s="27">
        <f t="shared" si="37"/>
        <v>9513981.4670000002</v>
      </c>
      <c r="F58" s="28">
        <f t="shared" si="37"/>
        <v>3845</v>
      </c>
      <c r="G58" s="28">
        <f t="shared" si="37"/>
        <v>2194878.352</v>
      </c>
      <c r="H58" s="29">
        <f t="shared" si="1"/>
        <v>10321</v>
      </c>
      <c r="I58" s="30">
        <f t="shared" si="1"/>
        <v>11708859.819</v>
      </c>
      <c r="J58" s="31">
        <f t="shared" si="2"/>
        <v>16560</v>
      </c>
      <c r="K58" s="32">
        <f t="shared" si="4"/>
        <v>14023509.637</v>
      </c>
      <c r="L58" s="244">
        <f>K58/K3</f>
        <v>4.1288105274334226E-3</v>
      </c>
      <c r="M58" s="242">
        <f>J58/J3</f>
        <v>5.7958110565595562E-3</v>
      </c>
      <c r="N58" s="242">
        <f>E58/K58</f>
        <v>0.67843084315341851</v>
      </c>
      <c r="O58" s="243">
        <f>G58/K58</f>
        <v>0.156514197145697</v>
      </c>
    </row>
    <row r="59" spans="1:15" ht="15.75" thickBot="1" x14ac:dyDescent="0.3">
      <c r="A59" s="45" t="s">
        <v>21</v>
      </c>
      <c r="B59" s="52">
        <f>D60+D61</f>
        <v>5941</v>
      </c>
      <c r="C59" s="52">
        <f>C60+C61</f>
        <v>1138112.818</v>
      </c>
      <c r="D59" s="190">
        <f>D60+D61</f>
        <v>5941</v>
      </c>
      <c r="E59" s="53">
        <f>E60+E61</f>
        <v>5592464.4670000002</v>
      </c>
      <c r="F59" s="52">
        <f>SUM(F60:F61)</f>
        <v>3427</v>
      </c>
      <c r="G59" s="52">
        <f>SUM(G60:G61)</f>
        <v>1243031.352</v>
      </c>
      <c r="H59" s="36">
        <f t="shared" si="1"/>
        <v>9368</v>
      </c>
      <c r="I59" s="37">
        <f t="shared" si="1"/>
        <v>6835495.8190000001</v>
      </c>
      <c r="J59" s="38">
        <f t="shared" si="2"/>
        <v>15309</v>
      </c>
      <c r="K59" s="20">
        <f t="shared" si="4"/>
        <v>7973608.6370000001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1739</v>
      </c>
      <c r="C60" s="42">
        <v>661120</v>
      </c>
      <c r="D60" s="189">
        <v>5111</v>
      </c>
      <c r="E60" s="42">
        <v>5011822</v>
      </c>
      <c r="F60" s="40">
        <v>2722</v>
      </c>
      <c r="G60" s="42">
        <v>1076935</v>
      </c>
      <c r="H60" s="18">
        <f t="shared" si="1"/>
        <v>7833</v>
      </c>
      <c r="I60" s="18">
        <f t="shared" si="1"/>
        <v>6088757</v>
      </c>
      <c r="J60" s="38">
        <f t="shared" si="2"/>
        <v>9572</v>
      </c>
      <c r="K60" s="20">
        <f t="shared" si="4"/>
        <v>6749877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f>'[7]DOER March 2024'!B$12+'[7]DOER March 2024'!B$13</f>
        <v>1492</v>
      </c>
      <c r="C61" s="40">
        <f>'[7]DOER March 2024'!C$12+'[7]DOER March 2024'!C$13</f>
        <v>476992.81800000003</v>
      </c>
      <c r="D61" s="189">
        <f>'[7]DOER March 2024'!D$12+'[7]DOER March 2024'!D$13</f>
        <v>830</v>
      </c>
      <c r="E61" s="42">
        <f>'[7]DOER March 2024'!E$12+'[7]DOER March 2024'!E$13</f>
        <v>580642.46699999995</v>
      </c>
      <c r="F61" s="40">
        <f>'[7]DOER March 2024'!F$12+'[7]DOER March 2024'!F$13</f>
        <v>705</v>
      </c>
      <c r="G61" s="40">
        <f>'[7]DOER March 2024'!G$12+'[7]DOER March 2024'!G$13</f>
        <v>166096.35200000001</v>
      </c>
      <c r="H61" s="18">
        <f t="shared" si="1"/>
        <v>1535</v>
      </c>
      <c r="I61" s="18">
        <f t="shared" si="1"/>
        <v>746738.8189999999</v>
      </c>
      <c r="J61" s="38">
        <f t="shared" si="2"/>
        <v>3027</v>
      </c>
      <c r="K61" s="20">
        <f t="shared" si="4"/>
        <v>1223731.6369999999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198</v>
      </c>
      <c r="C62" s="52">
        <f t="shared" ref="C62:G62" si="38">C63+C64</f>
        <v>1166780</v>
      </c>
      <c r="D62" s="190">
        <f t="shared" si="38"/>
        <v>424</v>
      </c>
      <c r="E62" s="53">
        <f t="shared" si="38"/>
        <v>3850057</v>
      </c>
      <c r="F62" s="52">
        <f t="shared" si="38"/>
        <v>172</v>
      </c>
      <c r="G62" s="52">
        <f t="shared" si="38"/>
        <v>916569</v>
      </c>
      <c r="H62" s="36">
        <f t="shared" si="1"/>
        <v>596</v>
      </c>
      <c r="I62" s="37">
        <f t="shared" si="1"/>
        <v>4766626</v>
      </c>
      <c r="J62" s="19">
        <f t="shared" si="2"/>
        <v>794</v>
      </c>
      <c r="K62" s="20">
        <f t="shared" si="4"/>
        <v>5933406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v>198</v>
      </c>
      <c r="C63" s="42">
        <v>1166780</v>
      </c>
      <c r="D63" s="189">
        <v>424</v>
      </c>
      <c r="E63" s="42">
        <v>3850057</v>
      </c>
      <c r="F63" s="47">
        <v>170</v>
      </c>
      <c r="G63" s="48">
        <v>894598</v>
      </c>
      <c r="H63" s="18">
        <f t="shared" si="1"/>
        <v>594</v>
      </c>
      <c r="I63" s="18">
        <f t="shared" si="1"/>
        <v>4744655</v>
      </c>
      <c r="J63" s="38">
        <f t="shared" si="2"/>
        <v>792</v>
      </c>
      <c r="K63" s="20">
        <f t="shared" si="4"/>
        <v>5911435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>
        <f>[8]Nantucket!$D$30</f>
        <v>0</v>
      </c>
      <c r="C64" s="42">
        <f>[8]Nantucket!$G$30</f>
        <v>0</v>
      </c>
      <c r="D64" s="189">
        <f>[8]Nantucket!$H$30</f>
        <v>0</v>
      </c>
      <c r="E64" s="42">
        <f>[8]Nantucket!$I$30</f>
        <v>0</v>
      </c>
      <c r="F64" s="47">
        <f>[8]Nantucket!$J$30</f>
        <v>2</v>
      </c>
      <c r="G64" s="48">
        <f>[8]Nantucket!$K$30</f>
        <v>21971</v>
      </c>
      <c r="H64" s="18">
        <f t="shared" si="1"/>
        <v>2</v>
      </c>
      <c r="I64" s="18">
        <f t="shared" si="1"/>
        <v>21971</v>
      </c>
      <c r="J64" s="38">
        <f t="shared" si="2"/>
        <v>2</v>
      </c>
      <c r="K64" s="20">
        <f t="shared" si="4"/>
        <v>21971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100</v>
      </c>
      <c r="C65" s="52">
        <f t="shared" ref="C65:G65" si="39">C66</f>
        <v>9757</v>
      </c>
      <c r="D65" s="190">
        <f t="shared" si="39"/>
        <v>111</v>
      </c>
      <c r="E65" s="53">
        <f t="shared" si="39"/>
        <v>71460</v>
      </c>
      <c r="F65" s="52">
        <f t="shared" si="39"/>
        <v>246</v>
      </c>
      <c r="G65" s="52">
        <f t="shared" si="39"/>
        <v>35278</v>
      </c>
      <c r="H65" s="36">
        <f t="shared" si="1"/>
        <v>357</v>
      </c>
      <c r="I65" s="37">
        <f t="shared" si="1"/>
        <v>106738</v>
      </c>
      <c r="J65" s="19">
        <f t="shared" si="2"/>
        <v>457</v>
      </c>
      <c r="K65" s="20">
        <f t="shared" si="4"/>
        <v>116495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f>[9]Electric!$E$28</f>
        <v>100</v>
      </c>
      <c r="C66" s="42">
        <f>[9]Electric!$F$28</f>
        <v>9757</v>
      </c>
      <c r="D66" s="189">
        <f>[9]Electric!$I$28</f>
        <v>111</v>
      </c>
      <c r="E66" s="42">
        <f>[9]Electric!$J$28</f>
        <v>71460</v>
      </c>
      <c r="F66" s="47">
        <f>[9]Electric!$M$28</f>
        <v>246</v>
      </c>
      <c r="G66" s="55">
        <f>[9]Electric!$N$28</f>
        <v>35278</v>
      </c>
      <c r="H66" s="18">
        <f t="shared" si="1"/>
        <v>357</v>
      </c>
      <c r="I66" s="18">
        <f t="shared" si="1"/>
        <v>106738</v>
      </c>
      <c r="J66" s="19">
        <f t="shared" si="2"/>
        <v>457</v>
      </c>
      <c r="K66" s="20">
        <f t="shared" si="4"/>
        <v>116495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7" si="40">B68</f>
        <v>378</v>
      </c>
      <c r="C67" s="57">
        <f t="shared" si="40"/>
        <v>639317.5</v>
      </c>
      <c r="D67" s="193">
        <f t="shared" si="40"/>
        <v>105</v>
      </c>
      <c r="E67" s="58">
        <f t="shared" si="40"/>
        <v>1793758.4</v>
      </c>
      <c r="F67" s="28">
        <f t="shared" si="40"/>
        <v>205</v>
      </c>
      <c r="G67" s="28">
        <f t="shared" si="40"/>
        <v>270354.8</v>
      </c>
      <c r="H67" s="29">
        <f t="shared" si="1"/>
        <v>310</v>
      </c>
      <c r="I67" s="30">
        <f t="shared" si="1"/>
        <v>2064113.2</v>
      </c>
      <c r="J67" s="59">
        <f t="shared" si="2"/>
        <v>688</v>
      </c>
      <c r="K67" s="32">
        <f t="shared" si="4"/>
        <v>2703430.6999999997</v>
      </c>
      <c r="L67" s="236">
        <f>K67/K3</f>
        <v>7.9594576702088273E-4</v>
      </c>
      <c r="M67" s="238">
        <f>J67/J3</f>
        <v>2.4079215017590427E-4</v>
      </c>
      <c r="N67" s="238">
        <f>E67/K67</f>
        <v>0.66351188510214076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378</v>
      </c>
      <c r="C68" s="52">
        <f t="shared" ref="C68:G68" si="41">C69</f>
        <v>639317.5</v>
      </c>
      <c r="D68" s="190">
        <f t="shared" si="41"/>
        <v>105</v>
      </c>
      <c r="E68" s="53">
        <f t="shared" si="41"/>
        <v>1793758.4</v>
      </c>
      <c r="F68" s="52">
        <f t="shared" si="41"/>
        <v>205</v>
      </c>
      <c r="G68" s="52">
        <f t="shared" si="41"/>
        <v>270354.8</v>
      </c>
      <c r="H68" s="36">
        <f t="shared" si="1"/>
        <v>310</v>
      </c>
      <c r="I68" s="37">
        <f t="shared" si="1"/>
        <v>2064113.2</v>
      </c>
      <c r="J68" s="60">
        <f t="shared" si="2"/>
        <v>688</v>
      </c>
      <c r="K68" s="61">
        <f t="shared" si="4"/>
        <v>2703430.6999999997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>
        <f>JAN!B69</f>
        <v>378</v>
      </c>
      <c r="C69" s="44">
        <f>JAN!C69</f>
        <v>639317.5</v>
      </c>
      <c r="D69" s="194">
        <f>JAN!D69</f>
        <v>105</v>
      </c>
      <c r="E69" s="44">
        <f>JAN!E69</f>
        <v>1793758.4</v>
      </c>
      <c r="F69" s="44">
        <f>JAN!F69</f>
        <v>205</v>
      </c>
      <c r="G69" s="44">
        <f>JAN!G69</f>
        <v>270354.8</v>
      </c>
      <c r="H69" s="63">
        <f>H68</f>
        <v>310</v>
      </c>
      <c r="I69" s="63">
        <f>I68</f>
        <v>2064113.2</v>
      </c>
      <c r="J69" s="64">
        <f t="shared" si="2"/>
        <v>688</v>
      </c>
      <c r="K69" s="65">
        <f t="shared" si="4"/>
        <v>2703430.6999999997</v>
      </c>
      <c r="L69" s="237"/>
      <c r="M69" s="239"/>
      <c r="N69" s="239"/>
      <c r="O69" s="241"/>
    </row>
    <row r="73" spans="1:15" x14ac:dyDescent="0.25">
      <c r="L73" s="67"/>
    </row>
  </sheetData>
  <mergeCells count="36">
    <mergeCell ref="L4:L12"/>
    <mergeCell ref="M4:M12"/>
    <mergeCell ref="N4:N12"/>
    <mergeCell ref="O4:O12"/>
    <mergeCell ref="B1:C1"/>
    <mergeCell ref="D1:E1"/>
    <mergeCell ref="F1:G1"/>
    <mergeCell ref="H1:I1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49:L57"/>
    <mergeCell ref="M49:M57"/>
    <mergeCell ref="N49:N57"/>
    <mergeCell ref="O49:O57"/>
    <mergeCell ref="L40:L48"/>
    <mergeCell ref="M40:M48"/>
    <mergeCell ref="N40:N48"/>
    <mergeCell ref="O40:O48"/>
    <mergeCell ref="L58:L66"/>
    <mergeCell ref="M58:M66"/>
    <mergeCell ref="N58:N66"/>
    <mergeCell ref="O58:O66"/>
    <mergeCell ref="L67:L69"/>
    <mergeCell ref="M67:M69"/>
    <mergeCell ref="N67:N69"/>
    <mergeCell ref="O67:O69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8121-8F37-4E31-9A1E-4A26BBA17786}">
  <sheetPr>
    <tabColor rgb="FF0070C0"/>
  </sheetPr>
  <dimension ref="A1:R73"/>
  <sheetViews>
    <sheetView zoomScale="90" zoomScaleNormal="90" workbookViewId="0">
      <selection activeCell="Q5" sqref="Q5:S34"/>
    </sheetView>
  </sheetViews>
  <sheetFormatPr defaultRowHeight="15" x14ac:dyDescent="0.25"/>
  <cols>
    <col min="1" max="1" width="25.285156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2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97" t="s">
        <v>4</v>
      </c>
      <c r="K1" s="98"/>
      <c r="L1" s="98"/>
      <c r="M1" s="98"/>
      <c r="N1" s="98"/>
      <c r="O1" s="98"/>
    </row>
    <row r="2" spans="1:18" ht="46.5" thickTop="1" thickBot="1" x14ac:dyDescent="0.3">
      <c r="A2" s="1">
        <f>2024</f>
        <v>2024</v>
      </c>
      <c r="B2" s="2" t="s">
        <v>5</v>
      </c>
      <c r="C2" s="174" t="s">
        <v>6</v>
      </c>
      <c r="D2" s="5" t="s">
        <v>7</v>
      </c>
      <c r="E2" s="4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40</v>
      </c>
      <c r="B3" s="17">
        <f t="shared" ref="B3:G3" si="0">B4+B13+B22+B31+B40+B49+B58</f>
        <v>1007752</v>
      </c>
      <c r="C3" s="175">
        <f t="shared" si="0"/>
        <v>542752877.50100005</v>
      </c>
      <c r="D3" s="187">
        <f t="shared" si="0"/>
        <v>565709</v>
      </c>
      <c r="E3" s="184">
        <f t="shared" si="0"/>
        <v>1718941654.862</v>
      </c>
      <c r="F3" s="17">
        <f t="shared" si="0"/>
        <v>1284721</v>
      </c>
      <c r="G3" s="17">
        <f t="shared" si="0"/>
        <v>701987067.38300002</v>
      </c>
      <c r="H3" s="18">
        <f t="shared" ref="H3:H41" si="1">D3+F3</f>
        <v>1850430</v>
      </c>
      <c r="I3" s="18">
        <f t="shared" ref="I3:I41" si="2">E3+G3</f>
        <v>2420928722.2449999</v>
      </c>
      <c r="J3" s="19">
        <f>B3+D3+F3</f>
        <v>2858182</v>
      </c>
      <c r="K3" s="20">
        <f>C3+E3+G3</f>
        <v>2963681599.7459998</v>
      </c>
      <c r="L3" s="21">
        <f>SUM(L4:L67)</f>
        <v>1</v>
      </c>
      <c r="M3" s="22">
        <f>SUM(M4:M67)</f>
        <v>1</v>
      </c>
      <c r="N3" s="22">
        <f>E3/K3</f>
        <v>0.58000213484785967</v>
      </c>
      <c r="O3" s="23">
        <f>G3/K3</f>
        <v>0.23686318646482243</v>
      </c>
    </row>
    <row r="4" spans="1:18" ht="15.75" thickBot="1" x14ac:dyDescent="0.3">
      <c r="A4" s="24" t="s">
        <v>20</v>
      </c>
      <c r="B4" s="26">
        <f>SUM(B5,B8,B11)</f>
        <v>776730</v>
      </c>
      <c r="C4" s="176">
        <f>SUM(C5,C8,C11)</f>
        <v>311083435</v>
      </c>
      <c r="D4" s="74">
        <f>SUM(D5,D8,D11)</f>
        <v>357514</v>
      </c>
      <c r="E4" s="27">
        <f>E5+E8+E11</f>
        <v>155813961</v>
      </c>
      <c r="F4" s="28">
        <f>F5+F8+F11</f>
        <v>1034375</v>
      </c>
      <c r="G4" s="28">
        <f>G5+G8+G11</f>
        <v>449637412</v>
      </c>
      <c r="H4" s="29">
        <f t="shared" si="1"/>
        <v>1391889</v>
      </c>
      <c r="I4" s="30">
        <f t="shared" si="2"/>
        <v>605451373</v>
      </c>
      <c r="J4" s="31">
        <f t="shared" ref="J4:J43" si="3">B4+D4+F4</f>
        <v>2168619</v>
      </c>
      <c r="K4" s="32">
        <f>C4+I4</f>
        <v>916534808</v>
      </c>
      <c r="L4" s="233">
        <f>K4/K$3</f>
        <v>0.30925549089974813</v>
      </c>
      <c r="M4" s="234">
        <f>J4/J3</f>
        <v>0.75874069600886163</v>
      </c>
      <c r="N4" s="234">
        <f>E4/$K$4</f>
        <v>0.17000332081223041</v>
      </c>
      <c r="O4" s="235">
        <f>G4/K4</f>
        <v>0.49058410883615888</v>
      </c>
    </row>
    <row r="5" spans="1:18" ht="15.75" thickBot="1" x14ac:dyDescent="0.3">
      <c r="A5" s="33" t="s">
        <v>21</v>
      </c>
      <c r="B5" s="34">
        <f t="shared" ref="B5:G5" si="4">B6+B7</f>
        <v>314280</v>
      </c>
      <c r="C5" s="34">
        <f t="shared" si="4"/>
        <v>124610312</v>
      </c>
      <c r="D5" s="188">
        <f t="shared" si="4"/>
        <v>144270</v>
      </c>
      <c r="E5" s="35">
        <f t="shared" si="4"/>
        <v>65864174</v>
      </c>
      <c r="F5" s="34">
        <f t="shared" si="4"/>
        <v>655530</v>
      </c>
      <c r="G5" s="34">
        <f t="shared" si="4"/>
        <v>266463170</v>
      </c>
      <c r="H5" s="36">
        <f t="shared" si="1"/>
        <v>799800</v>
      </c>
      <c r="I5" s="37">
        <f t="shared" si="2"/>
        <v>332327344</v>
      </c>
      <c r="J5" s="38">
        <f t="shared" si="3"/>
        <v>1114080</v>
      </c>
      <c r="K5" s="20">
        <f t="shared" ref="K5:K43" si="5">C5+E5+G5</f>
        <v>456937656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216047</v>
      </c>
      <c r="C6" s="42">
        <v>87882360</v>
      </c>
      <c r="D6" s="189">
        <v>125066.00000000001</v>
      </c>
      <c r="E6" s="42">
        <v>58043165</v>
      </c>
      <c r="F6" s="40">
        <v>621998</v>
      </c>
      <c r="G6" s="42">
        <v>252975136</v>
      </c>
      <c r="H6" s="18">
        <f t="shared" si="1"/>
        <v>747064</v>
      </c>
      <c r="I6" s="18">
        <f t="shared" si="2"/>
        <v>311018301</v>
      </c>
      <c r="J6" s="38">
        <f t="shared" si="3"/>
        <v>963111</v>
      </c>
      <c r="K6" s="20">
        <f t="shared" si="5"/>
        <v>398900661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v>98233</v>
      </c>
      <c r="C7" s="40">
        <v>36727952</v>
      </c>
      <c r="D7" s="189">
        <v>19204</v>
      </c>
      <c r="E7" s="42">
        <v>7821009</v>
      </c>
      <c r="F7" s="40">
        <v>33532</v>
      </c>
      <c r="G7" s="40">
        <v>13488034</v>
      </c>
      <c r="H7" s="18">
        <f t="shared" si="1"/>
        <v>52736</v>
      </c>
      <c r="I7" s="18">
        <f t="shared" si="2"/>
        <v>21309043</v>
      </c>
      <c r="J7" s="38">
        <f t="shared" si="3"/>
        <v>150969</v>
      </c>
      <c r="K7" s="20">
        <f t="shared" si="5"/>
        <v>58036995</v>
      </c>
      <c r="L7" s="233"/>
      <c r="M7" s="234"/>
      <c r="N7" s="234"/>
      <c r="O7" s="235"/>
      <c r="P7" s="66"/>
      <c r="R7" s="69"/>
    </row>
    <row r="8" spans="1:18" ht="15.75" thickBot="1" x14ac:dyDescent="0.3">
      <c r="A8" s="45" t="s">
        <v>24</v>
      </c>
      <c r="B8" s="34">
        <f t="shared" ref="B8:G8" si="6">B9+B10</f>
        <v>457228</v>
      </c>
      <c r="C8" s="34">
        <f t="shared" si="6"/>
        <v>184600101</v>
      </c>
      <c r="D8" s="188">
        <f t="shared" si="6"/>
        <v>210779</v>
      </c>
      <c r="E8" s="35">
        <f t="shared" si="6"/>
        <v>89342380</v>
      </c>
      <c r="F8" s="34">
        <f t="shared" si="6"/>
        <v>365758</v>
      </c>
      <c r="G8" s="34">
        <f t="shared" si="6"/>
        <v>177564441</v>
      </c>
      <c r="H8" s="36">
        <f t="shared" si="1"/>
        <v>576537</v>
      </c>
      <c r="I8" s="37">
        <f t="shared" si="2"/>
        <v>266906821</v>
      </c>
      <c r="J8" s="38">
        <f t="shared" si="3"/>
        <v>1033765</v>
      </c>
      <c r="K8" s="20">
        <f t="shared" si="5"/>
        <v>451506922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v>455435</v>
      </c>
      <c r="C9" s="42">
        <v>183408713</v>
      </c>
      <c r="D9" s="189">
        <v>210332</v>
      </c>
      <c r="E9" s="42">
        <v>89113330</v>
      </c>
      <c r="F9" s="47">
        <v>355570</v>
      </c>
      <c r="G9" s="48">
        <v>170709812</v>
      </c>
      <c r="H9" s="18">
        <f t="shared" si="1"/>
        <v>565902</v>
      </c>
      <c r="I9" s="18">
        <f t="shared" si="2"/>
        <v>259823142</v>
      </c>
      <c r="J9" s="38">
        <f t="shared" si="3"/>
        <v>1021337</v>
      </c>
      <c r="K9" s="20">
        <f t="shared" si="5"/>
        <v>443231855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v>1793</v>
      </c>
      <c r="C10" s="42">
        <v>1191388</v>
      </c>
      <c r="D10" s="189">
        <v>447</v>
      </c>
      <c r="E10" s="42">
        <v>229050</v>
      </c>
      <c r="F10" s="47">
        <v>10188</v>
      </c>
      <c r="G10" s="48">
        <v>6854629</v>
      </c>
      <c r="H10" s="18">
        <f t="shared" si="1"/>
        <v>10635</v>
      </c>
      <c r="I10" s="18">
        <f t="shared" si="2"/>
        <v>7083679</v>
      </c>
      <c r="J10" s="38">
        <f t="shared" si="3"/>
        <v>12428</v>
      </c>
      <c r="K10" s="20">
        <f t="shared" si="5"/>
        <v>8275067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 t="shared" ref="B11:G11" si="7">B12</f>
        <v>5222</v>
      </c>
      <c r="C11" s="34">
        <f t="shared" si="7"/>
        <v>1873022</v>
      </c>
      <c r="D11" s="188">
        <f t="shared" si="7"/>
        <v>2465</v>
      </c>
      <c r="E11" s="35">
        <f t="shared" si="7"/>
        <v>607407</v>
      </c>
      <c r="F11" s="34">
        <f t="shared" si="7"/>
        <v>13087</v>
      </c>
      <c r="G11" s="34">
        <f t="shared" si="7"/>
        <v>5609801</v>
      </c>
      <c r="H11" s="36">
        <f t="shared" si="1"/>
        <v>15552</v>
      </c>
      <c r="I11" s="37">
        <f t="shared" si="2"/>
        <v>6217208</v>
      </c>
      <c r="J11" s="38">
        <f t="shared" si="3"/>
        <v>20774</v>
      </c>
      <c r="K11" s="20">
        <f t="shared" si="5"/>
        <v>8090230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v>5222</v>
      </c>
      <c r="C12" s="42">
        <v>1873022</v>
      </c>
      <c r="D12" s="189">
        <v>2465</v>
      </c>
      <c r="E12" s="42">
        <v>607407</v>
      </c>
      <c r="F12" s="47">
        <v>13087</v>
      </c>
      <c r="G12" s="48">
        <v>5609801</v>
      </c>
      <c r="H12" s="18">
        <f t="shared" si="1"/>
        <v>15552</v>
      </c>
      <c r="I12" s="18">
        <f t="shared" si="2"/>
        <v>6217208</v>
      </c>
      <c r="J12" s="38">
        <f t="shared" si="3"/>
        <v>20774</v>
      </c>
      <c r="K12" s="20">
        <f t="shared" si="5"/>
        <v>8090230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8">B14+B17+B20</f>
        <v>121132</v>
      </c>
      <c r="C13" s="25">
        <f t="shared" si="8"/>
        <v>52390259</v>
      </c>
      <c r="D13" s="74">
        <f t="shared" si="8"/>
        <v>84955</v>
      </c>
      <c r="E13" s="27">
        <f t="shared" si="8"/>
        <v>36726125</v>
      </c>
      <c r="F13" s="28">
        <f t="shared" si="8"/>
        <v>110518</v>
      </c>
      <c r="G13" s="28">
        <f t="shared" si="8"/>
        <v>47277068</v>
      </c>
      <c r="H13" s="29">
        <f t="shared" si="1"/>
        <v>195473</v>
      </c>
      <c r="I13" s="30">
        <f t="shared" si="2"/>
        <v>84003193</v>
      </c>
      <c r="J13" s="50">
        <f t="shared" si="3"/>
        <v>316605</v>
      </c>
      <c r="K13" s="51">
        <f t="shared" si="5"/>
        <v>136393452</v>
      </c>
      <c r="L13" s="233">
        <f>K13/K3</f>
        <v>4.6021627968297778E-2</v>
      </c>
      <c r="M13" s="234">
        <f>J13/J3</f>
        <v>0.11077146241911817</v>
      </c>
      <c r="N13" s="234">
        <f>E13/K13</f>
        <v>0.26926604218507499</v>
      </c>
      <c r="O13" s="235">
        <f>G13/K13</f>
        <v>0.34662271030430403</v>
      </c>
    </row>
    <row r="14" spans="1:18" ht="15.75" thickBot="1" x14ac:dyDescent="0.3">
      <c r="A14" s="33" t="s">
        <v>21</v>
      </c>
      <c r="B14" s="34">
        <f t="shared" ref="B14:G14" si="9">B15+B16</f>
        <v>49834</v>
      </c>
      <c r="C14" s="34">
        <f t="shared" si="9"/>
        <v>20365178</v>
      </c>
      <c r="D14" s="188">
        <f t="shared" si="9"/>
        <v>39203</v>
      </c>
      <c r="E14" s="35">
        <f t="shared" si="9"/>
        <v>16032344</v>
      </c>
      <c r="F14" s="34">
        <f t="shared" si="9"/>
        <v>65510</v>
      </c>
      <c r="G14" s="34">
        <f t="shared" si="9"/>
        <v>26376989</v>
      </c>
      <c r="H14" s="36">
        <f t="shared" si="1"/>
        <v>104713</v>
      </c>
      <c r="I14" s="37">
        <f t="shared" si="2"/>
        <v>42409333</v>
      </c>
      <c r="J14" s="19">
        <f t="shared" si="3"/>
        <v>154547</v>
      </c>
      <c r="K14" s="20">
        <f t="shared" si="5"/>
        <v>62774511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25290</v>
      </c>
      <c r="C15" s="42">
        <v>9444507</v>
      </c>
      <c r="D15" s="189">
        <v>28764</v>
      </c>
      <c r="E15" s="42">
        <v>11529791</v>
      </c>
      <c r="F15" s="40">
        <v>59374</v>
      </c>
      <c r="G15" s="41">
        <v>23559755</v>
      </c>
      <c r="H15" s="18">
        <f t="shared" si="1"/>
        <v>88138</v>
      </c>
      <c r="I15" s="18">
        <f t="shared" si="2"/>
        <v>35089546</v>
      </c>
      <c r="J15" s="19">
        <f t="shared" si="3"/>
        <v>113428</v>
      </c>
      <c r="K15" s="20">
        <f t="shared" si="5"/>
        <v>44534053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v>24544</v>
      </c>
      <c r="C16" s="40">
        <v>10920671</v>
      </c>
      <c r="D16" s="189">
        <v>10439</v>
      </c>
      <c r="E16" s="42">
        <v>4502553</v>
      </c>
      <c r="F16" s="40">
        <v>6136</v>
      </c>
      <c r="G16" s="40">
        <v>2817234</v>
      </c>
      <c r="H16" s="18">
        <f t="shared" si="1"/>
        <v>16575</v>
      </c>
      <c r="I16" s="18">
        <f t="shared" si="2"/>
        <v>7319787</v>
      </c>
      <c r="J16" s="19">
        <f t="shared" si="3"/>
        <v>41119</v>
      </c>
      <c r="K16" s="20">
        <f t="shared" si="5"/>
        <v>18240458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 t="shared" ref="B17:G17" si="10">B18+B19</f>
        <v>70355</v>
      </c>
      <c r="C17" s="52">
        <f t="shared" si="10"/>
        <v>31611060</v>
      </c>
      <c r="D17" s="190">
        <f t="shared" si="10"/>
        <v>44949</v>
      </c>
      <c r="E17" s="53">
        <f t="shared" si="10"/>
        <v>20310320</v>
      </c>
      <c r="F17" s="52">
        <f t="shared" si="10"/>
        <v>41293</v>
      </c>
      <c r="G17" s="52">
        <f t="shared" si="10"/>
        <v>19152548</v>
      </c>
      <c r="H17" s="36">
        <f t="shared" si="1"/>
        <v>86242</v>
      </c>
      <c r="I17" s="37">
        <f t="shared" si="2"/>
        <v>39462868</v>
      </c>
      <c r="J17" s="19">
        <f t="shared" si="3"/>
        <v>156597</v>
      </c>
      <c r="K17" s="20">
        <f t="shared" si="5"/>
        <v>71073928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v>70321</v>
      </c>
      <c r="C18" s="42">
        <v>31582608</v>
      </c>
      <c r="D18" s="189">
        <v>44941</v>
      </c>
      <c r="E18" s="42">
        <v>20306251</v>
      </c>
      <c r="F18" s="47">
        <v>41174</v>
      </c>
      <c r="G18" s="55">
        <v>19061637</v>
      </c>
      <c r="H18" s="18">
        <f t="shared" si="1"/>
        <v>86115</v>
      </c>
      <c r="I18" s="18">
        <f t="shared" si="2"/>
        <v>39367888</v>
      </c>
      <c r="J18" s="19">
        <f t="shared" si="3"/>
        <v>156436</v>
      </c>
      <c r="K18" s="20">
        <f t="shared" si="5"/>
        <v>70950496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v>34</v>
      </c>
      <c r="C19" s="42">
        <v>28452</v>
      </c>
      <c r="D19" s="189">
        <v>8</v>
      </c>
      <c r="E19" s="42">
        <v>4069</v>
      </c>
      <c r="F19" s="47">
        <v>119</v>
      </c>
      <c r="G19" s="55">
        <v>90911</v>
      </c>
      <c r="H19" s="18">
        <f t="shared" si="1"/>
        <v>127</v>
      </c>
      <c r="I19" s="18">
        <f t="shared" si="2"/>
        <v>94980</v>
      </c>
      <c r="J19" s="19">
        <f t="shared" si="3"/>
        <v>161</v>
      </c>
      <c r="K19" s="20">
        <f t="shared" si="5"/>
        <v>123432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943</v>
      </c>
      <c r="C20" s="52">
        <f t="shared" ref="C20:G20" si="11">C21</f>
        <v>414021</v>
      </c>
      <c r="D20" s="190">
        <f t="shared" si="11"/>
        <v>803</v>
      </c>
      <c r="E20" s="53">
        <f t="shared" si="11"/>
        <v>383461</v>
      </c>
      <c r="F20" s="52">
        <f t="shared" si="11"/>
        <v>3715</v>
      </c>
      <c r="G20" s="52">
        <f t="shared" si="11"/>
        <v>1747531</v>
      </c>
      <c r="H20" s="36">
        <f t="shared" si="1"/>
        <v>4518</v>
      </c>
      <c r="I20" s="37">
        <f t="shared" si="2"/>
        <v>2130992</v>
      </c>
      <c r="J20" s="19">
        <f t="shared" si="3"/>
        <v>5461</v>
      </c>
      <c r="K20" s="20">
        <f t="shared" si="5"/>
        <v>2545013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v>943</v>
      </c>
      <c r="C21" s="40">
        <v>414021</v>
      </c>
      <c r="D21" s="189">
        <v>803</v>
      </c>
      <c r="E21" s="42">
        <v>383461</v>
      </c>
      <c r="F21" s="47">
        <v>3715</v>
      </c>
      <c r="G21" s="55">
        <v>1747531</v>
      </c>
      <c r="H21" s="18">
        <f t="shared" si="1"/>
        <v>4518</v>
      </c>
      <c r="I21" s="18">
        <f t="shared" si="2"/>
        <v>2130992</v>
      </c>
      <c r="J21" s="19">
        <f t="shared" si="3"/>
        <v>5461</v>
      </c>
      <c r="K21" s="20">
        <f t="shared" si="5"/>
        <v>2545013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2">B23+B26+B29</f>
        <v>101311</v>
      </c>
      <c r="C22" s="25">
        <f t="shared" si="12"/>
        <v>100437359</v>
      </c>
      <c r="D22" s="74">
        <f t="shared" si="12"/>
        <v>102203</v>
      </c>
      <c r="E22" s="27">
        <f t="shared" si="12"/>
        <v>261547683</v>
      </c>
      <c r="F22" s="28">
        <f t="shared" si="12"/>
        <v>133132</v>
      </c>
      <c r="G22" s="28">
        <f t="shared" si="12"/>
        <v>136661648</v>
      </c>
      <c r="H22" s="29">
        <f t="shared" si="1"/>
        <v>235335</v>
      </c>
      <c r="I22" s="30">
        <f t="shared" si="2"/>
        <v>398209331</v>
      </c>
      <c r="J22" s="31">
        <f t="shared" si="3"/>
        <v>336646</v>
      </c>
      <c r="K22" s="32">
        <f t="shared" si="5"/>
        <v>498646690</v>
      </c>
      <c r="L22" s="233">
        <f>K22/K3</f>
        <v>0.16825244994021496</v>
      </c>
      <c r="M22" s="234">
        <f>J22/J3</f>
        <v>0.11778326222752784</v>
      </c>
      <c r="N22" s="234">
        <f>E22/K22</f>
        <v>0.52451502886743318</v>
      </c>
      <c r="O22" s="235">
        <f>G22/K22</f>
        <v>0.27406508604318619</v>
      </c>
      <c r="R22" s="69"/>
    </row>
    <row r="23" spans="1:18" ht="15.75" thickBot="1" x14ac:dyDescent="0.3">
      <c r="A23" s="45" t="s">
        <v>21</v>
      </c>
      <c r="B23" s="34">
        <f>SUM(B24:B25)</f>
        <v>41390</v>
      </c>
      <c r="C23" s="34">
        <f>SUM(C24:C25)</f>
        <v>52471426</v>
      </c>
      <c r="D23" s="188">
        <f>SUM(D24:D25)</f>
        <v>54519</v>
      </c>
      <c r="E23" s="35">
        <f>SUM(E24:E25)</f>
        <v>190493194</v>
      </c>
      <c r="F23" s="34">
        <f>F24+F25</f>
        <v>85153</v>
      </c>
      <c r="G23" s="34">
        <f>G24+G25</f>
        <v>97342662</v>
      </c>
      <c r="H23" s="36">
        <f t="shared" si="1"/>
        <v>139672</v>
      </c>
      <c r="I23" s="37">
        <f t="shared" si="2"/>
        <v>287835856</v>
      </c>
      <c r="J23" s="19">
        <f t="shared" si="3"/>
        <v>181062</v>
      </c>
      <c r="K23" s="20">
        <f t="shared" si="5"/>
        <v>340307282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30577</v>
      </c>
      <c r="C24" s="42">
        <v>40583937</v>
      </c>
      <c r="D24" s="189">
        <v>47398</v>
      </c>
      <c r="E24" s="42">
        <v>166887428</v>
      </c>
      <c r="F24" s="40">
        <v>80510</v>
      </c>
      <c r="G24" s="40">
        <v>91407552</v>
      </c>
      <c r="H24" s="18">
        <f t="shared" si="1"/>
        <v>127908</v>
      </c>
      <c r="I24" s="18">
        <f t="shared" si="2"/>
        <v>258294980</v>
      </c>
      <c r="J24" s="19">
        <f t="shared" si="3"/>
        <v>158485</v>
      </c>
      <c r="K24" s="20">
        <f t="shared" si="5"/>
        <v>298878917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v>10813</v>
      </c>
      <c r="C25" s="40">
        <v>11887489</v>
      </c>
      <c r="D25" s="189">
        <v>7121</v>
      </c>
      <c r="E25" s="42">
        <v>23605766</v>
      </c>
      <c r="F25" s="40">
        <v>4643</v>
      </c>
      <c r="G25" s="40">
        <v>5935110</v>
      </c>
      <c r="H25" s="18">
        <f t="shared" si="1"/>
        <v>11764</v>
      </c>
      <c r="I25" s="18">
        <f t="shared" si="2"/>
        <v>29540876</v>
      </c>
      <c r="J25" s="19">
        <f t="shared" si="3"/>
        <v>22577</v>
      </c>
      <c r="K25" s="20">
        <f t="shared" si="5"/>
        <v>41428365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59592</v>
      </c>
      <c r="C26" s="34">
        <f t="shared" ref="C26:G26" si="13">C27+C28</f>
        <v>47912891</v>
      </c>
      <c r="D26" s="188">
        <f t="shared" si="13"/>
        <v>47099</v>
      </c>
      <c r="E26" s="35">
        <f t="shared" si="13"/>
        <v>70928418</v>
      </c>
      <c r="F26" s="34">
        <f t="shared" si="13"/>
        <v>46441</v>
      </c>
      <c r="G26" s="34">
        <f t="shared" si="13"/>
        <v>39066512</v>
      </c>
      <c r="H26" s="36">
        <f t="shared" si="1"/>
        <v>93540</v>
      </c>
      <c r="I26" s="37">
        <f t="shared" si="2"/>
        <v>109994930</v>
      </c>
      <c r="J26" s="38">
        <f t="shared" si="3"/>
        <v>153132</v>
      </c>
      <c r="K26" s="20">
        <f t="shared" si="5"/>
        <v>157907821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v>59379</v>
      </c>
      <c r="C27" s="42">
        <v>47777989</v>
      </c>
      <c r="D27" s="189">
        <v>46829</v>
      </c>
      <c r="E27" s="42">
        <v>70501341</v>
      </c>
      <c r="F27" s="47">
        <v>45312</v>
      </c>
      <c r="G27" s="55">
        <v>37864467</v>
      </c>
      <c r="H27" s="18">
        <f t="shared" si="1"/>
        <v>92141</v>
      </c>
      <c r="I27" s="18">
        <f t="shared" si="2"/>
        <v>108365808</v>
      </c>
      <c r="J27" s="19">
        <f t="shared" si="3"/>
        <v>151520</v>
      </c>
      <c r="K27" s="20">
        <f t="shared" si="5"/>
        <v>156143797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v>213</v>
      </c>
      <c r="C28" s="42">
        <v>134902</v>
      </c>
      <c r="D28" s="189">
        <v>270</v>
      </c>
      <c r="E28" s="42">
        <v>427077</v>
      </c>
      <c r="F28" s="47">
        <v>1129</v>
      </c>
      <c r="G28" s="55">
        <v>1202045</v>
      </c>
      <c r="H28" s="18">
        <f t="shared" si="1"/>
        <v>1399</v>
      </c>
      <c r="I28" s="18">
        <f t="shared" si="2"/>
        <v>1629122</v>
      </c>
      <c r="J28" s="19">
        <f t="shared" si="3"/>
        <v>1612</v>
      </c>
      <c r="K28" s="20">
        <f t="shared" si="5"/>
        <v>1764024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329</v>
      </c>
      <c r="C29" s="34">
        <f t="shared" ref="C29:G29" si="14">C30</f>
        <v>53042</v>
      </c>
      <c r="D29" s="188">
        <f t="shared" si="14"/>
        <v>585</v>
      </c>
      <c r="E29" s="35">
        <f t="shared" si="14"/>
        <v>126071</v>
      </c>
      <c r="F29" s="34">
        <f t="shared" si="14"/>
        <v>1538</v>
      </c>
      <c r="G29" s="34">
        <f t="shared" si="14"/>
        <v>252474</v>
      </c>
      <c r="H29" s="36">
        <f t="shared" si="1"/>
        <v>2123</v>
      </c>
      <c r="I29" s="37">
        <f t="shared" si="2"/>
        <v>378545</v>
      </c>
      <c r="J29" s="19">
        <f t="shared" si="3"/>
        <v>2452</v>
      </c>
      <c r="K29" s="20">
        <f t="shared" si="5"/>
        <v>431587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v>329</v>
      </c>
      <c r="C30" s="40">
        <v>53042</v>
      </c>
      <c r="D30" s="189">
        <v>585</v>
      </c>
      <c r="E30" s="42">
        <v>126071</v>
      </c>
      <c r="F30" s="47">
        <v>1538</v>
      </c>
      <c r="G30" s="55">
        <v>252474</v>
      </c>
      <c r="H30" s="18">
        <f t="shared" si="1"/>
        <v>2123</v>
      </c>
      <c r="I30" s="18">
        <f t="shared" si="2"/>
        <v>378545</v>
      </c>
      <c r="J30" s="19">
        <f t="shared" si="3"/>
        <v>2452</v>
      </c>
      <c r="K30" s="20">
        <f t="shared" si="5"/>
        <v>431587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5">B32+B35+B38</f>
        <v>2227</v>
      </c>
      <c r="C31" s="177">
        <f t="shared" si="15"/>
        <v>39372403</v>
      </c>
      <c r="D31" s="74">
        <f t="shared" si="15"/>
        <v>11383</v>
      </c>
      <c r="E31" s="27">
        <f t="shared" si="15"/>
        <v>476648487</v>
      </c>
      <c r="F31" s="28">
        <f t="shared" si="15"/>
        <v>2713</v>
      </c>
      <c r="G31" s="28">
        <f t="shared" si="15"/>
        <v>46548995</v>
      </c>
      <c r="H31" s="29">
        <f t="shared" si="1"/>
        <v>14096</v>
      </c>
      <c r="I31" s="30">
        <f t="shared" si="2"/>
        <v>523197482</v>
      </c>
      <c r="J31" s="31">
        <f t="shared" si="3"/>
        <v>16323</v>
      </c>
      <c r="K31" s="32">
        <f t="shared" si="5"/>
        <v>562569885</v>
      </c>
      <c r="L31" s="233">
        <f>K31/K3</f>
        <v>0.18982129694641106</v>
      </c>
      <c r="M31" s="234">
        <f>J31/J3</f>
        <v>5.7109729191493052E-3</v>
      </c>
      <c r="N31" s="234">
        <f>E31/K31</f>
        <v>0.84726982319716604</v>
      </c>
      <c r="O31" s="235">
        <f>G31/K31</f>
        <v>8.274348883783568E-2</v>
      </c>
    </row>
    <row r="32" spans="1:18" ht="15.75" thickBot="1" x14ac:dyDescent="0.3">
      <c r="A32" s="45" t="s">
        <v>21</v>
      </c>
      <c r="B32" s="43">
        <f t="shared" ref="B32:G32" si="16">B33+B34</f>
        <v>277</v>
      </c>
      <c r="C32" s="43">
        <f t="shared" si="16"/>
        <v>14760592</v>
      </c>
      <c r="D32" s="188">
        <f t="shared" si="16"/>
        <v>3468</v>
      </c>
      <c r="E32" s="35">
        <f t="shared" si="16"/>
        <v>324223227</v>
      </c>
      <c r="F32" s="34">
        <f t="shared" si="16"/>
        <v>471</v>
      </c>
      <c r="G32" s="34">
        <f t="shared" si="16"/>
        <v>23525554</v>
      </c>
      <c r="H32" s="36">
        <f t="shared" si="1"/>
        <v>3939</v>
      </c>
      <c r="I32" s="37">
        <f t="shared" si="2"/>
        <v>347748781</v>
      </c>
      <c r="J32" s="38">
        <f t="shared" si="3"/>
        <v>4216</v>
      </c>
      <c r="K32" s="20">
        <f t="shared" si="5"/>
        <v>362509373</v>
      </c>
      <c r="L32" s="233"/>
      <c r="M32" s="234"/>
      <c r="N32" s="234"/>
      <c r="O32" s="254"/>
    </row>
    <row r="33" spans="1:15" ht="15.75" thickBot="1" x14ac:dyDescent="0.3">
      <c r="A33" s="46" t="str">
        <f>A24</f>
        <v>EverSource East</v>
      </c>
      <c r="B33" s="40">
        <v>206</v>
      </c>
      <c r="C33" s="42">
        <v>12522508</v>
      </c>
      <c r="D33" s="189">
        <v>3021</v>
      </c>
      <c r="E33" s="42">
        <v>304562072</v>
      </c>
      <c r="F33" s="40">
        <v>430</v>
      </c>
      <c r="G33" s="42">
        <v>22043397</v>
      </c>
      <c r="H33" s="18">
        <f t="shared" si="1"/>
        <v>3451</v>
      </c>
      <c r="I33" s="18">
        <f t="shared" si="2"/>
        <v>326605469</v>
      </c>
      <c r="J33" s="38">
        <f t="shared" si="3"/>
        <v>3657</v>
      </c>
      <c r="K33" s="20">
        <f t="shared" si="5"/>
        <v>339127977</v>
      </c>
      <c r="L33" s="233"/>
      <c r="M33" s="234"/>
      <c r="N33" s="234"/>
      <c r="O33" s="235"/>
    </row>
    <row r="34" spans="1:15" ht="15.75" thickBot="1" x14ac:dyDescent="0.3">
      <c r="A34" s="46" t="str">
        <f>A25</f>
        <v>EverSource West</v>
      </c>
      <c r="B34" s="40">
        <v>71</v>
      </c>
      <c r="C34" s="40">
        <v>2238084</v>
      </c>
      <c r="D34" s="189">
        <v>447</v>
      </c>
      <c r="E34" s="42">
        <v>19661155</v>
      </c>
      <c r="F34" s="40">
        <v>41</v>
      </c>
      <c r="G34" s="40">
        <v>1482157</v>
      </c>
      <c r="H34" s="18">
        <f t="shared" si="1"/>
        <v>488</v>
      </c>
      <c r="I34" s="18">
        <f t="shared" si="2"/>
        <v>21143312</v>
      </c>
      <c r="J34" s="38">
        <f t="shared" si="3"/>
        <v>559</v>
      </c>
      <c r="K34" s="20">
        <f t="shared" si="5"/>
        <v>23381396</v>
      </c>
      <c r="L34" s="233"/>
      <c r="M34" s="234"/>
      <c r="N34" s="234"/>
      <c r="O34" s="235"/>
    </row>
    <row r="35" spans="1:15" ht="15.75" thickBot="1" x14ac:dyDescent="0.3">
      <c r="A35" s="45" t="s">
        <v>24</v>
      </c>
      <c r="B35" s="52">
        <f>B36+B37</f>
        <v>1694</v>
      </c>
      <c r="C35" s="52">
        <f t="shared" ref="C35:G35" si="17">C36+C37</f>
        <v>23863205</v>
      </c>
      <c r="D35" s="190">
        <f t="shared" si="17"/>
        <v>7418</v>
      </c>
      <c r="E35" s="53">
        <f t="shared" si="17"/>
        <v>148053665</v>
      </c>
      <c r="F35" s="52">
        <f t="shared" si="17"/>
        <v>1391</v>
      </c>
      <c r="G35" s="52">
        <f t="shared" si="17"/>
        <v>21185243</v>
      </c>
      <c r="H35" s="36">
        <f t="shared" si="1"/>
        <v>8809</v>
      </c>
      <c r="I35" s="37">
        <f t="shared" si="2"/>
        <v>169238908</v>
      </c>
      <c r="J35" s="19">
        <f t="shared" si="3"/>
        <v>10503</v>
      </c>
      <c r="K35" s="20">
        <f t="shared" si="5"/>
        <v>193102113</v>
      </c>
      <c r="L35" s="233"/>
      <c r="M35" s="234"/>
      <c r="N35" s="234"/>
      <c r="O35" s="235"/>
    </row>
    <row r="36" spans="1:15" ht="15.75" thickBot="1" x14ac:dyDescent="0.3">
      <c r="A36" s="46" t="s">
        <v>25</v>
      </c>
      <c r="B36" s="40">
        <v>1687</v>
      </c>
      <c r="C36" s="42">
        <v>23829888</v>
      </c>
      <c r="D36" s="189">
        <v>7389</v>
      </c>
      <c r="E36" s="42">
        <v>147374759</v>
      </c>
      <c r="F36" s="47">
        <v>1353</v>
      </c>
      <c r="G36" s="48">
        <v>20510445</v>
      </c>
      <c r="H36" s="18">
        <f t="shared" si="1"/>
        <v>8742</v>
      </c>
      <c r="I36" s="18">
        <f t="shared" si="2"/>
        <v>167885204</v>
      </c>
      <c r="J36" s="38">
        <f t="shared" si="3"/>
        <v>10429</v>
      </c>
      <c r="K36" s="20">
        <f t="shared" si="5"/>
        <v>191715092</v>
      </c>
      <c r="L36" s="233"/>
      <c r="M36" s="234"/>
      <c r="N36" s="234"/>
      <c r="O36" s="235"/>
    </row>
    <row r="37" spans="1:15" ht="15.75" thickBot="1" x14ac:dyDescent="0.3">
      <c r="A37" s="46" t="s">
        <v>26</v>
      </c>
      <c r="B37" s="40">
        <v>7</v>
      </c>
      <c r="C37" s="42">
        <v>33317</v>
      </c>
      <c r="D37" s="189">
        <v>29</v>
      </c>
      <c r="E37" s="42">
        <v>678906</v>
      </c>
      <c r="F37" s="47">
        <v>38</v>
      </c>
      <c r="G37" s="55">
        <v>674798</v>
      </c>
      <c r="H37" s="18">
        <f t="shared" si="1"/>
        <v>67</v>
      </c>
      <c r="I37" s="18">
        <f t="shared" si="2"/>
        <v>1353704</v>
      </c>
      <c r="J37" s="19">
        <f t="shared" si="3"/>
        <v>74</v>
      </c>
      <c r="K37" s="20">
        <f t="shared" si="5"/>
        <v>1387021</v>
      </c>
      <c r="L37" s="233"/>
      <c r="M37" s="234"/>
      <c r="N37" s="234"/>
      <c r="O37" s="235"/>
    </row>
    <row r="38" spans="1:15" ht="15.75" thickBot="1" x14ac:dyDescent="0.3">
      <c r="A38" s="45" t="s">
        <v>27</v>
      </c>
      <c r="B38" s="52">
        <f>B39</f>
        <v>256</v>
      </c>
      <c r="C38" s="52">
        <f t="shared" ref="C38:G38" si="18">C39</f>
        <v>748606</v>
      </c>
      <c r="D38" s="190">
        <f t="shared" si="18"/>
        <v>497</v>
      </c>
      <c r="E38" s="53">
        <f t="shared" si="18"/>
        <v>4371595</v>
      </c>
      <c r="F38" s="52">
        <f t="shared" si="18"/>
        <v>851</v>
      </c>
      <c r="G38" s="52">
        <f t="shared" si="18"/>
        <v>1838198</v>
      </c>
      <c r="H38" s="36">
        <f t="shared" si="1"/>
        <v>1348</v>
      </c>
      <c r="I38" s="37">
        <f t="shared" si="2"/>
        <v>6209793</v>
      </c>
      <c r="J38" s="19">
        <f t="shared" si="3"/>
        <v>1604</v>
      </c>
      <c r="K38" s="20">
        <f t="shared" si="5"/>
        <v>6958399</v>
      </c>
      <c r="L38" s="233"/>
      <c r="M38" s="234"/>
      <c r="N38" s="234"/>
      <c r="O38" s="235"/>
    </row>
    <row r="39" spans="1:15" ht="15.75" thickBot="1" x14ac:dyDescent="0.3">
      <c r="A39" s="46" t="s">
        <v>28</v>
      </c>
      <c r="B39" s="40">
        <v>256</v>
      </c>
      <c r="C39" s="42">
        <v>748606</v>
      </c>
      <c r="D39" s="189">
        <v>497</v>
      </c>
      <c r="E39" s="42">
        <v>4371595</v>
      </c>
      <c r="F39" s="47">
        <v>851</v>
      </c>
      <c r="G39" s="55">
        <v>1838198</v>
      </c>
      <c r="H39" s="18">
        <f t="shared" si="1"/>
        <v>1348</v>
      </c>
      <c r="I39" s="18">
        <f t="shared" si="2"/>
        <v>6209793</v>
      </c>
      <c r="J39" s="19">
        <f t="shared" si="3"/>
        <v>1604</v>
      </c>
      <c r="K39" s="20">
        <f t="shared" si="5"/>
        <v>6958399</v>
      </c>
      <c r="L39" s="233"/>
      <c r="M39" s="234"/>
      <c r="N39" s="234"/>
      <c r="O39" s="235"/>
    </row>
    <row r="40" spans="1:15" ht="15.75" thickBot="1" x14ac:dyDescent="0.3">
      <c r="A40" s="195" t="s">
        <v>37</v>
      </c>
      <c r="B40" s="158">
        <f t="shared" ref="B40:G40" si="19">B41+B44+B47</f>
        <v>16</v>
      </c>
      <c r="C40" s="178">
        <f t="shared" si="19"/>
        <v>568082</v>
      </c>
      <c r="D40" s="191">
        <f t="shared" si="19"/>
        <v>32</v>
      </c>
      <c r="E40" s="94">
        <f t="shared" si="19"/>
        <v>1739405</v>
      </c>
      <c r="F40" s="159">
        <f t="shared" si="19"/>
        <v>9</v>
      </c>
      <c r="G40" s="159">
        <f t="shared" si="19"/>
        <v>276699</v>
      </c>
      <c r="H40" s="29">
        <f t="shared" si="1"/>
        <v>41</v>
      </c>
      <c r="I40" s="30">
        <f t="shared" si="2"/>
        <v>2016104</v>
      </c>
      <c r="J40" s="95">
        <f t="shared" si="3"/>
        <v>57</v>
      </c>
      <c r="K40" s="96">
        <f t="shared" si="5"/>
        <v>2584186</v>
      </c>
      <c r="L40" s="233">
        <f>K40/K3</f>
        <v>8.7195129200838442E-4</v>
      </c>
      <c r="M40" s="234">
        <f>J40/J3</f>
        <v>1.9942746822980482E-5</v>
      </c>
      <c r="N40" s="234">
        <f>E40/K40</f>
        <v>0.67309589944377068</v>
      </c>
      <c r="O40" s="235">
        <f>G40/K40</f>
        <v>0.10707394901141017</v>
      </c>
    </row>
    <row r="41" spans="1:15" x14ac:dyDescent="0.25">
      <c r="A41" s="138" t="str">
        <f>A32</f>
        <v>EverSource</v>
      </c>
      <c r="B41" s="165">
        <f t="shared" ref="B41:G41" si="20">B42+B43</f>
        <v>10</v>
      </c>
      <c r="C41" s="197">
        <f t="shared" si="20"/>
        <v>518569</v>
      </c>
      <c r="D41" s="166">
        <f t="shared" si="20"/>
        <v>20</v>
      </c>
      <c r="E41" s="165">
        <f t="shared" si="20"/>
        <v>1000713</v>
      </c>
      <c r="F41" s="166">
        <f t="shared" si="20"/>
        <v>9</v>
      </c>
      <c r="G41" s="166">
        <f t="shared" si="20"/>
        <v>276699</v>
      </c>
      <c r="H41" s="110">
        <f t="shared" si="1"/>
        <v>29</v>
      </c>
      <c r="I41" s="111">
        <f t="shared" si="2"/>
        <v>1277412</v>
      </c>
      <c r="J41" s="112">
        <f t="shared" si="3"/>
        <v>39</v>
      </c>
      <c r="K41" s="112">
        <f t="shared" si="5"/>
        <v>1795981</v>
      </c>
      <c r="L41" s="233"/>
      <c r="M41" s="234"/>
      <c r="N41" s="234"/>
      <c r="O41" s="254"/>
    </row>
    <row r="42" spans="1:15" x14ac:dyDescent="0.25">
      <c r="A42" s="124" t="str">
        <f>A33</f>
        <v>EverSource East</v>
      </c>
      <c r="B42" s="198">
        <v>10</v>
      </c>
      <c r="C42" s="199">
        <v>518569</v>
      </c>
      <c r="D42" s="200">
        <v>17</v>
      </c>
      <c r="E42" s="198">
        <v>852297</v>
      </c>
      <c r="F42" s="200">
        <v>9</v>
      </c>
      <c r="G42" s="200">
        <v>276699</v>
      </c>
      <c r="H42" s="141">
        <f t="shared" ref="H42:I42" si="21">D42+F42</f>
        <v>26</v>
      </c>
      <c r="I42" s="142">
        <f t="shared" si="21"/>
        <v>1128996</v>
      </c>
      <c r="J42" s="143">
        <f t="shared" si="3"/>
        <v>36</v>
      </c>
      <c r="K42" s="143">
        <f t="shared" si="5"/>
        <v>1647565</v>
      </c>
      <c r="L42" s="233"/>
      <c r="M42" s="234"/>
      <c r="N42" s="234"/>
      <c r="O42" s="235"/>
    </row>
    <row r="43" spans="1:15" ht="15.75" thickBot="1" x14ac:dyDescent="0.3">
      <c r="A43" s="124" t="str">
        <f>A34</f>
        <v>EverSource West</v>
      </c>
      <c r="B43" s="144">
        <v>0</v>
      </c>
      <c r="C43" s="70">
        <v>0</v>
      </c>
      <c r="D43" s="192">
        <v>3</v>
      </c>
      <c r="E43" s="144">
        <v>148416</v>
      </c>
      <c r="F43" s="70">
        <v>0</v>
      </c>
      <c r="G43" s="70">
        <v>0</v>
      </c>
      <c r="H43" s="145">
        <f>D43+F43</f>
        <v>3</v>
      </c>
      <c r="I43" s="146">
        <f>E43+G43</f>
        <v>148416</v>
      </c>
      <c r="J43" s="147">
        <f t="shared" si="3"/>
        <v>3</v>
      </c>
      <c r="K43" s="148">
        <f t="shared" si="5"/>
        <v>148416</v>
      </c>
      <c r="L43" s="233"/>
      <c r="M43" s="234"/>
      <c r="N43" s="234"/>
      <c r="O43" s="235"/>
    </row>
    <row r="44" spans="1:15" ht="15.75" thickBot="1" x14ac:dyDescent="0.3">
      <c r="A44" s="120" t="s">
        <v>24</v>
      </c>
      <c r="B44" s="121">
        <f>B45+B46</f>
        <v>5</v>
      </c>
      <c r="C44" s="181">
        <f t="shared" ref="C44:G44" si="22">C45+C46</f>
        <v>48153</v>
      </c>
      <c r="D44" s="122">
        <f t="shared" si="22"/>
        <v>11</v>
      </c>
      <c r="E44" s="121">
        <f t="shared" si="22"/>
        <v>738632</v>
      </c>
      <c r="F44" s="122">
        <f t="shared" si="22"/>
        <v>0</v>
      </c>
      <c r="G44" s="122">
        <f t="shared" si="22"/>
        <v>0</v>
      </c>
      <c r="H44" s="103">
        <f>D44+F44</f>
        <v>11</v>
      </c>
      <c r="I44" s="103">
        <f>E44+G44</f>
        <v>738632</v>
      </c>
      <c r="J44" s="123">
        <f t="shared" ref="J44:K48" si="23">B44+D44+F44</f>
        <v>16</v>
      </c>
      <c r="K44" s="106">
        <f t="shared" si="23"/>
        <v>786785</v>
      </c>
      <c r="L44" s="233"/>
      <c r="M44" s="234"/>
      <c r="N44" s="234"/>
      <c r="O44" s="235"/>
    </row>
    <row r="45" spans="1:15" x14ac:dyDescent="0.25">
      <c r="A45" s="124" t="s">
        <v>25</v>
      </c>
      <c r="B45" s="165">
        <v>5</v>
      </c>
      <c r="C45" s="197">
        <v>48153</v>
      </c>
      <c r="D45" s="166">
        <v>11</v>
      </c>
      <c r="E45" s="165">
        <v>738632</v>
      </c>
      <c r="F45" s="109"/>
      <c r="G45" s="109"/>
      <c r="H45" s="141">
        <f t="shared" ref="H45:I46" si="24">D45+F45</f>
        <v>11</v>
      </c>
      <c r="I45" s="142">
        <f t="shared" si="24"/>
        <v>738632</v>
      </c>
      <c r="J45" s="143">
        <f t="shared" si="23"/>
        <v>16</v>
      </c>
      <c r="K45" s="143">
        <f t="shared" si="23"/>
        <v>786785</v>
      </c>
      <c r="L45" s="233"/>
      <c r="M45" s="234"/>
      <c r="N45" s="234"/>
      <c r="O45" s="235"/>
    </row>
    <row r="46" spans="1:15" ht="15.75" thickBot="1" x14ac:dyDescent="0.3">
      <c r="A46" s="124" t="s">
        <v>26</v>
      </c>
      <c r="B46" s="125"/>
      <c r="C46" s="182"/>
      <c r="D46" s="126"/>
      <c r="E46" s="125"/>
      <c r="F46" s="126"/>
      <c r="G46" s="126"/>
      <c r="H46" s="141">
        <f t="shared" si="24"/>
        <v>0</v>
      </c>
      <c r="I46" s="142">
        <f t="shared" si="24"/>
        <v>0</v>
      </c>
      <c r="J46" s="143">
        <f t="shared" si="23"/>
        <v>0</v>
      </c>
      <c r="K46" s="143">
        <f t="shared" si="23"/>
        <v>0</v>
      </c>
      <c r="L46" s="233"/>
      <c r="M46" s="234"/>
      <c r="N46" s="234"/>
      <c r="O46" s="235"/>
    </row>
    <row r="47" spans="1:15" ht="15.75" thickBot="1" x14ac:dyDescent="0.3">
      <c r="A47" s="120" t="s">
        <v>27</v>
      </c>
      <c r="B47" s="129">
        <f>B48</f>
        <v>1</v>
      </c>
      <c r="C47" s="183">
        <f t="shared" ref="C47:G47" si="25">C48</f>
        <v>1360</v>
      </c>
      <c r="D47" s="131">
        <f t="shared" si="25"/>
        <v>1</v>
      </c>
      <c r="E47" s="185">
        <f t="shared" si="25"/>
        <v>60</v>
      </c>
      <c r="F47" s="131">
        <f t="shared" si="25"/>
        <v>0</v>
      </c>
      <c r="G47" s="131">
        <f t="shared" si="25"/>
        <v>0</v>
      </c>
      <c r="H47" s="131">
        <f>D47+F47</f>
        <v>1</v>
      </c>
      <c r="I47" s="131">
        <f>E47+G47</f>
        <v>60</v>
      </c>
      <c r="J47" s="132">
        <f t="shared" si="23"/>
        <v>2</v>
      </c>
      <c r="K47" s="133">
        <f t="shared" si="23"/>
        <v>1420</v>
      </c>
      <c r="L47" s="233"/>
      <c r="M47" s="234"/>
      <c r="N47" s="234"/>
      <c r="O47" s="235"/>
    </row>
    <row r="48" spans="1:15" ht="15.75" thickBot="1" x14ac:dyDescent="0.3">
      <c r="A48" s="134" t="s">
        <v>28</v>
      </c>
      <c r="B48" s="135">
        <v>1</v>
      </c>
      <c r="C48" s="111">
        <v>1360</v>
      </c>
      <c r="D48" s="136">
        <v>1</v>
      </c>
      <c r="E48" s="186">
        <v>60</v>
      </c>
      <c r="F48" s="136"/>
      <c r="G48" s="136"/>
      <c r="H48" s="141">
        <f t="shared" ref="H48:I48" si="26">D48+F48</f>
        <v>1</v>
      </c>
      <c r="I48" s="142">
        <f t="shared" si="26"/>
        <v>60</v>
      </c>
      <c r="J48" s="137">
        <f t="shared" si="23"/>
        <v>2</v>
      </c>
      <c r="K48" s="137">
        <f t="shared" si="23"/>
        <v>1420</v>
      </c>
      <c r="L48" s="233"/>
      <c r="M48" s="234"/>
      <c r="N48" s="234"/>
      <c r="O48" s="235"/>
    </row>
    <row r="49" spans="1:15" ht="15.75" thickBot="1" x14ac:dyDescent="0.3">
      <c r="A49" s="24" t="s">
        <v>32</v>
      </c>
      <c r="B49" s="25">
        <f>B50+B53+B56</f>
        <v>282</v>
      </c>
      <c r="C49" s="25">
        <f t="shared" ref="C49:G49" si="27">C50+C53+C56</f>
        <v>37126192</v>
      </c>
      <c r="D49" s="74">
        <f t="shared" si="27"/>
        <v>3316</v>
      </c>
      <c r="E49" s="27">
        <f t="shared" si="27"/>
        <v>778821446</v>
      </c>
      <c r="F49" s="28">
        <f t="shared" si="27"/>
        <v>227</v>
      </c>
      <c r="G49" s="49">
        <f t="shared" si="27"/>
        <v>19800838</v>
      </c>
      <c r="H49" s="29">
        <f>D49+F49</f>
        <v>3543</v>
      </c>
      <c r="I49" s="30">
        <f>E49+G49</f>
        <v>798622284</v>
      </c>
      <c r="J49" s="31">
        <f t="shared" ref="J49:J69" si="28">B49+D49+F49</f>
        <v>3825</v>
      </c>
      <c r="K49" s="32">
        <f t="shared" ref="K49:K69" si="29">C49+E49+G49</f>
        <v>835748476</v>
      </c>
      <c r="L49" s="233">
        <f>K49/K3</f>
        <v>0.28199671519087177</v>
      </c>
      <c r="M49" s="242">
        <f>J49/J3</f>
        <v>1.3382632736473744E-3</v>
      </c>
      <c r="N49" s="242">
        <f>E49/K49</f>
        <v>0.93188497300951101</v>
      </c>
      <c r="O49" s="243">
        <f>G49/K49</f>
        <v>2.3692341139249652E-2</v>
      </c>
    </row>
    <row r="50" spans="1:15" ht="15.75" thickBot="1" x14ac:dyDescent="0.3">
      <c r="A50" s="45" t="s">
        <v>21</v>
      </c>
      <c r="B50" s="52">
        <f>SUM(B51:B52)</f>
        <v>82</v>
      </c>
      <c r="C50" s="52">
        <f t="shared" ref="C50:I50" si="30">SUM(C51:C52)</f>
        <v>14045976</v>
      </c>
      <c r="D50" s="190">
        <f t="shared" si="30"/>
        <v>760</v>
      </c>
      <c r="E50" s="53">
        <f t="shared" si="30"/>
        <v>315448690</v>
      </c>
      <c r="F50" s="52">
        <f t="shared" si="30"/>
        <v>59</v>
      </c>
      <c r="G50" s="52">
        <f t="shared" si="30"/>
        <v>5970028</v>
      </c>
      <c r="H50" s="52">
        <f t="shared" si="30"/>
        <v>819</v>
      </c>
      <c r="I50" s="52">
        <f t="shared" si="30"/>
        <v>321418718</v>
      </c>
      <c r="J50" s="38">
        <f t="shared" si="28"/>
        <v>901</v>
      </c>
      <c r="K50" s="20">
        <f t="shared" si="29"/>
        <v>335464694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64</v>
      </c>
      <c r="C51" s="42">
        <v>12367282</v>
      </c>
      <c r="D51" s="189">
        <v>525</v>
      </c>
      <c r="E51" s="42">
        <v>233253257</v>
      </c>
      <c r="F51" s="40">
        <v>57</v>
      </c>
      <c r="G51" s="42">
        <v>5790028</v>
      </c>
      <c r="H51" s="18">
        <f t="shared" ref="H51:H68" si="31">D51+F51</f>
        <v>582</v>
      </c>
      <c r="I51" s="18">
        <f t="shared" ref="I51:I68" si="32">E51+G51</f>
        <v>239043285</v>
      </c>
      <c r="J51" s="38">
        <f t="shared" si="28"/>
        <v>646</v>
      </c>
      <c r="K51" s="20">
        <f t="shared" si="29"/>
        <v>251410567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v>18</v>
      </c>
      <c r="C52" s="40">
        <v>1678694</v>
      </c>
      <c r="D52" s="189">
        <v>235</v>
      </c>
      <c r="E52" s="42">
        <v>82195433</v>
      </c>
      <c r="F52" s="40">
        <v>2</v>
      </c>
      <c r="G52" s="40">
        <v>180000</v>
      </c>
      <c r="H52" s="18">
        <f t="shared" si="31"/>
        <v>237</v>
      </c>
      <c r="I52" s="18">
        <f t="shared" si="32"/>
        <v>82375433</v>
      </c>
      <c r="J52" s="38">
        <f t="shared" si="28"/>
        <v>255</v>
      </c>
      <c r="K52" s="20">
        <f t="shared" si="29"/>
        <v>84054127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200</v>
      </c>
      <c r="C53" s="52">
        <f t="shared" ref="C53:G53" si="33">C54+C55</f>
        <v>23080216</v>
      </c>
      <c r="D53" s="190">
        <f t="shared" si="33"/>
        <v>2527</v>
      </c>
      <c r="E53" s="53">
        <f t="shared" si="33"/>
        <v>453101602</v>
      </c>
      <c r="F53" s="52">
        <f t="shared" si="33"/>
        <v>168</v>
      </c>
      <c r="G53" s="52">
        <f t="shared" si="33"/>
        <v>13830810</v>
      </c>
      <c r="H53" s="36">
        <f t="shared" si="31"/>
        <v>2695</v>
      </c>
      <c r="I53" s="37">
        <f t="shared" si="32"/>
        <v>466932412</v>
      </c>
      <c r="J53" s="19">
        <f t="shared" si="28"/>
        <v>2895</v>
      </c>
      <c r="K53" s="20">
        <f t="shared" si="29"/>
        <v>490012628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v>200</v>
      </c>
      <c r="C54" s="42">
        <v>23080216</v>
      </c>
      <c r="D54" s="189">
        <v>2519</v>
      </c>
      <c r="E54" s="42">
        <v>452394833</v>
      </c>
      <c r="F54" s="47">
        <v>166</v>
      </c>
      <c r="G54" s="47">
        <v>13569797</v>
      </c>
      <c r="H54" s="18">
        <f t="shared" si="31"/>
        <v>2685</v>
      </c>
      <c r="I54" s="18">
        <f t="shared" si="32"/>
        <v>465964630</v>
      </c>
      <c r="J54" s="38">
        <f t="shared" si="28"/>
        <v>2885</v>
      </c>
      <c r="K54" s="20">
        <f t="shared" si="29"/>
        <v>489044846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/>
      <c r="C55" s="42"/>
      <c r="D55" s="189">
        <v>8</v>
      </c>
      <c r="E55" s="42">
        <v>706769</v>
      </c>
      <c r="F55" s="47">
        <v>2</v>
      </c>
      <c r="G55" s="48">
        <v>261013</v>
      </c>
      <c r="H55" s="18">
        <f t="shared" si="31"/>
        <v>10</v>
      </c>
      <c r="I55" s="18">
        <f t="shared" si="32"/>
        <v>967782</v>
      </c>
      <c r="J55" s="38">
        <f t="shared" si="28"/>
        <v>10</v>
      </c>
      <c r="K55" s="20">
        <f t="shared" si="29"/>
        <v>967782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34">C57</f>
        <v>0</v>
      </c>
      <c r="D56" s="190">
        <f t="shared" si="34"/>
        <v>29</v>
      </c>
      <c r="E56" s="53">
        <f t="shared" si="34"/>
        <v>10271154</v>
      </c>
      <c r="F56" s="52">
        <f t="shared" si="34"/>
        <v>0</v>
      </c>
      <c r="G56" s="52">
        <f t="shared" si="34"/>
        <v>0</v>
      </c>
      <c r="H56" s="36">
        <f t="shared" si="31"/>
        <v>29</v>
      </c>
      <c r="I56" s="37">
        <f t="shared" si="32"/>
        <v>10271154</v>
      </c>
      <c r="J56" s="19">
        <f t="shared" si="28"/>
        <v>29</v>
      </c>
      <c r="K56" s="20">
        <f t="shared" si="29"/>
        <v>10271154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/>
      <c r="C57" s="42"/>
      <c r="D57" s="189">
        <v>29</v>
      </c>
      <c r="E57" s="42">
        <v>10271154</v>
      </c>
      <c r="F57" s="47"/>
      <c r="G57" s="55"/>
      <c r="H57" s="18">
        <f t="shared" si="31"/>
        <v>29</v>
      </c>
      <c r="I57" s="18">
        <f t="shared" si="32"/>
        <v>10271154</v>
      </c>
      <c r="J57" s="19">
        <f t="shared" si="28"/>
        <v>29</v>
      </c>
      <c r="K57" s="20">
        <f t="shared" si="29"/>
        <v>10271154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35">B59+B62+B65</f>
        <v>6054</v>
      </c>
      <c r="C58" s="25">
        <f t="shared" si="35"/>
        <v>1775147.5009999999</v>
      </c>
      <c r="D58" s="74">
        <f t="shared" si="35"/>
        <v>6306</v>
      </c>
      <c r="E58" s="27">
        <f t="shared" si="35"/>
        <v>7644547.8619999997</v>
      </c>
      <c r="F58" s="28">
        <f t="shared" si="35"/>
        <v>3747</v>
      </c>
      <c r="G58" s="28">
        <f t="shared" si="35"/>
        <v>1784407.3829999999</v>
      </c>
      <c r="H58" s="29">
        <f t="shared" si="31"/>
        <v>10053</v>
      </c>
      <c r="I58" s="30">
        <f t="shared" si="32"/>
        <v>9428955.2449999992</v>
      </c>
      <c r="J58" s="31">
        <f t="shared" si="28"/>
        <v>16107</v>
      </c>
      <c r="K58" s="32">
        <f t="shared" si="29"/>
        <v>11204102.745999999</v>
      </c>
      <c r="L58" s="244">
        <f>K58/K3</f>
        <v>3.7804677624479763E-3</v>
      </c>
      <c r="M58" s="242">
        <f>J58/J3</f>
        <v>5.6354004048727478E-3</v>
      </c>
      <c r="N58" s="242">
        <f>E58/K58</f>
        <v>0.68229897880302781</v>
      </c>
      <c r="O58" s="243">
        <f>G58/K58</f>
        <v>0.15926374681248393</v>
      </c>
    </row>
    <row r="59" spans="1:15" ht="15.75" thickBot="1" x14ac:dyDescent="0.3">
      <c r="A59" s="45" t="s">
        <v>21</v>
      </c>
      <c r="B59" s="52">
        <f>D60+D61</f>
        <v>5768</v>
      </c>
      <c r="C59" s="52">
        <f>C60+C61</f>
        <v>853735.50099999993</v>
      </c>
      <c r="D59" s="190">
        <f>D60+D61</f>
        <v>5768</v>
      </c>
      <c r="E59" s="53">
        <f>E60+E61</f>
        <v>4372846.8619999997</v>
      </c>
      <c r="F59" s="52">
        <f>SUM(F60:F61)</f>
        <v>3326</v>
      </c>
      <c r="G59" s="52">
        <f>SUM(G60:G61)</f>
        <v>1026944.383</v>
      </c>
      <c r="H59" s="36">
        <f t="shared" si="31"/>
        <v>9094</v>
      </c>
      <c r="I59" s="37">
        <f t="shared" si="32"/>
        <v>5399791.2450000001</v>
      </c>
      <c r="J59" s="38">
        <f t="shared" si="28"/>
        <v>14862</v>
      </c>
      <c r="K59" s="20">
        <f t="shared" si="29"/>
        <v>6253526.7460000003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1666</v>
      </c>
      <c r="C60" s="42">
        <v>512991</v>
      </c>
      <c r="D60" s="189">
        <v>4940</v>
      </c>
      <c r="E60" s="42">
        <v>3971516</v>
      </c>
      <c r="F60" s="40">
        <v>2608</v>
      </c>
      <c r="G60" s="42">
        <v>823051</v>
      </c>
      <c r="H60" s="18">
        <f t="shared" si="31"/>
        <v>7548</v>
      </c>
      <c r="I60" s="18">
        <f t="shared" si="32"/>
        <v>4794567</v>
      </c>
      <c r="J60" s="38">
        <f t="shared" si="28"/>
        <v>9214</v>
      </c>
      <c r="K60" s="20">
        <f t="shared" si="29"/>
        <v>5307558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v>1472</v>
      </c>
      <c r="C61" s="40">
        <v>340744.50099999999</v>
      </c>
      <c r="D61" s="189">
        <v>828</v>
      </c>
      <c r="E61" s="42">
        <v>401330.86200000002</v>
      </c>
      <c r="F61" s="40">
        <v>718</v>
      </c>
      <c r="G61" s="40">
        <v>203893.383</v>
      </c>
      <c r="H61" s="18">
        <f t="shared" si="31"/>
        <v>1546</v>
      </c>
      <c r="I61" s="18">
        <f t="shared" si="32"/>
        <v>605224.245</v>
      </c>
      <c r="J61" s="38">
        <f t="shared" si="28"/>
        <v>3018</v>
      </c>
      <c r="K61" s="20">
        <f t="shared" si="29"/>
        <v>945968.74600000004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192</v>
      </c>
      <c r="C62" s="52">
        <f t="shared" ref="C62:G62" si="36">C63+C64</f>
        <v>914233</v>
      </c>
      <c r="D62" s="190">
        <f t="shared" si="36"/>
        <v>420</v>
      </c>
      <c r="E62" s="53">
        <f t="shared" si="36"/>
        <v>3212546</v>
      </c>
      <c r="F62" s="52">
        <f t="shared" si="36"/>
        <v>175</v>
      </c>
      <c r="G62" s="52">
        <f t="shared" si="36"/>
        <v>727643</v>
      </c>
      <c r="H62" s="36">
        <f t="shared" si="31"/>
        <v>595</v>
      </c>
      <c r="I62" s="37">
        <f t="shared" si="32"/>
        <v>3940189</v>
      </c>
      <c r="J62" s="19">
        <f t="shared" si="28"/>
        <v>787</v>
      </c>
      <c r="K62" s="20">
        <f t="shared" si="29"/>
        <v>4854422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v>192</v>
      </c>
      <c r="C63" s="42">
        <v>914233</v>
      </c>
      <c r="D63" s="189">
        <v>420</v>
      </c>
      <c r="E63" s="42">
        <v>3212546</v>
      </c>
      <c r="F63" s="47">
        <v>173</v>
      </c>
      <c r="G63" s="48">
        <v>710536</v>
      </c>
      <c r="H63" s="18">
        <f t="shared" si="31"/>
        <v>593</v>
      </c>
      <c r="I63" s="18">
        <f t="shared" si="32"/>
        <v>3923082</v>
      </c>
      <c r="J63" s="38">
        <f t="shared" si="28"/>
        <v>785</v>
      </c>
      <c r="K63" s="20">
        <f t="shared" si="29"/>
        <v>4837315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/>
      <c r="C64" s="42"/>
      <c r="D64" s="189"/>
      <c r="E64" s="42"/>
      <c r="F64" s="47">
        <v>2</v>
      </c>
      <c r="G64" s="48">
        <v>17107</v>
      </c>
      <c r="H64" s="18">
        <f t="shared" si="31"/>
        <v>2</v>
      </c>
      <c r="I64" s="18">
        <f t="shared" si="32"/>
        <v>17107</v>
      </c>
      <c r="J64" s="38">
        <f t="shared" si="28"/>
        <v>2</v>
      </c>
      <c r="K64" s="20">
        <f t="shared" si="29"/>
        <v>17107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94</v>
      </c>
      <c r="C65" s="52">
        <f t="shared" ref="C65:G65" si="37">C66</f>
        <v>7179</v>
      </c>
      <c r="D65" s="190">
        <f t="shared" si="37"/>
        <v>118</v>
      </c>
      <c r="E65" s="53">
        <f t="shared" si="37"/>
        <v>59155</v>
      </c>
      <c r="F65" s="52">
        <f t="shared" si="37"/>
        <v>246</v>
      </c>
      <c r="G65" s="52">
        <f t="shared" si="37"/>
        <v>29820</v>
      </c>
      <c r="H65" s="36">
        <f t="shared" si="31"/>
        <v>364</v>
      </c>
      <c r="I65" s="37">
        <f t="shared" si="32"/>
        <v>88975</v>
      </c>
      <c r="J65" s="19">
        <f t="shared" si="28"/>
        <v>458</v>
      </c>
      <c r="K65" s="20">
        <f t="shared" si="29"/>
        <v>96154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v>94</v>
      </c>
      <c r="C66" s="42">
        <v>7179</v>
      </c>
      <c r="D66" s="189">
        <v>118</v>
      </c>
      <c r="E66" s="42">
        <v>59155</v>
      </c>
      <c r="F66" s="47">
        <v>246</v>
      </c>
      <c r="G66" s="55">
        <v>29820</v>
      </c>
      <c r="H66" s="18">
        <f t="shared" si="31"/>
        <v>364</v>
      </c>
      <c r="I66" s="18">
        <f t="shared" si="32"/>
        <v>88975</v>
      </c>
      <c r="J66" s="19">
        <f t="shared" si="28"/>
        <v>458</v>
      </c>
      <c r="K66" s="20">
        <f t="shared" si="29"/>
        <v>96154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8" si="38">B68</f>
        <v>0</v>
      </c>
      <c r="C67" s="57">
        <f t="shared" si="38"/>
        <v>0</v>
      </c>
      <c r="D67" s="193">
        <f t="shared" si="38"/>
        <v>0</v>
      </c>
      <c r="E67" s="58">
        <f t="shared" si="38"/>
        <v>0</v>
      </c>
      <c r="F67" s="28">
        <f t="shared" si="38"/>
        <v>0</v>
      </c>
      <c r="G67" s="28">
        <f t="shared" si="38"/>
        <v>0</v>
      </c>
      <c r="H67" s="29">
        <f t="shared" si="31"/>
        <v>0</v>
      </c>
      <c r="I67" s="30">
        <f t="shared" si="32"/>
        <v>0</v>
      </c>
      <c r="J67" s="59">
        <f t="shared" si="28"/>
        <v>0</v>
      </c>
      <c r="K67" s="32">
        <f t="shared" si="29"/>
        <v>0</v>
      </c>
      <c r="L67" s="236">
        <f>K67/K3</f>
        <v>0</v>
      </c>
      <c r="M67" s="238">
        <f>J67/J3</f>
        <v>0</v>
      </c>
      <c r="N67" s="238" t="e">
        <f>E67/K67</f>
        <v>#DIV/0!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0</v>
      </c>
      <c r="C68" s="52">
        <f t="shared" si="38"/>
        <v>0</v>
      </c>
      <c r="D68" s="190">
        <f t="shared" si="38"/>
        <v>0</v>
      </c>
      <c r="E68" s="53">
        <f t="shared" si="38"/>
        <v>0</v>
      </c>
      <c r="F68" s="52">
        <f t="shared" si="38"/>
        <v>0</v>
      </c>
      <c r="G68" s="52">
        <f t="shared" si="38"/>
        <v>0</v>
      </c>
      <c r="H68" s="36">
        <f t="shared" si="31"/>
        <v>0</v>
      </c>
      <c r="I68" s="37">
        <f t="shared" si="32"/>
        <v>0</v>
      </c>
      <c r="J68" s="60">
        <f t="shared" si="28"/>
        <v>0</v>
      </c>
      <c r="K68" s="61">
        <f t="shared" si="29"/>
        <v>0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/>
      <c r="C69" s="44"/>
      <c r="D69" s="194"/>
      <c r="E69" s="44"/>
      <c r="F69" s="44"/>
      <c r="G69" s="44"/>
      <c r="H69" s="63">
        <f>H68</f>
        <v>0</v>
      </c>
      <c r="I69" s="63">
        <f>I68</f>
        <v>0</v>
      </c>
      <c r="J69" s="64">
        <f t="shared" si="28"/>
        <v>0</v>
      </c>
      <c r="K69" s="65">
        <f t="shared" si="29"/>
        <v>0</v>
      </c>
      <c r="L69" s="237"/>
      <c r="M69" s="239"/>
      <c r="N69" s="239"/>
      <c r="O69" s="241"/>
    </row>
    <row r="73" spans="1:15" x14ac:dyDescent="0.25">
      <c r="L73" s="67"/>
    </row>
  </sheetData>
  <mergeCells count="36">
    <mergeCell ref="L58:L66"/>
    <mergeCell ref="M58:M66"/>
    <mergeCell ref="N58:N66"/>
    <mergeCell ref="O58:O66"/>
    <mergeCell ref="L67:L69"/>
    <mergeCell ref="M67:M69"/>
    <mergeCell ref="N67:N69"/>
    <mergeCell ref="O67:O69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N4:N12"/>
    <mergeCell ref="O4:O12"/>
    <mergeCell ref="L13:L21"/>
    <mergeCell ref="M13:M21"/>
    <mergeCell ref="N13:N21"/>
    <mergeCell ref="O13:O21"/>
    <mergeCell ref="M4:M12"/>
    <mergeCell ref="B1:C1"/>
    <mergeCell ref="D1:E1"/>
    <mergeCell ref="F1:G1"/>
    <mergeCell ref="H1:I1"/>
    <mergeCell ref="L4:L1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8289-3419-4DE4-A663-B9B991423BD0}">
  <sheetPr>
    <tabColor rgb="FF0070C0"/>
  </sheetPr>
  <dimension ref="A1:R73"/>
  <sheetViews>
    <sheetView topLeftCell="A11" zoomScale="90" zoomScaleNormal="90" workbookViewId="0">
      <selection activeCell="R19" sqref="R19:S36"/>
    </sheetView>
  </sheetViews>
  <sheetFormatPr defaultRowHeight="15" x14ac:dyDescent="0.25"/>
  <cols>
    <col min="1" max="1" width="25.28515625" customWidth="1"/>
    <col min="2" max="2" width="14.28515625" style="66" customWidth="1"/>
    <col min="3" max="3" width="14.42578125" style="66" customWidth="1"/>
    <col min="4" max="4" width="13.28515625" style="66" customWidth="1"/>
    <col min="5" max="6" width="14.28515625" style="66" customWidth="1"/>
    <col min="7" max="9" width="15.28515625" style="66" customWidth="1"/>
    <col min="10" max="10" width="11.42578125" style="66" customWidth="1"/>
    <col min="11" max="11" width="14.7109375" style="6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  <col min="16" max="16" width="7.28515625" customWidth="1"/>
    <col min="18" max="18" width="9.28515625" bestFit="1" customWidth="1"/>
  </cols>
  <sheetData>
    <row r="1" spans="1:18" ht="44.1" customHeight="1" thickTop="1" thickBot="1" x14ac:dyDescent="0.3">
      <c r="B1" s="245" t="s">
        <v>0</v>
      </c>
      <c r="C1" s="246"/>
      <c r="D1" s="247" t="s">
        <v>1</v>
      </c>
      <c r="E1" s="248"/>
      <c r="F1" s="245" t="s">
        <v>2</v>
      </c>
      <c r="G1" s="249"/>
      <c r="H1" s="250" t="s">
        <v>3</v>
      </c>
      <c r="I1" s="251"/>
      <c r="J1" s="97" t="s">
        <v>4</v>
      </c>
      <c r="K1" s="98"/>
      <c r="L1" s="98"/>
      <c r="M1" s="98"/>
      <c r="N1" s="98"/>
      <c r="O1" s="98"/>
    </row>
    <row r="2" spans="1:18" ht="46.5" thickTop="1" thickBot="1" x14ac:dyDescent="0.3">
      <c r="A2" s="1">
        <f>2024</f>
        <v>2024</v>
      </c>
      <c r="B2" s="2" t="s">
        <v>5</v>
      </c>
      <c r="C2" s="174" t="s">
        <v>6</v>
      </c>
      <c r="D2" s="5" t="s">
        <v>7</v>
      </c>
      <c r="E2" s="4" t="s">
        <v>8</v>
      </c>
      <c r="F2" s="6" t="s">
        <v>9</v>
      </c>
      <c r="G2" s="7" t="s">
        <v>10</v>
      </c>
      <c r="H2" s="8" t="s">
        <v>11</v>
      </c>
      <c r="I2" s="9" t="s">
        <v>12</v>
      </c>
      <c r="J2" s="10" t="s">
        <v>13</v>
      </c>
      <c r="K2" s="11" t="s">
        <v>14</v>
      </c>
      <c r="L2" s="12" t="s">
        <v>15</v>
      </c>
      <c r="M2" s="13" t="s">
        <v>16</v>
      </c>
      <c r="N2" s="14" t="s">
        <v>17</v>
      </c>
      <c r="O2" s="15" t="s">
        <v>18</v>
      </c>
    </row>
    <row r="3" spans="1:18" ht="15.75" thickBot="1" x14ac:dyDescent="0.3">
      <c r="A3" s="16" t="s">
        <v>41</v>
      </c>
      <c r="B3" s="17">
        <f>B4+B13+B22+B31+B40+B49+B58</f>
        <v>980822</v>
      </c>
      <c r="C3" s="175">
        <f t="shared" ref="C3:G3" si="0">C4+C13+C22+C31+C40+C49+C58</f>
        <v>583946726.64899993</v>
      </c>
      <c r="D3" s="187">
        <f t="shared" si="0"/>
        <v>599224</v>
      </c>
      <c r="E3" s="184">
        <f t="shared" si="0"/>
        <v>1711953338.1919999</v>
      </c>
      <c r="F3" s="17">
        <f t="shared" si="0"/>
        <v>1232197</v>
      </c>
      <c r="G3" s="17">
        <f t="shared" si="0"/>
        <v>749653340.88699996</v>
      </c>
      <c r="H3" s="18">
        <f>D3+F3</f>
        <v>1831421</v>
      </c>
      <c r="I3" s="18">
        <f>E3+G3</f>
        <v>2461606679.079</v>
      </c>
      <c r="J3" s="19">
        <f>B3+D3+F3</f>
        <v>2812243</v>
      </c>
      <c r="K3" s="20">
        <f>C3+E3+G3</f>
        <v>3045553405.7279997</v>
      </c>
      <c r="L3" s="21">
        <f>SUM(L4:L67)</f>
        <v>0.99999999999999989</v>
      </c>
      <c r="M3" s="22">
        <f>SUM(M4:M67)</f>
        <v>1</v>
      </c>
      <c r="N3" s="22">
        <f>E3/K3</f>
        <v>0.56211568477906226</v>
      </c>
      <c r="O3" s="23">
        <f>G3/K3</f>
        <v>0.24614683803510751</v>
      </c>
    </row>
    <row r="4" spans="1:18" ht="15.75" thickBot="1" x14ac:dyDescent="0.3">
      <c r="A4" s="24" t="s">
        <v>20</v>
      </c>
      <c r="B4" s="26">
        <f>SUM(B5,B8,B11)</f>
        <v>759507</v>
      </c>
      <c r="C4" s="176">
        <f>SUM(C5,C8,C11)</f>
        <v>364125815</v>
      </c>
      <c r="D4" s="74">
        <f>SUM(D5,D8,D11)</f>
        <v>389947</v>
      </c>
      <c r="E4" s="27">
        <f>E5+E8+E11</f>
        <v>192648218</v>
      </c>
      <c r="F4" s="28">
        <f>F5+F8+F11</f>
        <v>993506</v>
      </c>
      <c r="G4" s="28">
        <f>G5+G8+G11</f>
        <v>503849884</v>
      </c>
      <c r="H4" s="29">
        <f t="shared" ref="H4:I68" si="1">D4+F4</f>
        <v>1383453</v>
      </c>
      <c r="I4" s="30">
        <f>E4+G4</f>
        <v>696498102</v>
      </c>
      <c r="J4" s="31">
        <f t="shared" ref="J4:J69" si="2">B4+D4+F4</f>
        <v>2142960</v>
      </c>
      <c r="K4" s="32">
        <f>C4+I4</f>
        <v>1060623917</v>
      </c>
      <c r="L4" s="233">
        <f>K4/K$3</f>
        <v>0.34825326490916408</v>
      </c>
      <c r="M4" s="234">
        <f>J4/J3</f>
        <v>0.76201096420188441</v>
      </c>
      <c r="N4" s="234">
        <f>E4/$K$4</f>
        <v>0.18163669035949148</v>
      </c>
      <c r="O4" s="235">
        <f>G4/K4</f>
        <v>0.47505046409395651</v>
      </c>
    </row>
    <row r="5" spans="1:18" ht="15.75" thickBot="1" x14ac:dyDescent="0.3">
      <c r="A5" s="33" t="s">
        <v>21</v>
      </c>
      <c r="B5" s="34">
        <f>B6+B7</f>
        <v>310603</v>
      </c>
      <c r="C5" s="34">
        <f t="shared" ref="C5:G5" si="3">C6+C7</f>
        <v>154361325</v>
      </c>
      <c r="D5" s="188">
        <f t="shared" si="3"/>
        <v>180141</v>
      </c>
      <c r="E5" s="35">
        <f t="shared" si="3"/>
        <v>92429168</v>
      </c>
      <c r="F5" s="34">
        <f t="shared" si="3"/>
        <v>606612</v>
      </c>
      <c r="G5" s="34">
        <f t="shared" si="3"/>
        <v>281747842</v>
      </c>
      <c r="H5" s="36">
        <f t="shared" si="1"/>
        <v>786753</v>
      </c>
      <c r="I5" s="37">
        <f t="shared" si="1"/>
        <v>374177010</v>
      </c>
      <c r="J5" s="38">
        <f>B5+D5+F5</f>
        <v>1097356</v>
      </c>
      <c r="K5" s="20">
        <f t="shared" ref="K5:K69" si="4">C5+E5+G5</f>
        <v>528538335</v>
      </c>
      <c r="L5" s="233"/>
      <c r="M5" s="234"/>
      <c r="N5" s="234"/>
      <c r="O5" s="235"/>
      <c r="R5" s="69"/>
    </row>
    <row r="6" spans="1:18" ht="15.75" thickBot="1" x14ac:dyDescent="0.3">
      <c r="A6" s="39" t="s">
        <v>22</v>
      </c>
      <c r="B6" s="40">
        <v>212879</v>
      </c>
      <c r="C6" s="42">
        <v>107483257</v>
      </c>
      <c r="D6" s="189">
        <v>160882</v>
      </c>
      <c r="E6" s="42">
        <v>82652241</v>
      </c>
      <c r="F6" s="40">
        <v>573407</v>
      </c>
      <c r="G6" s="42">
        <v>266575851</v>
      </c>
      <c r="H6" s="18">
        <f t="shared" si="1"/>
        <v>734289</v>
      </c>
      <c r="I6" s="18">
        <f t="shared" si="1"/>
        <v>349228092</v>
      </c>
      <c r="J6" s="38">
        <f>B6+D6+F6</f>
        <v>947168</v>
      </c>
      <c r="K6" s="20">
        <f t="shared" si="4"/>
        <v>456711349</v>
      </c>
      <c r="L6" s="233"/>
      <c r="M6" s="234"/>
      <c r="N6" s="234"/>
      <c r="O6" s="235"/>
      <c r="R6" s="69"/>
    </row>
    <row r="7" spans="1:18" ht="15.75" thickBot="1" x14ac:dyDescent="0.3">
      <c r="A7" s="39" t="s">
        <v>23</v>
      </c>
      <c r="B7" s="40">
        <v>97724</v>
      </c>
      <c r="C7" s="40">
        <v>46878068</v>
      </c>
      <c r="D7" s="189">
        <v>19259</v>
      </c>
      <c r="E7" s="42">
        <v>9776927</v>
      </c>
      <c r="F7" s="40">
        <v>33205</v>
      </c>
      <c r="G7" s="40">
        <v>15171991</v>
      </c>
      <c r="H7" s="18">
        <f t="shared" si="1"/>
        <v>52464</v>
      </c>
      <c r="I7" s="18">
        <f t="shared" si="1"/>
        <v>24948918</v>
      </c>
      <c r="J7" s="38">
        <f>B7+D7+F7</f>
        <v>150188</v>
      </c>
      <c r="K7" s="20">
        <f t="shared" si="4"/>
        <v>71826986</v>
      </c>
      <c r="L7" s="233"/>
      <c r="M7" s="234"/>
      <c r="N7" s="234"/>
      <c r="O7" s="235"/>
      <c r="R7" s="69"/>
    </row>
    <row r="8" spans="1:18" ht="15.75" thickBot="1" x14ac:dyDescent="0.3">
      <c r="A8" s="45" t="s">
        <v>24</v>
      </c>
      <c r="B8" s="34">
        <f>B9+B10</f>
        <v>443435</v>
      </c>
      <c r="C8" s="34">
        <f t="shared" ref="C8:G8" si="5">C9+C10</f>
        <v>207363143</v>
      </c>
      <c r="D8" s="188">
        <f t="shared" si="5"/>
        <v>207016</v>
      </c>
      <c r="E8" s="35">
        <f t="shared" si="5"/>
        <v>99554177</v>
      </c>
      <c r="F8" s="34">
        <f t="shared" si="5"/>
        <v>373752</v>
      </c>
      <c r="G8" s="34">
        <f t="shared" si="5"/>
        <v>215555620</v>
      </c>
      <c r="H8" s="36">
        <f t="shared" si="1"/>
        <v>580768</v>
      </c>
      <c r="I8" s="37">
        <f t="shared" si="1"/>
        <v>315109797</v>
      </c>
      <c r="J8" s="38">
        <f t="shared" si="2"/>
        <v>1024203</v>
      </c>
      <c r="K8" s="20">
        <f t="shared" si="4"/>
        <v>522472940</v>
      </c>
      <c r="L8" s="233"/>
      <c r="M8" s="234"/>
      <c r="N8" s="234"/>
      <c r="O8" s="235"/>
      <c r="R8" s="69"/>
    </row>
    <row r="9" spans="1:18" ht="15.75" thickBot="1" x14ac:dyDescent="0.3">
      <c r="A9" s="46" t="s">
        <v>25</v>
      </c>
      <c r="B9" s="40">
        <v>441676</v>
      </c>
      <c r="C9" s="42">
        <v>206103653</v>
      </c>
      <c r="D9" s="189">
        <v>206549</v>
      </c>
      <c r="E9" s="42">
        <v>99342647</v>
      </c>
      <c r="F9" s="47">
        <v>363526</v>
      </c>
      <c r="G9" s="48">
        <v>207854888</v>
      </c>
      <c r="H9" s="18">
        <f t="shared" si="1"/>
        <v>570075</v>
      </c>
      <c r="I9" s="18">
        <f t="shared" si="1"/>
        <v>307197535</v>
      </c>
      <c r="J9" s="38">
        <f t="shared" si="2"/>
        <v>1011751</v>
      </c>
      <c r="K9" s="20">
        <f t="shared" si="4"/>
        <v>513301188</v>
      </c>
      <c r="L9" s="233"/>
      <c r="M9" s="234"/>
      <c r="N9" s="234"/>
      <c r="O9" s="235"/>
      <c r="R9" s="69"/>
    </row>
    <row r="10" spans="1:18" ht="15.75" thickBot="1" x14ac:dyDescent="0.3">
      <c r="A10" s="46" t="s">
        <v>26</v>
      </c>
      <c r="B10" s="40">
        <v>1759</v>
      </c>
      <c r="C10" s="42">
        <v>1259490</v>
      </c>
      <c r="D10" s="189">
        <v>467</v>
      </c>
      <c r="E10" s="42">
        <v>211530</v>
      </c>
      <c r="F10" s="47">
        <v>10226</v>
      </c>
      <c r="G10" s="48">
        <v>7700732</v>
      </c>
      <c r="H10" s="18">
        <f t="shared" si="1"/>
        <v>10693</v>
      </c>
      <c r="I10" s="18">
        <f t="shared" si="1"/>
        <v>7912262</v>
      </c>
      <c r="J10" s="38">
        <f t="shared" si="2"/>
        <v>12452</v>
      </c>
      <c r="K10" s="20">
        <f t="shared" si="4"/>
        <v>9171752</v>
      </c>
      <c r="L10" s="233"/>
      <c r="M10" s="234"/>
      <c r="N10" s="234"/>
      <c r="O10" s="235"/>
      <c r="R10" s="69"/>
    </row>
    <row r="11" spans="1:18" ht="15.75" thickBot="1" x14ac:dyDescent="0.3">
      <c r="A11" s="45" t="s">
        <v>27</v>
      </c>
      <c r="B11" s="34">
        <f>B12</f>
        <v>5469</v>
      </c>
      <c r="C11" s="34">
        <f t="shared" ref="C11:G11" si="6">C12</f>
        <v>2401347</v>
      </c>
      <c r="D11" s="188">
        <f t="shared" si="6"/>
        <v>2790</v>
      </c>
      <c r="E11" s="35">
        <f t="shared" si="6"/>
        <v>664873</v>
      </c>
      <c r="F11" s="34">
        <f t="shared" si="6"/>
        <v>13142</v>
      </c>
      <c r="G11" s="34">
        <f t="shared" si="6"/>
        <v>6546422</v>
      </c>
      <c r="H11" s="36">
        <f t="shared" si="1"/>
        <v>15932</v>
      </c>
      <c r="I11" s="37">
        <f t="shared" si="1"/>
        <v>7211295</v>
      </c>
      <c r="J11" s="38">
        <f t="shared" si="2"/>
        <v>21401</v>
      </c>
      <c r="K11" s="20">
        <f t="shared" si="4"/>
        <v>9612642</v>
      </c>
      <c r="L11" s="233"/>
      <c r="M11" s="234"/>
      <c r="N11" s="234"/>
      <c r="O11" s="235"/>
    </row>
    <row r="12" spans="1:18" ht="15.75" thickBot="1" x14ac:dyDescent="0.3">
      <c r="A12" s="46" t="s">
        <v>28</v>
      </c>
      <c r="B12" s="40">
        <v>5469</v>
      </c>
      <c r="C12" s="42">
        <v>2401347</v>
      </c>
      <c r="D12" s="189">
        <v>2790</v>
      </c>
      <c r="E12" s="42">
        <v>664873</v>
      </c>
      <c r="F12" s="47">
        <v>13142</v>
      </c>
      <c r="G12" s="48">
        <v>6546422</v>
      </c>
      <c r="H12" s="18">
        <f t="shared" si="1"/>
        <v>15932</v>
      </c>
      <c r="I12" s="18">
        <f t="shared" si="1"/>
        <v>7211295</v>
      </c>
      <c r="J12" s="38">
        <f t="shared" si="2"/>
        <v>21401</v>
      </c>
      <c r="K12" s="20">
        <f t="shared" si="4"/>
        <v>9612642</v>
      </c>
      <c r="L12" s="233"/>
      <c r="M12" s="234"/>
      <c r="N12" s="234"/>
      <c r="O12" s="235"/>
    </row>
    <row r="13" spans="1:18" ht="15.75" thickBot="1" x14ac:dyDescent="0.3">
      <c r="A13" s="24" t="s">
        <v>29</v>
      </c>
      <c r="B13" s="25">
        <f t="shared" ref="B13:G13" si="7">B14+B17+B20</f>
        <v>117800</v>
      </c>
      <c r="C13" s="25">
        <f t="shared" si="7"/>
        <v>58847008</v>
      </c>
      <c r="D13" s="74">
        <f t="shared" si="7"/>
        <v>87290</v>
      </c>
      <c r="E13" s="27">
        <f t="shared" si="7"/>
        <v>41602612</v>
      </c>
      <c r="F13" s="28">
        <f t="shared" si="7"/>
        <v>108363</v>
      </c>
      <c r="G13" s="28">
        <f t="shared" si="7"/>
        <v>49562093</v>
      </c>
      <c r="H13" s="29">
        <f t="shared" si="1"/>
        <v>195653</v>
      </c>
      <c r="I13" s="30">
        <f t="shared" si="1"/>
        <v>91164705</v>
      </c>
      <c r="J13" s="50">
        <f t="shared" si="2"/>
        <v>313453</v>
      </c>
      <c r="K13" s="51">
        <f>C13+E13+G13</f>
        <v>150011713</v>
      </c>
      <c r="L13" s="233">
        <f>K13/K3</f>
        <v>4.9255978475984619E-2</v>
      </c>
      <c r="M13" s="234">
        <f>J13/J3</f>
        <v>0.11146014053550848</v>
      </c>
      <c r="N13" s="234">
        <f>E13/K13</f>
        <v>0.27732909096238373</v>
      </c>
      <c r="O13" s="235">
        <f>G13/K13</f>
        <v>0.33038815442364822</v>
      </c>
    </row>
    <row r="14" spans="1:18" ht="15.75" thickBot="1" x14ac:dyDescent="0.3">
      <c r="A14" s="33" t="s">
        <v>21</v>
      </c>
      <c r="B14" s="34">
        <f t="shared" ref="B14:G14" si="8">B15+B16</f>
        <v>47458</v>
      </c>
      <c r="C14" s="34">
        <f t="shared" si="8"/>
        <v>24403729</v>
      </c>
      <c r="D14" s="188">
        <f t="shared" si="8"/>
        <v>41434</v>
      </c>
      <c r="E14" s="35">
        <f t="shared" si="8"/>
        <v>19458021</v>
      </c>
      <c r="F14" s="34">
        <f t="shared" si="8"/>
        <v>62633</v>
      </c>
      <c r="G14" s="34">
        <f t="shared" si="8"/>
        <v>26719697</v>
      </c>
      <c r="H14" s="36">
        <f t="shared" si="1"/>
        <v>104067</v>
      </c>
      <c r="I14" s="37">
        <f t="shared" si="1"/>
        <v>46177718</v>
      </c>
      <c r="J14" s="19">
        <f t="shared" si="2"/>
        <v>151525</v>
      </c>
      <c r="K14" s="20">
        <f>C14+E14+G14</f>
        <v>70581447</v>
      </c>
      <c r="L14" s="233"/>
      <c r="M14" s="234"/>
      <c r="N14" s="234"/>
      <c r="O14" s="235"/>
    </row>
    <row r="15" spans="1:18" ht="15.75" thickBot="1" x14ac:dyDescent="0.3">
      <c r="A15" s="39" t="str">
        <f>A6</f>
        <v>EverSource East</v>
      </c>
      <c r="B15" s="40">
        <v>23131</v>
      </c>
      <c r="C15" s="42">
        <v>10408848</v>
      </c>
      <c r="D15" s="189">
        <v>31050</v>
      </c>
      <c r="E15" s="42">
        <v>13652298</v>
      </c>
      <c r="F15" s="40">
        <v>56522</v>
      </c>
      <c r="G15" s="41">
        <v>23654928</v>
      </c>
      <c r="H15" s="18">
        <f t="shared" si="1"/>
        <v>87572</v>
      </c>
      <c r="I15" s="18">
        <f t="shared" si="1"/>
        <v>37307226</v>
      </c>
      <c r="J15" s="19">
        <f t="shared" si="2"/>
        <v>110703</v>
      </c>
      <c r="K15" s="20">
        <f t="shared" si="4"/>
        <v>47716074</v>
      </c>
      <c r="L15" s="233"/>
      <c r="M15" s="234"/>
      <c r="N15" s="234"/>
      <c r="O15" s="235"/>
    </row>
    <row r="16" spans="1:18" ht="15.75" thickBot="1" x14ac:dyDescent="0.3">
      <c r="A16" s="39" t="str">
        <f>A7</f>
        <v>EverSource West</v>
      </c>
      <c r="B16" s="40">
        <v>24327</v>
      </c>
      <c r="C16" s="40">
        <v>13994881</v>
      </c>
      <c r="D16" s="189">
        <v>10384</v>
      </c>
      <c r="E16" s="42">
        <v>5805723</v>
      </c>
      <c r="F16" s="40">
        <v>6111</v>
      </c>
      <c r="G16" s="40">
        <v>3064769</v>
      </c>
      <c r="H16" s="18">
        <f t="shared" si="1"/>
        <v>16495</v>
      </c>
      <c r="I16" s="18">
        <f t="shared" si="1"/>
        <v>8870492</v>
      </c>
      <c r="J16" s="19">
        <f t="shared" si="2"/>
        <v>40822</v>
      </c>
      <c r="K16" s="20">
        <f t="shared" si="4"/>
        <v>22865373</v>
      </c>
      <c r="L16" s="233"/>
      <c r="M16" s="234"/>
      <c r="N16" s="234"/>
      <c r="O16" s="235"/>
    </row>
    <row r="17" spans="1:18" ht="15.75" thickBot="1" x14ac:dyDescent="0.3">
      <c r="A17" s="33" t="s">
        <v>24</v>
      </c>
      <c r="B17" s="52">
        <f t="shared" ref="B17:G17" si="9">B18+B19</f>
        <v>69426</v>
      </c>
      <c r="C17" s="52">
        <f t="shared" si="9"/>
        <v>33965402</v>
      </c>
      <c r="D17" s="190">
        <f t="shared" si="9"/>
        <v>45100</v>
      </c>
      <c r="E17" s="53">
        <f t="shared" si="9"/>
        <v>21766833</v>
      </c>
      <c r="F17" s="52">
        <f t="shared" si="9"/>
        <v>42203</v>
      </c>
      <c r="G17" s="52">
        <f t="shared" si="9"/>
        <v>21123711</v>
      </c>
      <c r="H17" s="36">
        <f t="shared" si="1"/>
        <v>87303</v>
      </c>
      <c r="I17" s="37">
        <f t="shared" si="1"/>
        <v>42890544</v>
      </c>
      <c r="J17" s="19">
        <f t="shared" si="2"/>
        <v>156729</v>
      </c>
      <c r="K17" s="20">
        <f t="shared" si="4"/>
        <v>76855946</v>
      </c>
      <c r="L17" s="233"/>
      <c r="M17" s="234"/>
      <c r="N17" s="234"/>
      <c r="O17" s="235"/>
    </row>
    <row r="18" spans="1:18" ht="15.75" thickBot="1" x14ac:dyDescent="0.3">
      <c r="A18" s="46" t="s">
        <v>25</v>
      </c>
      <c r="B18" s="40">
        <v>69391</v>
      </c>
      <c r="C18" s="42">
        <v>33943137</v>
      </c>
      <c r="D18" s="189">
        <v>45091</v>
      </c>
      <c r="E18" s="42">
        <v>21763006</v>
      </c>
      <c r="F18" s="47">
        <v>42086</v>
      </c>
      <c r="G18" s="55">
        <v>21049601</v>
      </c>
      <c r="H18" s="18">
        <f>D18+F18</f>
        <v>87177</v>
      </c>
      <c r="I18" s="18">
        <f>E18+G18</f>
        <v>42812607</v>
      </c>
      <c r="J18" s="19">
        <f>B18+D18+F18</f>
        <v>156568</v>
      </c>
      <c r="K18" s="20">
        <f>C18+E18+G18</f>
        <v>76755744</v>
      </c>
      <c r="L18" s="233"/>
      <c r="M18" s="234"/>
      <c r="N18" s="234"/>
      <c r="O18" s="235"/>
    </row>
    <row r="19" spans="1:18" ht="15.75" thickBot="1" x14ac:dyDescent="0.3">
      <c r="A19" s="46" t="s">
        <v>26</v>
      </c>
      <c r="B19" s="40">
        <v>35</v>
      </c>
      <c r="C19" s="42">
        <v>22265</v>
      </c>
      <c r="D19" s="189">
        <v>9</v>
      </c>
      <c r="E19" s="42">
        <v>3827</v>
      </c>
      <c r="F19" s="47">
        <v>117</v>
      </c>
      <c r="G19" s="55">
        <v>74110</v>
      </c>
      <c r="H19" s="18">
        <f>D19+F19</f>
        <v>126</v>
      </c>
      <c r="I19" s="18">
        <f>E19+G19</f>
        <v>77937</v>
      </c>
      <c r="J19" s="19">
        <f>B19+D19+F19</f>
        <v>161</v>
      </c>
      <c r="K19" s="20">
        <f>C19+E19+G19</f>
        <v>100202</v>
      </c>
      <c r="L19" s="233"/>
      <c r="M19" s="234"/>
      <c r="N19" s="234"/>
      <c r="O19" s="235"/>
    </row>
    <row r="20" spans="1:18" ht="15.75" thickBot="1" x14ac:dyDescent="0.3">
      <c r="A20" s="45" t="s">
        <v>27</v>
      </c>
      <c r="B20" s="52">
        <f>B21</f>
        <v>916</v>
      </c>
      <c r="C20" s="52">
        <f t="shared" ref="C20:G20" si="10">C21</f>
        <v>477877</v>
      </c>
      <c r="D20" s="190">
        <f t="shared" si="10"/>
        <v>756</v>
      </c>
      <c r="E20" s="53">
        <f t="shared" si="10"/>
        <v>377758</v>
      </c>
      <c r="F20" s="52">
        <f t="shared" si="10"/>
        <v>3527</v>
      </c>
      <c r="G20" s="52">
        <f t="shared" si="10"/>
        <v>1718685</v>
      </c>
      <c r="H20" s="36">
        <f t="shared" si="1"/>
        <v>4283</v>
      </c>
      <c r="I20" s="37">
        <f t="shared" si="1"/>
        <v>2096443</v>
      </c>
      <c r="J20" s="19">
        <f t="shared" si="2"/>
        <v>5199</v>
      </c>
      <c r="K20" s="20">
        <f t="shared" si="4"/>
        <v>2574320</v>
      </c>
      <c r="L20" s="233"/>
      <c r="M20" s="234"/>
      <c r="N20" s="234"/>
      <c r="O20" s="235"/>
    </row>
    <row r="21" spans="1:18" ht="15.75" thickBot="1" x14ac:dyDescent="0.3">
      <c r="A21" s="46" t="s">
        <v>28</v>
      </c>
      <c r="B21" s="40">
        <v>916</v>
      </c>
      <c r="C21" s="42">
        <v>477877</v>
      </c>
      <c r="D21" s="189">
        <v>756</v>
      </c>
      <c r="E21" s="42">
        <v>377758</v>
      </c>
      <c r="F21" s="47">
        <v>3527</v>
      </c>
      <c r="G21" s="55">
        <v>1718685</v>
      </c>
      <c r="H21" s="18">
        <f t="shared" si="1"/>
        <v>4283</v>
      </c>
      <c r="I21" s="18">
        <f t="shared" si="1"/>
        <v>2096443</v>
      </c>
      <c r="J21" s="19">
        <f t="shared" si="2"/>
        <v>5199</v>
      </c>
      <c r="K21" s="20">
        <f t="shared" si="4"/>
        <v>2574320</v>
      </c>
      <c r="L21" s="233"/>
      <c r="M21" s="234"/>
      <c r="N21" s="234"/>
      <c r="O21" s="235"/>
      <c r="R21" s="69"/>
    </row>
    <row r="22" spans="1:18" ht="15.75" thickBot="1" x14ac:dyDescent="0.3">
      <c r="A22" s="24" t="s">
        <v>30</v>
      </c>
      <c r="B22" s="25">
        <f t="shared" ref="B22:G22" si="11">B23+B26+B29</f>
        <v>94969</v>
      </c>
      <c r="C22" s="25">
        <f t="shared" si="11"/>
        <v>102823774.34900001</v>
      </c>
      <c r="D22" s="74">
        <f t="shared" si="11"/>
        <v>101503</v>
      </c>
      <c r="E22" s="27">
        <f t="shared" si="11"/>
        <v>267510944.921</v>
      </c>
      <c r="F22" s="28">
        <f t="shared" si="11"/>
        <v>124188</v>
      </c>
      <c r="G22" s="28">
        <f t="shared" si="11"/>
        <v>129816612.61300001</v>
      </c>
      <c r="H22" s="29">
        <f t="shared" si="1"/>
        <v>225691</v>
      </c>
      <c r="I22" s="30">
        <f t="shared" si="1"/>
        <v>397327557.53400004</v>
      </c>
      <c r="J22" s="31">
        <f t="shared" si="2"/>
        <v>320660</v>
      </c>
      <c r="K22" s="32">
        <f t="shared" si="4"/>
        <v>500151331.88300002</v>
      </c>
      <c r="L22" s="233">
        <f>K22/K3</f>
        <v>0.16422346459015563</v>
      </c>
      <c r="M22" s="234">
        <f>J22/J3</f>
        <v>0.1140228636003361</v>
      </c>
      <c r="N22" s="234">
        <f>E22/K22</f>
        <v>0.53486000709796888</v>
      </c>
      <c r="O22" s="235">
        <f>G22/K22</f>
        <v>0.25955466743287187</v>
      </c>
      <c r="R22" s="69"/>
    </row>
    <row r="23" spans="1:18" ht="15.75" thickBot="1" x14ac:dyDescent="0.3">
      <c r="A23" s="45" t="s">
        <v>21</v>
      </c>
      <c r="B23" s="34">
        <f>SUM(B24:B25)</f>
        <v>37533</v>
      </c>
      <c r="C23" s="34">
        <f>SUM(C24:C25)</f>
        <v>50196907.348999999</v>
      </c>
      <c r="D23" s="188">
        <f>SUM(D24:D25)</f>
        <v>54267</v>
      </c>
      <c r="E23" s="35">
        <f>SUM(E24:E25)</f>
        <v>192518245.921</v>
      </c>
      <c r="F23" s="34">
        <f>F24+F25</f>
        <v>75243</v>
      </c>
      <c r="G23" s="34">
        <f>G24+G25</f>
        <v>86230506.613000005</v>
      </c>
      <c r="H23" s="36">
        <f t="shared" si="1"/>
        <v>129510</v>
      </c>
      <c r="I23" s="37">
        <f t="shared" si="1"/>
        <v>278748752.53400004</v>
      </c>
      <c r="J23" s="19">
        <f t="shared" si="2"/>
        <v>167043</v>
      </c>
      <c r="K23" s="20">
        <f t="shared" si="4"/>
        <v>328945659.88300002</v>
      </c>
      <c r="L23" s="233"/>
      <c r="M23" s="234"/>
      <c r="N23" s="234"/>
      <c r="O23" s="235"/>
      <c r="R23" s="69"/>
    </row>
    <row r="24" spans="1:18" ht="15.75" thickBot="1" x14ac:dyDescent="0.3">
      <c r="A24" s="46" t="str">
        <f>A15</f>
        <v>EverSource East</v>
      </c>
      <c r="B24" s="40">
        <v>26923</v>
      </c>
      <c r="C24" s="42">
        <v>35906365.348999999</v>
      </c>
      <c r="D24" s="189">
        <v>47148</v>
      </c>
      <c r="E24" s="42">
        <v>165329903.90099999</v>
      </c>
      <c r="F24" s="40">
        <v>70634</v>
      </c>
      <c r="G24" s="40">
        <v>79756407.609999999</v>
      </c>
      <c r="H24" s="18">
        <f t="shared" si="1"/>
        <v>117782</v>
      </c>
      <c r="I24" s="18">
        <f t="shared" si="1"/>
        <v>245086311.51099998</v>
      </c>
      <c r="J24" s="19">
        <f t="shared" si="2"/>
        <v>144705</v>
      </c>
      <c r="K24" s="20">
        <f t="shared" si="4"/>
        <v>280992676.86000001</v>
      </c>
      <c r="L24" s="233"/>
      <c r="M24" s="234"/>
      <c r="N24" s="234"/>
      <c r="O24" s="235"/>
      <c r="R24" s="69"/>
    </row>
    <row r="25" spans="1:18" ht="15.75" thickBot="1" x14ac:dyDescent="0.3">
      <c r="A25" s="46" t="str">
        <f>A16</f>
        <v>EverSource West</v>
      </c>
      <c r="B25" s="40">
        <v>10610</v>
      </c>
      <c r="C25" s="40">
        <v>14290542</v>
      </c>
      <c r="D25" s="189">
        <v>7119</v>
      </c>
      <c r="E25" s="42">
        <v>27188342.02</v>
      </c>
      <c r="F25" s="40">
        <v>4609</v>
      </c>
      <c r="G25" s="40">
        <v>6474099.0029999996</v>
      </c>
      <c r="H25" s="18">
        <f t="shared" si="1"/>
        <v>11728</v>
      </c>
      <c r="I25" s="18">
        <f t="shared" si="1"/>
        <v>33662441.023000002</v>
      </c>
      <c r="J25" s="19">
        <f t="shared" si="2"/>
        <v>22338</v>
      </c>
      <c r="K25" s="20">
        <f t="shared" si="4"/>
        <v>47952983.022999994</v>
      </c>
      <c r="L25" s="233"/>
      <c r="M25" s="234"/>
      <c r="N25" s="234"/>
      <c r="O25" s="235"/>
      <c r="R25" s="69"/>
    </row>
    <row r="26" spans="1:18" ht="15.75" thickBot="1" x14ac:dyDescent="0.3">
      <c r="A26" s="45" t="s">
        <v>24</v>
      </c>
      <c r="B26" s="34">
        <f>B27+B28</f>
        <v>57103</v>
      </c>
      <c r="C26" s="34">
        <f t="shared" ref="C26:G26" si="12">C27+C28</f>
        <v>52575117</v>
      </c>
      <c r="D26" s="188">
        <f t="shared" si="12"/>
        <v>46629</v>
      </c>
      <c r="E26" s="35">
        <f t="shared" si="12"/>
        <v>74873373</v>
      </c>
      <c r="F26" s="34">
        <f t="shared" si="12"/>
        <v>47399</v>
      </c>
      <c r="G26" s="34">
        <f t="shared" si="12"/>
        <v>43364477</v>
      </c>
      <c r="H26" s="36">
        <f t="shared" si="1"/>
        <v>94028</v>
      </c>
      <c r="I26" s="37">
        <f t="shared" si="1"/>
        <v>118237850</v>
      </c>
      <c r="J26" s="38">
        <f t="shared" si="2"/>
        <v>151131</v>
      </c>
      <c r="K26" s="20">
        <f t="shared" si="4"/>
        <v>170812967</v>
      </c>
      <c r="L26" s="233"/>
      <c r="M26" s="234"/>
      <c r="N26" s="234"/>
      <c r="O26" s="235"/>
      <c r="R26" s="69"/>
    </row>
    <row r="27" spans="1:18" ht="15.75" thickBot="1" x14ac:dyDescent="0.3">
      <c r="A27" s="46" t="s">
        <v>25</v>
      </c>
      <c r="B27" s="40">
        <v>56893</v>
      </c>
      <c r="C27" s="42">
        <v>52444687</v>
      </c>
      <c r="D27" s="189">
        <v>46359</v>
      </c>
      <c r="E27" s="42">
        <v>74472202</v>
      </c>
      <c r="F27" s="47">
        <v>46267</v>
      </c>
      <c r="G27" s="55">
        <v>42032994</v>
      </c>
      <c r="H27" s="18">
        <f t="shared" si="1"/>
        <v>92626</v>
      </c>
      <c r="I27" s="18">
        <f t="shared" si="1"/>
        <v>116505196</v>
      </c>
      <c r="J27" s="19">
        <f t="shared" si="2"/>
        <v>149519</v>
      </c>
      <c r="K27" s="20">
        <f t="shared" si="4"/>
        <v>168949883</v>
      </c>
      <c r="L27" s="233"/>
      <c r="M27" s="234"/>
      <c r="N27" s="234"/>
      <c r="O27" s="235"/>
      <c r="R27" s="69"/>
    </row>
    <row r="28" spans="1:18" ht="15.75" thickBot="1" x14ac:dyDescent="0.3">
      <c r="A28" s="46" t="s">
        <v>26</v>
      </c>
      <c r="B28" s="40">
        <v>210</v>
      </c>
      <c r="C28" s="42">
        <v>130430</v>
      </c>
      <c r="D28" s="189">
        <v>270</v>
      </c>
      <c r="E28" s="42">
        <v>401171</v>
      </c>
      <c r="F28" s="47">
        <v>1132</v>
      </c>
      <c r="G28" s="55">
        <v>1331483</v>
      </c>
      <c r="H28" s="18">
        <f t="shared" si="1"/>
        <v>1402</v>
      </c>
      <c r="I28" s="18">
        <f t="shared" si="1"/>
        <v>1732654</v>
      </c>
      <c r="J28" s="19">
        <f t="shared" si="2"/>
        <v>1612</v>
      </c>
      <c r="K28" s="20">
        <f t="shared" si="4"/>
        <v>1863084</v>
      </c>
      <c r="L28" s="233"/>
      <c r="M28" s="234"/>
      <c r="N28" s="234"/>
      <c r="O28" s="235"/>
      <c r="R28" s="69"/>
    </row>
    <row r="29" spans="1:18" ht="15.75" thickBot="1" x14ac:dyDescent="0.3">
      <c r="A29" s="45" t="s">
        <v>27</v>
      </c>
      <c r="B29" s="34">
        <f>B30</f>
        <v>333</v>
      </c>
      <c r="C29" s="34">
        <f t="shared" ref="C29:G29" si="13">C30</f>
        <v>51750</v>
      </c>
      <c r="D29" s="188">
        <f t="shared" si="13"/>
        <v>607</v>
      </c>
      <c r="E29" s="35">
        <f t="shared" si="13"/>
        <v>119326</v>
      </c>
      <c r="F29" s="34">
        <f t="shared" si="13"/>
        <v>1546</v>
      </c>
      <c r="G29" s="34">
        <f t="shared" si="13"/>
        <v>221629</v>
      </c>
      <c r="H29" s="36">
        <f t="shared" si="1"/>
        <v>2153</v>
      </c>
      <c r="I29" s="37">
        <f t="shared" si="1"/>
        <v>340955</v>
      </c>
      <c r="J29" s="19">
        <f t="shared" si="2"/>
        <v>2486</v>
      </c>
      <c r="K29" s="20">
        <f t="shared" si="4"/>
        <v>392705</v>
      </c>
      <c r="L29" s="233"/>
      <c r="M29" s="234"/>
      <c r="N29" s="234"/>
      <c r="O29" s="235"/>
      <c r="R29" s="69"/>
    </row>
    <row r="30" spans="1:18" ht="15.75" thickBot="1" x14ac:dyDescent="0.3">
      <c r="A30" s="46" t="s">
        <v>28</v>
      </c>
      <c r="B30" s="40">
        <v>333</v>
      </c>
      <c r="C30" s="40">
        <v>51750</v>
      </c>
      <c r="D30" s="189">
        <v>607</v>
      </c>
      <c r="E30" s="42">
        <v>119326</v>
      </c>
      <c r="F30" s="47">
        <v>1546</v>
      </c>
      <c r="G30" s="55">
        <v>221629</v>
      </c>
      <c r="H30" s="18">
        <f t="shared" si="1"/>
        <v>2153</v>
      </c>
      <c r="I30" s="18">
        <f t="shared" si="1"/>
        <v>340955</v>
      </c>
      <c r="J30" s="19">
        <f t="shared" si="2"/>
        <v>2486</v>
      </c>
      <c r="K30" s="20">
        <f t="shared" si="4"/>
        <v>392705</v>
      </c>
      <c r="L30" s="233"/>
      <c r="M30" s="234"/>
      <c r="N30" s="234"/>
      <c r="O30" s="235"/>
      <c r="R30" s="69"/>
    </row>
    <row r="31" spans="1:18" ht="15.75" thickBot="1" x14ac:dyDescent="0.3">
      <c r="A31" s="24" t="s">
        <v>31</v>
      </c>
      <c r="B31" s="68">
        <f t="shared" ref="B31:G31" si="14">B32+B35+B38</f>
        <v>2103</v>
      </c>
      <c r="C31" s="177">
        <f t="shared" si="14"/>
        <v>36622087.299999997</v>
      </c>
      <c r="D31" s="74">
        <f t="shared" si="14"/>
        <v>10818</v>
      </c>
      <c r="E31" s="27">
        <f t="shared" si="14"/>
        <v>453435156</v>
      </c>
      <c r="F31" s="28">
        <f t="shared" si="14"/>
        <v>2563</v>
      </c>
      <c r="G31" s="28">
        <f t="shared" si="14"/>
        <v>45407538</v>
      </c>
      <c r="H31" s="29">
        <f t="shared" si="1"/>
        <v>13381</v>
      </c>
      <c r="I31" s="30">
        <f t="shared" si="1"/>
        <v>498842694</v>
      </c>
      <c r="J31" s="31">
        <f t="shared" si="2"/>
        <v>15484</v>
      </c>
      <c r="K31" s="32">
        <f t="shared" si="4"/>
        <v>535464781.30000001</v>
      </c>
      <c r="L31" s="233">
        <f>K31/K3</f>
        <v>0.17581854919795903</v>
      </c>
      <c r="M31" s="234">
        <f>J31/J3</f>
        <v>5.5059253414445342E-3</v>
      </c>
      <c r="N31" s="234">
        <f>E31/K31</f>
        <v>0.84680668427744454</v>
      </c>
      <c r="O31" s="235">
        <f>G31/K31</f>
        <v>8.4800232593747249E-2</v>
      </c>
    </row>
    <row r="32" spans="1:18" ht="15.75" thickBot="1" x14ac:dyDescent="0.3">
      <c r="A32" s="45" t="s">
        <v>21</v>
      </c>
      <c r="B32" s="43">
        <f t="shared" ref="B32:G32" si="15">B33+B34</f>
        <v>245</v>
      </c>
      <c r="C32" s="43">
        <f t="shared" si="15"/>
        <v>11921010.300000001</v>
      </c>
      <c r="D32" s="188">
        <f t="shared" si="15"/>
        <v>2991</v>
      </c>
      <c r="E32" s="35">
        <f t="shared" si="15"/>
        <v>295122876</v>
      </c>
      <c r="F32" s="34">
        <f t="shared" si="15"/>
        <v>385</v>
      </c>
      <c r="G32" s="34">
        <f t="shared" si="15"/>
        <v>21610058</v>
      </c>
      <c r="H32" s="36">
        <f t="shared" si="1"/>
        <v>3376</v>
      </c>
      <c r="I32" s="37">
        <f t="shared" si="1"/>
        <v>316732934</v>
      </c>
      <c r="J32" s="38">
        <f t="shared" si="2"/>
        <v>3621</v>
      </c>
      <c r="K32" s="20">
        <f t="shared" si="4"/>
        <v>328653944.30000001</v>
      </c>
      <c r="L32" s="233"/>
      <c r="M32" s="234"/>
      <c r="N32" s="234"/>
      <c r="O32" s="254"/>
    </row>
    <row r="33" spans="1:15" ht="15.75" thickBot="1" x14ac:dyDescent="0.3">
      <c r="A33" s="46" t="str">
        <f>A24</f>
        <v>EverSource East</v>
      </c>
      <c r="B33" s="40">
        <v>174</v>
      </c>
      <c r="C33" s="42">
        <v>9628025.3000000007</v>
      </c>
      <c r="D33" s="189">
        <v>2551</v>
      </c>
      <c r="E33" s="42">
        <v>275143289</v>
      </c>
      <c r="F33" s="40">
        <v>344</v>
      </c>
      <c r="G33" s="42">
        <v>19981090</v>
      </c>
      <c r="H33" s="18">
        <f t="shared" si="1"/>
        <v>2895</v>
      </c>
      <c r="I33" s="18">
        <f t="shared" si="1"/>
        <v>295124379</v>
      </c>
      <c r="J33" s="38">
        <f t="shared" si="2"/>
        <v>3069</v>
      </c>
      <c r="K33" s="20">
        <f t="shared" si="4"/>
        <v>304752404.30000001</v>
      </c>
      <c r="L33" s="233"/>
      <c r="M33" s="234"/>
      <c r="N33" s="234"/>
      <c r="O33" s="235"/>
    </row>
    <row r="34" spans="1:15" ht="15.75" thickBot="1" x14ac:dyDescent="0.3">
      <c r="A34" s="46" t="str">
        <f>A25</f>
        <v>EverSource West</v>
      </c>
      <c r="B34" s="40">
        <v>71</v>
      </c>
      <c r="C34" s="40">
        <v>2292985</v>
      </c>
      <c r="D34" s="189">
        <v>440</v>
      </c>
      <c r="E34" s="42">
        <v>19979587</v>
      </c>
      <c r="F34" s="40">
        <v>41</v>
      </c>
      <c r="G34" s="40">
        <v>1628968</v>
      </c>
      <c r="H34" s="18">
        <f t="shared" si="1"/>
        <v>481</v>
      </c>
      <c r="I34" s="18">
        <f t="shared" si="1"/>
        <v>21608555</v>
      </c>
      <c r="J34" s="38">
        <f t="shared" si="2"/>
        <v>552</v>
      </c>
      <c r="K34" s="20">
        <f t="shared" si="4"/>
        <v>23901540</v>
      </c>
      <c r="L34" s="233"/>
      <c r="M34" s="234"/>
      <c r="N34" s="234"/>
      <c r="O34" s="235"/>
    </row>
    <row r="35" spans="1:15" ht="15.75" thickBot="1" x14ac:dyDescent="0.3">
      <c r="A35" s="45" t="s">
        <v>24</v>
      </c>
      <c r="B35" s="52">
        <f>B36+B37</f>
        <v>1595</v>
      </c>
      <c r="C35" s="52">
        <f t="shared" ref="C35:G35" si="16">C36+C37</f>
        <v>23817375</v>
      </c>
      <c r="D35" s="190">
        <f t="shared" si="16"/>
        <v>7282</v>
      </c>
      <c r="E35" s="53">
        <f t="shared" si="16"/>
        <v>153642831</v>
      </c>
      <c r="F35" s="52">
        <f t="shared" si="16"/>
        <v>1353</v>
      </c>
      <c r="G35" s="52">
        <f t="shared" si="16"/>
        <v>21871843</v>
      </c>
      <c r="H35" s="36">
        <f t="shared" si="1"/>
        <v>8635</v>
      </c>
      <c r="I35" s="37">
        <f t="shared" si="1"/>
        <v>175514674</v>
      </c>
      <c r="J35" s="19">
        <f t="shared" si="2"/>
        <v>10230</v>
      </c>
      <c r="K35" s="20">
        <f t="shared" si="4"/>
        <v>199332049</v>
      </c>
      <c r="L35" s="233"/>
      <c r="M35" s="234"/>
      <c r="N35" s="234"/>
      <c r="O35" s="235"/>
    </row>
    <row r="36" spans="1:15" ht="15.75" thickBot="1" x14ac:dyDescent="0.3">
      <c r="A36" s="46" t="s">
        <v>25</v>
      </c>
      <c r="B36" s="40">
        <v>1589</v>
      </c>
      <c r="C36" s="42">
        <v>23791020</v>
      </c>
      <c r="D36" s="189">
        <v>7253</v>
      </c>
      <c r="E36" s="42">
        <v>152963078</v>
      </c>
      <c r="F36" s="47">
        <v>1317</v>
      </c>
      <c r="G36" s="48">
        <v>21162472</v>
      </c>
      <c r="H36" s="18">
        <f t="shared" si="1"/>
        <v>8570</v>
      </c>
      <c r="I36" s="18">
        <f t="shared" si="1"/>
        <v>174125550</v>
      </c>
      <c r="J36" s="38">
        <f t="shared" si="2"/>
        <v>10159</v>
      </c>
      <c r="K36" s="20">
        <f t="shared" si="4"/>
        <v>197916570</v>
      </c>
      <c r="L36" s="233"/>
      <c r="M36" s="234"/>
      <c r="N36" s="234"/>
      <c r="O36" s="235"/>
    </row>
    <row r="37" spans="1:15" ht="15.75" thickBot="1" x14ac:dyDescent="0.3">
      <c r="A37" s="46" t="s">
        <v>26</v>
      </c>
      <c r="B37" s="40">
        <v>6</v>
      </c>
      <c r="C37" s="42">
        <v>26355</v>
      </c>
      <c r="D37" s="189">
        <v>29</v>
      </c>
      <c r="E37" s="42">
        <v>679753</v>
      </c>
      <c r="F37" s="47">
        <v>36</v>
      </c>
      <c r="G37" s="55">
        <v>709371</v>
      </c>
      <c r="H37" s="18">
        <f t="shared" si="1"/>
        <v>65</v>
      </c>
      <c r="I37" s="18">
        <f t="shared" si="1"/>
        <v>1389124</v>
      </c>
      <c r="J37" s="19">
        <f t="shared" si="2"/>
        <v>71</v>
      </c>
      <c r="K37" s="20">
        <f t="shared" si="4"/>
        <v>1415479</v>
      </c>
      <c r="L37" s="233"/>
      <c r="M37" s="234"/>
      <c r="N37" s="234"/>
      <c r="O37" s="235"/>
    </row>
    <row r="38" spans="1:15" ht="15.75" thickBot="1" x14ac:dyDescent="0.3">
      <c r="A38" s="45" t="s">
        <v>27</v>
      </c>
      <c r="B38" s="52">
        <f>B39</f>
        <v>263</v>
      </c>
      <c r="C38" s="52">
        <f t="shared" ref="C38:G38" si="17">C39</f>
        <v>883702</v>
      </c>
      <c r="D38" s="190">
        <f t="shared" si="17"/>
        <v>545</v>
      </c>
      <c r="E38" s="53">
        <f t="shared" si="17"/>
        <v>4669449</v>
      </c>
      <c r="F38" s="52">
        <f t="shared" si="17"/>
        <v>825</v>
      </c>
      <c r="G38" s="52">
        <f t="shared" si="17"/>
        <v>1925637</v>
      </c>
      <c r="H38" s="36">
        <f t="shared" si="1"/>
        <v>1370</v>
      </c>
      <c r="I38" s="37">
        <f t="shared" si="1"/>
        <v>6595086</v>
      </c>
      <c r="J38" s="19">
        <f t="shared" si="2"/>
        <v>1633</v>
      </c>
      <c r="K38" s="20">
        <f t="shared" si="4"/>
        <v>7478788</v>
      </c>
      <c r="L38" s="233"/>
      <c r="M38" s="234"/>
      <c r="N38" s="234"/>
      <c r="O38" s="235"/>
    </row>
    <row r="39" spans="1:15" ht="15.75" thickBot="1" x14ac:dyDescent="0.3">
      <c r="A39" s="46" t="s">
        <v>28</v>
      </c>
      <c r="B39" s="40">
        <v>263</v>
      </c>
      <c r="C39" s="42">
        <v>883702</v>
      </c>
      <c r="D39" s="189">
        <v>545</v>
      </c>
      <c r="E39" s="42">
        <v>4669449</v>
      </c>
      <c r="F39" s="47">
        <v>825</v>
      </c>
      <c r="G39" s="55">
        <v>1925637</v>
      </c>
      <c r="H39" s="18">
        <f t="shared" si="1"/>
        <v>1370</v>
      </c>
      <c r="I39" s="18">
        <f t="shared" si="1"/>
        <v>6595086</v>
      </c>
      <c r="J39" s="19">
        <f t="shared" si="2"/>
        <v>1633</v>
      </c>
      <c r="K39" s="20">
        <f t="shared" si="4"/>
        <v>7478788</v>
      </c>
      <c r="L39" s="233"/>
      <c r="M39" s="234"/>
      <c r="N39" s="234"/>
      <c r="O39" s="235"/>
    </row>
    <row r="40" spans="1:15" ht="15.75" thickBot="1" x14ac:dyDescent="0.3">
      <c r="A40" s="195" t="s">
        <v>37</v>
      </c>
      <c r="B40" s="158">
        <f t="shared" ref="B40:G40" si="18">B41+B44+B47</f>
        <v>17</v>
      </c>
      <c r="C40" s="178">
        <f t="shared" si="18"/>
        <v>508665</v>
      </c>
      <c r="D40" s="191">
        <f t="shared" si="18"/>
        <v>29</v>
      </c>
      <c r="E40" s="94">
        <f t="shared" si="18"/>
        <v>1749732</v>
      </c>
      <c r="F40" s="159">
        <f t="shared" si="18"/>
        <v>6</v>
      </c>
      <c r="G40" s="159">
        <f t="shared" si="18"/>
        <v>197362</v>
      </c>
      <c r="H40" s="29">
        <f t="shared" si="1"/>
        <v>35</v>
      </c>
      <c r="I40" s="30">
        <f t="shared" si="1"/>
        <v>1947094</v>
      </c>
      <c r="J40" s="95">
        <f t="shared" si="2"/>
        <v>52</v>
      </c>
      <c r="K40" s="96">
        <f t="shared" si="4"/>
        <v>2455759</v>
      </c>
      <c r="L40" s="244">
        <f>K40/K3</f>
        <v>8.0634245171379054E-4</v>
      </c>
      <c r="M40" s="255">
        <f>J40/J3</f>
        <v>1.8490578516863586E-5</v>
      </c>
      <c r="N40" s="234">
        <f>E40/K40</f>
        <v>0.71250151175257836</v>
      </c>
      <c r="O40" s="235">
        <f>G40/K40</f>
        <v>8.036700669731843E-2</v>
      </c>
    </row>
    <row r="41" spans="1:15" x14ac:dyDescent="0.25">
      <c r="A41" s="138" t="str">
        <f>A32</f>
        <v>EverSource</v>
      </c>
      <c r="B41" s="108">
        <f t="shared" ref="B41:G41" si="19">B42+B43</f>
        <v>8</v>
      </c>
      <c r="C41" s="179">
        <f t="shared" si="19"/>
        <v>449949</v>
      </c>
      <c r="D41" s="109">
        <f t="shared" si="19"/>
        <v>17</v>
      </c>
      <c r="E41" s="108">
        <f t="shared" si="19"/>
        <v>924779</v>
      </c>
      <c r="F41" s="109">
        <f t="shared" si="19"/>
        <v>6</v>
      </c>
      <c r="G41" s="109">
        <f t="shared" si="19"/>
        <v>197362</v>
      </c>
      <c r="H41" s="110">
        <f>D41+F41</f>
        <v>23</v>
      </c>
      <c r="I41" s="111">
        <f>E41+G41</f>
        <v>1122141</v>
      </c>
      <c r="J41" s="112">
        <f t="shared" si="2"/>
        <v>31</v>
      </c>
      <c r="K41" s="112">
        <f t="shared" si="4"/>
        <v>1572090</v>
      </c>
      <c r="L41" s="244"/>
      <c r="M41" s="255"/>
      <c r="N41" s="234"/>
      <c r="O41" s="254"/>
    </row>
    <row r="42" spans="1:15" x14ac:dyDescent="0.25">
      <c r="A42" s="124" t="str">
        <f>A33</f>
        <v>EverSource East</v>
      </c>
      <c r="B42" s="139">
        <v>7</v>
      </c>
      <c r="C42" s="180">
        <v>449924</v>
      </c>
      <c r="D42" s="140">
        <v>14</v>
      </c>
      <c r="E42" s="139">
        <v>760523</v>
      </c>
      <c r="F42" s="140">
        <v>6</v>
      </c>
      <c r="G42" s="140">
        <v>197362</v>
      </c>
      <c r="H42" s="141">
        <f t="shared" ref="H42:I42" si="20">D42+F42</f>
        <v>20</v>
      </c>
      <c r="I42" s="142">
        <f t="shared" si="20"/>
        <v>957885</v>
      </c>
      <c r="J42" s="143">
        <f t="shared" si="2"/>
        <v>27</v>
      </c>
      <c r="K42" s="143">
        <f t="shared" si="4"/>
        <v>1407809</v>
      </c>
      <c r="L42" s="244"/>
      <c r="M42" s="255"/>
      <c r="N42" s="234"/>
      <c r="O42" s="235"/>
    </row>
    <row r="43" spans="1:15" ht="15.75" thickBot="1" x14ac:dyDescent="0.3">
      <c r="A43" s="124" t="str">
        <f>A34</f>
        <v>EverSource West</v>
      </c>
      <c r="B43" s="144">
        <v>1</v>
      </c>
      <c r="C43" s="70">
        <v>25</v>
      </c>
      <c r="D43" s="192">
        <v>3</v>
      </c>
      <c r="E43" s="144">
        <v>164256</v>
      </c>
      <c r="F43" s="70">
        <v>0</v>
      </c>
      <c r="G43" s="70">
        <v>0</v>
      </c>
      <c r="H43" s="145">
        <f>D43+F43</f>
        <v>3</v>
      </c>
      <c r="I43" s="146">
        <f>E43+G43</f>
        <v>164256</v>
      </c>
      <c r="J43" s="147">
        <f>B43+D43+F43</f>
        <v>4</v>
      </c>
      <c r="K43" s="148">
        <f>C43+E43+G43</f>
        <v>164281</v>
      </c>
      <c r="L43" s="244"/>
      <c r="M43" s="255"/>
      <c r="N43" s="234"/>
      <c r="O43" s="235"/>
    </row>
    <row r="44" spans="1:15" ht="15.75" thickBot="1" x14ac:dyDescent="0.3">
      <c r="A44" s="120" t="s">
        <v>24</v>
      </c>
      <c r="B44" s="121">
        <f>B45+B46</f>
        <v>7</v>
      </c>
      <c r="C44" s="181">
        <f t="shared" ref="C44:G44" si="21">C45+C46</f>
        <v>57316</v>
      </c>
      <c r="D44" s="122">
        <f t="shared" si="21"/>
        <v>11</v>
      </c>
      <c r="E44" s="121">
        <f t="shared" si="21"/>
        <v>824673</v>
      </c>
      <c r="F44" s="122">
        <f t="shared" si="21"/>
        <v>0</v>
      </c>
      <c r="G44" s="122">
        <f t="shared" si="21"/>
        <v>0</v>
      </c>
      <c r="H44" s="103">
        <f>D44+F44</f>
        <v>11</v>
      </c>
      <c r="I44" s="103">
        <f>E44+G44</f>
        <v>824673</v>
      </c>
      <c r="J44" s="123">
        <f t="shared" ref="J44:K48" si="22">B44+D44+F44</f>
        <v>18</v>
      </c>
      <c r="K44" s="106">
        <f t="shared" si="22"/>
        <v>881989</v>
      </c>
      <c r="L44" s="244"/>
      <c r="M44" s="255"/>
      <c r="N44" s="234"/>
      <c r="O44" s="235"/>
    </row>
    <row r="45" spans="1:15" x14ac:dyDescent="0.25">
      <c r="A45" s="124" t="s">
        <v>25</v>
      </c>
      <c r="B45" s="108">
        <v>7</v>
      </c>
      <c r="C45" s="179">
        <v>57316</v>
      </c>
      <c r="D45" s="109">
        <v>11</v>
      </c>
      <c r="E45" s="108">
        <v>824673</v>
      </c>
      <c r="F45" s="109"/>
      <c r="G45" s="109"/>
      <c r="H45" s="141">
        <f t="shared" ref="H45:I46" si="23">D45+F45</f>
        <v>11</v>
      </c>
      <c r="I45" s="142">
        <f t="shared" si="23"/>
        <v>824673</v>
      </c>
      <c r="J45" s="143">
        <f t="shared" si="22"/>
        <v>18</v>
      </c>
      <c r="K45" s="143">
        <f t="shared" si="22"/>
        <v>881989</v>
      </c>
      <c r="L45" s="244"/>
      <c r="M45" s="255"/>
      <c r="N45" s="234"/>
      <c r="O45" s="235"/>
    </row>
    <row r="46" spans="1:15" ht="15.75" thickBot="1" x14ac:dyDescent="0.3">
      <c r="A46" s="124" t="s">
        <v>26</v>
      </c>
      <c r="B46" s="125"/>
      <c r="C46" s="182"/>
      <c r="D46" s="126"/>
      <c r="E46" s="125"/>
      <c r="F46" s="126"/>
      <c r="G46" s="126"/>
      <c r="H46" s="141">
        <f t="shared" si="23"/>
        <v>0</v>
      </c>
      <c r="I46" s="142">
        <f t="shared" si="23"/>
        <v>0</v>
      </c>
      <c r="J46" s="143">
        <f t="shared" si="22"/>
        <v>0</v>
      </c>
      <c r="K46" s="143">
        <f t="shared" si="22"/>
        <v>0</v>
      </c>
      <c r="L46" s="244"/>
      <c r="M46" s="255"/>
      <c r="N46" s="234"/>
      <c r="O46" s="235"/>
    </row>
    <row r="47" spans="1:15" ht="15.75" thickBot="1" x14ac:dyDescent="0.3">
      <c r="A47" s="120" t="s">
        <v>27</v>
      </c>
      <c r="B47" s="129">
        <f>B48</f>
        <v>2</v>
      </c>
      <c r="C47" s="183">
        <f t="shared" ref="C47:G47" si="24">C48</f>
        <v>1400</v>
      </c>
      <c r="D47" s="131">
        <f t="shared" si="24"/>
        <v>1</v>
      </c>
      <c r="E47" s="185">
        <f t="shared" si="24"/>
        <v>280</v>
      </c>
      <c r="F47" s="131">
        <f t="shared" si="24"/>
        <v>0</v>
      </c>
      <c r="G47" s="131">
        <f t="shared" si="24"/>
        <v>0</v>
      </c>
      <c r="H47" s="131">
        <f>D47+F47</f>
        <v>1</v>
      </c>
      <c r="I47" s="131">
        <f>E47+G47</f>
        <v>280</v>
      </c>
      <c r="J47" s="132">
        <f t="shared" si="22"/>
        <v>3</v>
      </c>
      <c r="K47" s="133">
        <f t="shared" si="22"/>
        <v>1680</v>
      </c>
      <c r="L47" s="244"/>
      <c r="M47" s="255"/>
      <c r="N47" s="234"/>
      <c r="O47" s="235"/>
    </row>
    <row r="48" spans="1:15" ht="15.75" thickBot="1" x14ac:dyDescent="0.3">
      <c r="A48" s="134" t="s">
        <v>28</v>
      </c>
      <c r="B48" s="135">
        <v>2</v>
      </c>
      <c r="C48" s="111">
        <v>1400</v>
      </c>
      <c r="D48" s="136">
        <v>1</v>
      </c>
      <c r="E48" s="186">
        <v>280</v>
      </c>
      <c r="F48" s="136"/>
      <c r="G48" s="136"/>
      <c r="H48" s="141">
        <f t="shared" ref="H48:I48" si="25">D48+F48</f>
        <v>1</v>
      </c>
      <c r="I48" s="142">
        <f t="shared" si="25"/>
        <v>280</v>
      </c>
      <c r="J48" s="137">
        <f t="shared" si="22"/>
        <v>3</v>
      </c>
      <c r="K48" s="137">
        <f t="shared" si="22"/>
        <v>1680</v>
      </c>
      <c r="L48" s="244"/>
      <c r="M48" s="255"/>
      <c r="N48" s="234"/>
      <c r="O48" s="235"/>
    </row>
    <row r="49" spans="1:15" ht="15.75" thickBot="1" x14ac:dyDescent="0.3">
      <c r="A49" s="24" t="s">
        <v>32</v>
      </c>
      <c r="B49" s="25">
        <f>B50+B53+B56</f>
        <v>254</v>
      </c>
      <c r="C49" s="25">
        <f t="shared" ref="C49:G49" si="26">C50+C53+C56</f>
        <v>19335891.998999998</v>
      </c>
      <c r="D49" s="74">
        <f t="shared" si="26"/>
        <v>3184</v>
      </c>
      <c r="E49" s="27">
        <f t="shared" si="26"/>
        <v>748915274.20599997</v>
      </c>
      <c r="F49" s="28">
        <f t="shared" si="26"/>
        <v>216</v>
      </c>
      <c r="G49" s="49">
        <f t="shared" si="26"/>
        <v>19443962.002</v>
      </c>
      <c r="H49" s="29">
        <f>D49+F49</f>
        <v>3400</v>
      </c>
      <c r="I49" s="30">
        <f>E49+G49</f>
        <v>768359236.20799994</v>
      </c>
      <c r="J49" s="31">
        <f t="shared" si="2"/>
        <v>3654</v>
      </c>
      <c r="K49" s="32">
        <f t="shared" si="4"/>
        <v>787695128.2069999</v>
      </c>
      <c r="L49" s="233">
        <f>K49/K3</f>
        <v>0.25863776570968117</v>
      </c>
      <c r="M49" s="242">
        <f>J49/J3</f>
        <v>1.2993187288580681E-3</v>
      </c>
      <c r="N49" s="242">
        <f>E49/K49</f>
        <v>0.95076793976208407</v>
      </c>
      <c r="O49" s="243">
        <f>G49/K49</f>
        <v>2.4684628996321893E-2</v>
      </c>
    </row>
    <row r="50" spans="1:15" ht="15.75" thickBot="1" x14ac:dyDescent="0.3">
      <c r="A50" s="45" t="s">
        <v>21</v>
      </c>
      <c r="B50" s="52">
        <f>SUM(B51:B52)</f>
        <v>66</v>
      </c>
      <c r="C50" s="52">
        <f t="shared" ref="C50:I50" si="27">SUM(C51:C52)</f>
        <v>5637685.9989999998</v>
      </c>
      <c r="D50" s="190">
        <f t="shared" si="27"/>
        <v>651</v>
      </c>
      <c r="E50" s="53">
        <f t="shared" si="27"/>
        <v>247157617.206</v>
      </c>
      <c r="F50" s="52">
        <f t="shared" si="27"/>
        <v>52</v>
      </c>
      <c r="G50" s="52">
        <f t="shared" si="27"/>
        <v>4967217.0020000003</v>
      </c>
      <c r="H50" s="52">
        <f t="shared" si="27"/>
        <v>703</v>
      </c>
      <c r="I50" s="52">
        <f t="shared" si="27"/>
        <v>252124834.208</v>
      </c>
      <c r="J50" s="38">
        <f t="shared" si="2"/>
        <v>769</v>
      </c>
      <c r="K50" s="20">
        <f t="shared" si="4"/>
        <v>257762520.20700002</v>
      </c>
      <c r="L50" s="233"/>
      <c r="M50" s="242"/>
      <c r="N50" s="242"/>
      <c r="O50" s="243"/>
    </row>
    <row r="51" spans="1:15" ht="15.75" thickBot="1" x14ac:dyDescent="0.3">
      <c r="A51" s="46" t="str">
        <f>A33</f>
        <v>EverSource East</v>
      </c>
      <c r="B51" s="40">
        <v>48</v>
      </c>
      <c r="C51" s="42">
        <v>3488981.9989999998</v>
      </c>
      <c r="D51" s="189">
        <v>431</v>
      </c>
      <c r="E51" s="42">
        <v>198692057.206</v>
      </c>
      <c r="F51" s="40">
        <v>49</v>
      </c>
      <c r="G51" s="42">
        <v>4778577.0020000003</v>
      </c>
      <c r="H51" s="18">
        <f t="shared" si="1"/>
        <v>480</v>
      </c>
      <c r="I51" s="18">
        <f t="shared" si="1"/>
        <v>203470634.208</v>
      </c>
      <c r="J51" s="38">
        <f t="shared" si="2"/>
        <v>528</v>
      </c>
      <c r="K51" s="20">
        <f t="shared" si="4"/>
        <v>206959616.20700002</v>
      </c>
      <c r="L51" s="233"/>
      <c r="M51" s="242"/>
      <c r="N51" s="242"/>
      <c r="O51" s="243"/>
    </row>
    <row r="52" spans="1:15" ht="15.75" thickBot="1" x14ac:dyDescent="0.3">
      <c r="A52" s="46" t="str">
        <f>A34</f>
        <v>EverSource West</v>
      </c>
      <c r="B52" s="40">
        <v>18</v>
      </c>
      <c r="C52" s="40">
        <v>2148704</v>
      </c>
      <c r="D52" s="189">
        <v>220</v>
      </c>
      <c r="E52" s="42">
        <v>48465560</v>
      </c>
      <c r="F52" s="40">
        <v>3</v>
      </c>
      <c r="G52" s="40">
        <v>188640</v>
      </c>
      <c r="H52" s="18">
        <f t="shared" si="1"/>
        <v>223</v>
      </c>
      <c r="I52" s="18">
        <f t="shared" si="1"/>
        <v>48654200</v>
      </c>
      <c r="J52" s="38">
        <f t="shared" si="2"/>
        <v>241</v>
      </c>
      <c r="K52" s="20">
        <f t="shared" si="4"/>
        <v>50802904</v>
      </c>
      <c r="L52" s="233"/>
      <c r="M52" s="242"/>
      <c r="N52" s="242"/>
      <c r="O52" s="243"/>
    </row>
    <row r="53" spans="1:15" ht="15.75" thickBot="1" x14ac:dyDescent="0.3">
      <c r="A53" s="45" t="s">
        <v>24</v>
      </c>
      <c r="B53" s="52">
        <f>B54+B55</f>
        <v>188</v>
      </c>
      <c r="C53" s="52">
        <f t="shared" ref="C53:G53" si="28">C54+C55</f>
        <v>13698206</v>
      </c>
      <c r="D53" s="190">
        <f t="shared" si="28"/>
        <v>2504</v>
      </c>
      <c r="E53" s="53">
        <f t="shared" si="28"/>
        <v>490337296</v>
      </c>
      <c r="F53" s="52">
        <f t="shared" si="28"/>
        <v>164</v>
      </c>
      <c r="G53" s="52">
        <f t="shared" si="28"/>
        <v>14476745</v>
      </c>
      <c r="H53" s="36">
        <f t="shared" si="1"/>
        <v>2668</v>
      </c>
      <c r="I53" s="37">
        <f t="shared" si="1"/>
        <v>504814041</v>
      </c>
      <c r="J53" s="19">
        <f t="shared" si="2"/>
        <v>2856</v>
      </c>
      <c r="K53" s="20">
        <f t="shared" si="4"/>
        <v>518512247</v>
      </c>
      <c r="L53" s="233"/>
      <c r="M53" s="242"/>
      <c r="N53" s="242"/>
      <c r="O53" s="243"/>
    </row>
    <row r="54" spans="1:15" ht="15.75" thickBot="1" x14ac:dyDescent="0.3">
      <c r="A54" s="46" t="s">
        <v>25</v>
      </c>
      <c r="B54" s="40">
        <v>188</v>
      </c>
      <c r="C54" s="42">
        <v>13698206</v>
      </c>
      <c r="D54" s="189">
        <v>2497</v>
      </c>
      <c r="E54" s="42">
        <v>489757976</v>
      </c>
      <c r="F54" s="47">
        <v>161</v>
      </c>
      <c r="G54" s="47">
        <v>13974006</v>
      </c>
      <c r="H54" s="18">
        <f t="shared" si="1"/>
        <v>2658</v>
      </c>
      <c r="I54" s="18">
        <f t="shared" si="1"/>
        <v>503731982</v>
      </c>
      <c r="J54" s="38">
        <f t="shared" si="2"/>
        <v>2846</v>
      </c>
      <c r="K54" s="20">
        <f t="shared" si="4"/>
        <v>517430188</v>
      </c>
      <c r="L54" s="233"/>
      <c r="M54" s="242"/>
      <c r="N54" s="242"/>
      <c r="O54" s="243"/>
    </row>
    <row r="55" spans="1:15" ht="15.75" thickBot="1" x14ac:dyDescent="0.3">
      <c r="A55" s="46" t="s">
        <v>26</v>
      </c>
      <c r="B55" s="40"/>
      <c r="C55" s="42"/>
      <c r="D55" s="189">
        <v>7</v>
      </c>
      <c r="E55" s="42">
        <v>579320</v>
      </c>
      <c r="F55" s="47">
        <v>3</v>
      </c>
      <c r="G55" s="48">
        <v>502739</v>
      </c>
      <c r="H55" s="18">
        <f t="shared" si="1"/>
        <v>10</v>
      </c>
      <c r="I55" s="18">
        <f t="shared" si="1"/>
        <v>1082059</v>
      </c>
      <c r="J55" s="38">
        <f t="shared" si="2"/>
        <v>10</v>
      </c>
      <c r="K55" s="20">
        <f t="shared" si="4"/>
        <v>1082059</v>
      </c>
      <c r="L55" s="233"/>
      <c r="M55" s="242"/>
      <c r="N55" s="242"/>
      <c r="O55" s="243"/>
    </row>
    <row r="56" spans="1:15" ht="15.75" thickBot="1" x14ac:dyDescent="0.3">
      <c r="A56" s="45" t="s">
        <v>27</v>
      </c>
      <c r="B56" s="52">
        <f>B57</f>
        <v>0</v>
      </c>
      <c r="C56" s="52">
        <f t="shared" ref="C56:G56" si="29">C57</f>
        <v>0</v>
      </c>
      <c r="D56" s="190">
        <f t="shared" si="29"/>
        <v>29</v>
      </c>
      <c r="E56" s="53">
        <f t="shared" si="29"/>
        <v>11420361</v>
      </c>
      <c r="F56" s="52">
        <f t="shared" si="29"/>
        <v>0</v>
      </c>
      <c r="G56" s="52">
        <f t="shared" si="29"/>
        <v>0</v>
      </c>
      <c r="H56" s="36">
        <f t="shared" si="1"/>
        <v>29</v>
      </c>
      <c r="I56" s="37">
        <f t="shared" si="1"/>
        <v>11420361</v>
      </c>
      <c r="J56" s="19">
        <f t="shared" si="2"/>
        <v>29</v>
      </c>
      <c r="K56" s="20">
        <f t="shared" si="4"/>
        <v>11420361</v>
      </c>
      <c r="L56" s="233"/>
      <c r="M56" s="242"/>
      <c r="N56" s="242"/>
      <c r="O56" s="243"/>
    </row>
    <row r="57" spans="1:15" ht="15.75" thickBot="1" x14ac:dyDescent="0.3">
      <c r="A57" s="46" t="s">
        <v>28</v>
      </c>
      <c r="B57" s="40"/>
      <c r="C57" s="42"/>
      <c r="D57" s="189">
        <v>29</v>
      </c>
      <c r="E57" s="42">
        <v>11420361</v>
      </c>
      <c r="F57" s="47"/>
      <c r="G57" s="55"/>
      <c r="H57" s="18">
        <f t="shared" si="1"/>
        <v>29</v>
      </c>
      <c r="I57" s="18">
        <f t="shared" si="1"/>
        <v>11420361</v>
      </c>
      <c r="J57" s="19">
        <f t="shared" si="2"/>
        <v>29</v>
      </c>
      <c r="K57" s="20">
        <f t="shared" si="4"/>
        <v>11420361</v>
      </c>
      <c r="L57" s="233"/>
      <c r="M57" s="242"/>
      <c r="N57" s="242"/>
      <c r="O57" s="243"/>
    </row>
    <row r="58" spans="1:15" ht="15.75" thickBot="1" x14ac:dyDescent="0.3">
      <c r="A58" s="24" t="s">
        <v>33</v>
      </c>
      <c r="B58" s="25">
        <f t="shared" ref="B58:G58" si="30">B59+B62+B65</f>
        <v>6172</v>
      </c>
      <c r="C58" s="25">
        <f t="shared" si="30"/>
        <v>1683485.0009999999</v>
      </c>
      <c r="D58" s="74">
        <f t="shared" si="30"/>
        <v>6453</v>
      </c>
      <c r="E58" s="27">
        <f t="shared" si="30"/>
        <v>6091401.0649999995</v>
      </c>
      <c r="F58" s="28">
        <f t="shared" si="30"/>
        <v>3355</v>
      </c>
      <c r="G58" s="28">
        <f t="shared" si="30"/>
        <v>1375889.2719999999</v>
      </c>
      <c r="H58" s="29">
        <f t="shared" si="1"/>
        <v>9808</v>
      </c>
      <c r="I58" s="30">
        <f t="shared" si="1"/>
        <v>7467290.3369999994</v>
      </c>
      <c r="J58" s="31">
        <f t="shared" si="2"/>
        <v>15980</v>
      </c>
      <c r="K58" s="32">
        <f t="shared" si="4"/>
        <v>9150775.3379999995</v>
      </c>
      <c r="L58" s="244">
        <f>K58/K3</f>
        <v>3.0046346653417578E-3</v>
      </c>
      <c r="M58" s="242">
        <f>J58/J3</f>
        <v>5.6822970134515404E-3</v>
      </c>
      <c r="N58" s="242">
        <f>E58/K58</f>
        <v>0.66567048583353605</v>
      </c>
      <c r="O58" s="243">
        <f>G58/K58</f>
        <v>0.15035767147363005</v>
      </c>
    </row>
    <row r="59" spans="1:15" ht="15.75" thickBot="1" x14ac:dyDescent="0.3">
      <c r="A59" s="45" t="s">
        <v>21</v>
      </c>
      <c r="B59" s="52">
        <f>D60+D61</f>
        <v>5900</v>
      </c>
      <c r="C59" s="52">
        <f>C60+C61</f>
        <v>743656.00099999993</v>
      </c>
      <c r="D59" s="190">
        <f>D60+D61</f>
        <v>5900</v>
      </c>
      <c r="E59" s="53">
        <f>E60+E61</f>
        <v>3001400.0649999995</v>
      </c>
      <c r="F59" s="52">
        <f>SUM(F60:F61)</f>
        <v>2937</v>
      </c>
      <c r="G59" s="52">
        <f>SUM(G60:G61)</f>
        <v>586997.272</v>
      </c>
      <c r="H59" s="36">
        <f t="shared" si="1"/>
        <v>8837</v>
      </c>
      <c r="I59" s="37">
        <f t="shared" si="1"/>
        <v>3588397.3369999994</v>
      </c>
      <c r="J59" s="38">
        <f t="shared" si="2"/>
        <v>14737</v>
      </c>
      <c r="K59" s="20">
        <f t="shared" si="4"/>
        <v>4332053.3379999995</v>
      </c>
      <c r="L59" s="244"/>
      <c r="M59" s="242"/>
      <c r="N59" s="242"/>
      <c r="O59" s="243"/>
    </row>
    <row r="60" spans="1:15" ht="15.75" thickBot="1" x14ac:dyDescent="0.3">
      <c r="A60" s="46" t="str">
        <f>A51</f>
        <v>EverSource East</v>
      </c>
      <c r="B60" s="40">
        <v>1257</v>
      </c>
      <c r="C60" s="42">
        <v>407825</v>
      </c>
      <c r="D60" s="189">
        <v>5095</v>
      </c>
      <c r="E60" s="42">
        <v>2253418.0539999995</v>
      </c>
      <c r="F60" s="40">
        <v>2235</v>
      </c>
      <c r="G60" s="42">
        <v>436250.06599999999</v>
      </c>
      <c r="H60" s="18">
        <f t="shared" si="1"/>
        <v>7330</v>
      </c>
      <c r="I60" s="18">
        <f t="shared" si="1"/>
        <v>2689668.1199999996</v>
      </c>
      <c r="J60" s="38">
        <f t="shared" si="2"/>
        <v>8587</v>
      </c>
      <c r="K60" s="20">
        <f t="shared" si="4"/>
        <v>3097493.1199999996</v>
      </c>
      <c r="L60" s="244"/>
      <c r="M60" s="242"/>
      <c r="N60" s="242"/>
      <c r="O60" s="243"/>
    </row>
    <row r="61" spans="1:15" ht="15.75" thickBot="1" x14ac:dyDescent="0.3">
      <c r="A61" s="46" t="str">
        <f>A52</f>
        <v>EverSource West</v>
      </c>
      <c r="B61" s="40">
        <v>1439</v>
      </c>
      <c r="C61" s="40">
        <v>335831.00099999999</v>
      </c>
      <c r="D61" s="189">
        <v>805</v>
      </c>
      <c r="E61" s="42">
        <v>747982.01099999994</v>
      </c>
      <c r="F61" s="40">
        <v>702</v>
      </c>
      <c r="G61" s="40">
        <v>150747.20599999998</v>
      </c>
      <c r="H61" s="18">
        <f t="shared" si="1"/>
        <v>1507</v>
      </c>
      <c r="I61" s="18">
        <f t="shared" si="1"/>
        <v>898729.21699999995</v>
      </c>
      <c r="J61" s="38">
        <f t="shared" si="2"/>
        <v>2946</v>
      </c>
      <c r="K61" s="20">
        <f t="shared" si="4"/>
        <v>1234560.2179999999</v>
      </c>
      <c r="L61" s="244"/>
      <c r="M61" s="242"/>
      <c r="N61" s="242"/>
      <c r="O61" s="243"/>
    </row>
    <row r="62" spans="1:15" ht="15.75" thickBot="1" x14ac:dyDescent="0.3">
      <c r="A62" s="45" t="s">
        <v>24</v>
      </c>
      <c r="B62" s="52">
        <f>B63+B64</f>
        <v>182</v>
      </c>
      <c r="C62" s="52">
        <f t="shared" ref="C62:G62" si="31">C63+C64</f>
        <v>933192</v>
      </c>
      <c r="D62" s="190">
        <f t="shared" si="31"/>
        <v>431</v>
      </c>
      <c r="E62" s="53">
        <f t="shared" si="31"/>
        <v>3033838</v>
      </c>
      <c r="F62" s="52">
        <f t="shared" si="31"/>
        <v>172</v>
      </c>
      <c r="G62" s="52">
        <f t="shared" si="31"/>
        <v>762582</v>
      </c>
      <c r="H62" s="36">
        <f t="shared" si="1"/>
        <v>603</v>
      </c>
      <c r="I62" s="37">
        <f t="shared" si="1"/>
        <v>3796420</v>
      </c>
      <c r="J62" s="19">
        <f t="shared" si="2"/>
        <v>785</v>
      </c>
      <c r="K62" s="20">
        <f t="shared" si="4"/>
        <v>4729612</v>
      </c>
      <c r="L62" s="244"/>
      <c r="M62" s="242"/>
      <c r="N62" s="242"/>
      <c r="O62" s="243"/>
    </row>
    <row r="63" spans="1:15" ht="15.75" thickBot="1" x14ac:dyDescent="0.3">
      <c r="A63" s="46" t="s">
        <v>25</v>
      </c>
      <c r="B63" s="40">
        <v>182</v>
      </c>
      <c r="C63" s="42">
        <v>933192</v>
      </c>
      <c r="D63" s="189">
        <v>431</v>
      </c>
      <c r="E63" s="42">
        <v>3033838</v>
      </c>
      <c r="F63" s="47">
        <v>170</v>
      </c>
      <c r="G63" s="48">
        <v>745254</v>
      </c>
      <c r="H63" s="18">
        <f t="shared" si="1"/>
        <v>601</v>
      </c>
      <c r="I63" s="18">
        <f t="shared" si="1"/>
        <v>3779092</v>
      </c>
      <c r="J63" s="38">
        <f t="shared" si="2"/>
        <v>783</v>
      </c>
      <c r="K63" s="20">
        <f t="shared" si="4"/>
        <v>4712284</v>
      </c>
      <c r="L63" s="244"/>
      <c r="M63" s="242"/>
      <c r="N63" s="242"/>
      <c r="O63" s="243"/>
    </row>
    <row r="64" spans="1:15" ht="15.75" thickBot="1" x14ac:dyDescent="0.3">
      <c r="A64" s="46" t="s">
        <v>26</v>
      </c>
      <c r="B64" s="40"/>
      <c r="C64" s="42"/>
      <c r="D64" s="189"/>
      <c r="E64" s="42"/>
      <c r="F64" s="47">
        <v>2</v>
      </c>
      <c r="G64" s="48">
        <v>17328</v>
      </c>
      <c r="H64" s="18">
        <f t="shared" si="1"/>
        <v>2</v>
      </c>
      <c r="I64" s="18">
        <f t="shared" si="1"/>
        <v>17328</v>
      </c>
      <c r="J64" s="38">
        <f t="shared" si="2"/>
        <v>2</v>
      </c>
      <c r="K64" s="20">
        <f t="shared" si="4"/>
        <v>17328</v>
      </c>
      <c r="L64" s="244"/>
      <c r="M64" s="242"/>
      <c r="N64" s="242"/>
      <c r="O64" s="243"/>
    </row>
    <row r="65" spans="1:15" ht="15.75" thickBot="1" x14ac:dyDescent="0.3">
      <c r="A65" s="45" t="s">
        <v>27</v>
      </c>
      <c r="B65" s="52">
        <f>B66</f>
        <v>90</v>
      </c>
      <c r="C65" s="52">
        <f t="shared" ref="C65:G65" si="32">C66</f>
        <v>6637</v>
      </c>
      <c r="D65" s="190">
        <f t="shared" si="32"/>
        <v>122</v>
      </c>
      <c r="E65" s="53">
        <f t="shared" si="32"/>
        <v>56163</v>
      </c>
      <c r="F65" s="52">
        <f t="shared" si="32"/>
        <v>246</v>
      </c>
      <c r="G65" s="52">
        <f t="shared" si="32"/>
        <v>26310</v>
      </c>
      <c r="H65" s="36">
        <f t="shared" si="1"/>
        <v>368</v>
      </c>
      <c r="I65" s="37">
        <f t="shared" si="1"/>
        <v>82473</v>
      </c>
      <c r="J65" s="19">
        <f t="shared" si="2"/>
        <v>458</v>
      </c>
      <c r="K65" s="20">
        <f t="shared" si="4"/>
        <v>89110</v>
      </c>
      <c r="L65" s="244"/>
      <c r="M65" s="242"/>
      <c r="N65" s="242"/>
      <c r="O65" s="243"/>
    </row>
    <row r="66" spans="1:15" ht="15.75" thickBot="1" x14ac:dyDescent="0.3">
      <c r="A66" s="46" t="s">
        <v>28</v>
      </c>
      <c r="B66" s="40">
        <v>90</v>
      </c>
      <c r="C66" s="42">
        <v>6637</v>
      </c>
      <c r="D66" s="189">
        <v>122</v>
      </c>
      <c r="E66" s="42">
        <v>56163</v>
      </c>
      <c r="F66" s="47">
        <v>246</v>
      </c>
      <c r="G66" s="55">
        <v>26310</v>
      </c>
      <c r="H66" s="18">
        <f t="shared" si="1"/>
        <v>368</v>
      </c>
      <c r="I66" s="18">
        <f t="shared" si="1"/>
        <v>82473</v>
      </c>
      <c r="J66" s="19">
        <f t="shared" si="2"/>
        <v>458</v>
      </c>
      <c r="K66" s="20">
        <f t="shared" si="4"/>
        <v>89110</v>
      </c>
      <c r="L66" s="244"/>
      <c r="M66" s="242"/>
      <c r="N66" s="242"/>
      <c r="O66" s="243"/>
    </row>
    <row r="67" spans="1:15" ht="15.75" thickBot="1" x14ac:dyDescent="0.3">
      <c r="A67" s="56" t="s">
        <v>34</v>
      </c>
      <c r="B67" s="57">
        <f t="shared" ref="B67:G68" si="33">B68</f>
        <v>0</v>
      </c>
      <c r="C67" s="57">
        <f t="shared" si="33"/>
        <v>0</v>
      </c>
      <c r="D67" s="193">
        <f t="shared" si="33"/>
        <v>0</v>
      </c>
      <c r="E67" s="58">
        <f t="shared" si="33"/>
        <v>0</v>
      </c>
      <c r="F67" s="28">
        <f t="shared" si="33"/>
        <v>0</v>
      </c>
      <c r="G67" s="28">
        <f t="shared" si="33"/>
        <v>0</v>
      </c>
      <c r="H67" s="29">
        <f t="shared" si="1"/>
        <v>0</v>
      </c>
      <c r="I67" s="30">
        <f t="shared" si="1"/>
        <v>0</v>
      </c>
      <c r="J67" s="59">
        <f t="shared" si="2"/>
        <v>0</v>
      </c>
      <c r="K67" s="32">
        <f t="shared" si="4"/>
        <v>0</v>
      </c>
      <c r="L67" s="236">
        <f>K67/K3</f>
        <v>0</v>
      </c>
      <c r="M67" s="238">
        <f>J67/J3</f>
        <v>0</v>
      </c>
      <c r="N67" s="238" t="e">
        <f>E67/K67</f>
        <v>#DIV/0!</v>
      </c>
      <c r="O67" s="240">
        <v>4.2631525420147767E-2</v>
      </c>
    </row>
    <row r="68" spans="1:15" ht="15.75" thickBot="1" x14ac:dyDescent="0.3">
      <c r="A68" s="33" t="s">
        <v>21</v>
      </c>
      <c r="B68" s="52">
        <f>B69</f>
        <v>0</v>
      </c>
      <c r="C68" s="52">
        <f t="shared" si="33"/>
        <v>0</v>
      </c>
      <c r="D68" s="190">
        <f t="shared" si="33"/>
        <v>0</v>
      </c>
      <c r="E68" s="53">
        <f t="shared" si="33"/>
        <v>0</v>
      </c>
      <c r="F68" s="52">
        <f t="shared" si="33"/>
        <v>0</v>
      </c>
      <c r="G68" s="52">
        <f t="shared" si="33"/>
        <v>0</v>
      </c>
      <c r="H68" s="36">
        <f t="shared" si="1"/>
        <v>0</v>
      </c>
      <c r="I68" s="37">
        <f t="shared" si="1"/>
        <v>0</v>
      </c>
      <c r="J68" s="60">
        <f t="shared" si="2"/>
        <v>0</v>
      </c>
      <c r="K68" s="61">
        <f t="shared" si="4"/>
        <v>0</v>
      </c>
      <c r="L68" s="236"/>
      <c r="M68" s="238"/>
      <c r="N68" s="238"/>
      <c r="O68" s="240"/>
    </row>
    <row r="69" spans="1:15" ht="15.75" thickBot="1" x14ac:dyDescent="0.3">
      <c r="A69" s="62" t="str">
        <f>A52</f>
        <v>EverSource West</v>
      </c>
      <c r="B69" s="44"/>
      <c r="C69" s="44"/>
      <c r="D69" s="194"/>
      <c r="E69" s="44"/>
      <c r="F69" s="44"/>
      <c r="G69" s="44"/>
      <c r="H69" s="63">
        <f>H68</f>
        <v>0</v>
      </c>
      <c r="I69" s="63">
        <f>I68</f>
        <v>0</v>
      </c>
      <c r="J69" s="64">
        <f t="shared" si="2"/>
        <v>0</v>
      </c>
      <c r="K69" s="65">
        <f t="shared" si="4"/>
        <v>0</v>
      </c>
      <c r="L69" s="237"/>
      <c r="M69" s="239"/>
      <c r="N69" s="239"/>
      <c r="O69" s="241"/>
    </row>
    <row r="73" spans="1:15" x14ac:dyDescent="0.25">
      <c r="L73" s="67"/>
    </row>
  </sheetData>
  <mergeCells count="36">
    <mergeCell ref="L58:L66"/>
    <mergeCell ref="M58:M66"/>
    <mergeCell ref="N58:N66"/>
    <mergeCell ref="O58:O66"/>
    <mergeCell ref="L67:L69"/>
    <mergeCell ref="M67:M69"/>
    <mergeCell ref="N67:N69"/>
    <mergeCell ref="O67:O69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N4:N12"/>
    <mergeCell ref="O4:O12"/>
    <mergeCell ref="L13:L21"/>
    <mergeCell ref="M13:M21"/>
    <mergeCell ref="N13:N21"/>
    <mergeCell ref="O13:O21"/>
    <mergeCell ref="M4:M12"/>
    <mergeCell ref="B1:C1"/>
    <mergeCell ref="D1:E1"/>
    <mergeCell ref="F1:G1"/>
    <mergeCell ref="H1:I1"/>
    <mergeCell ref="L4:L12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89C8-4D06-4ACF-9C74-E1FFB3588C54}">
  <sheetPr>
    <tabColor rgb="FF0070C0"/>
  </sheetPr>
  <dimension ref="A1:I45"/>
  <sheetViews>
    <sheetView workbookViewId="0">
      <selection sqref="A1:I2"/>
    </sheetView>
  </sheetViews>
  <sheetFormatPr defaultRowHeight="15" x14ac:dyDescent="0.25"/>
  <cols>
    <col min="1" max="1" width="20.42578125" bestFit="1" customWidth="1"/>
    <col min="2" max="2" width="27.5703125" customWidth="1"/>
    <col min="3" max="3" width="22" bestFit="1" customWidth="1"/>
    <col min="4" max="4" width="27.5703125" bestFit="1" customWidth="1"/>
    <col min="5" max="5" width="22" bestFit="1" customWidth="1"/>
    <col min="6" max="6" width="27.5703125" bestFit="1" customWidth="1"/>
    <col min="7" max="7" width="22" bestFit="1" customWidth="1"/>
    <col min="8" max="8" width="32.5703125" bestFit="1" customWidth="1"/>
    <col min="9" max="9" width="27" bestFit="1" customWidth="1"/>
  </cols>
  <sheetData>
    <row r="1" spans="1:9" ht="15.75" thickBot="1" x14ac:dyDescent="0.3">
      <c r="B1" s="256" t="s">
        <v>43</v>
      </c>
      <c r="C1" s="257"/>
      <c r="D1" s="256" t="s">
        <v>44</v>
      </c>
      <c r="E1" s="257"/>
      <c r="F1" s="256" t="s">
        <v>45</v>
      </c>
      <c r="G1" s="257"/>
      <c r="H1" s="258" t="s">
        <v>46</v>
      </c>
      <c r="I1" s="259"/>
    </row>
    <row r="2" spans="1:9" x14ac:dyDescent="0.25">
      <c r="B2" s="202" t="s">
        <v>5</v>
      </c>
      <c r="C2" s="202" t="s">
        <v>6</v>
      </c>
      <c r="D2" s="202" t="s">
        <v>5</v>
      </c>
      <c r="E2" s="202" t="s">
        <v>6</v>
      </c>
      <c r="F2" s="202" t="s">
        <v>5</v>
      </c>
      <c r="G2" s="202" t="s">
        <v>6</v>
      </c>
      <c r="H2" s="203" t="s">
        <v>5</v>
      </c>
      <c r="I2" s="204" t="s">
        <v>6</v>
      </c>
    </row>
    <row r="3" spans="1:9" x14ac:dyDescent="0.25">
      <c r="A3" s="205" t="s">
        <v>47</v>
      </c>
      <c r="B3" s="206">
        <v>527532</v>
      </c>
      <c r="C3" s="207">
        <v>407883731</v>
      </c>
      <c r="D3" s="206">
        <v>314391</v>
      </c>
      <c r="E3" s="207">
        <v>1012121695</v>
      </c>
      <c r="F3" s="206">
        <v>557898</v>
      </c>
      <c r="G3" s="207">
        <v>520298479</v>
      </c>
      <c r="H3" s="208">
        <v>1399821</v>
      </c>
      <c r="I3" s="207">
        <v>1940303905</v>
      </c>
    </row>
    <row r="4" spans="1:9" x14ac:dyDescent="0.25">
      <c r="A4" s="209" t="s">
        <v>34</v>
      </c>
      <c r="B4" s="210">
        <v>0</v>
      </c>
      <c r="C4" s="211">
        <v>0</v>
      </c>
      <c r="D4" s="210">
        <v>0</v>
      </c>
      <c r="E4" s="211">
        <v>0</v>
      </c>
      <c r="F4" s="210">
        <v>0</v>
      </c>
      <c r="G4" s="211">
        <v>0</v>
      </c>
      <c r="H4" s="212">
        <v>0</v>
      </c>
      <c r="I4" s="211">
        <v>0</v>
      </c>
    </row>
    <row r="5" spans="1:9" x14ac:dyDescent="0.25">
      <c r="A5" s="213" t="s">
        <v>48</v>
      </c>
      <c r="B5" s="214">
        <v>0</v>
      </c>
      <c r="C5" s="215">
        <v>0</v>
      </c>
      <c r="D5" s="214">
        <v>0</v>
      </c>
      <c r="E5" s="215">
        <v>0</v>
      </c>
      <c r="F5" s="214">
        <v>0</v>
      </c>
      <c r="G5" s="215">
        <v>0</v>
      </c>
      <c r="H5">
        <v>0</v>
      </c>
      <c r="I5" s="215">
        <v>0</v>
      </c>
    </row>
    <row r="6" spans="1:9" x14ac:dyDescent="0.25">
      <c r="A6" s="216" t="s">
        <v>25</v>
      </c>
      <c r="B6" s="214">
        <v>0</v>
      </c>
      <c r="C6" s="215">
        <v>0</v>
      </c>
      <c r="D6" s="214">
        <v>0</v>
      </c>
      <c r="E6" s="215">
        <v>0</v>
      </c>
      <c r="F6" s="214">
        <v>0</v>
      </c>
      <c r="G6" s="215">
        <v>0</v>
      </c>
      <c r="H6">
        <v>0</v>
      </c>
      <c r="I6" s="215">
        <v>0</v>
      </c>
    </row>
    <row r="7" spans="1:9" x14ac:dyDescent="0.25">
      <c r="A7" s="216" t="s">
        <v>26</v>
      </c>
      <c r="B7" s="214">
        <v>0</v>
      </c>
      <c r="C7" s="215">
        <v>0</v>
      </c>
      <c r="D7" s="214">
        <v>0</v>
      </c>
      <c r="E7" s="215">
        <v>0</v>
      </c>
      <c r="F7" s="214">
        <v>0</v>
      </c>
      <c r="G7" s="215">
        <v>0</v>
      </c>
      <c r="H7">
        <v>0</v>
      </c>
      <c r="I7" s="215">
        <v>0</v>
      </c>
    </row>
    <row r="8" spans="1:9" x14ac:dyDescent="0.25">
      <c r="A8" s="213" t="s">
        <v>27</v>
      </c>
      <c r="B8" s="214"/>
      <c r="C8" s="215"/>
      <c r="D8" s="214">
        <v>0</v>
      </c>
      <c r="E8" s="215">
        <v>0</v>
      </c>
      <c r="F8" s="214"/>
      <c r="G8" s="215">
        <v>0</v>
      </c>
      <c r="H8">
        <v>0</v>
      </c>
      <c r="I8" s="215">
        <v>0</v>
      </c>
    </row>
    <row r="9" spans="1:9" x14ac:dyDescent="0.25">
      <c r="A9" s="217" t="s">
        <v>27</v>
      </c>
      <c r="B9" s="218"/>
      <c r="C9" s="219"/>
      <c r="D9" s="218">
        <v>0</v>
      </c>
      <c r="E9" s="219">
        <v>0</v>
      </c>
      <c r="F9" s="218"/>
      <c r="G9" s="219">
        <v>0</v>
      </c>
      <c r="H9" s="220">
        <v>0</v>
      </c>
      <c r="I9" s="219">
        <v>0</v>
      </c>
    </row>
    <row r="10" spans="1:9" x14ac:dyDescent="0.25">
      <c r="A10" s="209" t="s">
        <v>49</v>
      </c>
      <c r="B10" s="210">
        <v>174</v>
      </c>
      <c r="C10" s="211">
        <v>16623967</v>
      </c>
      <c r="D10" s="210">
        <v>2515</v>
      </c>
      <c r="E10" s="211">
        <v>547594401</v>
      </c>
      <c r="F10" s="210">
        <v>181</v>
      </c>
      <c r="G10" s="211">
        <v>19984012</v>
      </c>
      <c r="H10" s="212">
        <v>2870</v>
      </c>
      <c r="I10" s="211">
        <v>584202380</v>
      </c>
    </row>
    <row r="11" spans="1:9" x14ac:dyDescent="0.25">
      <c r="A11" s="213" t="s">
        <v>48</v>
      </c>
      <c r="B11" s="214">
        <v>174</v>
      </c>
      <c r="C11" s="215">
        <v>16623967</v>
      </c>
      <c r="D11" s="214">
        <v>2489</v>
      </c>
      <c r="E11" s="215">
        <v>532766731</v>
      </c>
      <c r="F11" s="214">
        <v>177</v>
      </c>
      <c r="G11" s="215">
        <v>19139812</v>
      </c>
      <c r="H11">
        <v>2840</v>
      </c>
      <c r="I11" s="215">
        <v>568530510</v>
      </c>
    </row>
    <row r="12" spans="1:9" x14ac:dyDescent="0.25">
      <c r="A12" s="216" t="s">
        <v>25</v>
      </c>
      <c r="B12" s="214">
        <v>174</v>
      </c>
      <c r="C12" s="215">
        <v>16623967</v>
      </c>
      <c r="D12" s="214">
        <v>2482</v>
      </c>
      <c r="E12" s="215">
        <v>531501732</v>
      </c>
      <c r="F12" s="214">
        <v>174</v>
      </c>
      <c r="G12" s="215">
        <v>18658879</v>
      </c>
      <c r="H12">
        <v>2830</v>
      </c>
      <c r="I12" s="215">
        <v>566784578</v>
      </c>
    </row>
    <row r="13" spans="1:9" x14ac:dyDescent="0.25">
      <c r="A13" s="216" t="s">
        <v>26</v>
      </c>
      <c r="B13" s="214">
        <v>0</v>
      </c>
      <c r="C13" s="215">
        <v>0</v>
      </c>
      <c r="D13" s="214">
        <v>7</v>
      </c>
      <c r="E13" s="215">
        <v>1264999</v>
      </c>
      <c r="F13" s="214">
        <v>3</v>
      </c>
      <c r="G13" s="215">
        <v>480933</v>
      </c>
      <c r="H13">
        <v>10</v>
      </c>
      <c r="I13" s="215">
        <v>1745932</v>
      </c>
    </row>
    <row r="14" spans="1:9" x14ac:dyDescent="0.25">
      <c r="A14" s="213" t="s">
        <v>27</v>
      </c>
      <c r="B14" s="214">
        <v>0</v>
      </c>
      <c r="C14" s="215">
        <v>0</v>
      </c>
      <c r="D14" s="214">
        <v>26</v>
      </c>
      <c r="E14" s="215">
        <v>14827670</v>
      </c>
      <c r="F14" s="214">
        <v>4</v>
      </c>
      <c r="G14" s="215">
        <v>844200</v>
      </c>
      <c r="H14">
        <v>30</v>
      </c>
      <c r="I14" s="215">
        <v>15671870</v>
      </c>
    </row>
    <row r="15" spans="1:9" x14ac:dyDescent="0.25">
      <c r="A15" s="217" t="s">
        <v>27</v>
      </c>
      <c r="B15" s="218">
        <v>0</v>
      </c>
      <c r="C15" s="219">
        <v>0</v>
      </c>
      <c r="D15" s="218">
        <v>26</v>
      </c>
      <c r="E15" s="219">
        <v>14827670</v>
      </c>
      <c r="F15" s="218">
        <v>4</v>
      </c>
      <c r="G15" s="219">
        <v>844200</v>
      </c>
      <c r="H15" s="220">
        <v>30</v>
      </c>
      <c r="I15" s="219">
        <v>15671870</v>
      </c>
    </row>
    <row r="16" spans="1:9" x14ac:dyDescent="0.25">
      <c r="A16" s="209" t="s">
        <v>50</v>
      </c>
      <c r="B16" s="210">
        <v>1678</v>
      </c>
      <c r="C16" s="211">
        <v>26029355</v>
      </c>
      <c r="D16" s="210">
        <v>8015</v>
      </c>
      <c r="E16" s="211">
        <v>191089240</v>
      </c>
      <c r="F16" s="210">
        <v>2380</v>
      </c>
      <c r="G16" s="211">
        <v>32496122</v>
      </c>
      <c r="H16" s="212">
        <v>12073</v>
      </c>
      <c r="I16" s="211">
        <v>249614717</v>
      </c>
    </row>
    <row r="17" spans="1:9" x14ac:dyDescent="0.25">
      <c r="A17" s="213" t="s">
        <v>48</v>
      </c>
      <c r="B17" s="214">
        <v>1439</v>
      </c>
      <c r="C17" s="215">
        <v>25398356</v>
      </c>
      <c r="D17" s="214">
        <v>7501</v>
      </c>
      <c r="E17" s="215">
        <v>185433560</v>
      </c>
      <c r="F17" s="214">
        <v>1529</v>
      </c>
      <c r="G17" s="215">
        <v>30091462</v>
      </c>
      <c r="H17">
        <v>10469</v>
      </c>
      <c r="I17" s="215">
        <v>240923378</v>
      </c>
    </row>
    <row r="18" spans="1:9" x14ac:dyDescent="0.25">
      <c r="A18" s="216" t="s">
        <v>25</v>
      </c>
      <c r="B18" s="214">
        <v>1433</v>
      </c>
      <c r="C18" s="215">
        <v>25209564</v>
      </c>
      <c r="D18" s="214">
        <v>7471</v>
      </c>
      <c r="E18" s="215">
        <v>184643381</v>
      </c>
      <c r="F18" s="214">
        <v>1492</v>
      </c>
      <c r="G18" s="215">
        <v>29249823</v>
      </c>
      <c r="H18">
        <v>10396</v>
      </c>
      <c r="I18" s="215">
        <v>239102768</v>
      </c>
    </row>
    <row r="19" spans="1:9" x14ac:dyDescent="0.25">
      <c r="A19" s="216" t="s">
        <v>26</v>
      </c>
      <c r="B19" s="214">
        <v>6</v>
      </c>
      <c r="C19" s="215">
        <v>188792</v>
      </c>
      <c r="D19" s="214">
        <v>30</v>
      </c>
      <c r="E19" s="215">
        <v>790179</v>
      </c>
      <c r="F19" s="214">
        <v>37</v>
      </c>
      <c r="G19" s="215">
        <v>841639</v>
      </c>
      <c r="H19">
        <v>73</v>
      </c>
      <c r="I19" s="215">
        <v>1820610</v>
      </c>
    </row>
    <row r="20" spans="1:9" x14ac:dyDescent="0.25">
      <c r="A20" s="213" t="s">
        <v>27</v>
      </c>
      <c r="B20" s="214">
        <v>239</v>
      </c>
      <c r="C20" s="215">
        <v>630999</v>
      </c>
      <c r="D20" s="214">
        <v>514</v>
      </c>
      <c r="E20" s="215">
        <v>5655680</v>
      </c>
      <c r="F20" s="214">
        <v>851</v>
      </c>
      <c r="G20" s="215">
        <v>2404660</v>
      </c>
      <c r="H20">
        <v>1604</v>
      </c>
      <c r="I20" s="215">
        <v>8691339</v>
      </c>
    </row>
    <row r="21" spans="1:9" x14ac:dyDescent="0.25">
      <c r="A21" s="217" t="s">
        <v>27</v>
      </c>
      <c r="B21" s="218">
        <v>239</v>
      </c>
      <c r="C21" s="219">
        <v>630999</v>
      </c>
      <c r="D21" s="218">
        <v>514</v>
      </c>
      <c r="E21" s="219">
        <v>5655680</v>
      </c>
      <c r="F21" s="218">
        <v>851</v>
      </c>
      <c r="G21" s="219">
        <v>2404660</v>
      </c>
      <c r="H21" s="220">
        <v>1604</v>
      </c>
      <c r="I21" s="219">
        <v>8691339</v>
      </c>
    </row>
    <row r="22" spans="1:9" x14ac:dyDescent="0.25">
      <c r="A22" s="209" t="s">
        <v>20</v>
      </c>
      <c r="B22" s="210">
        <v>407093</v>
      </c>
      <c r="C22" s="211">
        <v>276272189</v>
      </c>
      <c r="D22" s="210">
        <v>207936</v>
      </c>
      <c r="E22" s="211">
        <v>147684217</v>
      </c>
      <c r="F22" s="210">
        <v>447794</v>
      </c>
      <c r="G22" s="211">
        <v>371112751</v>
      </c>
      <c r="H22" s="212">
        <v>1062823</v>
      </c>
      <c r="I22" s="211">
        <v>795069157</v>
      </c>
    </row>
    <row r="23" spans="1:9" x14ac:dyDescent="0.25">
      <c r="A23" s="213" t="s">
        <v>48</v>
      </c>
      <c r="B23" s="214">
        <v>401673</v>
      </c>
      <c r="C23" s="215">
        <v>272867037</v>
      </c>
      <c r="D23" s="214">
        <v>205702</v>
      </c>
      <c r="E23" s="215">
        <v>146692498</v>
      </c>
      <c r="F23" s="214">
        <v>434377</v>
      </c>
      <c r="G23" s="215">
        <v>361358003</v>
      </c>
      <c r="H23">
        <v>1041752</v>
      </c>
      <c r="I23" s="215">
        <v>780917538</v>
      </c>
    </row>
    <row r="24" spans="1:9" x14ac:dyDescent="0.25">
      <c r="A24" s="216" t="s">
        <v>25</v>
      </c>
      <c r="B24" s="214">
        <v>399829</v>
      </c>
      <c r="C24" s="215">
        <v>270693139</v>
      </c>
      <c r="D24" s="214">
        <v>205277</v>
      </c>
      <c r="E24" s="215">
        <v>146411985</v>
      </c>
      <c r="F24" s="214">
        <v>424151</v>
      </c>
      <c r="G24" s="215">
        <v>349306503</v>
      </c>
      <c r="H24">
        <v>1029257</v>
      </c>
      <c r="I24" s="215">
        <v>766411627</v>
      </c>
    </row>
    <row r="25" spans="1:9" x14ac:dyDescent="0.25">
      <c r="A25" s="216" t="s">
        <v>26</v>
      </c>
      <c r="B25" s="214">
        <v>1844</v>
      </c>
      <c r="C25" s="215">
        <v>2173898</v>
      </c>
      <c r="D25" s="214">
        <v>425</v>
      </c>
      <c r="E25" s="215">
        <v>280513</v>
      </c>
      <c r="F25" s="214">
        <v>10226</v>
      </c>
      <c r="G25" s="215">
        <v>12051500</v>
      </c>
      <c r="H25">
        <v>12495</v>
      </c>
      <c r="I25" s="215">
        <v>14505911</v>
      </c>
    </row>
    <row r="26" spans="1:9" x14ac:dyDescent="0.25">
      <c r="A26" s="213" t="s">
        <v>27</v>
      </c>
      <c r="B26" s="214">
        <v>5420</v>
      </c>
      <c r="C26" s="215">
        <v>3405152</v>
      </c>
      <c r="D26" s="214">
        <v>2234</v>
      </c>
      <c r="E26" s="215">
        <v>991719</v>
      </c>
      <c r="F26" s="214">
        <v>13417</v>
      </c>
      <c r="G26" s="215">
        <v>9754748</v>
      </c>
      <c r="H26">
        <v>21071</v>
      </c>
      <c r="I26" s="215">
        <v>14151619</v>
      </c>
    </row>
    <row r="27" spans="1:9" x14ac:dyDescent="0.25">
      <c r="A27" s="217" t="s">
        <v>27</v>
      </c>
      <c r="B27" s="218">
        <v>5420</v>
      </c>
      <c r="C27" s="219">
        <v>3405152</v>
      </c>
      <c r="D27" s="218">
        <v>2234</v>
      </c>
      <c r="E27" s="219">
        <v>991719</v>
      </c>
      <c r="F27" s="218">
        <v>13417</v>
      </c>
      <c r="G27" s="219">
        <v>9754748</v>
      </c>
      <c r="H27" s="220">
        <v>21071</v>
      </c>
      <c r="I27" s="219">
        <v>14151619</v>
      </c>
    </row>
    <row r="28" spans="1:9" x14ac:dyDescent="0.25">
      <c r="A28" s="209" t="s">
        <v>29</v>
      </c>
      <c r="B28" s="210">
        <v>65490</v>
      </c>
      <c r="C28" s="211">
        <v>44892488</v>
      </c>
      <c r="D28" s="210">
        <v>46935</v>
      </c>
      <c r="E28" s="211">
        <v>32018147</v>
      </c>
      <c r="F28" s="210">
        <v>51664</v>
      </c>
      <c r="G28" s="211">
        <v>36940093</v>
      </c>
      <c r="H28" s="212">
        <v>164089</v>
      </c>
      <c r="I28" s="211">
        <v>113850728</v>
      </c>
    </row>
    <row r="29" spans="1:9" x14ac:dyDescent="0.25">
      <c r="A29" s="213" t="s">
        <v>48</v>
      </c>
      <c r="B29" s="214">
        <v>64624</v>
      </c>
      <c r="C29" s="215">
        <v>44314169</v>
      </c>
      <c r="D29" s="214">
        <v>45993</v>
      </c>
      <c r="E29" s="215">
        <v>31456334</v>
      </c>
      <c r="F29" s="214">
        <v>48254</v>
      </c>
      <c r="G29" s="215">
        <v>34468948</v>
      </c>
      <c r="H29">
        <v>158871</v>
      </c>
      <c r="I29" s="215">
        <v>110239451</v>
      </c>
    </row>
    <row r="30" spans="1:9" x14ac:dyDescent="0.25">
      <c r="A30" s="216" t="s">
        <v>25</v>
      </c>
      <c r="B30" s="214">
        <v>64586</v>
      </c>
      <c r="C30" s="215">
        <v>44285818</v>
      </c>
      <c r="D30" s="214">
        <v>45985</v>
      </c>
      <c r="E30" s="215">
        <v>31450772</v>
      </c>
      <c r="F30" s="214">
        <v>48138</v>
      </c>
      <c r="G30" s="215">
        <v>34379469</v>
      </c>
      <c r="H30">
        <v>158709</v>
      </c>
      <c r="I30" s="215">
        <v>110116059</v>
      </c>
    </row>
    <row r="31" spans="1:9" x14ac:dyDescent="0.25">
      <c r="A31" s="216" t="s">
        <v>26</v>
      </c>
      <c r="B31" s="214">
        <v>38</v>
      </c>
      <c r="C31" s="215">
        <v>28351</v>
      </c>
      <c r="D31" s="214">
        <v>8</v>
      </c>
      <c r="E31" s="215">
        <v>5562</v>
      </c>
      <c r="F31" s="214">
        <v>116</v>
      </c>
      <c r="G31" s="215">
        <v>89479</v>
      </c>
      <c r="H31">
        <v>162</v>
      </c>
      <c r="I31" s="215">
        <v>123392</v>
      </c>
    </row>
    <row r="32" spans="1:9" x14ac:dyDescent="0.25">
      <c r="A32" s="213" t="s">
        <v>27</v>
      </c>
      <c r="B32" s="214">
        <v>866</v>
      </c>
      <c r="C32" s="215">
        <v>578319</v>
      </c>
      <c r="D32" s="214">
        <v>942</v>
      </c>
      <c r="E32" s="215">
        <v>561813</v>
      </c>
      <c r="F32" s="214">
        <v>3410</v>
      </c>
      <c r="G32" s="215">
        <v>2471145</v>
      </c>
      <c r="H32">
        <v>5218</v>
      </c>
      <c r="I32" s="215">
        <v>3611277</v>
      </c>
    </row>
    <row r="33" spans="1:9" x14ac:dyDescent="0.25">
      <c r="A33" s="217" t="s">
        <v>27</v>
      </c>
      <c r="B33" s="218">
        <v>866</v>
      </c>
      <c r="C33" s="219">
        <v>578319</v>
      </c>
      <c r="D33" s="218">
        <v>942</v>
      </c>
      <c r="E33" s="219">
        <v>561813</v>
      </c>
      <c r="F33" s="218">
        <v>3410</v>
      </c>
      <c r="G33" s="219">
        <v>2471145</v>
      </c>
      <c r="H33" s="220">
        <v>5218</v>
      </c>
      <c r="I33" s="219">
        <v>3611277</v>
      </c>
    </row>
    <row r="34" spans="1:9" x14ac:dyDescent="0.25">
      <c r="A34" s="209" t="s">
        <v>51</v>
      </c>
      <c r="B34" s="210">
        <v>52839</v>
      </c>
      <c r="C34" s="211">
        <v>43248840</v>
      </c>
      <c r="D34" s="210">
        <v>48438</v>
      </c>
      <c r="E34" s="211">
        <v>90734777</v>
      </c>
      <c r="F34" s="210">
        <v>55445</v>
      </c>
      <c r="G34" s="211">
        <v>58948555</v>
      </c>
      <c r="H34" s="212">
        <v>156722</v>
      </c>
      <c r="I34" s="211">
        <v>192932172</v>
      </c>
    </row>
    <row r="35" spans="1:9" x14ac:dyDescent="0.25">
      <c r="A35" s="213" t="s">
        <v>48</v>
      </c>
      <c r="B35" s="214">
        <v>52514</v>
      </c>
      <c r="C35" s="215">
        <v>43183000</v>
      </c>
      <c r="D35" s="214">
        <v>47866</v>
      </c>
      <c r="E35" s="215">
        <v>90602348</v>
      </c>
      <c r="F35" s="214">
        <v>53888</v>
      </c>
      <c r="G35" s="215">
        <v>58683662</v>
      </c>
      <c r="H35">
        <v>154268</v>
      </c>
      <c r="I35" s="215">
        <v>192469010</v>
      </c>
    </row>
    <row r="36" spans="1:9" x14ac:dyDescent="0.25">
      <c r="A36" s="216" t="s">
        <v>25</v>
      </c>
      <c r="B36" s="214">
        <v>52296</v>
      </c>
      <c r="C36" s="215">
        <v>42992201</v>
      </c>
      <c r="D36" s="214">
        <v>47594</v>
      </c>
      <c r="E36" s="215">
        <v>90039161</v>
      </c>
      <c r="F36" s="214">
        <v>52760</v>
      </c>
      <c r="G36" s="215">
        <v>56948134</v>
      </c>
      <c r="H36">
        <v>152650</v>
      </c>
      <c r="I36" s="215">
        <v>189979496</v>
      </c>
    </row>
    <row r="37" spans="1:9" x14ac:dyDescent="0.25">
      <c r="A37" s="216" t="s">
        <v>26</v>
      </c>
      <c r="B37" s="214">
        <v>218</v>
      </c>
      <c r="C37" s="215">
        <v>190799</v>
      </c>
      <c r="D37" s="214">
        <v>272</v>
      </c>
      <c r="E37" s="215">
        <v>563187</v>
      </c>
      <c r="F37" s="214">
        <v>1128</v>
      </c>
      <c r="G37" s="215">
        <v>1735528</v>
      </c>
      <c r="H37">
        <v>1618</v>
      </c>
      <c r="I37" s="215">
        <v>2489514</v>
      </c>
    </row>
    <row r="38" spans="1:9" x14ac:dyDescent="0.25">
      <c r="A38" s="213" t="s">
        <v>27</v>
      </c>
      <c r="B38" s="214">
        <v>325</v>
      </c>
      <c r="C38" s="215">
        <v>65840</v>
      </c>
      <c r="D38" s="214">
        <v>572</v>
      </c>
      <c r="E38" s="215">
        <v>132429</v>
      </c>
      <c r="F38" s="214">
        <v>1557</v>
      </c>
      <c r="G38" s="215">
        <v>264893</v>
      </c>
      <c r="H38">
        <v>2454</v>
      </c>
      <c r="I38" s="215">
        <v>463162</v>
      </c>
    </row>
    <row r="39" spans="1:9" x14ac:dyDescent="0.25">
      <c r="A39" s="217" t="s">
        <v>27</v>
      </c>
      <c r="B39" s="218">
        <v>325</v>
      </c>
      <c r="C39" s="219">
        <v>65840</v>
      </c>
      <c r="D39" s="218">
        <v>572</v>
      </c>
      <c r="E39" s="219">
        <v>132429</v>
      </c>
      <c r="F39" s="218">
        <v>1557</v>
      </c>
      <c r="G39" s="219">
        <v>264893</v>
      </c>
      <c r="H39" s="220">
        <v>2454</v>
      </c>
      <c r="I39" s="219">
        <v>463162</v>
      </c>
    </row>
    <row r="40" spans="1:9" x14ac:dyDescent="0.25">
      <c r="A40" s="209" t="s">
        <v>52</v>
      </c>
      <c r="B40" s="210">
        <v>258</v>
      </c>
      <c r="C40" s="211">
        <v>816892</v>
      </c>
      <c r="D40" s="210">
        <v>552</v>
      </c>
      <c r="E40" s="211">
        <v>3000913</v>
      </c>
      <c r="F40" s="210">
        <v>434</v>
      </c>
      <c r="G40" s="211">
        <v>816946</v>
      </c>
      <c r="H40" s="212">
        <v>1244</v>
      </c>
      <c r="I40" s="211">
        <v>4634751</v>
      </c>
    </row>
    <row r="41" spans="1:9" x14ac:dyDescent="0.25">
      <c r="A41" s="213" t="s">
        <v>48</v>
      </c>
      <c r="B41" s="214">
        <v>164</v>
      </c>
      <c r="C41" s="215">
        <v>808621</v>
      </c>
      <c r="D41" s="214">
        <v>434</v>
      </c>
      <c r="E41" s="215">
        <v>2942886</v>
      </c>
      <c r="F41" s="214">
        <v>188</v>
      </c>
      <c r="G41" s="215">
        <v>790353</v>
      </c>
      <c r="H41">
        <v>786</v>
      </c>
      <c r="I41" s="215">
        <v>4541860</v>
      </c>
    </row>
    <row r="42" spans="1:9" x14ac:dyDescent="0.25">
      <c r="A42" s="216" t="s">
        <v>25</v>
      </c>
      <c r="B42" s="214">
        <v>164</v>
      </c>
      <c r="C42" s="215">
        <v>808621</v>
      </c>
      <c r="D42" s="214">
        <v>434</v>
      </c>
      <c r="E42" s="215">
        <v>2942886</v>
      </c>
      <c r="F42" s="214">
        <v>186</v>
      </c>
      <c r="G42" s="215">
        <v>773500</v>
      </c>
      <c r="H42">
        <v>784</v>
      </c>
      <c r="I42" s="215">
        <v>4525007</v>
      </c>
    </row>
    <row r="43" spans="1:9" x14ac:dyDescent="0.25">
      <c r="A43" s="216" t="s">
        <v>26</v>
      </c>
      <c r="B43" s="214">
        <v>0</v>
      </c>
      <c r="C43" s="215">
        <v>0</v>
      </c>
      <c r="D43" s="214">
        <v>0</v>
      </c>
      <c r="E43" s="215">
        <v>0</v>
      </c>
      <c r="F43" s="214">
        <v>2</v>
      </c>
      <c r="G43" s="215">
        <v>16853</v>
      </c>
      <c r="H43">
        <v>2</v>
      </c>
      <c r="I43" s="215">
        <v>16853</v>
      </c>
    </row>
    <row r="44" spans="1:9" x14ac:dyDescent="0.25">
      <c r="A44" s="213" t="s">
        <v>27</v>
      </c>
      <c r="B44" s="214">
        <v>94</v>
      </c>
      <c r="C44" s="215">
        <v>8271</v>
      </c>
      <c r="D44" s="214">
        <v>118</v>
      </c>
      <c r="E44" s="215">
        <v>58027</v>
      </c>
      <c r="F44" s="214">
        <v>246</v>
      </c>
      <c r="G44" s="215">
        <v>26593</v>
      </c>
      <c r="H44">
        <v>458</v>
      </c>
      <c r="I44" s="215">
        <v>92891</v>
      </c>
    </row>
    <row r="45" spans="1:9" x14ac:dyDescent="0.25">
      <c r="A45" s="221" t="s">
        <v>27</v>
      </c>
      <c r="B45" s="222">
        <v>94</v>
      </c>
      <c r="C45" s="223">
        <v>8271</v>
      </c>
      <c r="D45" s="222">
        <v>118</v>
      </c>
      <c r="E45" s="223">
        <v>58027</v>
      </c>
      <c r="F45" s="222">
        <v>246</v>
      </c>
      <c r="G45" s="223">
        <v>26593</v>
      </c>
      <c r="H45" s="224">
        <v>458</v>
      </c>
      <c r="I45" s="223">
        <v>92891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53D8-1D7B-4BEF-B57C-EBFAA4391E35}">
  <sheetPr>
    <tabColor rgb="FF0070C0"/>
  </sheetPr>
  <dimension ref="A1:I45"/>
  <sheetViews>
    <sheetView workbookViewId="0">
      <selection sqref="A1:XFD2"/>
    </sheetView>
  </sheetViews>
  <sheetFormatPr defaultRowHeight="15" x14ac:dyDescent="0.25"/>
  <cols>
    <col min="1" max="1" width="20.42578125" bestFit="1" customWidth="1"/>
    <col min="2" max="2" width="27.5703125" customWidth="1"/>
    <col min="3" max="3" width="22" bestFit="1" customWidth="1"/>
    <col min="4" max="4" width="27.5703125" bestFit="1" customWidth="1"/>
    <col min="5" max="5" width="22" bestFit="1" customWidth="1"/>
    <col min="6" max="6" width="27.5703125" bestFit="1" customWidth="1"/>
    <col min="7" max="7" width="22" bestFit="1" customWidth="1"/>
    <col min="8" max="8" width="32.5703125" bestFit="1" customWidth="1"/>
    <col min="9" max="9" width="27" bestFit="1" customWidth="1"/>
  </cols>
  <sheetData>
    <row r="1" spans="1:9" ht="15.75" thickBot="1" x14ac:dyDescent="0.3">
      <c r="B1" s="256" t="s">
        <v>43</v>
      </c>
      <c r="C1" s="257"/>
      <c r="D1" s="256" t="s">
        <v>44</v>
      </c>
      <c r="E1" s="257"/>
      <c r="F1" s="256" t="s">
        <v>45</v>
      </c>
      <c r="G1" s="257"/>
      <c r="H1" s="258" t="s">
        <v>46</v>
      </c>
      <c r="I1" s="259"/>
    </row>
    <row r="2" spans="1:9" x14ac:dyDescent="0.25">
      <c r="B2" s="202" t="s">
        <v>5</v>
      </c>
      <c r="C2" s="202" t="s">
        <v>6</v>
      </c>
      <c r="D2" s="202" t="s">
        <v>5</v>
      </c>
      <c r="E2" s="202" t="s">
        <v>6</v>
      </c>
      <c r="F2" s="202" t="s">
        <v>5</v>
      </c>
      <c r="G2" s="202" t="s">
        <v>6</v>
      </c>
      <c r="H2" s="203" t="s">
        <v>5</v>
      </c>
      <c r="I2" s="204" t="s">
        <v>6</v>
      </c>
    </row>
    <row r="3" spans="1:9" x14ac:dyDescent="0.25">
      <c r="A3" s="225" t="s">
        <v>53</v>
      </c>
      <c r="B3" s="226">
        <v>538950</v>
      </c>
      <c r="C3" s="227">
        <v>444909862</v>
      </c>
      <c r="D3" s="226">
        <v>312126</v>
      </c>
      <c r="E3" s="227">
        <v>1103689008</v>
      </c>
      <c r="F3" s="226">
        <v>549442</v>
      </c>
      <c r="G3" s="227">
        <v>471276135</v>
      </c>
      <c r="H3" s="228">
        <v>1400518</v>
      </c>
      <c r="I3" s="227">
        <v>2019875005</v>
      </c>
    </row>
    <row r="4" spans="1:9" x14ac:dyDescent="0.25">
      <c r="A4" s="209" t="s">
        <v>34</v>
      </c>
      <c r="B4" s="210">
        <v>0</v>
      </c>
      <c r="C4" s="211">
        <v>0</v>
      </c>
      <c r="D4" s="210">
        <v>0</v>
      </c>
      <c r="E4" s="211">
        <v>0</v>
      </c>
      <c r="F4" s="210">
        <v>0</v>
      </c>
      <c r="G4" s="211">
        <v>0</v>
      </c>
      <c r="H4" s="212">
        <v>0</v>
      </c>
      <c r="I4" s="211">
        <v>0</v>
      </c>
    </row>
    <row r="5" spans="1:9" x14ac:dyDescent="0.25">
      <c r="A5" s="213" t="s">
        <v>48</v>
      </c>
      <c r="B5" s="214">
        <v>0</v>
      </c>
      <c r="C5" s="215">
        <v>0</v>
      </c>
      <c r="D5" s="214">
        <v>0</v>
      </c>
      <c r="E5" s="215">
        <v>0</v>
      </c>
      <c r="F5" s="214">
        <v>0</v>
      </c>
      <c r="G5" s="215">
        <v>0</v>
      </c>
      <c r="H5">
        <v>0</v>
      </c>
      <c r="I5" s="215">
        <v>0</v>
      </c>
    </row>
    <row r="6" spans="1:9" x14ac:dyDescent="0.25">
      <c r="A6" s="216" t="s">
        <v>25</v>
      </c>
      <c r="B6" s="214">
        <v>0</v>
      </c>
      <c r="C6" s="215">
        <v>0</v>
      </c>
      <c r="D6" s="214">
        <v>0</v>
      </c>
      <c r="E6" s="215">
        <v>0</v>
      </c>
      <c r="F6" s="214">
        <v>0</v>
      </c>
      <c r="G6" s="215">
        <v>0</v>
      </c>
      <c r="H6">
        <v>0</v>
      </c>
      <c r="I6" s="215">
        <v>0</v>
      </c>
    </row>
    <row r="7" spans="1:9" x14ac:dyDescent="0.25">
      <c r="A7" s="216" t="s">
        <v>26</v>
      </c>
      <c r="B7" s="214">
        <v>0</v>
      </c>
      <c r="C7" s="215">
        <v>0</v>
      </c>
      <c r="D7" s="214">
        <v>0</v>
      </c>
      <c r="E7" s="215">
        <v>0</v>
      </c>
      <c r="F7" s="214">
        <v>0</v>
      </c>
      <c r="G7" s="215">
        <v>0</v>
      </c>
      <c r="H7">
        <v>0</v>
      </c>
      <c r="I7" s="215">
        <v>0</v>
      </c>
    </row>
    <row r="8" spans="1:9" x14ac:dyDescent="0.25">
      <c r="A8" s="213" t="s">
        <v>27</v>
      </c>
      <c r="B8" s="214"/>
      <c r="C8" s="215"/>
      <c r="D8" s="214">
        <v>0</v>
      </c>
      <c r="E8" s="215">
        <v>0</v>
      </c>
      <c r="F8" s="214"/>
      <c r="G8" s="215">
        <v>0</v>
      </c>
      <c r="H8">
        <v>0</v>
      </c>
      <c r="I8" s="215">
        <v>0</v>
      </c>
    </row>
    <row r="9" spans="1:9" x14ac:dyDescent="0.25">
      <c r="A9" s="217" t="s">
        <v>27</v>
      </c>
      <c r="B9" s="218"/>
      <c r="C9" s="219"/>
      <c r="D9" s="218">
        <v>0</v>
      </c>
      <c r="E9" s="219">
        <v>0</v>
      </c>
      <c r="F9" s="218"/>
      <c r="G9" s="219">
        <v>0</v>
      </c>
      <c r="H9" s="220">
        <v>0</v>
      </c>
      <c r="I9" s="219">
        <v>0</v>
      </c>
    </row>
    <row r="10" spans="1:9" x14ac:dyDescent="0.25">
      <c r="A10" s="209" t="s">
        <v>49</v>
      </c>
      <c r="B10" s="210">
        <v>176</v>
      </c>
      <c r="C10" s="211">
        <v>19237675</v>
      </c>
      <c r="D10" s="210">
        <v>2573</v>
      </c>
      <c r="E10" s="211">
        <v>592077541</v>
      </c>
      <c r="F10" s="210">
        <v>186</v>
      </c>
      <c r="G10" s="211">
        <v>19156651</v>
      </c>
      <c r="H10" s="212">
        <v>2935</v>
      </c>
      <c r="I10" s="211">
        <v>630471867</v>
      </c>
    </row>
    <row r="11" spans="1:9" x14ac:dyDescent="0.25">
      <c r="A11" s="213" t="s">
        <v>48</v>
      </c>
      <c r="B11" s="214">
        <v>176</v>
      </c>
      <c r="C11" s="215">
        <v>19237675</v>
      </c>
      <c r="D11" s="214">
        <v>2548</v>
      </c>
      <c r="E11" s="215">
        <v>576719003</v>
      </c>
      <c r="F11" s="214">
        <v>181</v>
      </c>
      <c r="G11" s="215">
        <v>18292749</v>
      </c>
      <c r="H11">
        <v>2905</v>
      </c>
      <c r="I11" s="215">
        <v>614249427</v>
      </c>
    </row>
    <row r="12" spans="1:9" x14ac:dyDescent="0.25">
      <c r="A12" s="216" t="s">
        <v>25</v>
      </c>
      <c r="B12" s="214">
        <v>176</v>
      </c>
      <c r="C12" s="215">
        <v>19237675</v>
      </c>
      <c r="D12" s="214">
        <v>2539</v>
      </c>
      <c r="E12" s="215">
        <v>575640329</v>
      </c>
      <c r="F12" s="214">
        <v>179</v>
      </c>
      <c r="G12" s="215">
        <v>17935522</v>
      </c>
      <c r="H12">
        <v>2894</v>
      </c>
      <c r="I12" s="215">
        <v>612813526</v>
      </c>
    </row>
    <row r="13" spans="1:9" x14ac:dyDescent="0.25">
      <c r="A13" s="216" t="s">
        <v>26</v>
      </c>
      <c r="B13" s="214">
        <v>0</v>
      </c>
      <c r="C13" s="215">
        <v>0</v>
      </c>
      <c r="D13" s="214">
        <v>9</v>
      </c>
      <c r="E13" s="215">
        <v>1078674</v>
      </c>
      <c r="F13" s="214">
        <v>2</v>
      </c>
      <c r="G13" s="215">
        <v>357227</v>
      </c>
      <c r="H13">
        <v>11</v>
      </c>
      <c r="I13" s="215">
        <v>1435901</v>
      </c>
    </row>
    <row r="14" spans="1:9" x14ac:dyDescent="0.25">
      <c r="A14" s="213" t="s">
        <v>27</v>
      </c>
      <c r="B14" s="214">
        <v>0</v>
      </c>
      <c r="C14" s="215">
        <v>0</v>
      </c>
      <c r="D14" s="214">
        <v>25</v>
      </c>
      <c r="E14" s="215">
        <v>15358538</v>
      </c>
      <c r="F14" s="214">
        <v>5</v>
      </c>
      <c r="G14" s="215">
        <v>863902</v>
      </c>
      <c r="H14">
        <v>30</v>
      </c>
      <c r="I14" s="215">
        <v>16222440</v>
      </c>
    </row>
    <row r="15" spans="1:9" x14ac:dyDescent="0.25">
      <c r="A15" s="217" t="s">
        <v>27</v>
      </c>
      <c r="B15" s="218">
        <v>0</v>
      </c>
      <c r="C15" s="219">
        <v>0</v>
      </c>
      <c r="D15" s="218">
        <v>25</v>
      </c>
      <c r="E15" s="219">
        <v>15358538</v>
      </c>
      <c r="F15" s="218">
        <v>5</v>
      </c>
      <c r="G15" s="219">
        <v>863902</v>
      </c>
      <c r="H15" s="220">
        <v>30</v>
      </c>
      <c r="I15" s="219">
        <v>16222440</v>
      </c>
    </row>
    <row r="16" spans="1:9" x14ac:dyDescent="0.25">
      <c r="A16" s="209" t="s">
        <v>50</v>
      </c>
      <c r="B16" s="210">
        <v>1716</v>
      </c>
      <c r="C16" s="211">
        <v>28691318</v>
      </c>
      <c r="D16" s="210">
        <v>7976</v>
      </c>
      <c r="E16" s="211">
        <v>196865110</v>
      </c>
      <c r="F16" s="210">
        <v>2364</v>
      </c>
      <c r="G16" s="211">
        <v>33872833</v>
      </c>
      <c r="H16" s="212">
        <v>12056</v>
      </c>
      <c r="I16" s="211">
        <v>259429261</v>
      </c>
    </row>
    <row r="17" spans="1:9" x14ac:dyDescent="0.25">
      <c r="A17" s="213" t="s">
        <v>48</v>
      </c>
      <c r="B17" s="214">
        <v>1466</v>
      </c>
      <c r="C17" s="215">
        <v>28155769</v>
      </c>
      <c r="D17" s="214">
        <v>7479</v>
      </c>
      <c r="E17" s="215">
        <v>191438094</v>
      </c>
      <c r="F17" s="214">
        <v>1505</v>
      </c>
      <c r="G17" s="215">
        <v>31594218</v>
      </c>
      <c r="H17">
        <v>10450</v>
      </c>
      <c r="I17" s="215">
        <v>251188081</v>
      </c>
    </row>
    <row r="18" spans="1:9" x14ac:dyDescent="0.25">
      <c r="A18" s="216" t="s">
        <v>25</v>
      </c>
      <c r="B18" s="214">
        <v>1459</v>
      </c>
      <c r="C18" s="215">
        <v>28090670</v>
      </c>
      <c r="D18" s="214">
        <v>7453</v>
      </c>
      <c r="E18" s="215">
        <v>190551134</v>
      </c>
      <c r="F18" s="214">
        <v>1469</v>
      </c>
      <c r="G18" s="215">
        <v>30490474</v>
      </c>
      <c r="H18">
        <v>10381</v>
      </c>
      <c r="I18" s="215">
        <v>249132278</v>
      </c>
    </row>
    <row r="19" spans="1:9" x14ac:dyDescent="0.25">
      <c r="A19" s="216" t="s">
        <v>26</v>
      </c>
      <c r="B19" s="214">
        <v>7</v>
      </c>
      <c r="C19" s="215">
        <v>65099</v>
      </c>
      <c r="D19" s="214">
        <v>26</v>
      </c>
      <c r="E19" s="215">
        <v>886960</v>
      </c>
      <c r="F19" s="214">
        <v>36</v>
      </c>
      <c r="G19" s="215">
        <v>1103744</v>
      </c>
      <c r="H19">
        <v>69</v>
      </c>
      <c r="I19" s="215">
        <v>2055803</v>
      </c>
    </row>
    <row r="20" spans="1:9" x14ac:dyDescent="0.25">
      <c r="A20" s="213" t="s">
        <v>27</v>
      </c>
      <c r="B20" s="214">
        <v>250</v>
      </c>
      <c r="C20" s="215">
        <v>535549</v>
      </c>
      <c r="D20" s="214">
        <v>497</v>
      </c>
      <c r="E20" s="215">
        <v>5427016</v>
      </c>
      <c r="F20" s="214">
        <v>859</v>
      </c>
      <c r="G20" s="215">
        <v>2278615</v>
      </c>
      <c r="H20">
        <v>1606</v>
      </c>
      <c r="I20" s="215">
        <v>8241180</v>
      </c>
    </row>
    <row r="21" spans="1:9" x14ac:dyDescent="0.25">
      <c r="A21" s="217" t="s">
        <v>27</v>
      </c>
      <c r="B21" s="218">
        <v>250</v>
      </c>
      <c r="C21" s="219">
        <v>535549</v>
      </c>
      <c r="D21" s="218">
        <v>497</v>
      </c>
      <c r="E21" s="219">
        <v>5427016</v>
      </c>
      <c r="F21" s="218">
        <v>859</v>
      </c>
      <c r="G21" s="219">
        <v>2278615</v>
      </c>
      <c r="H21" s="220">
        <v>1606</v>
      </c>
      <c r="I21" s="219">
        <v>8241180</v>
      </c>
    </row>
    <row r="22" spans="1:9" x14ac:dyDescent="0.25">
      <c r="A22" s="209" t="s">
        <v>20</v>
      </c>
      <c r="B22" s="210">
        <v>415898</v>
      </c>
      <c r="C22" s="211">
        <v>295306066</v>
      </c>
      <c r="D22" s="210">
        <v>205011</v>
      </c>
      <c r="E22" s="211">
        <v>152395744</v>
      </c>
      <c r="F22" s="210">
        <v>440920</v>
      </c>
      <c r="G22" s="211">
        <v>356200942</v>
      </c>
      <c r="H22" s="212">
        <v>1061829</v>
      </c>
      <c r="I22" s="211">
        <v>803902752</v>
      </c>
    </row>
    <row r="23" spans="1:9" x14ac:dyDescent="0.25">
      <c r="A23" s="213" t="s">
        <v>48</v>
      </c>
      <c r="B23" s="214">
        <v>410366</v>
      </c>
      <c r="C23" s="215">
        <v>292253979</v>
      </c>
      <c r="D23" s="214">
        <v>203391</v>
      </c>
      <c r="E23" s="215">
        <v>151444804</v>
      </c>
      <c r="F23" s="214">
        <v>427088</v>
      </c>
      <c r="G23" s="215">
        <v>347499882</v>
      </c>
      <c r="H23">
        <v>1040845</v>
      </c>
      <c r="I23" s="215">
        <v>791198665</v>
      </c>
    </row>
    <row r="24" spans="1:9" x14ac:dyDescent="0.25">
      <c r="A24" s="216" t="s">
        <v>25</v>
      </c>
      <c r="B24" s="214">
        <v>408438</v>
      </c>
      <c r="C24" s="215">
        <v>289644311</v>
      </c>
      <c r="D24" s="214">
        <v>203000</v>
      </c>
      <c r="E24" s="215">
        <v>151112568</v>
      </c>
      <c r="F24" s="214">
        <v>416878</v>
      </c>
      <c r="G24" s="215">
        <v>333638461</v>
      </c>
      <c r="H24">
        <v>1028316</v>
      </c>
      <c r="I24" s="215">
        <v>774395340</v>
      </c>
    </row>
    <row r="25" spans="1:9" x14ac:dyDescent="0.25">
      <c r="A25" s="216" t="s">
        <v>26</v>
      </c>
      <c r="B25" s="214">
        <v>1928</v>
      </c>
      <c r="C25" s="215">
        <v>2609668</v>
      </c>
      <c r="D25" s="214">
        <v>391</v>
      </c>
      <c r="E25" s="215">
        <v>332236</v>
      </c>
      <c r="F25" s="214">
        <v>10210</v>
      </c>
      <c r="G25" s="215">
        <v>13861421</v>
      </c>
      <c r="H25">
        <v>12529</v>
      </c>
      <c r="I25" s="215">
        <v>16803325</v>
      </c>
    </row>
    <row r="26" spans="1:9" x14ac:dyDescent="0.25">
      <c r="A26" s="213" t="s">
        <v>27</v>
      </c>
      <c r="B26" s="214">
        <v>5532</v>
      </c>
      <c r="C26" s="215">
        <v>3052087</v>
      </c>
      <c r="D26" s="214">
        <v>1620</v>
      </c>
      <c r="E26" s="215">
        <v>950940</v>
      </c>
      <c r="F26" s="214">
        <v>13832</v>
      </c>
      <c r="G26" s="215">
        <v>8701060</v>
      </c>
      <c r="H26">
        <v>20984</v>
      </c>
      <c r="I26" s="215">
        <v>12704087</v>
      </c>
    </row>
    <row r="27" spans="1:9" x14ac:dyDescent="0.25">
      <c r="A27" s="217" t="s">
        <v>27</v>
      </c>
      <c r="B27" s="218">
        <v>5532</v>
      </c>
      <c r="C27" s="219">
        <v>3052087</v>
      </c>
      <c r="D27" s="218">
        <v>1620</v>
      </c>
      <c r="E27" s="219">
        <v>950940</v>
      </c>
      <c r="F27" s="218">
        <v>13832</v>
      </c>
      <c r="G27" s="219">
        <v>8701060</v>
      </c>
      <c r="H27" s="220">
        <v>20984</v>
      </c>
      <c r="I27" s="219">
        <v>12704087</v>
      </c>
    </row>
    <row r="28" spans="1:9" x14ac:dyDescent="0.25">
      <c r="A28" s="209" t="s">
        <v>29</v>
      </c>
      <c r="B28" s="210">
        <v>67433</v>
      </c>
      <c r="C28" s="211">
        <v>48227949</v>
      </c>
      <c r="D28" s="210">
        <v>47438</v>
      </c>
      <c r="E28" s="211">
        <v>66331576</v>
      </c>
      <c r="F28" s="210">
        <v>50935</v>
      </c>
      <c r="G28" s="211">
        <v>2523509</v>
      </c>
      <c r="H28" s="212">
        <v>165806</v>
      </c>
      <c r="I28" s="211">
        <v>117083034</v>
      </c>
    </row>
    <row r="29" spans="1:9" x14ac:dyDescent="0.25">
      <c r="A29" s="213" t="s">
        <v>48</v>
      </c>
      <c r="B29" s="214">
        <v>66499</v>
      </c>
      <c r="C29" s="215">
        <v>47653515</v>
      </c>
      <c r="D29" s="214">
        <v>46786</v>
      </c>
      <c r="E29" s="215">
        <v>65792203</v>
      </c>
      <c r="F29" s="214">
        <v>47271</v>
      </c>
      <c r="G29" s="215">
        <v>168550</v>
      </c>
      <c r="H29">
        <v>160556</v>
      </c>
      <c r="I29" s="215">
        <v>113614268</v>
      </c>
    </row>
    <row r="30" spans="1:9" x14ac:dyDescent="0.25">
      <c r="A30" s="216" t="s">
        <v>25</v>
      </c>
      <c r="B30" s="214">
        <v>66463</v>
      </c>
      <c r="C30" s="215">
        <v>47628379</v>
      </c>
      <c r="D30" s="214">
        <v>46776</v>
      </c>
      <c r="E30" s="215">
        <v>65781444</v>
      </c>
      <c r="F30" s="214">
        <v>47153</v>
      </c>
      <c r="G30" s="215">
        <v>84275</v>
      </c>
      <c r="H30">
        <v>160392</v>
      </c>
      <c r="I30" s="215">
        <v>113494098</v>
      </c>
    </row>
    <row r="31" spans="1:9" x14ac:dyDescent="0.25">
      <c r="A31" s="216" t="s">
        <v>26</v>
      </c>
      <c r="B31" s="214">
        <v>36</v>
      </c>
      <c r="C31" s="215">
        <v>25136</v>
      </c>
      <c r="D31" s="214">
        <v>10</v>
      </c>
      <c r="E31" s="215">
        <v>10759</v>
      </c>
      <c r="F31" s="214">
        <v>118</v>
      </c>
      <c r="G31" s="215">
        <v>84275</v>
      </c>
      <c r="H31">
        <v>164</v>
      </c>
      <c r="I31" s="215">
        <v>120170</v>
      </c>
    </row>
    <row r="32" spans="1:9" x14ac:dyDescent="0.25">
      <c r="A32" s="213" t="s">
        <v>27</v>
      </c>
      <c r="B32" s="214">
        <v>934</v>
      </c>
      <c r="C32" s="215">
        <v>574434</v>
      </c>
      <c r="D32" s="214">
        <v>652</v>
      </c>
      <c r="E32" s="215">
        <v>539373</v>
      </c>
      <c r="F32" s="214">
        <v>3664</v>
      </c>
      <c r="G32" s="215">
        <v>2354959</v>
      </c>
      <c r="H32">
        <v>5250</v>
      </c>
      <c r="I32" s="215">
        <v>3468766</v>
      </c>
    </row>
    <row r="33" spans="1:9" x14ac:dyDescent="0.25">
      <c r="A33" s="217" t="s">
        <v>27</v>
      </c>
      <c r="B33" s="218">
        <v>934</v>
      </c>
      <c r="C33" s="219">
        <v>574434</v>
      </c>
      <c r="D33" s="218">
        <v>652</v>
      </c>
      <c r="E33" s="219">
        <v>539373</v>
      </c>
      <c r="F33" s="218">
        <v>3664</v>
      </c>
      <c r="G33" s="219">
        <v>2354959</v>
      </c>
      <c r="H33" s="220">
        <v>5250</v>
      </c>
      <c r="I33" s="219">
        <v>3468766</v>
      </c>
    </row>
    <row r="34" spans="1:9" x14ac:dyDescent="0.25">
      <c r="A34" s="209" t="s">
        <v>51</v>
      </c>
      <c r="B34" s="210">
        <v>53470</v>
      </c>
      <c r="C34" s="211">
        <v>52630548</v>
      </c>
      <c r="D34" s="210">
        <v>48584</v>
      </c>
      <c r="E34" s="211">
        <v>92906403</v>
      </c>
      <c r="F34" s="210">
        <v>54596</v>
      </c>
      <c r="G34" s="211">
        <v>58664468</v>
      </c>
      <c r="H34" s="212">
        <v>156650</v>
      </c>
      <c r="I34" s="211">
        <v>204201419</v>
      </c>
    </row>
    <row r="35" spans="1:9" x14ac:dyDescent="0.25">
      <c r="A35" s="213" t="s">
        <v>48</v>
      </c>
      <c r="B35" s="214">
        <v>53129</v>
      </c>
      <c r="C35" s="215">
        <v>52562201</v>
      </c>
      <c r="D35" s="214">
        <v>48035</v>
      </c>
      <c r="E35" s="215">
        <v>92775314</v>
      </c>
      <c r="F35" s="214">
        <v>53034</v>
      </c>
      <c r="G35" s="215">
        <v>58420053</v>
      </c>
      <c r="H35">
        <v>154198</v>
      </c>
      <c r="I35" s="215">
        <v>203757568</v>
      </c>
    </row>
    <row r="36" spans="1:9" x14ac:dyDescent="0.25">
      <c r="A36" s="216" t="s">
        <v>25</v>
      </c>
      <c r="B36" s="214">
        <v>52899</v>
      </c>
      <c r="C36" s="215">
        <v>52316216</v>
      </c>
      <c r="D36" s="214">
        <v>47765</v>
      </c>
      <c r="E36" s="215">
        <v>92253415</v>
      </c>
      <c r="F36" s="214">
        <v>51911</v>
      </c>
      <c r="G36" s="215">
        <v>56255052</v>
      </c>
      <c r="H36">
        <v>152575</v>
      </c>
      <c r="I36" s="215">
        <v>200824683</v>
      </c>
    </row>
    <row r="37" spans="1:9" x14ac:dyDescent="0.25">
      <c r="A37" s="216" t="s">
        <v>26</v>
      </c>
      <c r="B37" s="214">
        <v>230</v>
      </c>
      <c r="C37" s="215">
        <v>245985</v>
      </c>
      <c r="D37" s="214">
        <v>270</v>
      </c>
      <c r="E37" s="215">
        <v>521899</v>
      </c>
      <c r="F37" s="214">
        <v>1123</v>
      </c>
      <c r="G37" s="215">
        <v>2165001</v>
      </c>
      <c r="H37">
        <v>1623</v>
      </c>
      <c r="I37" s="215">
        <v>2932885</v>
      </c>
    </row>
    <row r="38" spans="1:9" x14ac:dyDescent="0.25">
      <c r="A38" s="213" t="s">
        <v>27</v>
      </c>
      <c r="B38" s="214">
        <v>341</v>
      </c>
      <c r="C38" s="215">
        <v>68347</v>
      </c>
      <c r="D38" s="214">
        <v>549</v>
      </c>
      <c r="E38" s="215">
        <v>131089</v>
      </c>
      <c r="F38" s="214">
        <v>1562</v>
      </c>
      <c r="G38" s="215">
        <v>244415</v>
      </c>
      <c r="H38">
        <v>2452</v>
      </c>
      <c r="I38" s="215">
        <v>443851</v>
      </c>
    </row>
    <row r="39" spans="1:9" x14ac:dyDescent="0.25">
      <c r="A39" s="217" t="s">
        <v>27</v>
      </c>
      <c r="B39" s="218">
        <v>341</v>
      </c>
      <c r="C39" s="219">
        <v>68347</v>
      </c>
      <c r="D39" s="218">
        <v>549</v>
      </c>
      <c r="E39" s="219">
        <v>131089</v>
      </c>
      <c r="F39" s="218">
        <v>1562</v>
      </c>
      <c r="G39" s="219">
        <v>244415</v>
      </c>
      <c r="H39" s="220">
        <v>2452</v>
      </c>
      <c r="I39" s="219">
        <v>443851</v>
      </c>
    </row>
    <row r="40" spans="1:9" x14ac:dyDescent="0.25">
      <c r="A40" s="209" t="s">
        <v>52</v>
      </c>
      <c r="B40" s="210">
        <v>257</v>
      </c>
      <c r="C40" s="211">
        <v>816306</v>
      </c>
      <c r="D40" s="210">
        <v>544</v>
      </c>
      <c r="E40" s="211">
        <v>3112634</v>
      </c>
      <c r="F40" s="210">
        <v>441</v>
      </c>
      <c r="G40" s="211">
        <v>857732</v>
      </c>
      <c r="H40" s="212">
        <v>1242</v>
      </c>
      <c r="I40" s="211">
        <v>4786672</v>
      </c>
    </row>
    <row r="41" spans="1:9" x14ac:dyDescent="0.25">
      <c r="A41" s="213" t="s">
        <v>48</v>
      </c>
      <c r="B41" s="214">
        <v>162</v>
      </c>
      <c r="C41" s="215">
        <v>808499</v>
      </c>
      <c r="D41" s="214">
        <v>427</v>
      </c>
      <c r="E41" s="215">
        <v>3046961</v>
      </c>
      <c r="F41" s="214">
        <v>195</v>
      </c>
      <c r="G41" s="215">
        <v>829135</v>
      </c>
      <c r="H41">
        <v>784</v>
      </c>
      <c r="I41" s="215">
        <v>4684595</v>
      </c>
    </row>
    <row r="42" spans="1:9" x14ac:dyDescent="0.25">
      <c r="A42" s="216" t="s">
        <v>25</v>
      </c>
      <c r="B42" s="214">
        <v>162</v>
      </c>
      <c r="C42" s="215">
        <v>808499</v>
      </c>
      <c r="D42" s="214">
        <v>427</v>
      </c>
      <c r="E42" s="215">
        <v>3046961</v>
      </c>
      <c r="F42" s="214">
        <v>193</v>
      </c>
      <c r="G42" s="215">
        <v>811682</v>
      </c>
      <c r="H42">
        <v>782</v>
      </c>
      <c r="I42" s="215">
        <v>4667142</v>
      </c>
    </row>
    <row r="43" spans="1:9" x14ac:dyDescent="0.25">
      <c r="A43" s="216" t="s">
        <v>26</v>
      </c>
      <c r="B43" s="214">
        <v>0</v>
      </c>
      <c r="C43" s="215">
        <v>0</v>
      </c>
      <c r="D43" s="214">
        <v>0</v>
      </c>
      <c r="E43" s="215">
        <v>0</v>
      </c>
      <c r="F43" s="214">
        <v>2</v>
      </c>
      <c r="G43" s="215">
        <v>17453</v>
      </c>
      <c r="H43">
        <v>2</v>
      </c>
      <c r="I43" s="215">
        <v>17453</v>
      </c>
    </row>
    <row r="44" spans="1:9" x14ac:dyDescent="0.25">
      <c r="A44" s="213" t="s">
        <v>27</v>
      </c>
      <c r="B44" s="214">
        <v>95</v>
      </c>
      <c r="C44" s="215">
        <v>7807</v>
      </c>
      <c r="D44" s="214">
        <v>117</v>
      </c>
      <c r="E44" s="215">
        <v>65673</v>
      </c>
      <c r="F44" s="214">
        <v>246</v>
      </c>
      <c r="G44" s="215">
        <v>28597</v>
      </c>
      <c r="H44">
        <v>458</v>
      </c>
      <c r="I44" s="215">
        <v>102077</v>
      </c>
    </row>
    <row r="45" spans="1:9" x14ac:dyDescent="0.25">
      <c r="A45" s="216" t="s">
        <v>27</v>
      </c>
      <c r="B45" s="214">
        <v>95</v>
      </c>
      <c r="C45" s="215">
        <v>7807</v>
      </c>
      <c r="D45" s="214">
        <v>117</v>
      </c>
      <c r="E45" s="215">
        <v>65673</v>
      </c>
      <c r="F45" s="214">
        <v>246</v>
      </c>
      <c r="G45" s="215">
        <v>28597</v>
      </c>
      <c r="H45">
        <v>458</v>
      </c>
      <c r="I45" s="215">
        <v>102077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A7BA-4574-42DB-BDE9-071D4226B59F}">
  <sheetPr>
    <tabColor rgb="FF0070C0"/>
  </sheetPr>
  <dimension ref="A1:I45"/>
  <sheetViews>
    <sheetView workbookViewId="0">
      <selection activeCell="B13" sqref="B13"/>
    </sheetView>
  </sheetViews>
  <sheetFormatPr defaultRowHeight="15" x14ac:dyDescent="0.25"/>
  <cols>
    <col min="1" max="1" width="20.42578125" bestFit="1" customWidth="1"/>
    <col min="2" max="2" width="27.5703125" customWidth="1"/>
    <col min="3" max="3" width="22" bestFit="1" customWidth="1"/>
    <col min="4" max="4" width="27.5703125" bestFit="1" customWidth="1"/>
    <col min="5" max="5" width="22" bestFit="1" customWidth="1"/>
    <col min="6" max="6" width="27.5703125" bestFit="1" customWidth="1"/>
    <col min="7" max="7" width="22" bestFit="1" customWidth="1"/>
    <col min="8" max="8" width="32.5703125" bestFit="1" customWidth="1"/>
    <col min="9" max="9" width="27" bestFit="1" customWidth="1"/>
  </cols>
  <sheetData>
    <row r="1" spans="1:9" ht="15.75" thickBot="1" x14ac:dyDescent="0.3">
      <c r="B1" s="256" t="s">
        <v>43</v>
      </c>
      <c r="C1" s="257"/>
      <c r="D1" s="256" t="s">
        <v>44</v>
      </c>
      <c r="E1" s="257"/>
      <c r="F1" s="256" t="s">
        <v>45</v>
      </c>
      <c r="G1" s="257"/>
      <c r="H1" s="258" t="s">
        <v>46</v>
      </c>
      <c r="I1" s="259"/>
    </row>
    <row r="2" spans="1:9" x14ac:dyDescent="0.25">
      <c r="B2" s="202" t="s">
        <v>5</v>
      </c>
      <c r="C2" s="202" t="s">
        <v>6</v>
      </c>
      <c r="D2" s="202" t="s">
        <v>5</v>
      </c>
      <c r="E2" s="202" t="s">
        <v>6</v>
      </c>
      <c r="F2" s="202" t="s">
        <v>5</v>
      </c>
      <c r="G2" s="202" t="s">
        <v>6</v>
      </c>
      <c r="H2" s="203" t="s">
        <v>5</v>
      </c>
      <c r="I2" s="204" t="s">
        <v>6</v>
      </c>
    </row>
    <row r="3" spans="1:9" x14ac:dyDescent="0.25">
      <c r="A3" s="225" t="s">
        <v>54</v>
      </c>
      <c r="B3" s="226">
        <v>544732</v>
      </c>
      <c r="C3" s="227">
        <v>327664116</v>
      </c>
      <c r="D3" s="226">
        <v>320805</v>
      </c>
      <c r="E3" s="227">
        <v>909964341</v>
      </c>
      <c r="F3" s="226">
        <v>534425</v>
      </c>
      <c r="G3" s="227">
        <v>375726894</v>
      </c>
      <c r="H3" s="228">
        <v>1399962</v>
      </c>
      <c r="I3" s="227">
        <v>1613355351</v>
      </c>
    </row>
    <row r="4" spans="1:9" x14ac:dyDescent="0.25">
      <c r="A4" s="209" t="s">
        <v>34</v>
      </c>
      <c r="B4" s="210">
        <v>0</v>
      </c>
      <c r="C4" s="211">
        <v>0</v>
      </c>
      <c r="D4" s="210">
        <v>0</v>
      </c>
      <c r="E4" s="211">
        <v>0</v>
      </c>
      <c r="F4" s="210">
        <v>0</v>
      </c>
      <c r="G4" s="211">
        <v>0</v>
      </c>
      <c r="H4" s="212">
        <v>0</v>
      </c>
      <c r="I4" s="211">
        <v>0</v>
      </c>
    </row>
    <row r="5" spans="1:9" x14ac:dyDescent="0.25">
      <c r="A5" s="213" t="s">
        <v>48</v>
      </c>
      <c r="B5" s="214">
        <v>0</v>
      </c>
      <c r="C5" s="215">
        <v>0</v>
      </c>
      <c r="D5" s="214">
        <v>0</v>
      </c>
      <c r="E5" s="215">
        <v>0</v>
      </c>
      <c r="F5" s="214">
        <v>0</v>
      </c>
      <c r="G5" s="215">
        <v>0</v>
      </c>
      <c r="H5">
        <v>0</v>
      </c>
      <c r="I5" s="215">
        <v>0</v>
      </c>
    </row>
    <row r="6" spans="1:9" x14ac:dyDescent="0.25">
      <c r="A6" s="216" t="s">
        <v>25</v>
      </c>
      <c r="B6" s="214">
        <v>0</v>
      </c>
      <c r="C6" s="215">
        <v>0</v>
      </c>
      <c r="D6" s="214">
        <v>0</v>
      </c>
      <c r="E6" s="215">
        <v>0</v>
      </c>
      <c r="F6" s="214">
        <v>0</v>
      </c>
      <c r="G6" s="215">
        <v>0</v>
      </c>
      <c r="H6">
        <v>0</v>
      </c>
      <c r="I6" s="215">
        <v>0</v>
      </c>
    </row>
    <row r="7" spans="1:9" x14ac:dyDescent="0.25">
      <c r="A7" s="216" t="s">
        <v>26</v>
      </c>
      <c r="B7" s="214">
        <v>0</v>
      </c>
      <c r="C7" s="215">
        <v>0</v>
      </c>
      <c r="D7" s="214">
        <v>0</v>
      </c>
      <c r="E7" s="215">
        <v>0</v>
      </c>
      <c r="F7" s="214">
        <v>0</v>
      </c>
      <c r="G7" s="215">
        <v>0</v>
      </c>
      <c r="H7">
        <v>0</v>
      </c>
      <c r="I7" s="215">
        <v>0</v>
      </c>
    </row>
    <row r="8" spans="1:9" x14ac:dyDescent="0.25">
      <c r="A8" s="213" t="s">
        <v>27</v>
      </c>
      <c r="B8" s="214"/>
      <c r="C8" s="215"/>
      <c r="D8" s="214">
        <v>0</v>
      </c>
      <c r="E8" s="215">
        <v>0</v>
      </c>
      <c r="F8" s="214">
        <v>0</v>
      </c>
      <c r="G8" s="215">
        <v>0</v>
      </c>
      <c r="H8">
        <v>0</v>
      </c>
      <c r="I8" s="215">
        <v>0</v>
      </c>
    </row>
    <row r="9" spans="1:9" x14ac:dyDescent="0.25">
      <c r="A9" s="217" t="s">
        <v>27</v>
      </c>
      <c r="B9" s="218"/>
      <c r="C9" s="219"/>
      <c r="D9" s="218">
        <v>0</v>
      </c>
      <c r="E9" s="219">
        <v>0</v>
      </c>
      <c r="F9" s="218">
        <v>0</v>
      </c>
      <c r="G9" s="219">
        <v>0</v>
      </c>
      <c r="H9" s="220">
        <v>0</v>
      </c>
      <c r="I9" s="219">
        <v>0</v>
      </c>
    </row>
    <row r="10" spans="1:9" x14ac:dyDescent="0.25">
      <c r="A10" s="209" t="s">
        <v>49</v>
      </c>
      <c r="B10" s="210">
        <v>170</v>
      </c>
      <c r="C10" s="211">
        <v>16909373</v>
      </c>
      <c r="D10" s="210">
        <v>2558</v>
      </c>
      <c r="E10" s="211">
        <v>527442072</v>
      </c>
      <c r="F10" s="210">
        <v>182</v>
      </c>
      <c r="G10" s="211">
        <v>17633318</v>
      </c>
      <c r="H10" s="212">
        <v>2910</v>
      </c>
      <c r="I10" s="211">
        <v>561984763</v>
      </c>
    </row>
    <row r="11" spans="1:9" x14ac:dyDescent="0.25">
      <c r="A11" s="213" t="s">
        <v>48</v>
      </c>
      <c r="B11" s="214">
        <v>170</v>
      </c>
      <c r="C11" s="215">
        <v>16909373</v>
      </c>
      <c r="D11" s="214">
        <v>2532</v>
      </c>
      <c r="E11" s="215">
        <v>513847641</v>
      </c>
      <c r="F11" s="214">
        <v>178</v>
      </c>
      <c r="G11" s="215">
        <v>16866555</v>
      </c>
      <c r="H11">
        <v>2880</v>
      </c>
      <c r="I11" s="215">
        <v>547623569</v>
      </c>
    </row>
    <row r="12" spans="1:9" x14ac:dyDescent="0.25">
      <c r="A12" s="216" t="s">
        <v>25</v>
      </c>
      <c r="B12" s="214">
        <v>170</v>
      </c>
      <c r="C12" s="215">
        <v>16909373</v>
      </c>
      <c r="D12" s="214">
        <v>2525</v>
      </c>
      <c r="E12" s="215">
        <v>512862825</v>
      </c>
      <c r="F12" s="214">
        <v>177</v>
      </c>
      <c r="G12" s="215">
        <v>16743696</v>
      </c>
      <c r="H12">
        <v>2872</v>
      </c>
      <c r="I12" s="215">
        <v>546515894</v>
      </c>
    </row>
    <row r="13" spans="1:9" x14ac:dyDescent="0.25">
      <c r="A13" s="216" t="s">
        <v>26</v>
      </c>
      <c r="B13" s="214">
        <v>0</v>
      </c>
      <c r="C13" s="215">
        <v>0</v>
      </c>
      <c r="D13" s="214">
        <v>7</v>
      </c>
      <c r="E13" s="215">
        <v>984816</v>
      </c>
      <c r="F13" s="214">
        <v>1</v>
      </c>
      <c r="G13" s="215">
        <v>122859</v>
      </c>
      <c r="H13">
        <v>8</v>
      </c>
      <c r="I13" s="215">
        <v>1107675</v>
      </c>
    </row>
    <row r="14" spans="1:9" x14ac:dyDescent="0.25">
      <c r="A14" s="213" t="s">
        <v>27</v>
      </c>
      <c r="B14" s="214">
        <v>0</v>
      </c>
      <c r="C14" s="215">
        <v>0</v>
      </c>
      <c r="D14" s="214">
        <v>26</v>
      </c>
      <c r="E14" s="215">
        <v>13594431</v>
      </c>
      <c r="F14" s="214">
        <v>4</v>
      </c>
      <c r="G14" s="215">
        <v>766763</v>
      </c>
      <c r="H14">
        <v>30</v>
      </c>
      <c r="I14" s="215">
        <v>14361194</v>
      </c>
    </row>
    <row r="15" spans="1:9" x14ac:dyDescent="0.25">
      <c r="A15" s="217" t="s">
        <v>27</v>
      </c>
      <c r="B15" s="218">
        <v>0</v>
      </c>
      <c r="C15" s="219">
        <v>0</v>
      </c>
      <c r="D15" s="218">
        <v>26</v>
      </c>
      <c r="E15" s="219">
        <v>13594431</v>
      </c>
      <c r="F15" s="218">
        <v>4</v>
      </c>
      <c r="G15" s="219">
        <v>766763</v>
      </c>
      <c r="H15" s="220">
        <v>30</v>
      </c>
      <c r="I15" s="219">
        <v>14361194</v>
      </c>
    </row>
    <row r="16" spans="1:9" x14ac:dyDescent="0.25">
      <c r="A16" s="229" t="s">
        <v>50</v>
      </c>
      <c r="B16" s="230">
        <v>1706</v>
      </c>
      <c r="C16" s="231">
        <v>23602543</v>
      </c>
      <c r="D16" s="230">
        <v>8008</v>
      </c>
      <c r="E16" s="231">
        <v>167357060</v>
      </c>
      <c r="F16" s="230">
        <v>2316</v>
      </c>
      <c r="G16" s="231">
        <v>27919919</v>
      </c>
      <c r="H16" s="232">
        <v>12030</v>
      </c>
      <c r="I16" s="231">
        <v>218879522</v>
      </c>
    </row>
    <row r="17" spans="1:9" x14ac:dyDescent="0.25">
      <c r="A17" s="213" t="s">
        <v>48</v>
      </c>
      <c r="B17" s="214">
        <v>1449</v>
      </c>
      <c r="C17" s="215">
        <v>23131961</v>
      </c>
      <c r="D17" s="214">
        <v>7480</v>
      </c>
      <c r="E17" s="215">
        <v>162717148</v>
      </c>
      <c r="F17" s="214">
        <v>1483</v>
      </c>
      <c r="G17" s="215">
        <v>26070220</v>
      </c>
      <c r="H17">
        <v>10412</v>
      </c>
      <c r="I17" s="215">
        <v>211919329</v>
      </c>
    </row>
    <row r="18" spans="1:9" x14ac:dyDescent="0.25">
      <c r="A18" s="216" t="s">
        <v>25</v>
      </c>
      <c r="B18" s="214">
        <v>1444</v>
      </c>
      <c r="C18" s="215">
        <v>23076501</v>
      </c>
      <c r="D18" s="214">
        <v>7453</v>
      </c>
      <c r="E18" s="215">
        <v>161948356</v>
      </c>
      <c r="F18" s="214">
        <v>1446</v>
      </c>
      <c r="G18" s="215">
        <v>25065281</v>
      </c>
      <c r="H18">
        <v>10343</v>
      </c>
      <c r="I18" s="215">
        <v>210090138</v>
      </c>
    </row>
    <row r="19" spans="1:9" x14ac:dyDescent="0.25">
      <c r="A19" s="216" t="s">
        <v>26</v>
      </c>
      <c r="B19" s="214">
        <v>5</v>
      </c>
      <c r="C19" s="215">
        <v>55460</v>
      </c>
      <c r="D19" s="214">
        <v>27</v>
      </c>
      <c r="E19" s="215">
        <v>768792</v>
      </c>
      <c r="F19" s="214">
        <v>37</v>
      </c>
      <c r="G19" s="215">
        <v>1004939</v>
      </c>
      <c r="H19">
        <v>69</v>
      </c>
      <c r="I19" s="215">
        <v>1829191</v>
      </c>
    </row>
    <row r="20" spans="1:9" x14ac:dyDescent="0.25">
      <c r="A20" s="213" t="s">
        <v>27</v>
      </c>
      <c r="B20" s="214">
        <v>257</v>
      </c>
      <c r="C20" s="215">
        <v>470582</v>
      </c>
      <c r="D20" s="214">
        <v>528</v>
      </c>
      <c r="E20" s="215">
        <v>4639912</v>
      </c>
      <c r="F20" s="214">
        <v>833</v>
      </c>
      <c r="G20" s="215">
        <v>1849699</v>
      </c>
      <c r="H20">
        <v>1618</v>
      </c>
      <c r="I20" s="215">
        <v>6960193</v>
      </c>
    </row>
    <row r="21" spans="1:9" x14ac:dyDescent="0.25">
      <c r="A21" s="217" t="s">
        <v>27</v>
      </c>
      <c r="B21" s="218">
        <v>257</v>
      </c>
      <c r="C21" s="219">
        <v>470582</v>
      </c>
      <c r="D21" s="218">
        <v>528</v>
      </c>
      <c r="E21" s="219">
        <v>4639912</v>
      </c>
      <c r="F21" s="218">
        <v>833</v>
      </c>
      <c r="G21" s="219">
        <v>1849699</v>
      </c>
      <c r="H21" s="220">
        <v>1618</v>
      </c>
      <c r="I21" s="219">
        <v>6960193</v>
      </c>
    </row>
    <row r="22" spans="1:9" x14ac:dyDescent="0.25">
      <c r="A22" s="209" t="s">
        <v>20</v>
      </c>
      <c r="B22" s="210">
        <v>420719</v>
      </c>
      <c r="C22" s="211">
        <v>206857121</v>
      </c>
      <c r="D22" s="210">
        <v>212859</v>
      </c>
      <c r="E22" s="211">
        <v>107352322</v>
      </c>
      <c r="F22" s="210">
        <v>427881</v>
      </c>
      <c r="G22" s="211">
        <v>254623986</v>
      </c>
      <c r="H22" s="212">
        <v>1061459</v>
      </c>
      <c r="I22" s="211">
        <v>568833429</v>
      </c>
    </row>
    <row r="23" spans="1:9" x14ac:dyDescent="0.25">
      <c r="A23" s="213" t="s">
        <v>48</v>
      </c>
      <c r="B23" s="214">
        <v>414997</v>
      </c>
      <c r="C23" s="215">
        <v>204648817</v>
      </c>
      <c r="D23" s="214">
        <v>209847</v>
      </c>
      <c r="E23" s="215">
        <v>106660406</v>
      </c>
      <c r="F23" s="214">
        <v>415095</v>
      </c>
      <c r="G23" s="215">
        <v>248358221</v>
      </c>
      <c r="H23">
        <v>1039939</v>
      </c>
      <c r="I23" s="215">
        <v>559667444</v>
      </c>
    </row>
    <row r="24" spans="1:9" x14ac:dyDescent="0.25">
      <c r="A24" s="216" t="s">
        <v>25</v>
      </c>
      <c r="B24" s="214">
        <v>413075</v>
      </c>
      <c r="C24" s="215">
        <v>202437303</v>
      </c>
      <c r="D24" s="214">
        <v>209427</v>
      </c>
      <c r="E24" s="215">
        <v>106382146</v>
      </c>
      <c r="F24" s="214">
        <v>404863</v>
      </c>
      <c r="G24" s="215">
        <v>236756840</v>
      </c>
      <c r="H24">
        <v>1027365</v>
      </c>
      <c r="I24" s="215">
        <v>545576289</v>
      </c>
    </row>
    <row r="25" spans="1:9" x14ac:dyDescent="0.25">
      <c r="A25" s="216" t="s">
        <v>26</v>
      </c>
      <c r="B25" s="214">
        <v>1922</v>
      </c>
      <c r="C25" s="215">
        <v>2211514</v>
      </c>
      <c r="D25" s="214">
        <v>420</v>
      </c>
      <c r="E25" s="215">
        <v>278260</v>
      </c>
      <c r="F25" s="214">
        <v>10232</v>
      </c>
      <c r="G25" s="215">
        <v>11601381</v>
      </c>
      <c r="H25">
        <v>12574</v>
      </c>
      <c r="I25" s="215">
        <v>14091155</v>
      </c>
    </row>
    <row r="26" spans="1:9" x14ac:dyDescent="0.25">
      <c r="A26" s="213" t="s">
        <v>27</v>
      </c>
      <c r="B26" s="214">
        <v>5722</v>
      </c>
      <c r="C26" s="215">
        <v>2208304</v>
      </c>
      <c r="D26" s="214">
        <v>3012</v>
      </c>
      <c r="E26" s="215">
        <v>691916</v>
      </c>
      <c r="F26" s="214">
        <v>12786</v>
      </c>
      <c r="G26" s="215">
        <v>6265765</v>
      </c>
      <c r="H26">
        <v>21520</v>
      </c>
      <c r="I26" s="215">
        <v>9165985</v>
      </c>
    </row>
    <row r="27" spans="1:9" x14ac:dyDescent="0.25">
      <c r="A27" s="217" t="s">
        <v>27</v>
      </c>
      <c r="B27" s="218">
        <v>5722</v>
      </c>
      <c r="C27" s="219">
        <v>2208304</v>
      </c>
      <c r="D27" s="218">
        <v>3012</v>
      </c>
      <c r="E27" s="219">
        <v>691916</v>
      </c>
      <c r="F27" s="218">
        <v>12786</v>
      </c>
      <c r="G27" s="219">
        <v>6265765</v>
      </c>
      <c r="H27" s="220">
        <v>21520</v>
      </c>
      <c r="I27" s="219">
        <v>9165985</v>
      </c>
    </row>
    <row r="28" spans="1:9" x14ac:dyDescent="0.25">
      <c r="A28" s="209" t="s">
        <v>29</v>
      </c>
      <c r="B28" s="210">
        <v>67971</v>
      </c>
      <c r="C28" s="211">
        <v>34695457</v>
      </c>
      <c r="D28" s="210">
        <v>48128</v>
      </c>
      <c r="E28" s="211">
        <v>24279226</v>
      </c>
      <c r="F28" s="210">
        <v>49450</v>
      </c>
      <c r="G28" s="211">
        <v>25535413</v>
      </c>
      <c r="H28" s="212">
        <v>165549</v>
      </c>
      <c r="I28" s="211">
        <v>84510096</v>
      </c>
    </row>
    <row r="29" spans="1:9" x14ac:dyDescent="0.25">
      <c r="A29" s="213" t="s">
        <v>48</v>
      </c>
      <c r="B29" s="214">
        <v>67020</v>
      </c>
      <c r="C29" s="215">
        <v>34280343</v>
      </c>
      <c r="D29" s="214">
        <v>47248</v>
      </c>
      <c r="E29" s="215">
        <v>23892601</v>
      </c>
      <c r="F29" s="214">
        <v>46065</v>
      </c>
      <c r="G29" s="215">
        <v>23923845</v>
      </c>
      <c r="H29">
        <v>160333</v>
      </c>
      <c r="I29" s="215">
        <v>82096789</v>
      </c>
    </row>
    <row r="30" spans="1:9" x14ac:dyDescent="0.25">
      <c r="A30" s="216" t="s">
        <v>25</v>
      </c>
      <c r="B30" s="214">
        <v>66980</v>
      </c>
      <c r="C30" s="215">
        <v>34253260</v>
      </c>
      <c r="D30" s="214">
        <v>47238</v>
      </c>
      <c r="E30" s="215">
        <v>23886348</v>
      </c>
      <c r="F30" s="214">
        <v>45946</v>
      </c>
      <c r="G30" s="215">
        <v>23844667</v>
      </c>
      <c r="H30">
        <v>160164</v>
      </c>
      <c r="I30" s="215">
        <v>81984275</v>
      </c>
    </row>
    <row r="31" spans="1:9" x14ac:dyDescent="0.25">
      <c r="A31" s="216" t="s">
        <v>26</v>
      </c>
      <c r="B31" s="214">
        <v>40</v>
      </c>
      <c r="C31" s="215">
        <v>27083</v>
      </c>
      <c r="D31" s="214">
        <v>10</v>
      </c>
      <c r="E31" s="215">
        <v>6253</v>
      </c>
      <c r="F31" s="214">
        <v>119</v>
      </c>
      <c r="G31" s="215">
        <v>79178</v>
      </c>
      <c r="H31">
        <v>169</v>
      </c>
      <c r="I31" s="215">
        <v>112514</v>
      </c>
    </row>
    <row r="32" spans="1:9" x14ac:dyDescent="0.25">
      <c r="A32" s="213" t="s">
        <v>27</v>
      </c>
      <c r="B32" s="214">
        <v>951</v>
      </c>
      <c r="C32" s="215">
        <v>415114</v>
      </c>
      <c r="D32" s="214">
        <v>880</v>
      </c>
      <c r="E32" s="215">
        <v>386625</v>
      </c>
      <c r="F32" s="214">
        <v>3385</v>
      </c>
      <c r="G32" s="215">
        <v>1611568</v>
      </c>
      <c r="H32">
        <v>5216</v>
      </c>
      <c r="I32" s="215">
        <v>2413307</v>
      </c>
    </row>
    <row r="33" spans="1:9" x14ac:dyDescent="0.25">
      <c r="A33" s="217" t="s">
        <v>27</v>
      </c>
      <c r="B33" s="218">
        <v>951</v>
      </c>
      <c r="C33" s="219">
        <v>415114</v>
      </c>
      <c r="D33" s="218">
        <v>880</v>
      </c>
      <c r="E33" s="219">
        <v>386625</v>
      </c>
      <c r="F33" s="218">
        <v>3385</v>
      </c>
      <c r="G33" s="219">
        <v>1611568</v>
      </c>
      <c r="H33" s="220">
        <v>5216</v>
      </c>
      <c r="I33" s="219">
        <v>2413307</v>
      </c>
    </row>
    <row r="34" spans="1:9" x14ac:dyDescent="0.25">
      <c r="A34" s="209" t="s">
        <v>51</v>
      </c>
      <c r="B34" s="210">
        <v>53907</v>
      </c>
      <c r="C34" s="211">
        <v>44607238</v>
      </c>
      <c r="D34" s="210">
        <v>48700</v>
      </c>
      <c r="E34" s="211">
        <v>79730435</v>
      </c>
      <c r="F34" s="210">
        <v>54163</v>
      </c>
      <c r="G34" s="211">
        <v>48983448</v>
      </c>
      <c r="H34" s="212">
        <v>156770</v>
      </c>
      <c r="I34" s="211">
        <v>173321121</v>
      </c>
    </row>
    <row r="35" spans="1:9" x14ac:dyDescent="0.25">
      <c r="A35" s="213" t="s">
        <v>48</v>
      </c>
      <c r="B35" s="214">
        <v>53557</v>
      </c>
      <c r="C35" s="215">
        <v>44549657</v>
      </c>
      <c r="D35" s="214">
        <v>48100</v>
      </c>
      <c r="E35" s="215">
        <v>79606991</v>
      </c>
      <c r="F35" s="214">
        <v>52639</v>
      </c>
      <c r="G35" s="215">
        <v>48778272</v>
      </c>
      <c r="H35">
        <v>154296</v>
      </c>
      <c r="I35" s="215">
        <v>172934920</v>
      </c>
    </row>
    <row r="36" spans="1:9" x14ac:dyDescent="0.25">
      <c r="A36" s="216" t="s">
        <v>25</v>
      </c>
      <c r="B36" s="214">
        <v>53325</v>
      </c>
      <c r="C36" s="215">
        <v>44338372</v>
      </c>
      <c r="D36" s="214">
        <v>47829</v>
      </c>
      <c r="E36" s="215">
        <v>79124943</v>
      </c>
      <c r="F36" s="214">
        <v>51507</v>
      </c>
      <c r="G36" s="215">
        <v>46790222</v>
      </c>
      <c r="H36">
        <v>152661</v>
      </c>
      <c r="I36" s="215">
        <v>170253537</v>
      </c>
    </row>
    <row r="37" spans="1:9" x14ac:dyDescent="0.25">
      <c r="A37" s="216" t="s">
        <v>26</v>
      </c>
      <c r="B37" s="214">
        <v>232</v>
      </c>
      <c r="C37" s="215">
        <v>211285</v>
      </c>
      <c r="D37" s="214">
        <v>271</v>
      </c>
      <c r="E37" s="215">
        <v>482048</v>
      </c>
      <c r="F37" s="214">
        <v>1132</v>
      </c>
      <c r="G37" s="215">
        <v>1988050</v>
      </c>
      <c r="H37">
        <v>1635</v>
      </c>
      <c r="I37" s="215">
        <v>2681383</v>
      </c>
    </row>
    <row r="38" spans="1:9" x14ac:dyDescent="0.25">
      <c r="A38" s="213" t="s">
        <v>27</v>
      </c>
      <c r="B38" s="214">
        <v>350</v>
      </c>
      <c r="C38" s="215">
        <v>57581</v>
      </c>
      <c r="D38" s="214">
        <v>600</v>
      </c>
      <c r="E38" s="215">
        <v>123444</v>
      </c>
      <c r="F38" s="214">
        <v>1524</v>
      </c>
      <c r="G38" s="215">
        <v>205176</v>
      </c>
      <c r="H38">
        <v>2474</v>
      </c>
      <c r="I38" s="215">
        <v>386201</v>
      </c>
    </row>
    <row r="39" spans="1:9" x14ac:dyDescent="0.25">
      <c r="A39" s="217" t="s">
        <v>27</v>
      </c>
      <c r="B39" s="218">
        <v>350</v>
      </c>
      <c r="C39" s="219">
        <v>57581</v>
      </c>
      <c r="D39" s="218">
        <v>600</v>
      </c>
      <c r="E39" s="219">
        <v>123444</v>
      </c>
      <c r="F39" s="218">
        <v>1524</v>
      </c>
      <c r="G39" s="219">
        <v>205176</v>
      </c>
      <c r="H39" s="220">
        <v>2474</v>
      </c>
      <c r="I39" s="219">
        <v>386201</v>
      </c>
    </row>
    <row r="40" spans="1:9" x14ac:dyDescent="0.25">
      <c r="A40" s="209" t="s">
        <v>52</v>
      </c>
      <c r="B40" s="210">
        <v>259</v>
      </c>
      <c r="C40" s="211">
        <v>992384</v>
      </c>
      <c r="D40" s="210">
        <v>552</v>
      </c>
      <c r="E40" s="211">
        <v>3803226</v>
      </c>
      <c r="F40" s="210">
        <v>433</v>
      </c>
      <c r="G40" s="211">
        <v>1030810</v>
      </c>
      <c r="H40" s="212">
        <v>1244</v>
      </c>
      <c r="I40" s="211">
        <v>5826420</v>
      </c>
    </row>
    <row r="41" spans="1:9" x14ac:dyDescent="0.25">
      <c r="A41" s="213" t="s">
        <v>48</v>
      </c>
      <c r="B41" s="214">
        <v>165</v>
      </c>
      <c r="C41" s="215">
        <v>984501</v>
      </c>
      <c r="D41" s="214">
        <v>434</v>
      </c>
      <c r="E41" s="215">
        <v>3734656</v>
      </c>
      <c r="F41" s="214">
        <v>187</v>
      </c>
      <c r="G41" s="215">
        <v>1002008</v>
      </c>
      <c r="H41">
        <v>786</v>
      </c>
      <c r="I41" s="215">
        <v>5721165</v>
      </c>
    </row>
    <row r="42" spans="1:9" x14ac:dyDescent="0.25">
      <c r="A42" s="216" t="s">
        <v>25</v>
      </c>
      <c r="B42" s="214">
        <v>165</v>
      </c>
      <c r="C42" s="215">
        <v>984501</v>
      </c>
      <c r="D42" s="214">
        <v>434</v>
      </c>
      <c r="E42" s="215">
        <v>3734656</v>
      </c>
      <c r="F42" s="214">
        <v>185</v>
      </c>
      <c r="G42" s="215">
        <v>980634</v>
      </c>
      <c r="H42">
        <v>784</v>
      </c>
      <c r="I42" s="215">
        <v>5699791</v>
      </c>
    </row>
    <row r="43" spans="1:9" x14ac:dyDescent="0.25">
      <c r="A43" s="216" t="s">
        <v>26</v>
      </c>
      <c r="B43" s="214">
        <v>0</v>
      </c>
      <c r="C43" s="215">
        <v>0</v>
      </c>
      <c r="D43" s="214">
        <v>0</v>
      </c>
      <c r="E43" s="215">
        <v>0</v>
      </c>
      <c r="F43" s="214">
        <v>2</v>
      </c>
      <c r="G43" s="215">
        <v>21374</v>
      </c>
      <c r="H43">
        <v>2</v>
      </c>
      <c r="I43" s="215">
        <v>21374</v>
      </c>
    </row>
    <row r="44" spans="1:9" x14ac:dyDescent="0.25">
      <c r="A44" s="213" t="s">
        <v>27</v>
      </c>
      <c r="B44" s="214">
        <v>94</v>
      </c>
      <c r="C44" s="215">
        <v>7883</v>
      </c>
      <c r="D44" s="214">
        <v>118</v>
      </c>
      <c r="E44" s="215">
        <v>68570</v>
      </c>
      <c r="F44" s="214">
        <v>246</v>
      </c>
      <c r="G44" s="215">
        <v>28802</v>
      </c>
      <c r="H44">
        <v>458</v>
      </c>
      <c r="I44" s="215">
        <v>105255</v>
      </c>
    </row>
    <row r="45" spans="1:9" x14ac:dyDescent="0.25">
      <c r="A45" s="217" t="s">
        <v>27</v>
      </c>
      <c r="B45" s="218">
        <v>94</v>
      </c>
      <c r="C45" s="219">
        <v>7883</v>
      </c>
      <c r="D45" s="218">
        <v>118</v>
      </c>
      <c r="E45" s="219">
        <v>68570</v>
      </c>
      <c r="F45" s="218">
        <v>246</v>
      </c>
      <c r="G45" s="219">
        <v>28802</v>
      </c>
      <c r="H45" s="220">
        <v>458</v>
      </c>
      <c r="I45" s="219">
        <v>105255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7" ma:contentTypeDescription="Create a new document." ma:contentTypeScope="" ma:versionID="32600d4d1f7d82a458dcf2b94f793122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034fc852382382f4c49008dda4b9e1e2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q W V X V O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K l l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V d U K I p H u A 4 A A A A R A A A A E w A c A E Z v c m 1 1 b G F z L 1 N l Y 3 R p b 2 4 x L m 0 g o h g A K K A U A A A A A A A A A A A A A A A A A A A A A A A A A A A A K 0 5 N L s n M z 1 M I h t C G 1 g B Q S w E C L Q A U A A I A C A C p Z V d U 7 V 5 + K q I A A A D 1 A A A A E g A A A A A A A A A A A A A A A A A A A A A A Q 2 9 u Z m l n L 1 B h Y 2 t h Z 2 U u e G 1 s U E s B A i 0 A F A A C A A g A q W V X V A / K 6 a u k A A A A 6 Q A A A B M A A A A A A A A A A A A A A A A A 7 g A A A F t D b 2 5 0 Z W 5 0 X 1 R 5 c G V z X S 5 4 b W x Q S w E C L Q A U A A I A C A C p Z V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K Z Q v j a 1 k i I O I N m C D O r 9 A A A A A A C A A A A A A A Q Z g A A A A E A A C A A A A C + V J U U N C 1 4 x k V f t g e X 3 o Z + 3 Y O 8 y h I y l 4 p y O J H T 4 m Z q n A A A A A A O g A A A A A I A A C A A A A D 7 t a I x d P C F s I Q S / m u z D 3 H T p P e B 6 Y P V k K B w E 1 L D q t w O 6 l A A A A D O H Y T 3 F 0 5 D M z 5 5 f A 6 O c i Z a m / k A z l x 6 3 Z e Z s + a v P A z I i 9 C J f 6 r w L i Z y 5 Y g m r g o k M J Y D / t s n i O z k c J u l 4 o v G f B + n W u 5 Q J C G Z z k t P q P r f h T t y u k A A A A A s b E z N 5 V h W j u a y a 4 3 B J + f w C D L a h e U q E q d s E V c y 1 o B k H g P o A 1 d 8 v z 5 v E d G 5 H a a n e q 7 D X e F r k E H 7 B G k S q y h j h w p + < / D a t a M a s h u p > 
</file>

<file path=customXml/itemProps1.xml><?xml version="1.0" encoding="utf-8"?>
<ds:datastoreItem xmlns:ds="http://schemas.openxmlformats.org/officeDocument/2006/customXml" ds:itemID="{A159F4B7-A892-4183-9D39-943D7B21E6DB}">
  <ds:schemaRefs>
    <ds:schemaRef ds:uri="http://schemas.microsoft.com/office/2006/metadata/properties"/>
    <ds:schemaRef ds:uri="http://schemas.microsoft.com/office/infopath/2007/PartnerControls"/>
    <ds:schemaRef ds:uri="e12619c7-9a19-4dc6-ad29-a355e3b803fe"/>
    <ds:schemaRef ds:uri="338e5083-a46f-4766-8e64-ee827b9e16b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CF7528D-1E2B-4888-A4AF-D99EB7FB6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612E7A-725E-48CD-BB48-FED57881C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7E48954-A68F-4AE9-B724-5DF369878E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</vt:lpstr>
      <vt:lpstr>APR</vt:lpstr>
      <vt:lpstr>FEB</vt:lpstr>
      <vt:lpstr>MAR</vt:lpstr>
      <vt:lpstr>MAY</vt:lpstr>
      <vt:lpstr>JUN</vt:lpstr>
      <vt:lpstr>JUL</vt:lpstr>
      <vt:lpstr>AUG</vt:lpstr>
      <vt:lpstr>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Giovanniello, Mike (ENE)</cp:lastModifiedBy>
  <cp:revision/>
  <dcterms:created xsi:type="dcterms:W3CDTF">2021-10-06T14:12:57Z</dcterms:created>
  <dcterms:modified xsi:type="dcterms:W3CDTF">2025-01-06T20:15:19Z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