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defaultThemeVersion="124226"/>
  <mc:AlternateContent xmlns:mc="http://schemas.openxmlformats.org/markup-compatibility/2006">
    <mc:Choice Requires="x15">
      <x15ac:absPath xmlns:x15ac="http://schemas.microsoft.com/office/spreadsheetml/2010/11/ac" url="https://massgov.sharepoint.com/sites/ENV-TEAMS-DOERRENEWABLES/Shared Documents/Solar Check-In Mtg/BTM Value of Energy Workbook/2025/"/>
    </mc:Choice>
  </mc:AlternateContent>
  <xr:revisionPtr revIDLastSave="300" documentId="8_{B3EC1660-833B-4395-BA98-D73CD01CB558}" xr6:coauthVersionLast="47" xr6:coauthVersionMax="47" xr10:uidLastSave="{3E39858A-C834-42CB-9506-5F7F32589A06}"/>
  <bookViews>
    <workbookView xWindow="-120" yWindow="-120" windowWidth="29040" windowHeight="15840" tabRatio="665" xr2:uid="{00000000-000D-0000-FFFF-FFFF00000000}"/>
  </bookViews>
  <sheets>
    <sheet name="Calculator" sheetId="12" r:id="rId1"/>
    <sheet name="VOE" sheetId="24" state="hidden" r:id="rId2"/>
    <sheet name="Unitil" sheetId="9" r:id="rId3"/>
    <sheet name="National Grid" sheetId="20" r:id="rId4"/>
    <sheet name="Eversource" sheetId="21" r:id="rId5"/>
    <sheet name="Basic Service Rates" sheetId="11" state="hidden" r:id="rId6"/>
    <sheet name="Base rates" sheetId="16" state="hidden" r:id="rId7"/>
    <sheet name="Base Compensation Rates" sheetId="13" r:id="rId8"/>
    <sheet name="Compensation Rate Adders" sheetId="14" r:id="rId9"/>
    <sheet name="Last Updated" sheetId="22" r:id="rId10"/>
    <sheet name="Tables" sheetId="15" state="hidden" r:id="rId11"/>
    <sheet name="Adders" sheetId="18" state="hidden" r:id="rId12"/>
  </sheets>
  <externalReferences>
    <externalReference r:id="rId13"/>
  </externalReferences>
  <definedNames>
    <definedName name="Cambridge" localSheetId="4">[1]!Table16[Cambridge]</definedName>
    <definedName name="Cambridge" localSheetId="1">Table16[Cambridge]</definedName>
    <definedName name="Cambridge">Table16[Cambridge]</definedName>
    <definedName name="CapacityBlock" localSheetId="4">[1]!Table5[Capacity Block]</definedName>
    <definedName name="CapacityBlock" localSheetId="1">Table5[Capacity Block]</definedName>
    <definedName name="CapacityBlock">Table5[Capacity Block]</definedName>
    <definedName name="EasternMass" localSheetId="4">[1]!Table6[EasernMass]</definedName>
    <definedName name="EasternMass" localSheetId="1">Table31[EasternMass]</definedName>
    <definedName name="EasternMass">Table31[EasternMass]</definedName>
    <definedName name="EDC" localSheetId="4">[1]!Table1[Electric Distribution Company]</definedName>
    <definedName name="EDC" localSheetId="1">Table1[Electric Distribution Company]</definedName>
    <definedName name="EDC">Table1[Electric Distribution Company]</definedName>
    <definedName name="Eversource" localSheetId="4">[1]!Table14[Eversource]</definedName>
    <definedName name="Eversource" localSheetId="1">Table14[Eversource]</definedName>
    <definedName name="Eversource">Table14[Eversource]</definedName>
    <definedName name="EversourceCambridge" localSheetId="4">[1]!Table21[EversourceCambridge]</definedName>
    <definedName name="EversourceCambridge" localSheetId="1">Table21[EversourceCambridge]</definedName>
    <definedName name="EversourceCambridge">Table21[EversourceCambridge]</definedName>
    <definedName name="EversourceGreaterBoston" localSheetId="4">[1]!Table22[EversourceGreaterBoston]</definedName>
    <definedName name="EversourceGreaterBoston" localSheetId="1">Table22[EversourceGreaterBoston]</definedName>
    <definedName name="EversourceGreaterBoston">Table22[EversourceGreaterBoston]</definedName>
    <definedName name="EversourceSouthShoreCCVineyard" localSheetId="1">Table23[EversourceSouthShoreCCVineyard]</definedName>
    <definedName name="EversourceSouthShoreCCVineyard">Table23[EversourceSouthShoreCCVineyard]</definedName>
    <definedName name="EversourceSouthShoreCCVinyard" localSheetId="4">[1]!Table23[EversourceSouthShore,CC,Vinyard]</definedName>
    <definedName name="EversourceSouthShoreCCVinyard" localSheetId="1">Table23[EversourceSouthShoreCCVineyard]</definedName>
    <definedName name="EversourceSouthShoreCCVinyard">Table23[EversourceSouthShoreCCVineyard]</definedName>
    <definedName name="EversourceWesternMass" localSheetId="4">[1]!Table24[EversourceWesternMass]</definedName>
    <definedName name="EversourceWesternMass" localSheetId="1">Table24[EversourceWesternMass]</definedName>
    <definedName name="EversourceWesternMass">Table24[EversourceWesternMass]</definedName>
    <definedName name="GreaterBoston" localSheetId="4">[1]!Table17[GreaterBoston]</definedName>
    <definedName name="GreaterBoston" localSheetId="1">Table17[GreaterBoston]</definedName>
    <definedName name="GreaterBoston">Table17[GreaterBoston]</definedName>
    <definedName name="LocationAdder" localSheetId="4">[1]!Table9[Location Based Adder]</definedName>
    <definedName name="LocationAdder" localSheetId="1">Table9[Location Based Adder]</definedName>
    <definedName name="LocationAdder">Table9[Location Based Adder]</definedName>
    <definedName name="LocationColumn" localSheetId="1">ValidationLists[[#All],[Location]]</definedName>
    <definedName name="LocationColumn">ValidationLists[[#All],[Location]]</definedName>
    <definedName name="Low" localSheetId="1">Table7[Project Size]</definedName>
    <definedName name="Low">Table7[Project Size]</definedName>
    <definedName name="MassElectric" localSheetId="4">[1]!Table2[MassElectric]</definedName>
    <definedName name="MassElectric" localSheetId="1">Table2[MassElectric]</definedName>
    <definedName name="MassElectric">Table2[MassElectric]</definedName>
    <definedName name="MENationalGrid" localSheetId="4">[1]!Table2[MassElectric]</definedName>
    <definedName name="MENationalGrid" localSheetId="1">Table2[MassElectric]</definedName>
    <definedName name="MENationalGrid">Table2[MassElectric]</definedName>
    <definedName name="MENG" localSheetId="4">[1]!Table2[MassElectric]</definedName>
    <definedName name="MENG" localSheetId="1">Table2[MassElectric]</definedName>
    <definedName name="MENG">Table2[MassElectric]</definedName>
    <definedName name="NantucketElectric" localSheetId="4">[1]!Table3[NantucketElectric]</definedName>
    <definedName name="NantucketElectric" localSheetId="1">Table3[NantucketElectric]</definedName>
    <definedName name="NantucketElectric">Table3[NantucketElectric]</definedName>
    <definedName name="NationalGrid" localSheetId="4">[1]!Table12[NationalGrid]</definedName>
    <definedName name="NationalGrid" localSheetId="1">Table12[NationalGrid]</definedName>
    <definedName name="NationalGrid">Table12[NationalGrid]</definedName>
    <definedName name="NationalGridMassElectric" localSheetId="1">Table8[NGridMassElectric]</definedName>
    <definedName name="NationalGridMassElectric">Table8[NGridMassElectric]</definedName>
    <definedName name="NationalGridNantucketElectric" localSheetId="1">Table15[NGridNantucketElectric]</definedName>
    <definedName name="NationalGridNantucketElectric">Table15[NGridNantucketElectric]</definedName>
    <definedName name="NENationalGrid" localSheetId="4">[1]!Table3[NantucketElectric]</definedName>
    <definedName name="NENationalGrid" localSheetId="1">Table3[NantucketElectric]</definedName>
    <definedName name="NENationalGrid">Table3[NantucketElectric]</definedName>
    <definedName name="NENG">Tables!$B$15:$B$20</definedName>
    <definedName name="NGridMassElectric">[1]!Table8[NGridMassElectric]</definedName>
    <definedName name="NGridNantucketElectric">[1]!Table15[NGridNantucketElectric]</definedName>
    <definedName name="NotLow" localSheetId="1">Table29[Project Size]</definedName>
    <definedName name="NotLow">Table29[Project Size]</definedName>
    <definedName name="OffTakerAdder" localSheetId="4">[1]!Table10[Off-taker Based Adder]</definedName>
    <definedName name="OffTakerAdder" localSheetId="1">Table10[Off-taker Based Adder]</definedName>
    <definedName name="OffTakerAdder">Table10[Off-taker Based Adder]</definedName>
    <definedName name="ProjectSize" localSheetId="4">[1]!Table7[Project Size]</definedName>
    <definedName name="ProjectSize" localSheetId="1">Table7[Project Size]</definedName>
    <definedName name="ProjectSize">Table7[Project Size]</definedName>
    <definedName name="Size2Column" localSheetId="1">Offtaker2[[#All],[ProjectSize2]]</definedName>
    <definedName name="Size2Column">Offtaker2[[#All],[ProjectSize2]]</definedName>
    <definedName name="Size2Start" localSheetId="1">Offtaker2[[#Headers],[ProjectSize2]]</definedName>
    <definedName name="Size2Start">Offtaker2[[#Headers],[ProjectSize2]]</definedName>
    <definedName name="Size3Column" localSheetId="1">Tracking3[[#All],[ProjectSize3]]</definedName>
    <definedName name="Size3Column">Tracking3[[#All],[ProjectSize3]]</definedName>
    <definedName name="Size3Start" localSheetId="1">Tracking3[[#Headers],[ProjectSize3]]</definedName>
    <definedName name="Size3Start">Tracking3[[#Headers],[ProjectSize3]]</definedName>
    <definedName name="SizeColumn" localSheetId="1">ValidationLists[[#All],[ProjectSize]]</definedName>
    <definedName name="SizeColumn">ValidationLists[[#All],[ProjectSize]]</definedName>
    <definedName name="SizeList" localSheetId="1">Sizes[ProjectSize]</definedName>
    <definedName name="SizeList">Sizes[ProjectSize]</definedName>
    <definedName name="SizeStart" localSheetId="1">ValidationLists[[#Headers],[ProjectSize]]</definedName>
    <definedName name="SizeStart">ValidationLists[[#Headers],[ProjectSize]]</definedName>
    <definedName name="SouthShoreCCVineyard" localSheetId="1">Table18[SouthShoreCCVineyard]</definedName>
    <definedName name="SouthShoreCCVineyard">Table18[SouthShoreCCVineyard]</definedName>
    <definedName name="SouthShoreCCVinyard" localSheetId="4">[1]!Table18[SouthShore,CC,Vinyard]</definedName>
    <definedName name="SouthShoreCCVinyard" localSheetId="1">Table18[SouthShoreCCVineyard]</definedName>
    <definedName name="SouthShoreCCVinyard">Table18[SouthShoreCCVineyard]</definedName>
    <definedName name="Test">Tables!#REF!</definedName>
    <definedName name="Tracking">[1]!Table11[Solar tracking Adder]</definedName>
    <definedName name="TrackingAdder" localSheetId="1">Table11[Solar tracking Adder]</definedName>
    <definedName name="TrackingAdder">Table11[Solar tracking Adder]</definedName>
    <definedName name="Unitil" localSheetId="4">[1]!Table13[Unitil]</definedName>
    <definedName name="Unitil" localSheetId="1">Table13[Unitil]</definedName>
    <definedName name="Unitil">Table13[Unitil]</definedName>
    <definedName name="UnitilFitch" localSheetId="4">[1]!Table4[UnitilFitch]</definedName>
    <definedName name="UnitilFitch" localSheetId="1">Table4[UnitilFitch]</definedName>
    <definedName name="UnitilFitch">Table4[UnitilFitch]</definedName>
    <definedName name="UnitilUnitilFitch" localSheetId="4">[1]!Table20[UnitilUnitilFitch]</definedName>
    <definedName name="UnitilUnitilFitch" localSheetId="1">Table20[UnitilUnitilFitch]</definedName>
    <definedName name="UnitilUnitilFitch">Table20[UnitilUnitilFitch]</definedName>
    <definedName name="WesternMass" localSheetId="4">[1]!Table19[WesternMass]</definedName>
    <definedName name="WesternMass" localSheetId="1">Table19[WesternMass]</definedName>
    <definedName name="WesternMass">Table19[WesternMass]</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70" i="24" l="1"/>
  <c r="J6" i="24"/>
  <c r="F10" i="9"/>
  <c r="G9" i="9"/>
  <c r="F9" i="9"/>
  <c r="D48" i="11"/>
  <c r="E48" i="11"/>
  <c r="F48" i="11"/>
  <c r="G48" i="11"/>
  <c r="C48" i="11"/>
  <c r="B72" i="24"/>
  <c r="B73" i="24"/>
  <c r="B74" i="24"/>
  <c r="B75" i="24"/>
  <c r="B76" i="24"/>
  <c r="B77" i="24"/>
  <c r="B78" i="24"/>
  <c r="B79" i="24"/>
  <c r="B80" i="24"/>
  <c r="B81" i="24"/>
  <c r="B82" i="24"/>
  <c r="B83" i="24"/>
  <c r="B84" i="24"/>
  <c r="B85" i="24"/>
  <c r="B86" i="24"/>
  <c r="B87" i="24"/>
  <c r="P115" i="11"/>
  <c r="P112" i="11"/>
  <c r="P109" i="11"/>
  <c r="P103" i="11"/>
  <c r="P100" i="11"/>
  <c r="P94" i="11"/>
  <c r="P91" i="11"/>
  <c r="G6" i="21"/>
  <c r="H6" i="21"/>
  <c r="G7" i="21"/>
  <c r="H7" i="21"/>
  <c r="G8" i="21"/>
  <c r="H8" i="21"/>
  <c r="G9" i="21"/>
  <c r="H9" i="21"/>
  <c r="G10" i="21"/>
  <c r="H10" i="21"/>
  <c r="G11" i="21"/>
  <c r="H11" i="21"/>
  <c r="G12" i="21"/>
  <c r="H12" i="21"/>
  <c r="G13" i="21"/>
  <c r="H13" i="21"/>
  <c r="G14" i="21"/>
  <c r="H14" i="21"/>
  <c r="G15" i="21"/>
  <c r="H15" i="21"/>
  <c r="G16" i="21"/>
  <c r="H16" i="21"/>
  <c r="G17" i="21"/>
  <c r="H17" i="21"/>
  <c r="G18" i="21"/>
  <c r="H18" i="21"/>
  <c r="G19" i="21"/>
  <c r="H19" i="21"/>
  <c r="G20" i="21"/>
  <c r="H20" i="21"/>
  <c r="G21" i="21"/>
  <c r="H21" i="21"/>
  <c r="G22" i="21"/>
  <c r="H22" i="21"/>
  <c r="G23" i="21"/>
  <c r="H23" i="21"/>
  <c r="G24" i="21"/>
  <c r="H24" i="21"/>
  <c r="G25" i="21"/>
  <c r="H25" i="21"/>
  <c r="G26" i="21"/>
  <c r="H26" i="21"/>
  <c r="G27" i="21"/>
  <c r="H27" i="21"/>
  <c r="G28" i="21"/>
  <c r="H28" i="21"/>
  <c r="G29" i="21"/>
  <c r="H29" i="21"/>
  <c r="G30" i="21"/>
  <c r="H30" i="21"/>
  <c r="G31" i="21"/>
  <c r="H31" i="21"/>
  <c r="G32" i="21"/>
  <c r="H32" i="21"/>
  <c r="G33" i="21"/>
  <c r="H33" i="21"/>
  <c r="G34" i="21"/>
  <c r="H34" i="21"/>
  <c r="G35" i="21"/>
  <c r="H35" i="21"/>
  <c r="G36" i="21"/>
  <c r="H36" i="21"/>
  <c r="G37" i="21"/>
  <c r="H37" i="21"/>
  <c r="G38" i="21"/>
  <c r="H38" i="21"/>
  <c r="H5" i="21"/>
  <c r="G5" i="21"/>
  <c r="J34" i="24" l="1"/>
  <c r="J37" i="24"/>
  <c r="J33" i="24"/>
  <c r="J35" i="24" l="1"/>
  <c r="J36" i="24"/>
  <c r="J40" i="24"/>
  <c r="J38" i="24"/>
  <c r="J39" i="24"/>
  <c r="J41" i="24" l="1"/>
  <c r="J43" i="24" l="1"/>
  <c r="J42" i="24"/>
  <c r="J67" i="24" l="1"/>
  <c r="J68" i="24"/>
  <c r="J69" i="24"/>
  <c r="J71" i="24"/>
  <c r="J66" i="24"/>
  <c r="E12" i="12" l="1"/>
  <c r="E11" i="12"/>
  <c r="E15" i="12"/>
  <c r="E14" i="12"/>
  <c r="E13" i="12"/>
  <c r="J7" i="24" l="1"/>
  <c r="J5" i="24"/>
  <c r="J4" i="24"/>
  <c r="J3" i="24"/>
  <c r="J2" i="24"/>
  <c r="B30" i="24"/>
  <c r="F6" i="20" l="1"/>
  <c r="F5" i="20"/>
  <c r="G6" i="20"/>
  <c r="E6" i="12"/>
  <c r="E7" i="12"/>
  <c r="E8" i="12"/>
  <c r="E9" i="12"/>
  <c r="E10" i="12"/>
  <c r="C23" i="12"/>
  <c r="J86" i="24"/>
  <c r="J87" i="24"/>
  <c r="J88" i="24"/>
  <c r="J89" i="24"/>
  <c r="J90" i="24"/>
  <c r="J91" i="24"/>
  <c r="J92" i="24"/>
  <c r="J93" i="24"/>
  <c r="J94" i="24"/>
  <c r="J95" i="24"/>
  <c r="J96" i="24"/>
  <c r="J97" i="24"/>
  <c r="J98" i="24"/>
  <c r="J99" i="24"/>
  <c r="J100" i="24"/>
  <c r="J101" i="24"/>
  <c r="J102" i="24"/>
  <c r="J103" i="24"/>
  <c r="J104" i="24"/>
  <c r="J105" i="24"/>
  <c r="J106" i="24"/>
  <c r="J107" i="24"/>
  <c r="J108" i="24"/>
  <c r="J109" i="24"/>
  <c r="J110" i="24"/>
  <c r="J111" i="24"/>
  <c r="J112" i="24"/>
  <c r="J113" i="24"/>
  <c r="J114" i="24"/>
  <c r="J115" i="24"/>
  <c r="J116" i="24"/>
  <c r="J117" i="24"/>
  <c r="J118" i="24"/>
  <c r="J119" i="24"/>
  <c r="J120" i="24"/>
  <c r="J121" i="24"/>
  <c r="J122" i="24"/>
  <c r="J123" i="24"/>
  <c r="J124" i="24"/>
  <c r="J125" i="24"/>
  <c r="J126" i="24"/>
  <c r="J127" i="24"/>
  <c r="J128" i="24"/>
  <c r="J129" i="24"/>
  <c r="J85" i="24"/>
  <c r="J76" i="24"/>
  <c r="J77" i="24"/>
  <c r="J78" i="24"/>
  <c r="J79" i="24"/>
  <c r="J80" i="24"/>
  <c r="J81" i="24"/>
  <c r="J82" i="24"/>
  <c r="J83" i="24"/>
  <c r="J75" i="24"/>
  <c r="J73" i="24"/>
  <c r="J72" i="24"/>
  <c r="J22" i="24"/>
  <c r="J23" i="24"/>
  <c r="J24" i="24"/>
  <c r="J25" i="24"/>
  <c r="J26" i="24"/>
  <c r="J27" i="24"/>
  <c r="J28" i="24"/>
  <c r="J29" i="24"/>
  <c r="J30" i="24"/>
  <c r="J31" i="24"/>
  <c r="J32" i="24"/>
  <c r="J44" i="24"/>
  <c r="J45" i="24"/>
  <c r="J46" i="24"/>
  <c r="J47" i="24"/>
  <c r="J48" i="24"/>
  <c r="J49" i="24"/>
  <c r="J50" i="24"/>
  <c r="J51" i="24"/>
  <c r="J52" i="24"/>
  <c r="J53" i="24"/>
  <c r="J54" i="24"/>
  <c r="J55" i="24"/>
  <c r="J56" i="24"/>
  <c r="J57" i="24"/>
  <c r="J58" i="24"/>
  <c r="J59" i="24"/>
  <c r="J60" i="24"/>
  <c r="J61" i="24"/>
  <c r="J62" i="24"/>
  <c r="J63" i="24"/>
  <c r="J64" i="24"/>
  <c r="J65" i="24"/>
  <c r="J21" i="24"/>
  <c r="J9" i="24"/>
  <c r="J8" i="24"/>
  <c r="J19" i="24"/>
  <c r="J18" i="24"/>
  <c r="J11" i="24"/>
  <c r="J12" i="24"/>
  <c r="J13" i="24"/>
  <c r="J14" i="24"/>
  <c r="J15" i="24"/>
  <c r="J16" i="24"/>
  <c r="J17" i="24"/>
  <c r="G5" i="20" l="1"/>
  <c r="C22" i="12" a="1"/>
  <c r="C22" i="12" s="1"/>
  <c r="C29" i="12"/>
  <c r="C25" i="12"/>
  <c r="B29" i="24"/>
  <c r="B44" i="24"/>
  <c r="B45" i="24"/>
  <c r="B46" i="24"/>
  <c r="B47" i="24"/>
  <c r="B48" i="24"/>
  <c r="B49" i="24"/>
  <c r="B50" i="24"/>
  <c r="B51" i="24"/>
  <c r="B52" i="24"/>
  <c r="B53" i="24"/>
  <c r="B54" i="24"/>
  <c r="B55" i="24"/>
  <c r="B56" i="24"/>
  <c r="B57" i="24"/>
  <c r="B58" i="24"/>
  <c r="B59" i="24"/>
  <c r="B60" i="24"/>
  <c r="B61" i="24"/>
  <c r="B62" i="24"/>
  <c r="B63" i="24"/>
  <c r="B64" i="24"/>
  <c r="B65" i="24"/>
  <c r="B66" i="24"/>
  <c r="B67" i="24"/>
  <c r="B68" i="24"/>
  <c r="B69" i="24"/>
  <c r="B70" i="24"/>
  <c r="B71" i="24"/>
  <c r="B88" i="24"/>
  <c r="B89" i="24"/>
  <c r="B90" i="24"/>
  <c r="B91" i="24"/>
  <c r="B92" i="24"/>
  <c r="B93" i="24"/>
  <c r="B94" i="24"/>
  <c r="B95" i="24"/>
  <c r="B96" i="24"/>
  <c r="B97" i="24"/>
  <c r="B98" i="24"/>
  <c r="B99" i="24"/>
  <c r="B100" i="24"/>
  <c r="B101" i="24"/>
  <c r="B102" i="24"/>
  <c r="B103" i="24"/>
  <c r="B104" i="24"/>
  <c r="B105" i="24"/>
  <c r="B106" i="24"/>
  <c r="B107" i="24"/>
  <c r="B108" i="24"/>
  <c r="B109" i="24"/>
  <c r="B110" i="24"/>
  <c r="B111" i="24"/>
  <c r="B112" i="24"/>
  <c r="B113" i="24"/>
  <c r="B114" i="24"/>
  <c r="B115" i="24"/>
  <c r="B116" i="24"/>
  <c r="B117" i="24"/>
  <c r="B118" i="24"/>
  <c r="B119" i="24"/>
  <c r="B120" i="24"/>
  <c r="B121" i="24"/>
  <c r="B122" i="24"/>
  <c r="B123" i="24"/>
  <c r="B124" i="24"/>
  <c r="B125" i="24"/>
  <c r="B126" i="24"/>
  <c r="B127" i="24"/>
  <c r="B128" i="24"/>
  <c r="B129" i="24"/>
  <c r="B32" i="24"/>
  <c r="B33" i="24"/>
  <c r="B34" i="24"/>
  <c r="B35" i="24"/>
  <c r="B36" i="24"/>
  <c r="B37" i="24"/>
  <c r="B38" i="24"/>
  <c r="B39" i="24"/>
  <c r="B40" i="24"/>
  <c r="B41" i="24"/>
  <c r="B42" i="24"/>
  <c r="B43" i="24"/>
  <c r="B27" i="24"/>
  <c r="B28" i="24"/>
  <c r="B31" i="24"/>
  <c r="C24" i="12" l="1"/>
  <c r="C28" i="12" s="1"/>
  <c r="G10" i="9"/>
  <c r="G8" i="9"/>
  <c r="F8" i="9"/>
  <c r="G7" i="9"/>
  <c r="F7" i="9"/>
  <c r="G6" i="9"/>
  <c r="F6" i="9"/>
  <c r="G5" i="9"/>
  <c r="F5" i="9"/>
  <c r="F23" i="20" l="1"/>
  <c r="F22" i="20"/>
  <c r="F21" i="20"/>
  <c r="F20" i="20"/>
  <c r="F19" i="20"/>
  <c r="F13" i="20"/>
  <c r="F12" i="20"/>
  <c r="F11" i="20"/>
  <c r="F10" i="20"/>
  <c r="F9" i="20"/>
  <c r="F8" i="20"/>
  <c r="F7" i="20"/>
  <c r="G20" i="20" l="1"/>
  <c r="G21" i="20"/>
  <c r="G22" i="20"/>
  <c r="G23" i="20"/>
  <c r="G19" i="20"/>
  <c r="G7" i="20"/>
  <c r="G8" i="20"/>
  <c r="G9" i="20"/>
  <c r="G10" i="20"/>
  <c r="G11" i="20"/>
  <c r="G12" i="20"/>
  <c r="G13" i="20"/>
  <c r="R19" i="14" l="1"/>
  <c r="Q19" i="14"/>
  <c r="R16" i="14"/>
  <c r="Q16" i="14"/>
  <c r="R15" i="14"/>
  <c r="Q15" i="14"/>
  <c r="R13" i="14"/>
  <c r="Q13" i="14"/>
  <c r="R12" i="14"/>
  <c r="Q12" i="14"/>
  <c r="Q11" i="14"/>
  <c r="R11" i="14" s="1"/>
  <c r="B26" i="24" l="1"/>
  <c r="B25" i="24"/>
  <c r="B24" i="24"/>
  <c r="B23" i="24"/>
  <c r="B22" i="24"/>
  <c r="B21" i="24"/>
  <c r="B20" i="24"/>
  <c r="B19" i="24"/>
  <c r="B18" i="24"/>
  <c r="B17" i="24"/>
  <c r="B16" i="24"/>
  <c r="B15" i="24"/>
  <c r="B14" i="24"/>
  <c r="B13" i="24"/>
  <c r="B12" i="24"/>
  <c r="B11" i="24"/>
  <c r="B10" i="24"/>
  <c r="B9" i="24"/>
  <c r="B8" i="24"/>
  <c r="B7" i="24"/>
  <c r="B6" i="24"/>
  <c r="B5" i="24"/>
  <c r="B4" i="24"/>
  <c r="B3" i="24"/>
  <c r="B2" i="24"/>
  <c r="D16" i="14" l="1"/>
  <c r="E16" i="14" s="1"/>
  <c r="F16" i="14" s="1"/>
  <c r="G16" i="14" s="1"/>
  <c r="H16" i="14" s="1"/>
  <c r="I16" i="14" s="1"/>
  <c r="J16" i="14" s="1"/>
  <c r="K16" i="14" s="1"/>
  <c r="L16" i="14" s="1"/>
  <c r="M16" i="14" s="1"/>
  <c r="N16" i="14" s="1"/>
  <c r="O16" i="14" s="1"/>
  <c r="P16" i="14" s="1"/>
  <c r="D15" i="14"/>
  <c r="E15" i="14" s="1"/>
  <c r="F15" i="14" s="1"/>
  <c r="G15" i="14" s="1"/>
  <c r="H15" i="14" s="1"/>
  <c r="I15" i="14" s="1"/>
  <c r="J15" i="14" s="1"/>
  <c r="K15" i="14" s="1"/>
  <c r="L15" i="14" s="1"/>
  <c r="M15" i="14" s="1"/>
  <c r="N15" i="14" s="1"/>
  <c r="O15" i="14" s="1"/>
  <c r="P15" i="14" s="1"/>
  <c r="D13" i="14"/>
  <c r="E13" i="14" s="1"/>
  <c r="F13" i="14" s="1"/>
  <c r="G13" i="14" s="1"/>
  <c r="H13" i="14" s="1"/>
  <c r="I13" i="14" s="1"/>
  <c r="J13" i="14" s="1"/>
  <c r="K13" i="14" s="1"/>
  <c r="L13" i="14" s="1"/>
  <c r="M13" i="14" s="1"/>
  <c r="N13" i="14" s="1"/>
  <c r="O13" i="14" s="1"/>
  <c r="P13" i="14" s="1"/>
  <c r="D12" i="14"/>
  <c r="E12" i="14" s="1"/>
  <c r="F12" i="14" s="1"/>
  <c r="G12" i="14" s="1"/>
  <c r="H12" i="14" s="1"/>
  <c r="I12" i="14" s="1"/>
  <c r="J12" i="14" s="1"/>
  <c r="K12" i="14" s="1"/>
  <c r="L12" i="14" s="1"/>
  <c r="M12" i="14" s="1"/>
  <c r="N12" i="14" s="1"/>
  <c r="O12" i="14" s="1"/>
  <c r="P12" i="14" s="1"/>
  <c r="D11" i="14"/>
  <c r="E11" i="14" s="1"/>
  <c r="F11" i="14" s="1"/>
  <c r="G11" i="14" s="1"/>
  <c r="H11" i="14" s="1"/>
  <c r="I11" i="14" s="1"/>
  <c r="J11" i="14" s="1"/>
  <c r="K11" i="14" s="1"/>
  <c r="L11" i="14" s="1"/>
  <c r="M11" i="14" s="1"/>
  <c r="N11" i="14" s="1"/>
  <c r="O11" i="14" s="1"/>
  <c r="P11" i="14" s="1"/>
  <c r="D19" i="14"/>
  <c r="E19" i="14" s="1"/>
  <c r="F19" i="14" s="1"/>
  <c r="G19" i="14" s="1"/>
  <c r="H19" i="14" s="1"/>
  <c r="I19" i="14" s="1"/>
  <c r="J19" i="14" s="1"/>
  <c r="K19" i="14" s="1"/>
  <c r="L19" i="14" s="1"/>
  <c r="M19" i="14" s="1"/>
  <c r="N19" i="14" s="1"/>
  <c r="O19" i="14" s="1"/>
  <c r="P19" i="14" s="1"/>
  <c r="J15" i="13"/>
  <c r="K15" i="13" s="1"/>
  <c r="L15" i="13" s="1"/>
  <c r="M15" i="13" s="1"/>
  <c r="N15" i="13" s="1"/>
  <c r="O15" i="13" s="1"/>
  <c r="P15" i="13" s="1"/>
  <c r="Q15" i="13" s="1"/>
  <c r="R15" i="13" s="1"/>
  <c r="S15" i="13" s="1"/>
  <c r="T15" i="13" s="1"/>
  <c r="J14" i="13"/>
  <c r="K14" i="13" s="1"/>
  <c r="L14" i="13" s="1"/>
  <c r="M14" i="13" s="1"/>
  <c r="N14" i="13" s="1"/>
  <c r="O14" i="13" s="1"/>
  <c r="P14" i="13" s="1"/>
  <c r="Q14" i="13" s="1"/>
  <c r="R14" i="13" s="1"/>
  <c r="S14" i="13" s="1"/>
  <c r="T14" i="13" s="1"/>
  <c r="K13" i="13"/>
  <c r="L13" i="13" s="1"/>
  <c r="M13" i="13" s="1"/>
  <c r="N13" i="13" s="1"/>
  <c r="O13" i="13" s="1"/>
  <c r="P13" i="13" s="1"/>
  <c r="Q13" i="13" s="1"/>
  <c r="R13" i="13" s="1"/>
  <c r="S13" i="13" s="1"/>
  <c r="T13" i="13" s="1"/>
  <c r="J13" i="13"/>
  <c r="J12" i="13"/>
  <c r="K12" i="13" s="1"/>
  <c r="L12" i="13" s="1"/>
  <c r="M12" i="13" s="1"/>
  <c r="N12" i="13" s="1"/>
  <c r="O12" i="13" s="1"/>
  <c r="P12" i="13" s="1"/>
  <c r="Q12" i="13" s="1"/>
  <c r="R12" i="13" s="1"/>
  <c r="S12" i="13" s="1"/>
  <c r="T12" i="13" s="1"/>
  <c r="K11" i="13"/>
  <c r="L11" i="13" s="1"/>
  <c r="M11" i="13" s="1"/>
  <c r="N11" i="13" s="1"/>
  <c r="O11" i="13" s="1"/>
  <c r="P11" i="13" s="1"/>
  <c r="Q11" i="13" s="1"/>
  <c r="R11" i="13" s="1"/>
  <c r="S11" i="13" s="1"/>
  <c r="T11" i="13" s="1"/>
  <c r="J11" i="13"/>
  <c r="L10" i="13"/>
  <c r="M10" i="13" s="1"/>
  <c r="N10" i="13" s="1"/>
  <c r="O10" i="13" s="1"/>
  <c r="P10" i="13" s="1"/>
  <c r="Q10" i="13" s="1"/>
  <c r="R10" i="13" s="1"/>
  <c r="S10" i="13" s="1"/>
  <c r="T10" i="13" s="1"/>
  <c r="K10" i="13"/>
  <c r="J10" i="13"/>
  <c r="J9" i="13"/>
  <c r="K9" i="13" s="1"/>
  <c r="L9" i="13" s="1"/>
  <c r="J8" i="13"/>
  <c r="K8" i="13" s="1"/>
  <c r="L8" i="13" s="1"/>
  <c r="J7" i="13"/>
  <c r="K7" i="13" s="1"/>
  <c r="L7" i="13" s="1"/>
  <c r="J6" i="13"/>
  <c r="K6" i="13" s="1"/>
  <c r="L6" i="13" s="1"/>
  <c r="K5" i="13"/>
  <c r="L5" i="13" s="1"/>
  <c r="J5" i="13"/>
  <c r="J4" i="13"/>
  <c r="K4" i="13" s="1"/>
  <c r="L4" i="13" s="1"/>
  <c r="J33" i="13"/>
  <c r="K33" i="13" s="1"/>
  <c r="L33" i="13" s="1"/>
  <c r="M33" i="13" s="1"/>
  <c r="N33" i="13" s="1"/>
  <c r="O33" i="13" s="1"/>
  <c r="P33" i="13" s="1"/>
  <c r="Q33" i="13" s="1"/>
  <c r="R33" i="13" s="1"/>
  <c r="S33" i="13" s="1"/>
  <c r="T33" i="13" s="1"/>
  <c r="J32" i="13"/>
  <c r="K32" i="13" s="1"/>
  <c r="L32" i="13" s="1"/>
  <c r="M32" i="13" s="1"/>
  <c r="N32" i="13" s="1"/>
  <c r="O32" i="13" s="1"/>
  <c r="P32" i="13" s="1"/>
  <c r="Q32" i="13" s="1"/>
  <c r="R32" i="13" s="1"/>
  <c r="S32" i="13" s="1"/>
  <c r="T32" i="13" s="1"/>
  <c r="K31" i="13"/>
  <c r="L31" i="13" s="1"/>
  <c r="M31" i="13" s="1"/>
  <c r="N31" i="13" s="1"/>
  <c r="O31" i="13" s="1"/>
  <c r="P31" i="13" s="1"/>
  <c r="Q31" i="13" s="1"/>
  <c r="R31" i="13" s="1"/>
  <c r="S31" i="13" s="1"/>
  <c r="T31" i="13" s="1"/>
  <c r="J31" i="13"/>
  <c r="K30" i="13"/>
  <c r="L30" i="13" s="1"/>
  <c r="M30" i="13" s="1"/>
  <c r="N30" i="13" s="1"/>
  <c r="O30" i="13" s="1"/>
  <c r="P30" i="13" s="1"/>
  <c r="Q30" i="13" s="1"/>
  <c r="R30" i="13" s="1"/>
  <c r="S30" i="13" s="1"/>
  <c r="T30" i="13" s="1"/>
  <c r="J30" i="13"/>
  <c r="K29" i="13"/>
  <c r="L29" i="13" s="1"/>
  <c r="M29" i="13" s="1"/>
  <c r="N29" i="13" s="1"/>
  <c r="O29" i="13" s="1"/>
  <c r="P29" i="13" s="1"/>
  <c r="Q29" i="13" s="1"/>
  <c r="R29" i="13" s="1"/>
  <c r="S29" i="13" s="1"/>
  <c r="T29" i="13" s="1"/>
  <c r="J29" i="13"/>
  <c r="L28" i="13"/>
  <c r="M28" i="13" s="1"/>
  <c r="N28" i="13" s="1"/>
  <c r="O28" i="13" s="1"/>
  <c r="P28" i="13" s="1"/>
  <c r="Q28" i="13" s="1"/>
  <c r="R28" i="13" s="1"/>
  <c r="S28" i="13" s="1"/>
  <c r="T28" i="13" s="1"/>
  <c r="K28" i="13"/>
  <c r="J28" i="13"/>
  <c r="J27" i="13"/>
  <c r="K27" i="13" s="1"/>
  <c r="L27" i="13" s="1"/>
  <c r="M27" i="13" s="1"/>
  <c r="N27" i="13" s="1"/>
  <c r="O27" i="13" s="1"/>
  <c r="P27" i="13" s="1"/>
  <c r="Q27" i="13" s="1"/>
  <c r="R27" i="13" s="1"/>
  <c r="S27" i="13" s="1"/>
  <c r="T27" i="13" s="1"/>
  <c r="J26" i="13"/>
  <c r="K26" i="13" s="1"/>
  <c r="L26" i="13" s="1"/>
  <c r="M26" i="13" s="1"/>
  <c r="N26" i="13" s="1"/>
  <c r="O26" i="13" s="1"/>
  <c r="P26" i="13" s="1"/>
  <c r="Q26" i="13" s="1"/>
  <c r="R26" i="13" s="1"/>
  <c r="S26" i="13" s="1"/>
  <c r="T26" i="13" s="1"/>
  <c r="J25" i="13"/>
  <c r="K25" i="13" s="1"/>
  <c r="L25" i="13" s="1"/>
  <c r="M25" i="13" s="1"/>
  <c r="N25" i="13" s="1"/>
  <c r="O25" i="13" s="1"/>
  <c r="P25" i="13" s="1"/>
  <c r="Q25" i="13" s="1"/>
  <c r="R25" i="13" s="1"/>
  <c r="S25" i="13" s="1"/>
  <c r="T25" i="13" s="1"/>
  <c r="J24" i="13"/>
  <c r="K24" i="13" s="1"/>
  <c r="L24" i="13" s="1"/>
  <c r="M24" i="13" s="1"/>
  <c r="N24" i="13" s="1"/>
  <c r="O24" i="13" s="1"/>
  <c r="P24" i="13" s="1"/>
  <c r="Q24" i="13" s="1"/>
  <c r="R24" i="13" s="1"/>
  <c r="S24" i="13" s="1"/>
  <c r="T24" i="13" s="1"/>
  <c r="K23" i="13"/>
  <c r="L23" i="13" s="1"/>
  <c r="M23" i="13" s="1"/>
  <c r="N23" i="13" s="1"/>
  <c r="O23" i="13" s="1"/>
  <c r="P23" i="13" s="1"/>
  <c r="Q23" i="13" s="1"/>
  <c r="R23" i="13" s="1"/>
  <c r="S23" i="13" s="1"/>
  <c r="T23" i="13" s="1"/>
  <c r="J23" i="13"/>
  <c r="K22" i="13"/>
  <c r="L22" i="13" s="1"/>
  <c r="M22" i="13" s="1"/>
  <c r="N22" i="13" s="1"/>
  <c r="O22" i="13" s="1"/>
  <c r="P22" i="13" s="1"/>
  <c r="Q22" i="13" s="1"/>
  <c r="R22" i="13" s="1"/>
  <c r="S22" i="13" s="1"/>
  <c r="T22" i="13" s="1"/>
  <c r="J22" i="13"/>
  <c r="I33" i="13"/>
  <c r="I32" i="13"/>
  <c r="I31" i="13"/>
  <c r="I30" i="13"/>
  <c r="I29" i="13"/>
  <c r="I28" i="13"/>
  <c r="I27" i="13"/>
  <c r="I26" i="13"/>
  <c r="I25" i="13"/>
  <c r="I24" i="13"/>
  <c r="I23" i="13"/>
  <c r="I22" i="13"/>
  <c r="I15" i="13"/>
  <c r="I14" i="13"/>
  <c r="I13" i="13"/>
  <c r="I12" i="13"/>
  <c r="I11" i="13"/>
  <c r="I10" i="13"/>
  <c r="I9" i="13"/>
  <c r="I8" i="13"/>
  <c r="I7" i="13"/>
  <c r="I6" i="13"/>
  <c r="I5" i="13"/>
  <c r="I4" i="13"/>
  <c r="H33" i="13"/>
  <c r="H32" i="13"/>
  <c r="H31" i="13"/>
  <c r="H30" i="13"/>
  <c r="H29" i="13"/>
  <c r="H28" i="13"/>
  <c r="H27" i="13"/>
  <c r="H26" i="13"/>
  <c r="H25" i="13"/>
  <c r="H24" i="13"/>
  <c r="H23" i="13"/>
  <c r="H22" i="13"/>
  <c r="H21" i="13"/>
  <c r="H20" i="13"/>
  <c r="H19" i="13"/>
  <c r="H18" i="13"/>
  <c r="H17" i="13"/>
  <c r="H16" i="13"/>
  <c r="H15" i="13"/>
  <c r="H14" i="13"/>
  <c r="H13" i="13"/>
  <c r="H12" i="13"/>
  <c r="H11" i="13"/>
  <c r="H10" i="13"/>
  <c r="H9" i="13"/>
  <c r="H8" i="13"/>
  <c r="H7" i="13"/>
  <c r="H6" i="13"/>
  <c r="H5" i="13"/>
  <c r="H4" i="13"/>
  <c r="G33" i="13"/>
  <c r="G32" i="13"/>
  <c r="G31" i="13"/>
  <c r="G30" i="13"/>
  <c r="G29" i="13"/>
  <c r="G28" i="13"/>
  <c r="G27" i="13"/>
  <c r="G26" i="13"/>
  <c r="G25" i="13"/>
  <c r="G24" i="13"/>
  <c r="G23" i="13"/>
  <c r="G22" i="13"/>
  <c r="G21" i="13"/>
  <c r="G20" i="13"/>
  <c r="G19" i="13"/>
  <c r="G18" i="13"/>
  <c r="G17" i="13"/>
  <c r="G16" i="13"/>
  <c r="G15" i="13"/>
  <c r="G14" i="13"/>
  <c r="G13" i="13"/>
  <c r="G12" i="13"/>
  <c r="G11" i="13"/>
  <c r="G10" i="13"/>
  <c r="G9" i="13"/>
  <c r="G8" i="13"/>
  <c r="G7" i="13"/>
  <c r="G6" i="13"/>
  <c r="G5" i="13"/>
  <c r="G4" i="13"/>
  <c r="F33" i="13"/>
  <c r="F32" i="13"/>
  <c r="F31" i="13"/>
  <c r="F30" i="13"/>
  <c r="F29" i="13"/>
  <c r="F28" i="13"/>
  <c r="F27" i="13"/>
  <c r="F26" i="13"/>
  <c r="F25" i="13"/>
  <c r="F24" i="13"/>
  <c r="F23" i="13"/>
  <c r="F22" i="13"/>
  <c r="F21" i="13"/>
  <c r="F20" i="13"/>
  <c r="F19" i="13"/>
  <c r="F18" i="13"/>
  <c r="F17" i="13"/>
  <c r="F16" i="13"/>
  <c r="F15" i="13"/>
  <c r="F14" i="13"/>
  <c r="F13" i="13"/>
  <c r="F12" i="13"/>
  <c r="F11" i="13"/>
  <c r="F10" i="13"/>
  <c r="F9" i="13"/>
  <c r="F8" i="13"/>
  <c r="F7" i="13"/>
  <c r="F6" i="13"/>
  <c r="F5" i="13"/>
  <c r="F4" i="13"/>
  <c r="E32" i="13"/>
  <c r="E31" i="13"/>
  <c r="E30" i="13"/>
  <c r="E29" i="13"/>
  <c r="E28" i="13"/>
  <c r="E26" i="13"/>
  <c r="E25" i="13"/>
  <c r="E24" i="13"/>
  <c r="E23" i="13"/>
  <c r="E22" i="13"/>
  <c r="E20" i="13"/>
  <c r="E19" i="13"/>
  <c r="E18" i="13"/>
  <c r="E17" i="13"/>
  <c r="E16" i="13"/>
  <c r="E14" i="13"/>
  <c r="E13" i="13"/>
  <c r="E12" i="13"/>
  <c r="E11" i="13"/>
  <c r="E10" i="13"/>
  <c r="E8" i="13"/>
  <c r="E7" i="13"/>
  <c r="E6" i="13"/>
  <c r="E5" i="13"/>
  <c r="E4" i="1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<sst xmlns="http://schemas.openxmlformats.org/spreadsheetml/2006/main" count="1331" uniqueCount="355">
  <si>
    <t>for Behind-the-Meter Solar Tariff Generation Units</t>
  </si>
  <si>
    <t>Criteria</t>
  </si>
  <si>
    <t>Click on cells below, choose from dropdown options</t>
  </si>
  <si>
    <t>Results</t>
  </si>
  <si>
    <t xml:space="preserve">
Instructions: Starting at the top of the calculator, input system information using the drop-down menus in the green cells. If you change an entry, be sure to confirm all other entries, as drop-down menus are dependent on one another. Purple cells will populate based on choices made in green cells.</t>
  </si>
  <si>
    <t>Electric Distribution Company</t>
  </si>
  <si>
    <t>Service Area</t>
  </si>
  <si>
    <t>Rate Class</t>
  </si>
  <si>
    <t>Capacity Block</t>
  </si>
  <si>
    <t>Project Size (kW AC)</t>
  </si>
  <si>
    <t>Location Based Adder</t>
  </si>
  <si>
    <t>Off-taker Based Adder</t>
  </si>
  <si>
    <t>Solar Tracking Adder</t>
  </si>
  <si>
    <t>Pollinator Adder</t>
  </si>
  <si>
    <t>Energy Storage Adder*</t>
  </si>
  <si>
    <t>Notes:</t>
  </si>
  <si>
    <t>*Follow the link below to access DOER's Energy Storage Guideline, which has a separate calculator to calculate the Energy Storage Adder</t>
  </si>
  <si>
    <t>https://www.mass.gov/doc/energy-storage-adder-calculator</t>
  </si>
  <si>
    <t>Calculated Rates</t>
  </si>
  <si>
    <t>Base Compensation Rate ($/kWh)</t>
  </si>
  <si>
    <t>Compensation Rate Adders ($/kWh)</t>
  </si>
  <si>
    <t>Total Compensation Rate ($/kWh)</t>
  </si>
  <si>
    <t>Value of Energy ($/kWh)</t>
  </si>
  <si>
    <t>SMART Incentive</t>
  </si>
  <si>
    <t>Solar Incentive Payment ($/kWh)</t>
  </si>
  <si>
    <t>Length of Compensation Rate Term (Years)</t>
  </si>
  <si>
    <t xml:space="preserve">DISCLAIMER: This SMART Incentive Calculator is intended to provide those that are considering installing a Behind-the-Meter Solar Tariff Generation Unit under the SMART Program with estimates of their Value of Energy and solar incentive payment rate, which will be fixed for the duration of their tariff term. The information contained in this tool is derived from available utility rate information and from DOER's Guideline on Capacity Blocks, Base Compensation Rates, and Compensation Rate Adders. The calculator is provided for estimation purposes only. Neither the Department of Energy Resources nor the Electric Distribution Companies make any warranties or representations, expressed or implied, as to the usefulness, completeness, or accuracy of the information contained, described, disclosed, or referred to in this tool. </t>
  </si>
  <si>
    <t>Massachusetts Electric</t>
  </si>
  <si>
    <t>3-Year Average Basic Service Rate</t>
  </si>
  <si>
    <t>Volumetric Rates</t>
  </si>
  <si>
    <t>Distribution*</t>
  </si>
  <si>
    <t>Transmission</t>
  </si>
  <si>
    <t>Transition</t>
  </si>
  <si>
    <t>(a)</t>
  </si>
  <si>
    <t>(b)</t>
  </si>
  <si>
    <t>(c)</t>
  </si>
  <si>
    <t>(d)</t>
  </si>
  <si>
    <t>(e) = (a) + (b) + (c) + (d)</t>
  </si>
  <si>
    <t>R-1</t>
  </si>
  <si>
    <t>R-2</t>
  </si>
  <si>
    <t>G-1</t>
  </si>
  <si>
    <t>G-2 NEMA</t>
  </si>
  <si>
    <t>G-2 WMCA</t>
  </si>
  <si>
    <t>G-2 SEMA</t>
  </si>
  <si>
    <t>G-3 NEMA</t>
  </si>
  <si>
    <t>G-3 WCMA</t>
  </si>
  <si>
    <t>G-3 SEMA</t>
  </si>
  <si>
    <t>Nantucket Electric</t>
  </si>
  <si>
    <t>G-2</t>
  </si>
  <si>
    <t>G-3</t>
  </si>
  <si>
    <t>3-Year Average Basic Service Rate: average of three calendar years prior to the year a Statement of Qualification is issued. Fixed Basic Service Rate for R-1, R-2, and G-1, Variable Basic Service Rate for G-2 and G-3</t>
  </si>
  <si>
    <t>Distribution, Transmission, Transition Rates: average of calendar year prior to the year a Statement of Qualification is issued.</t>
  </si>
  <si>
    <t>Information Sources:</t>
  </si>
  <si>
    <t>Residential Basic Service Rates:</t>
  </si>
  <si>
    <t>https://www.nationalgridus.com/media/pdfs/billing-payments/electric-rates/ma/resitable.pdf</t>
  </si>
  <si>
    <t>Commercial Basic Service Rates:</t>
  </si>
  <si>
    <t>https://www.nationalgridus.com/media/pdfs/billing-payments/electric-rates/ma/commtable.pdf</t>
  </si>
  <si>
    <t>Industrial Basic Service Rates:</t>
  </si>
  <si>
    <t>https://www.nationalgridus.com/media/pdfs/billing-payments/electric-rates/ma/indtable-2.pdf</t>
  </si>
  <si>
    <t xml:space="preserve">Historical Delivery Charges: </t>
  </si>
  <si>
    <t>https://www.nationalgridus.com/MA-Home/Rates/Service-Rates</t>
  </si>
  <si>
    <t>UNITIL</t>
  </si>
  <si>
    <t>3-Year Average Basic Service</t>
  </si>
  <si>
    <t>Volumetric Delivery Charges</t>
  </si>
  <si>
    <t>Distribution</t>
  </si>
  <si>
    <t>RD-1</t>
  </si>
  <si>
    <t>RD-2</t>
  </si>
  <si>
    <t>GD-1</t>
  </si>
  <si>
    <t>GD-2</t>
  </si>
  <si>
    <t>GD-3</t>
  </si>
  <si>
    <t>GD-4</t>
  </si>
  <si>
    <t>* Distribution charge includes all reconciling charges included for billing purposes except the Energy Efficiency Reconciliation Factor.</t>
  </si>
  <si>
    <t>Unitil Delivery Rates:</t>
  </si>
  <si>
    <t>Historical source not available online</t>
  </si>
  <si>
    <t xml:space="preserve">Basic Service Rates: </t>
  </si>
  <si>
    <t xml:space="preserve">https://www.mass.gov/service-details/basic-service-information-and-rates </t>
  </si>
  <si>
    <t>3- Year Basic Service Average</t>
  </si>
  <si>
    <t>All Eastern Massachusetts Territories</t>
  </si>
  <si>
    <t>Cambridge</t>
  </si>
  <si>
    <t>G-2 (62)</t>
  </si>
  <si>
    <t>G-3 (70)</t>
  </si>
  <si>
    <t>G-5 (36)</t>
  </si>
  <si>
    <t>G-6 (51)</t>
  </si>
  <si>
    <t>Greater</t>
  </si>
  <si>
    <t>G-3 (B3)</t>
  </si>
  <si>
    <t>Boston</t>
  </si>
  <si>
    <t>G-3 (G6)</t>
  </si>
  <si>
    <t>T-1 (B5)</t>
  </si>
  <si>
    <t xml:space="preserve">South Shore, </t>
  </si>
  <si>
    <t>G-2 (84)</t>
  </si>
  <si>
    <t>Cape Cod, and</t>
  </si>
  <si>
    <t>G-3 (24)</t>
  </si>
  <si>
    <t>Martha's</t>
  </si>
  <si>
    <t>G-4 (41)</t>
  </si>
  <si>
    <t>G-6 (22)</t>
  </si>
  <si>
    <t>R-3</t>
  </si>
  <si>
    <t>R-4</t>
  </si>
  <si>
    <t>Western</t>
  </si>
  <si>
    <t>Massachusetts</t>
  </si>
  <si>
    <t>T-4</t>
  </si>
  <si>
    <t>T-5</t>
  </si>
  <si>
    <r>
      <rPr>
        <vertAlign val="superscript"/>
        <sz val="11"/>
        <color theme="1"/>
        <rFont val="Calibri"/>
        <family val="2"/>
        <scheme val="minor"/>
      </rPr>
      <t>1</t>
    </r>
    <r>
      <rPr>
        <sz val="11"/>
        <color theme="1"/>
        <rFont val="Calibri"/>
        <family val="2"/>
        <scheme val="minor"/>
      </rPr>
      <t xml:space="preserve"> Includes rates 01 and 48 for Cambridge, A1 and A5 for Greater Boston, and rates 32, 39, 57, 58, 66, 68, and 39 for South Shore, Cape Cod, and Martha's Vineyard</t>
    </r>
  </si>
  <si>
    <r>
      <rPr>
        <vertAlign val="superscript"/>
        <sz val="11"/>
        <color theme="1"/>
        <rFont val="Calibri"/>
        <family val="2"/>
        <scheme val="minor"/>
      </rPr>
      <t>2</t>
    </r>
    <r>
      <rPr>
        <sz val="11"/>
        <color theme="1"/>
        <rFont val="Calibri"/>
        <family val="2"/>
        <scheme val="minor"/>
      </rPr>
      <t xml:space="preserve"> Includes rate 05 for Cambridge, A2 for Greater Boston, and rates 30, 37, and 38 for South Shore, Cape Cod, and Martha's Vineyard</t>
    </r>
  </si>
  <si>
    <r>
      <rPr>
        <vertAlign val="superscript"/>
        <sz val="11"/>
        <color theme="1"/>
        <rFont val="Calibri"/>
        <family val="2"/>
        <scheme val="minor"/>
      </rPr>
      <t>3</t>
    </r>
    <r>
      <rPr>
        <sz val="11"/>
        <color theme="1"/>
        <rFont val="Calibri"/>
        <family val="2"/>
        <scheme val="minor"/>
      </rPr>
      <t xml:space="preserve"> Includes rates 04 and 10 for Cambridge, A4 for Greater Boston, and rate 86 for South Shore, Cape Cod, and Martha's Vineyard</t>
    </r>
  </si>
  <si>
    <r>
      <rPr>
        <vertAlign val="superscript"/>
        <sz val="11"/>
        <color theme="1"/>
        <rFont val="Calibri"/>
        <family val="2"/>
        <scheme val="minor"/>
      </rPr>
      <t>4</t>
    </r>
    <r>
      <rPr>
        <sz val="11"/>
        <color theme="1"/>
        <rFont val="Calibri"/>
        <family val="2"/>
        <scheme val="minor"/>
      </rPr>
      <t xml:space="preserve"> Includes rate 07 for Cambridge, A3 for Greater Boston, and rate 42 for South Shore, Cape Cod, and Martha's Vineyard</t>
    </r>
  </si>
  <si>
    <t>Rate classes with multiple tiers or Time Of Use blend the rates based on the sales during the test year of the last rate case</t>
  </si>
  <si>
    <t>Eastern Massachusetts Delivery Rates:</t>
  </si>
  <si>
    <t>https://www.eversource.com/content/ema-c/residential/my-account/billing-payments/about-your-bill/rates-tariffs/summary-of-electric-rates</t>
  </si>
  <si>
    <t>Western Massachusetts Delivery Rates:</t>
  </si>
  <si>
    <t xml:space="preserve">https://www.eversource.com/content/docs/default-source/rates-tariffs/wma-rates.pdf </t>
  </si>
  <si>
    <t>Unitil Basic Service</t>
  </si>
  <si>
    <t>Month</t>
  </si>
  <si>
    <t>RD-1, RD-2, GD-1 Basic Service - Fixed**</t>
  </si>
  <si>
    <t>GD-2, GD-4 Basic Service - Variable</t>
  </si>
  <si>
    <t>GD-3 Basic Service - Variable</t>
  </si>
  <si>
    <t>National Grid Basic Service</t>
  </si>
  <si>
    <t>Average Rates</t>
  </si>
  <si>
    <t>Residential</t>
  </si>
  <si>
    <t>Commercial</t>
  </si>
  <si>
    <t>Industrial</t>
  </si>
  <si>
    <t>NEMA</t>
  </si>
  <si>
    <t>SEMA</t>
  </si>
  <si>
    <t>WCMA</t>
  </si>
  <si>
    <t>3 Year Average</t>
  </si>
  <si>
    <t>Fixed Rate</t>
  </si>
  <si>
    <t>Var Rate</t>
  </si>
  <si>
    <t>Eversource Basic Service</t>
  </si>
  <si>
    <t>Residential Basic Service</t>
  </si>
  <si>
    <t>Territory (Load Zone)</t>
  </si>
  <si>
    <t>Year</t>
  </si>
  <si>
    <t>3-Year Average</t>
  </si>
  <si>
    <t>EMA (NEMA and SEMA)</t>
  </si>
  <si>
    <t>WMA (WCMA)</t>
  </si>
  <si>
    <t>Small C&amp;I Basic Service</t>
  </si>
  <si>
    <t>Large C&amp;I Basic Service</t>
  </si>
  <si>
    <t>Jan</t>
  </si>
  <si>
    <t>Feb</t>
  </si>
  <si>
    <t>Mar</t>
  </si>
  <si>
    <t>Apr</t>
  </si>
  <si>
    <t>May</t>
  </si>
  <si>
    <t>Jun</t>
  </si>
  <si>
    <t>Jul</t>
  </si>
  <si>
    <t>Aug</t>
  </si>
  <si>
    <t>Sep</t>
  </si>
  <si>
    <t>Oct</t>
  </si>
  <si>
    <t>Nov</t>
  </si>
  <si>
    <t>Dec</t>
  </si>
  <si>
    <t>EMA (NEMA)</t>
  </si>
  <si>
    <t>EMA (SEMA)</t>
  </si>
  <si>
    <r>
      <t>Summary of Behind-the-Meter Base Compensation Rates by Service Territory, Generation Unit Capacity, and Capacity Block</t>
    </r>
    <r>
      <rPr>
        <b/>
        <vertAlign val="superscript"/>
        <sz val="18"/>
        <rFont val="Calibri"/>
        <family val="2"/>
        <scheme val="minor"/>
      </rPr>
      <t>9</t>
    </r>
  </si>
  <si>
    <t>Generation Unit Capacity</t>
  </si>
  <si>
    <t>Base Compensation Rate Factor</t>
  </si>
  <si>
    <t>Term Length</t>
  </si>
  <si>
    <t>Block 1</t>
  </si>
  <si>
    <t>Block 2</t>
  </si>
  <si>
    <t>Block 3</t>
  </si>
  <si>
    <t>Block 4</t>
  </si>
  <si>
    <t>Block 5</t>
  </si>
  <si>
    <t>Block 6</t>
  </si>
  <si>
    <t>Block 7</t>
  </si>
  <si>
    <t>Block 8</t>
  </si>
  <si>
    <t>Block 9</t>
  </si>
  <si>
    <t>Block 10</t>
  </si>
  <si>
    <t>Block 11</t>
  </si>
  <si>
    <t>Block 12</t>
  </si>
  <si>
    <t>Block 13</t>
  </si>
  <si>
    <t>Block 14</t>
  </si>
  <si>
    <t>Block 15</t>
  </si>
  <si>
    <t>Block 16</t>
  </si>
  <si>
    <r>
      <t xml:space="preserve">Fitchburg Gas &amp; Electric d/b/a Unitil </t>
    </r>
    <r>
      <rPr>
        <b/>
        <vertAlign val="superscript"/>
        <sz val="11"/>
        <color theme="1"/>
        <rFont val="Calibri"/>
        <family val="2"/>
        <scheme val="minor"/>
      </rPr>
      <t>1</t>
    </r>
    <r>
      <rPr>
        <b/>
        <sz val="11"/>
        <color theme="1"/>
        <rFont val="Calibri"/>
        <family val="2"/>
        <scheme val="minor"/>
      </rPr>
      <t xml:space="preserve"> </t>
    </r>
    <r>
      <rPr>
        <b/>
        <vertAlign val="superscript"/>
        <sz val="11"/>
        <color theme="1"/>
        <rFont val="Calibri"/>
        <family val="2"/>
        <scheme val="minor"/>
      </rPr>
      <t>2</t>
    </r>
    <r>
      <rPr>
        <b/>
        <sz val="11"/>
        <color theme="1"/>
        <rFont val="Calibri"/>
        <family val="2"/>
        <scheme val="minor"/>
      </rPr>
      <t xml:space="preserve"> </t>
    </r>
  </si>
  <si>
    <t>Low income less than or equal to 25 kW AC</t>
  </si>
  <si>
    <t>10-year</t>
  </si>
  <si>
    <t>Not Applicable</t>
  </si>
  <si>
    <t>Less than or equal to 25 kW AC</t>
  </si>
  <si>
    <t>Greater than 25 kW AC  to 250 kW AC</t>
  </si>
  <si>
    <t>20-year</t>
  </si>
  <si>
    <t>Greater than 250 kW AC to 500 kW AC</t>
  </si>
  <si>
    <t>Greater than 500 kW AC to 1,000 kW AC</t>
  </si>
  <si>
    <t>Greater than 1,000 kW AC to 5,000 kW AC</t>
  </si>
  <si>
    <r>
      <t xml:space="preserve">Massachusetts Electric d/b/a National Grid </t>
    </r>
    <r>
      <rPr>
        <b/>
        <vertAlign val="superscript"/>
        <sz val="11"/>
        <color theme="1"/>
        <rFont val="Calibri"/>
        <family val="2"/>
        <scheme val="minor"/>
      </rPr>
      <t>3</t>
    </r>
  </si>
  <si>
    <r>
      <t xml:space="preserve">Nantucket Electric d/b/a National Grid </t>
    </r>
    <r>
      <rPr>
        <b/>
        <vertAlign val="superscript"/>
        <sz val="11"/>
        <color theme="1"/>
        <rFont val="Calibri"/>
        <family val="2"/>
        <scheme val="minor"/>
      </rPr>
      <t>4 5</t>
    </r>
  </si>
  <si>
    <r>
      <t xml:space="preserve">Eversource East d/b/a Eversource Energy </t>
    </r>
    <r>
      <rPr>
        <b/>
        <vertAlign val="superscript"/>
        <sz val="11"/>
        <color theme="1"/>
        <rFont val="Calibri"/>
        <family val="2"/>
        <scheme val="minor"/>
      </rPr>
      <t>6 8</t>
    </r>
    <r>
      <rPr>
        <b/>
        <sz val="11"/>
        <color theme="1"/>
        <rFont val="Calibri"/>
        <family val="2"/>
        <scheme val="minor"/>
      </rPr>
      <t xml:space="preserve"> </t>
    </r>
  </si>
  <si>
    <r>
      <t xml:space="preserve">Eversource West d/b/a Eversource Energy </t>
    </r>
    <r>
      <rPr>
        <b/>
        <vertAlign val="superscript"/>
        <sz val="11"/>
        <color theme="1"/>
        <rFont val="Calibri"/>
        <family val="2"/>
        <scheme val="minor"/>
      </rPr>
      <t>7 8</t>
    </r>
  </si>
  <si>
    <r>
      <rPr>
        <vertAlign val="superscript"/>
        <sz val="11"/>
        <color theme="1"/>
        <rFont val="Calibri"/>
        <family val="2"/>
        <scheme val="minor"/>
      </rPr>
      <t xml:space="preserve">1 </t>
    </r>
    <r>
      <rPr>
        <sz val="11"/>
        <color theme="1"/>
        <rFont val="Calibri"/>
        <family val="2"/>
        <scheme val="minor"/>
      </rPr>
      <t>Pursuant to 225 CMR 20.07(3)(b), DOER has elected to administratively set the Block 1 Base Compensation Rate for Fitchburg Gas &amp; Electric d/b/a Unitil at $0.15563/kWh. As of January 11, 2018, Fitchburg Gas &amp; Electric had the highest percentage of installed solar capacity of investor owned service territory in the state relative to the number of its number of customers and total load served. Because of this, Fitchburg Gas &amp; Electric’s procurement result suggests that its small service territory and small number of eligible projects in the 1-5 MW range were the primary reasons it did not receive proposals under the initial competitive procurement. Given that Fitchburg Gas &amp; Electric’s service territory is geographically surrounded by Massachusetts Electric's service territory, DOER determined it was reasonable to assume that it would have seen a similar result to Massachusetts Electric’s procurement if more projects were able to respond to the RFP. Accordingly, DOER used the result of Massachusetts Electric's procurement results to establish Fitchburg Gas &amp; Electric’s Base Compensation Rates.</t>
    </r>
  </si>
  <si>
    <r>
      <rPr>
        <vertAlign val="superscript"/>
        <sz val="11"/>
        <color theme="1"/>
        <rFont val="Calibri"/>
        <family val="2"/>
        <scheme val="minor"/>
      </rPr>
      <t>2</t>
    </r>
    <r>
      <rPr>
        <sz val="11"/>
        <color theme="1"/>
        <rFont val="Calibri"/>
        <family val="2"/>
        <scheme val="minor"/>
      </rPr>
      <t xml:space="preserve"> Fitchburg Gas &amp; Electric d/b/a Unitil has elected to have eight Capacity Blocks with an 8.8% decline in Base Compensation Rates per Capacity Block for blocks 1-4, and a 4.2% decline in Base Compensation Rates per Capacity Block for blocks 5-8, as permitted under 225 CMR 20.05(3) and 225 CMR 20.07(2), respectively.</t>
    </r>
  </si>
  <si>
    <r>
      <rPr>
        <vertAlign val="superscript"/>
        <sz val="11"/>
        <color theme="1"/>
        <rFont val="Calibri"/>
        <family val="2"/>
        <scheme val="minor"/>
      </rPr>
      <t>3</t>
    </r>
    <r>
      <rPr>
        <sz val="11"/>
        <color theme="1"/>
        <rFont val="Calibri"/>
        <family val="2"/>
        <scheme val="minor"/>
      </rPr>
      <t xml:space="preserve"> Pursuant to 225 CMR 20.07(3)(b), DOER has established Massachusetts Electric's Block 1 Base Compensation Rate as the mean price of the selected bids received under the procurement conducted pursuant to 225 CMR 20.07(3)(a).</t>
    </r>
  </si>
  <si>
    <r>
      <rPr>
        <vertAlign val="superscript"/>
        <sz val="11"/>
        <color theme="1"/>
        <rFont val="Calibri"/>
        <family val="2"/>
        <scheme val="minor"/>
      </rPr>
      <t xml:space="preserve">4 </t>
    </r>
    <r>
      <rPr>
        <sz val="11"/>
        <color theme="1"/>
        <rFont val="Calibri"/>
        <family val="2"/>
        <scheme val="minor"/>
      </rPr>
      <t>Pursuant to 225 CMR 20.07(3)(b), DOER has elected to administratively set the Block 1 Base Compensation Rate for Nantucket Electric d/b/a National Grid at $0.17000/kWh. Nantucket Electric's unique geographic location and low levels of solar development to date as compared to other service territories indicates that higher costs are likely a barrier. Accordingly, DOER has determined that it is more than likely that the primary reason that Nantucket Electric did not receive any proposals under the initial procurement is due to these higher than average costs. As such, DOER has established the Base Compensation Rate at the Ceiling Price of the initial competitive procurement.</t>
    </r>
  </si>
  <si>
    <r>
      <rPr>
        <vertAlign val="superscript"/>
        <sz val="11"/>
        <color theme="1"/>
        <rFont val="Calibri"/>
        <family val="2"/>
        <scheme val="minor"/>
      </rPr>
      <t>5</t>
    </r>
    <r>
      <rPr>
        <sz val="11"/>
        <color theme="1"/>
        <rFont val="Calibri"/>
        <family val="2"/>
        <scheme val="minor"/>
      </rPr>
      <t xml:space="preserve"> Nantucket Electric d/b/a National Grid has elected to have four Capacity Blocks with a 16% decline in Base Compensation Rates per Capacity Block for blocks 1-2, and a 10% decline in Base Compensation Rates per Capacity Block for blocks 3-4, as permitted under 225 CMR 20.05(3) and 225 CMR 20.07(2), respectively.</t>
    </r>
  </si>
  <si>
    <r>
      <rPr>
        <vertAlign val="superscript"/>
        <sz val="11"/>
        <color theme="1"/>
        <rFont val="Calibri"/>
        <family val="2"/>
        <scheme val="minor"/>
      </rPr>
      <t>6</t>
    </r>
    <r>
      <rPr>
        <sz val="11"/>
        <color theme="1"/>
        <rFont val="Calibri"/>
        <family val="2"/>
        <scheme val="minor"/>
      </rPr>
      <t xml:space="preserve"> Pursuant to 225 CMR 20.07(3)(b), DOER elected to administratively set Eversource East's Block 1 Base Compensation Rate at $0.17000/kWh. This reflects the price of the single selected bid for a 2 MW project received under the procurement conducted pursuant to 225 CMR 20.07(3)(a). While the Eversource East solicitation was for 46 MW and received 2 MW, the competitive nature of the procurement in other service territories supports a conclusion that the primary reason Eversource East did not receive more than one proposal under the procurement is due to higher costs in its service territory. Accordingly, while DOER considered terminating the solicitation and re-issuing, DOER determined that doing so would likely not yield a significantly different result.</t>
    </r>
  </si>
  <si>
    <r>
      <rPr>
        <vertAlign val="superscript"/>
        <sz val="11"/>
        <color theme="1"/>
        <rFont val="Calibri"/>
        <family val="2"/>
        <scheme val="minor"/>
      </rPr>
      <t>7</t>
    </r>
    <r>
      <rPr>
        <sz val="11"/>
        <color theme="1"/>
        <rFont val="Calibri"/>
        <family val="2"/>
        <scheme val="minor"/>
      </rPr>
      <t xml:space="preserve"> Pursuant to 225 CMR 20.07(3)(b), DOER has established Eversource West's Block 1 Base Compensation Rate as the mean price of the selected bids received under the procurement conducted pursuant to 225 CMR 20.07(3)(a).</t>
    </r>
  </si>
  <si>
    <r>
      <rPr>
        <vertAlign val="superscript"/>
        <sz val="11"/>
        <color theme="1"/>
        <rFont val="Calibri"/>
        <family val="2"/>
        <scheme val="minor"/>
      </rPr>
      <t>8</t>
    </r>
    <r>
      <rPr>
        <sz val="11"/>
        <color theme="1"/>
        <rFont val="Calibri"/>
        <family val="2"/>
        <scheme val="minor"/>
      </rPr>
      <t xml:space="preserve"> Pursuant to 225 CMR 20.05(3)(e), DOER has combined the capacity for Eversource East and Eversource West, however the Base Compensation Rates established for the service territories formerly designated as NSTAR Electric Company and Western Massachusetts Electric Company remains seperate.</t>
    </r>
  </si>
  <si>
    <r>
      <rPr>
        <vertAlign val="superscript"/>
        <sz val="11"/>
        <color theme="1"/>
        <rFont val="Calibri"/>
        <family val="2"/>
        <scheme val="minor"/>
      </rPr>
      <t>9</t>
    </r>
    <r>
      <rPr>
        <sz val="11"/>
        <color theme="1"/>
        <rFont val="Calibri"/>
        <family val="2"/>
        <scheme val="minor"/>
      </rPr>
      <t xml:space="preserve"> Pursuant to 225 CMR 20.07(2), DOER elected to have the 2% decline per Capacity Block begin in Block 9 for Behind-the-Meter Solar Tariff Generation Unit Base Compensation Rates.</t>
    </r>
  </si>
  <si>
    <t>Summary of Compensation Rate Adder Values by Type and Adder Tranche</t>
  </si>
  <si>
    <r>
      <t>Adder Type</t>
    </r>
    <r>
      <rPr>
        <b/>
        <vertAlign val="superscript"/>
        <sz val="10"/>
        <color theme="1"/>
        <rFont val="Calibri"/>
        <family val="2"/>
        <scheme val="minor"/>
      </rPr>
      <t>1</t>
    </r>
  </si>
  <si>
    <t>Generation Unit Type</t>
  </si>
  <si>
    <r>
      <t>Adder Tranche and Value ($/kWh)</t>
    </r>
    <r>
      <rPr>
        <b/>
        <vertAlign val="superscript"/>
        <sz val="10"/>
        <color theme="1"/>
        <rFont val="Calibri"/>
        <family val="2"/>
        <scheme val="minor"/>
      </rPr>
      <t>2</t>
    </r>
  </si>
  <si>
    <t>Adder Tranche 1 (80 MW)</t>
  </si>
  <si>
    <t>Adder Tranche 2 (80 MW)</t>
  </si>
  <si>
    <t>Adder Tranche 3 (80 MW)</t>
  </si>
  <si>
    <t>Adder Tranche 4 (80 MW)</t>
  </si>
  <si>
    <t>Adder Tranche 5 (80 MW)</t>
  </si>
  <si>
    <t>Adder Tranche 6 (80 MW)</t>
  </si>
  <si>
    <t>Adder Tranche 7 (80 MW)</t>
  </si>
  <si>
    <t>Adder Tranche 8 (80 MW)</t>
  </si>
  <si>
    <t>Adder Tranche 9 (80 MW)</t>
  </si>
  <si>
    <t>Adder Tranche 10 (80 MW)</t>
  </si>
  <si>
    <t>Adder Tranche 11 (80 MW)</t>
  </si>
  <si>
    <t>Adder Tranche 12 (80 MW)</t>
  </si>
  <si>
    <t>Adder Tranche 13 (80 MW)</t>
  </si>
  <si>
    <t>Adder Tranche 14 (80 MW)</t>
  </si>
  <si>
    <t>Location Based</t>
  </si>
  <si>
    <t xml:space="preserve">Building Mounted Solar Tariff Generation Unit </t>
  </si>
  <si>
    <t>Floating Solar Tariff Generation Unit</t>
  </si>
  <si>
    <t xml:space="preserve">Solar Tariff Generation Unit on a Brownfield </t>
  </si>
  <si>
    <t xml:space="preserve">Solar Tariff Generation Unit on an Eligible Landfill </t>
  </si>
  <si>
    <t>Canopy Solar Tariff Generation Unit</t>
  </si>
  <si>
    <t xml:space="preserve">Agricultural Solar Tariff Generation Unit </t>
  </si>
  <si>
    <t>Off-taker Based</t>
  </si>
  <si>
    <t>Low Income Property Solar Tariff Generation Unit</t>
  </si>
  <si>
    <t>Low Income Community Shared Solar Tariff Generation Unit</t>
  </si>
  <si>
    <t>Public Entity Solar Tariff Generation Unit</t>
  </si>
  <si>
    <r>
      <t>Energy Storage</t>
    </r>
    <r>
      <rPr>
        <b/>
        <vertAlign val="superscript"/>
        <sz val="10"/>
        <color theme="1"/>
        <rFont val="Calibri"/>
        <family val="2"/>
        <scheme val="minor"/>
      </rPr>
      <t>3</t>
    </r>
  </si>
  <si>
    <t>Energy Storage Adder</t>
  </si>
  <si>
    <t>Variable</t>
  </si>
  <si>
    <t>Solar Tracking</t>
  </si>
  <si>
    <t>Adder Tranche 2 (60 MW)</t>
  </si>
  <si>
    <t>Adder Tranche 3 (60 MW)</t>
  </si>
  <si>
    <t>Adder Tranche 4 (60 MW)</t>
  </si>
  <si>
    <t>Adder Tranche 5 (60 MW)</t>
  </si>
  <si>
    <t>Adder Tranche 6 (60 MW)</t>
  </si>
  <si>
    <t>Adder Tranche 7 (60 MW)</t>
  </si>
  <si>
    <t>Adder Tranche 8 (60 MW)</t>
  </si>
  <si>
    <t>Adder Tranche 9 (60 MW)</t>
  </si>
  <si>
    <t>Adder Tranche 10 (60 MW)</t>
  </si>
  <si>
    <t>Adder Tranche 11 (60 MW)</t>
  </si>
  <si>
    <t>Adder Tranche 12 (60 MW)</t>
  </si>
  <si>
    <t>Adder Tranche 13 (60 MW)</t>
  </si>
  <si>
    <t>Adder Tranche 14 (60 MW)</t>
  </si>
  <si>
    <r>
      <t xml:space="preserve">Community Shared Solar Tariff Generation Unit </t>
    </r>
    <r>
      <rPr>
        <vertAlign val="superscript"/>
        <sz val="10"/>
        <color theme="1"/>
        <rFont val="Calibri"/>
        <family val="2"/>
        <scheme val="minor"/>
      </rPr>
      <t>4</t>
    </r>
  </si>
  <si>
    <r>
      <rPr>
        <vertAlign val="superscript"/>
        <sz val="11"/>
        <color theme="1"/>
        <rFont val="Calibri"/>
        <family val="2"/>
        <scheme val="minor"/>
      </rPr>
      <t>1</t>
    </r>
    <r>
      <rPr>
        <sz val="11"/>
        <color theme="1"/>
        <rFont val="Calibri"/>
        <family val="2"/>
        <scheme val="minor"/>
      </rPr>
      <t xml:space="preserve"> Pursuant to 225 CMR 20.07(4)(f)1., A Solar Tariff Generation Unit with a capacity of 25 kW AC or less may only combine its Base Compensation Rate with the Energy Storage Adder, provided it meets the eligibility criteria in of 225 CMR 20.06(1)(e).  A Solar Tariff Generation Unit with a capacity larger than 25 kW AC can combine its Base Compensation Rate with no more than one Compensation Rate Adder from each of the fourfive categories listed in 225 CMR 20.07(4)(a) through (e), provided it meets the eligibility criteria to qualify for each of the Compensation Rate Adders.</t>
    </r>
  </si>
  <si>
    <r>
      <rPr>
        <vertAlign val="superscript"/>
        <sz val="11"/>
        <color theme="1"/>
        <rFont val="Calibri"/>
        <family val="2"/>
        <scheme val="minor"/>
      </rPr>
      <t>2</t>
    </r>
    <r>
      <rPr>
        <sz val="11"/>
        <color theme="1"/>
        <rFont val="Calibri"/>
        <family val="2"/>
        <scheme val="minor"/>
      </rPr>
      <t xml:space="preserve"> Pursuant to 225 CMR 20.07(2), the first tranche of capacity available to each adder shall be 80 MW, with DOER establishing tranche sizes thereafter as tranch</t>
    </r>
    <r>
      <rPr>
        <sz val="11"/>
        <rFont val="Calibri"/>
        <family val="2"/>
        <scheme val="minor"/>
      </rPr>
      <t>es are filled. With the exception of Location Based Adders, Compensation Rate Adders will decline by 4% when moving from one tranche to the next after the the Publication Date. This table w</t>
    </r>
    <r>
      <rPr>
        <sz val="11"/>
        <color theme="1"/>
        <rFont val="Calibri"/>
        <family val="2"/>
        <scheme val="minor"/>
      </rPr>
      <t>ill be updated as needed.</t>
    </r>
  </si>
  <si>
    <r>
      <rPr>
        <vertAlign val="superscript"/>
        <sz val="11"/>
        <color theme="1"/>
        <rFont val="Calibri"/>
        <family val="2"/>
        <scheme val="minor"/>
      </rPr>
      <t>3</t>
    </r>
    <r>
      <rPr>
        <sz val="11"/>
        <color theme="1"/>
        <rFont val="Calibri"/>
        <family val="2"/>
        <scheme val="minor"/>
      </rPr>
      <t xml:space="preserve"> Energy Storage Adders are variable based on formula in 225 CMR 20.07(4)(c)2. As each tranche is filled, the Energy Storage Adder Multiplier, as defined in 225 CMR 20.07(4)(c)1., will decline by 4% per tranche. For more information on the Energy Storage Adder, please consult DOER's </t>
    </r>
    <r>
      <rPr>
        <i/>
        <sz val="11"/>
        <color theme="1"/>
        <rFont val="Calibri"/>
        <family val="2"/>
        <scheme val="minor"/>
      </rPr>
      <t>Energy Storage Guideline.</t>
    </r>
  </si>
  <si>
    <t>NationalGrid</t>
  </si>
  <si>
    <t>Unitil</t>
  </si>
  <si>
    <t>Eversource</t>
  </si>
  <si>
    <t>MassElectric</t>
  </si>
  <si>
    <t>UnitilFitch</t>
  </si>
  <si>
    <t>NantucketElectric</t>
  </si>
  <si>
    <t>GreaterBoston</t>
  </si>
  <si>
    <t>SouthShoreCCVineyard</t>
  </si>
  <si>
    <t>WesternMass</t>
  </si>
  <si>
    <t>EasternMass</t>
  </si>
  <si>
    <t>G-2 WCMA</t>
  </si>
  <si>
    <t>Project Size</t>
  </si>
  <si>
    <t>≤25</t>
  </si>
  <si>
    <t>&gt;25-250</t>
  </si>
  <si>
    <t>&gt;250-500</t>
  </si>
  <si>
    <t>&gt;500-1000</t>
  </si>
  <si>
    <t>&gt;1000-5000</t>
  </si>
  <si>
    <t>LowIncome≤25</t>
  </si>
  <si>
    <t>NGridMassElectric</t>
  </si>
  <si>
    <t>EversourceGreaterBoston</t>
  </si>
  <si>
    <t>EversourceSouthShoreCCVineyard</t>
  </si>
  <si>
    <t>EversourceWesternMass</t>
  </si>
  <si>
    <t>NGridNantucketElectric</t>
  </si>
  <si>
    <t>UnitilUnitilFitch</t>
  </si>
  <si>
    <t>EversourceCambridge</t>
  </si>
  <si>
    <t>Building</t>
  </si>
  <si>
    <t>Floating</t>
  </si>
  <si>
    <t>Brownfield</t>
  </si>
  <si>
    <t>Landfill</t>
  </si>
  <si>
    <t>Canopy</t>
  </si>
  <si>
    <t>Agricultural</t>
  </si>
  <si>
    <t>N/A</t>
  </si>
  <si>
    <t>CommunityShared</t>
  </si>
  <si>
    <t>LowIncomeProperty</t>
  </si>
  <si>
    <t>LowIncomeCommunityShared</t>
  </si>
  <si>
    <t>PublicEntity</t>
  </si>
  <si>
    <t>Solar tracking Adder</t>
  </si>
  <si>
    <t>Yes</t>
  </si>
  <si>
    <t>ProjectSize</t>
  </si>
  <si>
    <t>Location</t>
  </si>
  <si>
    <t>ProjectSize2</t>
  </si>
  <si>
    <t>Offtaker</t>
  </si>
  <si>
    <t>ProjectSize3</t>
  </si>
  <si>
    <t>Tracking</t>
  </si>
  <si>
    <t>EDC</t>
  </si>
  <si>
    <t>Helper</t>
  </si>
  <si>
    <t>Ngrid</t>
  </si>
  <si>
    <t>G-2NEMA</t>
  </si>
  <si>
    <t>G-2WCMA</t>
  </si>
  <si>
    <t>G-2SEMA</t>
  </si>
  <si>
    <t>G-3NEMA</t>
  </si>
  <si>
    <t>G-3WCMA</t>
  </si>
  <si>
    <t>G-3SEMA</t>
  </si>
  <si>
    <t>G-2(62)</t>
  </si>
  <si>
    <t>G-3(70)</t>
  </si>
  <si>
    <t>G-5(36)</t>
  </si>
  <si>
    <t>G-6(51)</t>
  </si>
  <si>
    <t>G-3(B3)</t>
  </si>
  <si>
    <t>G-3(G6)</t>
  </si>
  <si>
    <t>T-1(B5)</t>
  </si>
  <si>
    <t>G-2(84)</t>
  </si>
  <si>
    <t>G-3(24)</t>
  </si>
  <si>
    <t>G-4(41)</t>
  </si>
  <si>
    <t>G-6(22)</t>
  </si>
  <si>
    <t>Adder Type1</t>
  </si>
  <si>
    <t>Adder Tranche and Value ($/kWh) 2</t>
  </si>
  <si>
    <t>Off-Taker</t>
  </si>
  <si>
    <t>Community Shared</t>
  </si>
  <si>
    <t>Low Income Property</t>
  </si>
  <si>
    <t>Low Income Community Shared</t>
  </si>
  <si>
    <t>Public Entity</t>
  </si>
  <si>
    <t>Energy Storage</t>
  </si>
  <si>
    <t>Pollinator</t>
  </si>
  <si>
    <t>*Please note, Distribution rate reflects Solar Cost Adjustment Factor proposed for November 1, 2021 which is pending approval by Massachusetts Department of Public Utilities.</t>
  </si>
  <si>
    <t>Value of Energy
(Net Metered)</t>
  </si>
  <si>
    <t>(e) =((a) + (b) + (c) + (d))*0.65)+((a)*0.35)</t>
  </si>
  <si>
    <t>Compensation Type</t>
  </si>
  <si>
    <t>Net Metered</t>
  </si>
  <si>
    <t>Value of Energy</t>
  </si>
  <si>
    <t>Value of Energy (AOBC &amp; non-net metered)</t>
  </si>
  <si>
    <t>AOBC or Non-Net Metered</t>
  </si>
  <si>
    <t xml:space="preserve">
Solar Massachusetts Renewable Target (SMART) Solar Incentive Calculator*</t>
  </si>
  <si>
    <t>Adder Tranche 15 (80 MW)</t>
  </si>
  <si>
    <t>Adder Tranche 16 (80 MW)</t>
  </si>
  <si>
    <r>
      <rPr>
        <vertAlign val="superscript"/>
        <sz val="11"/>
        <color theme="1"/>
        <rFont val="Calibri"/>
        <family val="2"/>
        <scheme val="minor"/>
      </rPr>
      <t>4</t>
    </r>
    <r>
      <rPr>
        <sz val="11"/>
        <color theme="1"/>
        <rFont val="Calibri"/>
        <family val="2"/>
        <scheme val="minor"/>
      </rPr>
      <t xml:space="preserve"> The Adder tranche sizes for all Community Shared Solar Tariff Generation Units issued a Statement of Qualification after Adder Tranche 1 have been established to be 60 MW.</t>
    </r>
  </si>
  <si>
    <t>Adder Tranche 15 (60 MW)</t>
  </si>
  <si>
    <t>Adder Tranche 16 (60 MW)</t>
  </si>
  <si>
    <t>GD-3*</t>
  </si>
  <si>
    <t>** 3 Year Average Basic Serice rate from 2022 BTM VOE Workbook used. These calculations may be adjusted in the final version of this Workbook in January 2023.</t>
  </si>
  <si>
    <t>G-1ND (A9/B1)</t>
  </si>
  <si>
    <t>G-1D (B2/C8/F8)</t>
  </si>
  <si>
    <t>G-2 (B0/B7)</t>
  </si>
  <si>
    <t>G-2 (B0/G8)</t>
  </si>
  <si>
    <t>G-1 (02/06/52)</t>
  </si>
  <si>
    <t>G-1 (33/23/35/88)</t>
  </si>
  <si>
    <t>G-7 (55/31)</t>
  </si>
  <si>
    <t>G-1ND</t>
  </si>
  <si>
    <t>G-1D</t>
  </si>
  <si>
    <t>G-1(02/06/52)</t>
  </si>
  <si>
    <t>G-1ND(A9/B1)</t>
  </si>
  <si>
    <t>G-1D(B2/C8/F8)</t>
  </si>
  <si>
    <t>G-2(B0/B7)</t>
  </si>
  <si>
    <t>G-2(B0/G8)</t>
  </si>
  <si>
    <t>G-1(33/23/35/88)</t>
  </si>
  <si>
    <t>G-7(55/31)</t>
  </si>
  <si>
    <t>23</t>
  </si>
  <si>
    <t>24</t>
  </si>
  <si>
    <r>
      <t xml:space="preserve">R-1 </t>
    </r>
    <r>
      <rPr>
        <vertAlign val="superscript"/>
        <sz val="11"/>
        <color theme="1"/>
        <rFont val="Calibri"/>
        <family val="2"/>
      </rPr>
      <t>1</t>
    </r>
  </si>
  <si>
    <r>
      <t xml:space="preserve">R-2 </t>
    </r>
    <r>
      <rPr>
        <vertAlign val="superscript"/>
        <sz val="11"/>
        <color theme="1"/>
        <rFont val="Calibri"/>
        <family val="2"/>
      </rPr>
      <t>2</t>
    </r>
  </si>
  <si>
    <r>
      <t xml:space="preserve">R-3 </t>
    </r>
    <r>
      <rPr>
        <vertAlign val="superscript"/>
        <sz val="11"/>
        <color theme="1"/>
        <rFont val="Calibri"/>
        <family val="2"/>
      </rPr>
      <t>3</t>
    </r>
  </si>
  <si>
    <r>
      <t xml:space="preserve">R-4 </t>
    </r>
    <r>
      <rPr>
        <vertAlign val="superscript"/>
        <sz val="11"/>
        <color theme="1"/>
        <rFont val="Calibri"/>
        <family val="2"/>
      </rPr>
      <t>4</t>
    </r>
  </si>
  <si>
    <t>Enter value in cell E16</t>
  </si>
  <si>
    <t>Workbook Last Updated: 12/27/2024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</si>
</sst>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quot;$&quot;#,##0.00000"/>
    <numFmt numFmtId="165" formatCode="0.00000"/>
    <numFmt numFmtId="166" formatCode="&quot;$&quot;#,##0.00000_);[Red]\(&quot;$&quot;#,##0.00000\)"/>
    <numFmt numFmtId="167" formatCode="&quot;$&quot;#,##0.00000_);\(&quot;$&quot;#,##0.00000\)"/>
    <numFmt numFmtId="168" formatCode="mmm\-yyyy"/>
  </numFmts>
  <fonts count="36" x14ac:knownFonts="1">
    <font>
      <sz val="11"/>
      <color theme="1"/>
      <name val="Calibri"/>
      <family val="2"/>
      <scheme val="minor"/>
    </font>
    <font>
      <b/>
      <sz val="11"/>
      <color theme="1"/>
      <name val="Calibri"/>
      <family val="2"/>
      <scheme val="minor"/>
    </font>
    <font>
      <sz val="11"/>
      <color theme="1"/>
      <name val="Calibri"/>
      <family val="2"/>
    </font>
    <font>
      <b/>
      <sz val="11"/>
      <color theme="1"/>
      <name val="Calibri"/>
      <family val="2"/>
    </font>
    <font>
      <b/>
      <u/>
      <sz val="11"/>
      <color theme="1"/>
      <name val="Calibri"/>
      <family val="2"/>
      <scheme val="minor"/>
    </font>
    <font>
      <u/>
      <sz val="11"/>
      <color theme="10"/>
      <name val="Calibri"/>
      <family val="2"/>
      <scheme val="minor"/>
    </font>
    <font>
      <sz val="10"/>
      <name val="Arial"/>
      <family val="2"/>
    </font>
    <font>
      <b/>
      <sz val="16"/>
      <color theme="1"/>
      <name val="Calibri"/>
      <family val="2"/>
      <scheme val="minor"/>
    </font>
    <font>
      <sz val="11"/>
      <color theme="1"/>
      <name val="Calibri"/>
      <family val="2"/>
      <scheme val="minor"/>
    </font>
    <font>
      <vertAlign val="superscript"/>
      <sz val="11"/>
      <color theme="1"/>
      <name val="Calibri"/>
      <family val="2"/>
      <scheme val="minor"/>
    </font>
    <font>
      <sz val="11"/>
      <color rgb="FF000000"/>
      <name val="Calibri"/>
      <family val="2"/>
    </font>
    <font>
      <b/>
      <vertAlign val="superscript"/>
      <sz val="11"/>
      <color theme="1"/>
      <name val="Calibri"/>
      <family val="2"/>
      <scheme val="minor"/>
    </font>
    <font>
      <b/>
      <sz val="11"/>
      <color rgb="FF000000"/>
      <name val="Calibri"/>
      <family val="2"/>
    </font>
    <font>
      <b/>
      <sz val="18"/>
      <color theme="1"/>
      <name val="Calibri"/>
      <family val="2"/>
      <scheme val="minor"/>
    </font>
    <font>
      <i/>
      <sz val="11"/>
      <color theme="1"/>
      <name val="Calibri"/>
      <family val="2"/>
      <scheme val="minor"/>
    </font>
    <font>
      <sz val="10"/>
      <color theme="1"/>
      <name val="Calibri"/>
      <family val="2"/>
      <scheme val="minor"/>
    </font>
    <font>
      <b/>
      <sz val="10"/>
      <color theme="1"/>
      <name val="Calibri"/>
      <family val="2"/>
      <scheme val="minor"/>
    </font>
    <font>
      <b/>
      <vertAlign val="superscript"/>
      <sz val="10"/>
      <color theme="1"/>
      <name val="Calibri"/>
      <family val="2"/>
      <scheme val="minor"/>
    </font>
    <font>
      <sz val="9"/>
      <color theme="1"/>
      <name val="Calibri"/>
      <family val="2"/>
      <scheme val="minor"/>
    </font>
    <font>
      <sz val="14"/>
      <color theme="1"/>
      <name val="Calibri"/>
      <family val="2"/>
      <scheme val="minor"/>
    </font>
    <font>
      <b/>
      <sz val="14"/>
      <color theme="1"/>
      <name val="Calibri"/>
      <family val="2"/>
      <scheme val="minor"/>
    </font>
    <font>
      <b/>
      <sz val="11"/>
      <color theme="0"/>
      <name val="Calibri"/>
      <family val="2"/>
      <scheme val="minor"/>
    </font>
    <font>
      <sz val="11"/>
      <name val="Calibri"/>
      <family val="2"/>
      <scheme val="minor"/>
    </font>
    <font>
      <sz val="12"/>
      <name val="Arial"/>
      <family val="2"/>
    </font>
    <font>
      <sz val="11"/>
      <color theme="0"/>
      <name val="Calibri"/>
      <family val="2"/>
      <scheme val="minor"/>
    </font>
    <font>
      <b/>
      <sz val="12"/>
      <color theme="1"/>
      <name val="Calibri"/>
      <family val="2"/>
      <scheme val="minor"/>
    </font>
    <font>
      <sz val="11"/>
      <color theme="1"/>
      <name val="Times New Roman"/>
      <family val="1"/>
    </font>
    <font>
      <i/>
      <sz val="11"/>
      <color theme="0" tint="-0.499984740745262"/>
      <name val="Calibri"/>
      <family val="2"/>
      <scheme val="minor"/>
    </font>
    <font>
      <sz val="11"/>
      <name val="Calibri"/>
      <family val="2"/>
    </font>
    <font>
      <sz val="11"/>
      <color rgb="FF000000"/>
      <name val="Calibri"/>
      <family val="2"/>
      <scheme val="minor"/>
    </font>
    <font>
      <sz val="11"/>
      <color rgb="FFFF0000"/>
      <name val="Calibri"/>
      <family val="2"/>
      <scheme val="minor"/>
    </font>
    <font>
      <b/>
      <sz val="10"/>
      <color theme="1"/>
      <name val="Calibri"/>
      <family val="2"/>
    </font>
    <font>
      <b/>
      <sz val="18"/>
      <name val="Calibri"/>
      <family val="2"/>
      <scheme val="minor"/>
    </font>
    <font>
      <b/>
      <vertAlign val="superscript"/>
      <sz val="18"/>
      <name val="Calibri"/>
      <family val="2"/>
      <scheme val="minor"/>
    </font>
    <font>
      <vertAlign val="superscript"/>
      <sz val="10"/>
      <color theme="1"/>
      <name val="Calibri"/>
      <family val="2"/>
      <scheme val="minor"/>
    </font>
    <font>
      <vertAlign val="superscript"/>
      <sz val="11"/>
      <color theme="1"/>
      <name val="Calibri"/>
      <family val="2"/>
    </font>
  </fonts>
  <fills count="10">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3"/>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rgb="FFFFFF00"/>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s>
  <cellStyleXfs count="14">
    <xf numFmtId="0" fontId="0" fillId="0" borderId="0"/>
    <xf numFmtId="0" fontId="5" fillId="0" borderId="0" applyNumberFormat="0" applyFill="0" applyBorder="0" applyAlignment="0" applyProtection="0"/>
    <xf numFmtId="0" fontId="6" fillId="0" borderId="0"/>
    <xf numFmtId="44" fontId="8" fillId="0" borderId="0" applyFont="0" applyFill="0" applyBorder="0" applyAlignment="0" applyProtection="0"/>
    <xf numFmtId="9" fontId="8" fillId="0" borderId="0" applyFont="0" applyFill="0" applyBorder="0" applyAlignment="0" applyProtection="0"/>
    <xf numFmtId="0" fontId="23" fillId="0" borderId="0"/>
    <xf numFmtId="0" fontId="23" fillId="0" borderId="0"/>
    <xf numFmtId="43" fontId="8" fillId="0" borderId="0" applyFont="0" applyFill="0" applyBorder="0" applyAlignment="0" applyProtection="0"/>
    <xf numFmtId="0" fontId="6" fillId="0" borderId="0"/>
    <xf numFmtId="9"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23" fillId="0" borderId="0"/>
  </cellStyleXfs>
  <cellXfs count="424">
    <xf numFmtId="0" fontId="0" fillId="0" borderId="0" xfId="0"/>
    <xf numFmtId="0" fontId="0" fillId="0" borderId="0" xfId="0" applyAlignment="1">
      <alignment wrapText="1"/>
    </xf>
    <xf numFmtId="0" fontId="2" fillId="0" borderId="0" xfId="0" applyFont="1" applyAlignment="1">
      <alignment horizontal="center" vertical="center"/>
    </xf>
    <xf numFmtId="0" fontId="1" fillId="0" borderId="0" xfId="0" applyFont="1"/>
    <xf numFmtId="164" fontId="0" fillId="0" borderId="0" xfId="0" applyNumberFormat="1"/>
    <xf numFmtId="0" fontId="0" fillId="0" borderId="15" xfId="0" applyBorder="1"/>
    <xf numFmtId="0" fontId="1" fillId="0" borderId="0" xfId="0" applyFont="1" applyAlignment="1">
      <alignment horizontal="center" vertical="center"/>
    </xf>
    <xf numFmtId="0" fontId="0" fillId="0" borderId="22" xfId="0" applyBorder="1" applyAlignment="1">
      <alignment horizontal="center"/>
    </xf>
    <xf numFmtId="0" fontId="0" fillId="2" borderId="0" xfId="0" applyFill="1"/>
    <xf numFmtId="0" fontId="1" fillId="2" borderId="0" xfId="0" applyFont="1" applyFill="1" applyAlignment="1">
      <alignment vertical="center" wrapText="1"/>
    </xf>
    <xf numFmtId="164" fontId="10" fillId="2" borderId="13" xfId="0" applyNumberFormat="1" applyFont="1" applyFill="1" applyBorder="1" applyAlignment="1">
      <alignment horizontal="center" vertical="center" wrapText="1" readingOrder="1"/>
    </xf>
    <xf numFmtId="0" fontId="0" fillId="2" borderId="13" xfId="0" applyFill="1" applyBorder="1" applyAlignment="1">
      <alignment horizontal="center" vertical="center" wrapText="1"/>
    </xf>
    <xf numFmtId="9" fontId="8" fillId="2" borderId="13" xfId="4" applyFont="1" applyFill="1" applyBorder="1" applyAlignment="1">
      <alignment horizontal="center" vertical="center" wrapText="1"/>
    </xf>
    <xf numFmtId="164" fontId="10" fillId="2" borderId="1" xfId="0" applyNumberFormat="1" applyFont="1" applyFill="1" applyBorder="1" applyAlignment="1">
      <alignment horizontal="center" vertical="center" wrapText="1" readingOrder="1"/>
    </xf>
    <xf numFmtId="164" fontId="0" fillId="2" borderId="1" xfId="0" applyNumberFormat="1" applyFill="1" applyBorder="1" applyAlignment="1">
      <alignment horizontal="center"/>
    </xf>
    <xf numFmtId="0" fontId="0" fillId="2" borderId="1" xfId="0" applyFill="1" applyBorder="1" applyAlignment="1">
      <alignment horizontal="center" vertical="center" wrapText="1"/>
    </xf>
    <xf numFmtId="9" fontId="8" fillId="2" borderId="1" xfId="4" applyFont="1" applyFill="1" applyBorder="1" applyAlignment="1">
      <alignment horizontal="center" vertical="center" wrapText="1"/>
    </xf>
    <xf numFmtId="164" fontId="10" fillId="2" borderId="6" xfId="0" applyNumberFormat="1" applyFont="1" applyFill="1" applyBorder="1" applyAlignment="1">
      <alignment horizontal="center" vertical="center" wrapText="1" readingOrder="1"/>
    </xf>
    <xf numFmtId="0" fontId="0" fillId="2" borderId="6" xfId="0" applyFill="1" applyBorder="1" applyAlignment="1">
      <alignment horizontal="center" vertical="center" wrapText="1"/>
    </xf>
    <xf numFmtId="9" fontId="8" fillId="2" borderId="6" xfId="4" applyFont="1" applyFill="1" applyBorder="1" applyAlignment="1">
      <alignment horizontal="center" vertical="center" wrapText="1"/>
    </xf>
    <xf numFmtId="164" fontId="10" fillId="2" borderId="18" xfId="0" applyNumberFormat="1" applyFont="1" applyFill="1" applyBorder="1" applyAlignment="1">
      <alignment horizontal="center" vertical="center" wrapText="1" readingOrder="1"/>
    </xf>
    <xf numFmtId="0" fontId="0" fillId="2" borderId="18" xfId="0" applyFill="1" applyBorder="1" applyAlignment="1">
      <alignment horizontal="center" vertical="center" wrapText="1"/>
    </xf>
    <xf numFmtId="9" fontId="8" fillId="2" borderId="18" xfId="4" applyFont="1" applyFill="1" applyBorder="1" applyAlignment="1">
      <alignment horizontal="center" vertical="center" wrapText="1"/>
    </xf>
    <xf numFmtId="164" fontId="10" fillId="2" borderId="28" xfId="0" applyNumberFormat="1" applyFont="1" applyFill="1" applyBorder="1" applyAlignment="1">
      <alignment horizontal="center" vertical="center" wrapText="1" readingOrder="1"/>
    </xf>
    <xf numFmtId="0" fontId="0" fillId="2" borderId="28" xfId="0" applyFill="1" applyBorder="1" applyAlignment="1">
      <alignment horizontal="center" vertical="center" wrapText="1"/>
    </xf>
    <xf numFmtId="164" fontId="10" fillId="2" borderId="4" xfId="0" applyNumberFormat="1" applyFont="1" applyFill="1" applyBorder="1" applyAlignment="1">
      <alignment horizontal="center" vertical="center" wrapText="1" readingOrder="1"/>
    </xf>
    <xf numFmtId="0" fontId="0" fillId="2" borderId="4" xfId="0" applyFill="1" applyBorder="1" applyAlignment="1">
      <alignment horizontal="center" vertical="center" wrapText="1"/>
    </xf>
    <xf numFmtId="164" fontId="10" fillId="2" borderId="30" xfId="0" applyNumberFormat="1" applyFont="1" applyFill="1" applyBorder="1" applyAlignment="1">
      <alignment horizontal="center" vertical="center" wrapText="1" readingOrder="1"/>
    </xf>
    <xf numFmtId="0" fontId="0" fillId="2" borderId="30" xfId="0" applyFill="1" applyBorder="1" applyAlignment="1">
      <alignment horizontal="center" vertical="center" wrapText="1"/>
    </xf>
    <xf numFmtId="164" fontId="10" fillId="2" borderId="17" xfId="0" applyNumberFormat="1" applyFont="1" applyFill="1" applyBorder="1" applyAlignment="1">
      <alignment horizontal="center" vertical="center" wrapText="1" readingOrder="1"/>
    </xf>
    <xf numFmtId="0" fontId="0" fillId="2" borderId="17" xfId="0" applyFill="1" applyBorder="1" applyAlignment="1">
      <alignment horizontal="center" vertical="center" wrapText="1"/>
    </xf>
    <xf numFmtId="0" fontId="12" fillId="2" borderId="33" xfId="0" applyFont="1" applyFill="1" applyBorder="1" applyAlignment="1">
      <alignment horizontal="center" vertical="center" wrapText="1" readingOrder="1"/>
    </xf>
    <xf numFmtId="0" fontId="1" fillId="2" borderId="33"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2" borderId="0" xfId="0" applyFont="1" applyFill="1" applyAlignment="1">
      <alignment horizontal="left"/>
    </xf>
    <xf numFmtId="166" fontId="15" fillId="2" borderId="32" xfId="0" applyNumberFormat="1" applyFont="1" applyFill="1" applyBorder="1" applyAlignment="1">
      <alignment horizontal="center" vertical="center"/>
    </xf>
    <xf numFmtId="166" fontId="15" fillId="2" borderId="33" xfId="0" applyNumberFormat="1" applyFont="1" applyFill="1" applyBorder="1" applyAlignment="1">
      <alignment horizontal="center" vertical="center"/>
    </xf>
    <xf numFmtId="166" fontId="15" fillId="2" borderId="33" xfId="0" applyNumberFormat="1" applyFont="1" applyFill="1" applyBorder="1" applyAlignment="1">
      <alignment horizontal="center"/>
    </xf>
    <xf numFmtId="166" fontId="15" fillId="2" borderId="34" xfId="0" applyNumberFormat="1" applyFont="1" applyFill="1" applyBorder="1" applyAlignment="1">
      <alignment horizontal="center"/>
    </xf>
    <xf numFmtId="0" fontId="15" fillId="2" borderId="35" xfId="0" applyFont="1" applyFill="1" applyBorder="1"/>
    <xf numFmtId="0" fontId="16" fillId="2" borderId="19" xfId="0" applyFont="1" applyFill="1" applyBorder="1" applyAlignment="1">
      <alignment horizontal="center" vertical="center"/>
    </xf>
    <xf numFmtId="166" fontId="15" fillId="2" borderId="14" xfId="0" applyNumberFormat="1" applyFont="1" applyFill="1" applyBorder="1" applyAlignment="1">
      <alignment horizontal="center" vertical="center"/>
    </xf>
    <xf numFmtId="166" fontId="15" fillId="2" borderId="13" xfId="0" applyNumberFormat="1" applyFont="1" applyFill="1" applyBorder="1" applyAlignment="1">
      <alignment horizontal="center" vertical="center"/>
    </xf>
    <xf numFmtId="166" fontId="15" fillId="2" borderId="13" xfId="0" applyNumberFormat="1" applyFont="1" applyFill="1" applyBorder="1" applyAlignment="1">
      <alignment horizontal="center"/>
    </xf>
    <xf numFmtId="166" fontId="15" fillId="2" borderId="12" xfId="0" applyNumberFormat="1" applyFont="1" applyFill="1" applyBorder="1" applyAlignment="1">
      <alignment horizontal="center"/>
    </xf>
    <xf numFmtId="0" fontId="15" fillId="2" borderId="36" xfId="0" applyFont="1" applyFill="1" applyBorder="1"/>
    <xf numFmtId="166" fontId="15" fillId="2" borderId="11" xfId="0" applyNumberFormat="1" applyFont="1" applyFill="1" applyBorder="1" applyAlignment="1">
      <alignment horizontal="center" vertical="center"/>
    </xf>
    <xf numFmtId="166" fontId="15" fillId="2" borderId="1" xfId="0" applyNumberFormat="1" applyFont="1" applyFill="1" applyBorder="1" applyAlignment="1">
      <alignment horizontal="center" vertical="center"/>
    </xf>
    <xf numFmtId="166" fontId="15" fillId="2" borderId="1" xfId="0" applyNumberFormat="1" applyFont="1" applyFill="1" applyBorder="1" applyAlignment="1">
      <alignment horizontal="center"/>
    </xf>
    <xf numFmtId="166" fontId="15" fillId="2" borderId="9" xfId="0" applyNumberFormat="1" applyFont="1" applyFill="1" applyBorder="1" applyAlignment="1">
      <alignment horizontal="center"/>
    </xf>
    <xf numFmtId="0" fontId="15" fillId="2" borderId="3" xfId="0" applyFont="1" applyFill="1" applyBorder="1"/>
    <xf numFmtId="166" fontId="15" fillId="2" borderId="26" xfId="0" applyNumberFormat="1" applyFont="1" applyFill="1" applyBorder="1" applyAlignment="1">
      <alignment horizontal="center" vertical="center"/>
    </xf>
    <xf numFmtId="166" fontId="15" fillId="2" borderId="6" xfId="0" applyNumberFormat="1" applyFont="1" applyFill="1" applyBorder="1" applyAlignment="1">
      <alignment horizontal="center" vertical="center"/>
    </xf>
    <xf numFmtId="166" fontId="15" fillId="2" borderId="6" xfId="0" applyNumberFormat="1" applyFont="1" applyFill="1" applyBorder="1" applyAlignment="1">
      <alignment horizontal="center"/>
    </xf>
    <xf numFmtId="166" fontId="15" fillId="2" borderId="5" xfId="0" applyNumberFormat="1" applyFont="1" applyFill="1" applyBorder="1" applyAlignment="1">
      <alignment horizontal="center"/>
    </xf>
    <xf numFmtId="0" fontId="15" fillId="2" borderId="39" xfId="0" applyFont="1" applyFill="1" applyBorder="1"/>
    <xf numFmtId="0" fontId="2" fillId="0" borderId="0" xfId="0" applyFont="1"/>
    <xf numFmtId="0" fontId="1" fillId="0" borderId="0" xfId="0" applyFont="1" applyAlignment="1">
      <alignment wrapText="1"/>
    </xf>
    <xf numFmtId="2" fontId="0" fillId="0" borderId="0" xfId="0" applyNumberFormat="1"/>
    <xf numFmtId="0" fontId="22" fillId="8" borderId="1" xfId="0" applyFont="1" applyFill="1" applyBorder="1" applyAlignment="1" applyProtection="1">
      <alignment horizontal="center"/>
      <protection locked="0"/>
    </xf>
    <xf numFmtId="0" fontId="0" fillId="3" borderId="29" xfId="0" applyFill="1" applyBorder="1"/>
    <xf numFmtId="0" fontId="0" fillId="3" borderId="7" xfId="0" applyFill="1" applyBorder="1"/>
    <xf numFmtId="0" fontId="0" fillId="3" borderId="8" xfId="0" applyFill="1" applyBorder="1"/>
    <xf numFmtId="0" fontId="20" fillId="3" borderId="22" xfId="0" applyFont="1" applyFill="1" applyBorder="1" applyAlignment="1">
      <alignment horizontal="center"/>
    </xf>
    <xf numFmtId="0" fontId="20" fillId="3" borderId="0" xfId="0" applyFont="1" applyFill="1" applyAlignment="1">
      <alignment horizontal="center" vertical="center"/>
    </xf>
    <xf numFmtId="0" fontId="20" fillId="3" borderId="10" xfId="0" applyFont="1" applyFill="1" applyBorder="1" applyAlignment="1">
      <alignment horizontal="center"/>
    </xf>
    <xf numFmtId="0" fontId="0" fillId="3" borderId="22" xfId="0" applyFill="1" applyBorder="1"/>
    <xf numFmtId="0" fontId="19" fillId="3" borderId="0" xfId="0" applyFont="1" applyFill="1" applyAlignment="1">
      <alignment horizontal="center"/>
    </xf>
    <xf numFmtId="0" fontId="0" fillId="3" borderId="10" xfId="0" applyFill="1" applyBorder="1"/>
    <xf numFmtId="0" fontId="21" fillId="6" borderId="1" xfId="0" applyFont="1" applyFill="1" applyBorder="1" applyAlignment="1">
      <alignment horizontal="center" vertical="center" wrapText="1"/>
    </xf>
    <xf numFmtId="0" fontId="1" fillId="3" borderId="0" xfId="0" applyFont="1" applyFill="1" applyAlignment="1">
      <alignment horizontal="center" vertical="center" wrapText="1"/>
    </xf>
    <xf numFmtId="0" fontId="21" fillId="3" borderId="0" xfId="0" applyFont="1" applyFill="1" applyAlignment="1">
      <alignment horizontal="center" vertical="center"/>
    </xf>
    <xf numFmtId="0" fontId="0" fillId="4" borderId="1" xfId="0" applyFill="1" applyBorder="1" applyAlignment="1">
      <alignment horizontal="center"/>
    </xf>
    <xf numFmtId="0" fontId="0" fillId="3" borderId="0" xfId="0" applyFill="1" applyAlignment="1">
      <alignment horizontal="center"/>
    </xf>
    <xf numFmtId="0" fontId="0" fillId="5" borderId="1" xfId="0" applyFill="1" applyBorder="1" applyAlignment="1">
      <alignment horizontal="center"/>
    </xf>
    <xf numFmtId="164" fontId="0" fillId="5" borderId="1" xfId="0" applyNumberFormat="1" applyFill="1" applyBorder="1" applyAlignment="1">
      <alignment horizontal="center"/>
    </xf>
    <xf numFmtId="164" fontId="0" fillId="3" borderId="0" xfId="0" applyNumberFormat="1" applyFill="1" applyAlignment="1">
      <alignment horizontal="center"/>
    </xf>
    <xf numFmtId="0" fontId="22" fillId="4" borderId="1" xfId="0" applyFont="1" applyFill="1" applyBorder="1" applyAlignment="1">
      <alignment horizontal="center"/>
    </xf>
    <xf numFmtId="0" fontId="22" fillId="3" borderId="0" xfId="0" applyFont="1" applyFill="1" applyAlignment="1">
      <alignment horizontal="center"/>
    </xf>
    <xf numFmtId="0" fontId="18" fillId="3" borderId="0" xfId="0" applyFont="1" applyFill="1"/>
    <xf numFmtId="0" fontId="0" fillId="3" borderId="0" xfId="0" applyFill="1"/>
    <xf numFmtId="0" fontId="18" fillId="3" borderId="22" xfId="0" applyFont="1" applyFill="1" applyBorder="1"/>
    <xf numFmtId="0" fontId="18" fillId="3" borderId="10" xfId="0" applyFont="1" applyFill="1" applyBorder="1"/>
    <xf numFmtId="0" fontId="18" fillId="0" borderId="0" xfId="0" applyFont="1"/>
    <xf numFmtId="0" fontId="1" fillId="3" borderId="0" xfId="0" applyFont="1" applyFill="1" applyAlignment="1">
      <alignment horizontal="center"/>
    </xf>
    <xf numFmtId="0" fontId="0" fillId="4" borderId="1" xfId="0" applyFill="1" applyBorder="1"/>
    <xf numFmtId="0" fontId="0" fillId="3" borderId="23" xfId="0" applyFill="1" applyBorder="1"/>
    <xf numFmtId="0" fontId="0" fillId="3" borderId="16" xfId="0" applyFill="1" applyBorder="1"/>
    <xf numFmtId="0" fontId="0" fillId="0" borderId="10" xfId="0" applyBorder="1" applyAlignment="1">
      <alignment horizontal="center"/>
    </xf>
    <xf numFmtId="0" fontId="0" fillId="0" borderId="0" xfId="0" applyAlignment="1">
      <alignment horizontal="center" vertical="center"/>
    </xf>
    <xf numFmtId="0" fontId="0" fillId="0" borderId="0" xfId="0" applyAlignment="1">
      <alignment horizontal="center"/>
    </xf>
    <xf numFmtId="167" fontId="0" fillId="0" borderId="1" xfId="0" applyNumberFormat="1" applyBorder="1" applyAlignment="1">
      <alignment horizontal="center"/>
    </xf>
    <xf numFmtId="0" fontId="0" fillId="0" borderId="0" xfId="0" applyAlignment="1">
      <alignment vertical="center"/>
    </xf>
    <xf numFmtId="0" fontId="5" fillId="0" borderId="0" xfId="1"/>
    <xf numFmtId="0" fontId="1" fillId="0" borderId="11" xfId="0" applyFont="1" applyBorder="1" applyAlignment="1">
      <alignment horizontal="center"/>
    </xf>
    <xf numFmtId="0" fontId="0" fillId="0" borderId="0" xfId="0" applyAlignment="1">
      <alignment horizontal="left"/>
    </xf>
    <xf numFmtId="167" fontId="0" fillId="0" borderId="0" xfId="0" applyNumberFormat="1" applyAlignment="1">
      <alignment horizontal="center"/>
    </xf>
    <xf numFmtId="167" fontId="1" fillId="0" borderId="1" xfId="0" applyNumberFormat="1" applyFont="1" applyBorder="1" applyAlignment="1">
      <alignment horizontal="center"/>
    </xf>
    <xf numFmtId="164" fontId="0" fillId="0" borderId="1" xfId="0" applyNumberFormat="1" applyBorder="1" applyAlignment="1">
      <alignment horizontal="center"/>
    </xf>
    <xf numFmtId="164" fontId="0" fillId="0" borderId="11" xfId="0" applyNumberFormat="1" applyBorder="1" applyAlignment="1">
      <alignment horizontal="center"/>
    </xf>
    <xf numFmtId="0" fontId="1" fillId="0" borderId="9" xfId="0" applyFont="1" applyBorder="1" applyAlignment="1">
      <alignment horizontal="center"/>
    </xf>
    <xf numFmtId="49" fontId="2" fillId="0" borderId="0" xfId="0" applyNumberFormat="1" applyFont="1" applyAlignment="1">
      <alignment horizontal="center" vertical="center"/>
    </xf>
    <xf numFmtId="0" fontId="2" fillId="0" borderId="17" xfId="0" applyFont="1" applyBorder="1" applyAlignment="1">
      <alignment horizontal="center" vertical="center"/>
    </xf>
    <xf numFmtId="164" fontId="2" fillId="0" borderId="0" xfId="0" applyNumberFormat="1" applyFont="1" applyAlignment="1">
      <alignment horizontal="right"/>
    </xf>
    <xf numFmtId="49" fontId="2" fillId="0" borderId="1" xfId="0" quotePrefix="1" applyNumberFormat="1" applyFont="1" applyBorder="1" applyAlignment="1">
      <alignment horizontal="center" vertical="center"/>
    </xf>
    <xf numFmtId="49" fontId="2" fillId="0" borderId="6" xfId="0" applyNumberFormat="1" applyFont="1" applyBorder="1" applyAlignment="1">
      <alignment horizontal="center" vertical="center"/>
    </xf>
    <xf numFmtId="0" fontId="2" fillId="0" borderId="13" xfId="0" applyFont="1" applyBorder="1" applyAlignment="1">
      <alignment horizontal="center" vertical="center"/>
    </xf>
    <xf numFmtId="0" fontId="2" fillId="0" borderId="6" xfId="0" applyFont="1" applyBorder="1" applyAlignment="1">
      <alignment horizontal="center" vertical="center"/>
    </xf>
    <xf numFmtId="0" fontId="2" fillId="0" borderId="18" xfId="0" applyFont="1" applyBorder="1" applyAlignment="1">
      <alignment horizontal="center" vertical="center"/>
    </xf>
    <xf numFmtId="0" fontId="0" fillId="0" borderId="25" xfId="0" applyBorder="1" applyAlignment="1">
      <alignment vertical="center"/>
    </xf>
    <xf numFmtId="0" fontId="0" fillId="0" borderId="25" xfId="0" applyBorder="1" applyAlignment="1">
      <alignment horizontal="center" vertical="center"/>
    </xf>
    <xf numFmtId="0" fontId="0" fillId="0" borderId="25" xfId="0" applyBorder="1"/>
    <xf numFmtId="0" fontId="0" fillId="0" borderId="25" xfId="0" applyBorder="1" applyAlignment="1">
      <alignment horizontal="center" vertical="center" wrapText="1"/>
    </xf>
    <xf numFmtId="0" fontId="0" fillId="0" borderId="22" xfId="0" applyBorder="1" applyAlignment="1">
      <alignment horizontal="center" vertical="center" wrapText="1"/>
    </xf>
    <xf numFmtId="0" fontId="0" fillId="0" borderId="22" xfId="0" applyBorder="1" applyAlignment="1">
      <alignment horizontal="center" vertical="center"/>
    </xf>
    <xf numFmtId="0" fontId="0" fillId="0" borderId="23" xfId="0" applyBorder="1" applyAlignment="1">
      <alignment horizontal="center" vertical="center" wrapText="1"/>
    </xf>
    <xf numFmtId="0" fontId="0" fillId="0" borderId="25" xfId="0" applyBorder="1" applyAlignment="1">
      <alignment vertical="center" wrapText="1"/>
    </xf>
    <xf numFmtId="0" fontId="0" fillId="0" borderId="24" xfId="0" applyBorder="1" applyAlignment="1">
      <alignment vertical="center" wrapText="1"/>
    </xf>
    <xf numFmtId="0" fontId="2" fillId="0" borderId="0" xfId="0" applyFont="1" applyAlignment="1">
      <alignment horizontal="left" vertical="center"/>
    </xf>
    <xf numFmtId="0" fontId="0" fillId="0" borderId="0" xfId="0" applyAlignment="1">
      <alignment horizontal="center" vertical="center" wrapText="1"/>
    </xf>
    <xf numFmtId="0" fontId="4" fillId="0" borderId="0" xfId="0" applyFont="1"/>
    <xf numFmtId="0" fontId="0" fillId="0" borderId="0" xfId="0" applyAlignment="1">
      <alignment horizontal="left" vertical="center"/>
    </xf>
    <xf numFmtId="0" fontId="5" fillId="0" borderId="0" xfId="1" applyFill="1"/>
    <xf numFmtId="0" fontId="2" fillId="2" borderId="0" xfId="0" applyFont="1" applyFill="1"/>
    <xf numFmtId="0" fontId="2" fillId="2" borderId="0" xfId="0" applyFont="1" applyFill="1" applyAlignment="1">
      <alignment horizontal="left"/>
    </xf>
    <xf numFmtId="0" fontId="2" fillId="0" borderId="1" xfId="0" applyFont="1" applyBorder="1" applyAlignment="1">
      <alignment horizontal="center" vertical="center"/>
    </xf>
    <xf numFmtId="0" fontId="26" fillId="0" borderId="0" xfId="0" applyFont="1"/>
    <xf numFmtId="164" fontId="2" fillId="0" borderId="0" xfId="0" applyNumberFormat="1" applyFont="1"/>
    <xf numFmtId="167" fontId="0" fillId="0" borderId="0" xfId="0" applyNumberFormat="1"/>
    <xf numFmtId="164" fontId="29" fillId="0" borderId="0" xfId="0" applyNumberFormat="1" applyFont="1" applyAlignment="1">
      <alignment horizontal="right"/>
    </xf>
    <xf numFmtId="164" fontId="0" fillId="0" borderId="43" xfId="0" applyNumberFormat="1" applyBorder="1"/>
    <xf numFmtId="164" fontId="2" fillId="0" borderId="43" xfId="0" applyNumberFormat="1" applyFont="1" applyBorder="1" applyAlignment="1">
      <alignment horizontal="right"/>
    </xf>
    <xf numFmtId="164" fontId="0" fillId="0" borderId="57" xfId="0" applyNumberFormat="1" applyBorder="1"/>
    <xf numFmtId="164" fontId="2" fillId="0" borderId="57" xfId="0" applyNumberFormat="1" applyFont="1" applyBorder="1" applyAlignment="1">
      <alignment horizontal="right"/>
    </xf>
    <xf numFmtId="164" fontId="2" fillId="0" borderId="57" xfId="0" applyNumberFormat="1" applyFont="1" applyBorder="1"/>
    <xf numFmtId="0" fontId="1" fillId="0" borderId="1" xfId="0" quotePrefix="1" applyFont="1" applyBorder="1" applyAlignment="1">
      <alignment horizontal="center" vertical="center" wrapText="1"/>
    </xf>
    <xf numFmtId="0" fontId="0" fillId="0" borderId="1" xfId="0" applyBorder="1" applyAlignment="1">
      <alignment horizontal="center" vertical="center"/>
    </xf>
    <xf numFmtId="167" fontId="0" fillId="0" borderId="1" xfId="0" applyNumberFormat="1" applyBorder="1"/>
    <xf numFmtId="0" fontId="1" fillId="0" borderId="0" xfId="0" applyFont="1" applyAlignment="1">
      <alignment vertical="center"/>
    </xf>
    <xf numFmtId="0" fontId="5" fillId="0" borderId="0" xfId="1" applyFill="1" applyBorder="1" applyAlignment="1">
      <alignment vertical="center"/>
    </xf>
    <xf numFmtId="164" fontId="0" fillId="0" borderId="1" xfId="0" applyNumberFormat="1" applyBorder="1"/>
    <xf numFmtId="0" fontId="0" fillId="0" borderId="0" xfId="0" quotePrefix="1" applyAlignment="1">
      <alignment horizontal="left"/>
    </xf>
    <xf numFmtId="0" fontId="0" fillId="2" borderId="6" xfId="0" applyFill="1" applyBorder="1" applyAlignment="1">
      <alignment horizontal="left" vertical="center" wrapText="1"/>
    </xf>
    <xf numFmtId="0" fontId="0" fillId="2" borderId="1" xfId="0" applyFill="1" applyBorder="1" applyAlignment="1">
      <alignment horizontal="left" vertical="center" wrapText="1"/>
    </xf>
    <xf numFmtId="0" fontId="0" fillId="2" borderId="13" xfId="0" applyFill="1" applyBorder="1" applyAlignment="1">
      <alignment horizontal="left" vertical="center" wrapText="1"/>
    </xf>
    <xf numFmtId="0" fontId="0" fillId="2" borderId="17" xfId="0" applyFill="1" applyBorder="1" applyAlignment="1">
      <alignment horizontal="left" vertical="center" wrapText="1"/>
    </xf>
    <xf numFmtId="0" fontId="0" fillId="2" borderId="18" xfId="0" applyFill="1" applyBorder="1" applyAlignment="1">
      <alignment horizontal="left" vertical="center" wrapText="1"/>
    </xf>
    <xf numFmtId="9" fontId="8" fillId="2" borderId="30" xfId="4" applyFont="1" applyFill="1" applyBorder="1" applyAlignment="1">
      <alignment horizontal="center" vertical="center" wrapText="1"/>
    </xf>
    <xf numFmtId="9" fontId="8" fillId="2" borderId="4" xfId="4" applyFont="1" applyFill="1" applyBorder="1" applyAlignment="1">
      <alignment horizontal="center" vertical="center" wrapText="1"/>
    </xf>
    <xf numFmtId="9" fontId="8" fillId="2" borderId="28" xfId="4" applyFont="1" applyFill="1" applyBorder="1" applyAlignment="1">
      <alignment horizontal="center" vertical="center" wrapText="1"/>
    </xf>
    <xf numFmtId="9" fontId="8" fillId="2" borderId="56" xfId="4" applyFont="1" applyFill="1" applyBorder="1" applyAlignment="1">
      <alignment horizontal="center" vertical="center" wrapText="1"/>
    </xf>
    <xf numFmtId="164" fontId="0" fillId="2" borderId="6" xfId="0" applyNumberFormat="1" applyFill="1" applyBorder="1" applyAlignment="1">
      <alignment horizontal="center"/>
    </xf>
    <xf numFmtId="164" fontId="10" fillId="0" borderId="6" xfId="0" applyNumberFormat="1" applyFont="1" applyBorder="1" applyAlignment="1">
      <alignment horizontal="center" vertical="center" wrapText="1" readingOrder="1"/>
    </xf>
    <xf numFmtId="164" fontId="10" fillId="0" borderId="1" xfId="0" applyNumberFormat="1" applyFont="1" applyBorder="1" applyAlignment="1">
      <alignment horizontal="center" vertical="center" wrapText="1" readingOrder="1"/>
    </xf>
    <xf numFmtId="0" fontId="12" fillId="0" borderId="33" xfId="0" applyFont="1" applyBorder="1" applyAlignment="1">
      <alignment horizontal="center" vertical="center" wrapText="1" readingOrder="1"/>
    </xf>
    <xf numFmtId="164" fontId="10" fillId="0" borderId="30" xfId="0" applyNumberFormat="1" applyFont="1" applyBorder="1" applyAlignment="1">
      <alignment horizontal="center" vertical="center" wrapText="1" readingOrder="1"/>
    </xf>
    <xf numFmtId="164" fontId="10" fillId="0" borderId="4" xfId="0" applyNumberFormat="1" applyFont="1" applyBorder="1" applyAlignment="1">
      <alignment horizontal="center" vertical="center" wrapText="1" readingOrder="1"/>
    </xf>
    <xf numFmtId="164" fontId="10" fillId="0" borderId="56" xfId="0" applyNumberFormat="1" applyFont="1" applyBorder="1" applyAlignment="1">
      <alignment horizontal="center" vertical="center" wrapText="1" readingOrder="1"/>
    </xf>
    <xf numFmtId="0" fontId="12" fillId="0" borderId="32" xfId="0" applyFont="1" applyBorder="1" applyAlignment="1">
      <alignment horizontal="center" vertical="center" wrapText="1" readingOrder="1"/>
    </xf>
    <xf numFmtId="0" fontId="1" fillId="2" borderId="60" xfId="0" applyFont="1" applyFill="1" applyBorder="1" applyAlignment="1">
      <alignment horizontal="center" vertical="center" wrapText="1"/>
    </xf>
    <xf numFmtId="9" fontId="8" fillId="2" borderId="53" xfId="4" applyFont="1" applyFill="1" applyBorder="1" applyAlignment="1">
      <alignment horizontal="center" vertical="center" wrapText="1"/>
    </xf>
    <xf numFmtId="164" fontId="10" fillId="2" borderId="53" xfId="0" applyNumberFormat="1" applyFont="1" applyFill="1" applyBorder="1" applyAlignment="1">
      <alignment horizontal="center" vertical="center" wrapText="1" readingOrder="1"/>
    </xf>
    <xf numFmtId="164" fontId="10" fillId="2" borderId="6" xfId="0" applyNumberFormat="1" applyFont="1" applyFill="1" applyBorder="1" applyAlignment="1">
      <alignment vertical="center" wrapText="1" readingOrder="1"/>
    </xf>
    <xf numFmtId="164" fontId="10" fillId="2" borderId="1" xfId="0" applyNumberFormat="1" applyFont="1" applyFill="1" applyBorder="1" applyAlignment="1">
      <alignment vertical="center" wrapText="1" readingOrder="1"/>
    </xf>
    <xf numFmtId="164" fontId="10" fillId="2" borderId="17" xfId="0" applyNumberFormat="1" applyFont="1" applyFill="1" applyBorder="1" applyAlignment="1">
      <alignment vertical="center" wrapText="1" readingOrder="1"/>
    </xf>
    <xf numFmtId="164" fontId="10" fillId="2" borderId="26" xfId="0" applyNumberFormat="1" applyFont="1" applyFill="1" applyBorder="1" applyAlignment="1">
      <alignment vertical="center" wrapText="1" readingOrder="1"/>
    </xf>
    <xf numFmtId="164" fontId="10" fillId="2" borderId="11" xfId="0" applyNumberFormat="1" applyFont="1" applyFill="1" applyBorder="1" applyAlignment="1">
      <alignment vertical="center" wrapText="1" readingOrder="1"/>
    </xf>
    <xf numFmtId="164" fontId="10" fillId="2" borderId="31" xfId="0" applyNumberFormat="1" applyFont="1" applyFill="1" applyBorder="1" applyAlignment="1">
      <alignment vertical="center" wrapText="1" readingOrder="1"/>
    </xf>
    <xf numFmtId="164" fontId="28" fillId="2" borderId="6" xfId="0" applyNumberFormat="1" applyFont="1" applyFill="1" applyBorder="1" applyAlignment="1">
      <alignment vertical="center" wrapText="1" readingOrder="1"/>
    </xf>
    <xf numFmtId="164" fontId="28" fillId="2" borderId="1" xfId="0" applyNumberFormat="1" applyFont="1" applyFill="1" applyBorder="1" applyAlignment="1">
      <alignment vertical="center" wrapText="1" readingOrder="1"/>
    </xf>
    <xf numFmtId="164" fontId="28" fillId="2" borderId="13" xfId="0" applyNumberFormat="1" applyFont="1" applyFill="1" applyBorder="1" applyAlignment="1">
      <alignment vertical="center" wrapText="1" readingOrder="1"/>
    </xf>
    <xf numFmtId="164" fontId="10" fillId="0" borderId="26" xfId="0" applyNumberFormat="1" applyFont="1" applyBorder="1" applyAlignment="1">
      <alignment horizontal="center" vertical="center" wrapText="1" readingOrder="1"/>
    </xf>
    <xf numFmtId="164" fontId="10" fillId="0" borderId="11" xfId="0" applyNumberFormat="1" applyFont="1" applyBorder="1" applyAlignment="1">
      <alignment horizontal="center" vertical="center" wrapText="1" readingOrder="1"/>
    </xf>
    <xf numFmtId="164" fontId="10" fillId="0" borderId="13" xfId="0" applyNumberFormat="1" applyFont="1" applyBorder="1" applyAlignment="1">
      <alignment horizontal="center" vertical="center" wrapText="1" readingOrder="1"/>
    </xf>
    <xf numFmtId="164" fontId="10" fillId="0" borderId="14" xfId="0" applyNumberFormat="1" applyFont="1" applyBorder="1" applyAlignment="1">
      <alignment horizontal="center" vertical="center" wrapText="1" readingOrder="1"/>
    </xf>
    <xf numFmtId="0" fontId="16" fillId="2" borderId="34" xfId="0" applyFont="1" applyFill="1" applyBorder="1" applyAlignment="1">
      <alignment horizontal="center" vertical="center" wrapText="1"/>
    </xf>
    <xf numFmtId="0" fontId="16" fillId="2" borderId="33" xfId="0" applyFont="1" applyFill="1" applyBorder="1" applyAlignment="1">
      <alignment horizontal="center" vertical="center" wrapText="1"/>
    </xf>
    <xf numFmtId="0" fontId="16" fillId="2" borderId="59" xfId="0" applyFont="1" applyFill="1" applyBorder="1" applyAlignment="1">
      <alignment horizontal="center" vertical="center" wrapText="1"/>
    </xf>
    <xf numFmtId="0" fontId="16" fillId="2" borderId="32" xfId="0" applyFont="1" applyFill="1" applyBorder="1" applyAlignment="1">
      <alignment horizontal="center" vertical="center" wrapText="1"/>
    </xf>
    <xf numFmtId="0" fontId="15" fillId="2" borderId="21" xfId="0" applyFont="1" applyFill="1" applyBorder="1"/>
    <xf numFmtId="0" fontId="15" fillId="2" borderId="62" xfId="0" applyFont="1" applyFill="1" applyBorder="1"/>
    <xf numFmtId="0" fontId="15" fillId="2" borderId="20" xfId="0" applyFont="1" applyFill="1" applyBorder="1"/>
    <xf numFmtId="0" fontId="16" fillId="2" borderId="0" xfId="0" applyFont="1" applyFill="1" applyAlignment="1">
      <alignment horizontal="center" vertical="center"/>
    </xf>
    <xf numFmtId="0" fontId="15" fillId="2" borderId="0" xfId="0" applyFont="1" applyFill="1"/>
    <xf numFmtId="166" fontId="15" fillId="2" borderId="0" xfId="0" applyNumberFormat="1" applyFont="1" applyFill="1" applyAlignment="1">
      <alignment horizontal="center"/>
    </xf>
    <xf numFmtId="166" fontId="15" fillId="2" borderId="0" xfId="0" applyNumberFormat="1" applyFont="1" applyFill="1" applyAlignment="1">
      <alignment horizontal="center" vertical="center"/>
    </xf>
    <xf numFmtId="166" fontId="15" fillId="2" borderId="55" xfId="0" applyNumberFormat="1" applyFont="1" applyFill="1" applyBorder="1" applyAlignment="1">
      <alignment horizontal="center"/>
    </xf>
    <xf numFmtId="166" fontId="15" fillId="2" borderId="55" xfId="0" applyNumberFormat="1" applyFont="1" applyFill="1" applyBorder="1" applyAlignment="1">
      <alignment horizontal="center" vertical="center"/>
    </xf>
    <xf numFmtId="166" fontId="15" fillId="2" borderId="47" xfId="0" applyNumberFormat="1" applyFont="1" applyFill="1" applyBorder="1" applyAlignment="1">
      <alignment horizontal="center" vertical="center"/>
    </xf>
    <xf numFmtId="0" fontId="22" fillId="0" borderId="0" xfId="0" applyFont="1" applyAlignment="1">
      <alignment wrapText="1"/>
    </xf>
    <xf numFmtId="0" fontId="30" fillId="2" borderId="0" xfId="0" applyFont="1" applyFill="1"/>
    <xf numFmtId="0" fontId="0" fillId="3" borderId="15" xfId="0" applyFill="1" applyBorder="1" applyAlignment="1">
      <alignment horizontal="center" vertical="top" wrapText="1"/>
    </xf>
    <xf numFmtId="0" fontId="21" fillId="6" borderId="1" xfId="0" applyFont="1" applyFill="1" applyBorder="1" applyAlignment="1">
      <alignment horizontal="center" vertical="center"/>
    </xf>
    <xf numFmtId="0" fontId="4" fillId="2" borderId="0" xfId="0" applyFont="1" applyFill="1"/>
    <xf numFmtId="0" fontId="0" fillId="2" borderId="0" xfId="0" quotePrefix="1" applyFill="1" applyAlignment="1">
      <alignment horizontal="left"/>
    </xf>
    <xf numFmtId="0" fontId="2" fillId="2" borderId="0" xfId="0" applyFont="1" applyFill="1" applyAlignment="1">
      <alignment horizontal="left" vertical="center"/>
    </xf>
    <xf numFmtId="0" fontId="1" fillId="2" borderId="1" xfId="0" applyFont="1" applyFill="1" applyBorder="1" applyAlignment="1">
      <alignment horizontal="center" vertical="center"/>
    </xf>
    <xf numFmtId="0" fontId="2" fillId="0" borderId="58" xfId="0" applyFont="1" applyBorder="1" applyAlignment="1">
      <alignment horizontal="center" vertical="center"/>
    </xf>
    <xf numFmtId="0" fontId="5" fillId="3" borderId="0" xfId="1" applyFill="1" applyBorder="1" applyProtection="1"/>
    <xf numFmtId="164" fontId="0" fillId="0" borderId="0" xfId="0" applyNumberFormat="1" applyAlignment="1">
      <alignment horizontal="center"/>
    </xf>
    <xf numFmtId="164" fontId="0" fillId="0" borderId="0" xfId="3" applyNumberFormat="1" applyFont="1" applyFill="1" applyBorder="1" applyAlignment="1">
      <alignment horizontal="center" vertical="center"/>
    </xf>
    <xf numFmtId="166" fontId="0" fillId="0" borderId="0" xfId="0" applyNumberFormat="1" applyAlignment="1">
      <alignment horizontal="center" vertical="center"/>
    </xf>
    <xf numFmtId="165" fontId="24" fillId="0" borderId="0" xfId="0" applyNumberFormat="1" applyFont="1" applyAlignment="1">
      <alignment vertical="center"/>
    </xf>
    <xf numFmtId="165" fontId="0" fillId="0" borderId="0" xfId="0" applyNumberFormat="1" applyAlignment="1">
      <alignment vertical="center"/>
    </xf>
    <xf numFmtId="166" fontId="0" fillId="0" borderId="0" xfId="0" applyNumberFormat="1"/>
    <xf numFmtId="49" fontId="2" fillId="0" borderId="17" xfId="0" applyNumberFormat="1" applyFont="1" applyBorder="1" applyAlignment="1">
      <alignment horizontal="center" vertical="center"/>
    </xf>
    <xf numFmtId="0" fontId="2" fillId="0" borderId="2" xfId="0" applyFont="1" applyBorder="1" applyAlignment="1">
      <alignment horizontal="center" vertical="center"/>
    </xf>
    <xf numFmtId="0" fontId="0" fillId="3" borderId="0" xfId="0" applyFill="1" applyAlignment="1">
      <alignment horizontal="center" vertical="top" wrapText="1"/>
    </xf>
    <xf numFmtId="0" fontId="0" fillId="0" borderId="0" xfId="0" applyAlignment="1">
      <alignment horizontal="left" vertical="center" wrapText="1"/>
    </xf>
    <xf numFmtId="0" fontId="1" fillId="0" borderId="1" xfId="0" applyFont="1" applyBorder="1" applyAlignment="1">
      <alignment horizontal="center"/>
    </xf>
    <xf numFmtId="0" fontId="1" fillId="0" borderId="1" xfId="0" applyFont="1" applyBorder="1" applyAlignment="1">
      <alignment horizontal="center" vertical="center"/>
    </xf>
    <xf numFmtId="0" fontId="0" fillId="0" borderId="9" xfId="0" applyBorder="1" applyAlignment="1">
      <alignment horizontal="center"/>
    </xf>
    <xf numFmtId="49" fontId="2" fillId="0" borderId="1" xfId="0" applyNumberFormat="1" applyFont="1" applyBorder="1" applyAlignment="1">
      <alignment horizontal="center" vertical="center"/>
    </xf>
    <xf numFmtId="164" fontId="2" fillId="0" borderId="1" xfId="0" applyNumberFormat="1" applyFont="1" applyBorder="1" applyAlignment="1">
      <alignment horizontal="right"/>
    </xf>
    <xf numFmtId="49" fontId="2" fillId="0" borderId="13" xfId="0" applyNumberFormat="1" applyFont="1" applyBorder="1" applyAlignment="1">
      <alignment horizontal="center" vertical="center"/>
    </xf>
    <xf numFmtId="164" fontId="2" fillId="0" borderId="13" xfId="0" applyNumberFormat="1" applyFont="1" applyBorder="1" applyAlignment="1">
      <alignment horizontal="right"/>
    </xf>
    <xf numFmtId="164" fontId="2" fillId="0" borderId="18" xfId="0" applyNumberFormat="1" applyFont="1" applyBorder="1" applyAlignment="1">
      <alignment horizontal="right"/>
    </xf>
    <xf numFmtId="164" fontId="2" fillId="0" borderId="17" xfId="0" applyNumberFormat="1" applyFont="1" applyBorder="1" applyAlignment="1">
      <alignment horizontal="right"/>
    </xf>
    <xf numFmtId="164" fontId="2" fillId="0" borderId="2" xfId="0" applyNumberFormat="1" applyFont="1" applyBorder="1" applyAlignment="1">
      <alignment horizontal="right"/>
    </xf>
    <xf numFmtId="164" fontId="0" fillId="0" borderId="2" xfId="0" applyNumberFormat="1" applyBorder="1"/>
    <xf numFmtId="164" fontId="2" fillId="0" borderId="63" xfId="0" applyNumberFormat="1" applyFont="1" applyBorder="1" applyAlignment="1">
      <alignment horizontal="right"/>
    </xf>
    <xf numFmtId="164" fontId="2" fillId="0" borderId="1" xfId="0" applyNumberFormat="1" applyFont="1" applyBorder="1"/>
    <xf numFmtId="164" fontId="2" fillId="0" borderId="13" xfId="0" applyNumberFormat="1" applyFont="1" applyBorder="1"/>
    <xf numFmtId="0" fontId="1" fillId="0" borderId="24" xfId="0" applyFont="1" applyBorder="1" applyAlignment="1">
      <alignment horizontal="left"/>
    </xf>
    <xf numFmtId="0" fontId="0" fillId="0" borderId="27" xfId="0" applyBorder="1" applyAlignment="1">
      <alignment horizontal="left" vertical="center"/>
    </xf>
    <xf numFmtId="0" fontId="0" fillId="0" borderId="6" xfId="0" applyBorder="1" applyAlignment="1">
      <alignment horizontal="center"/>
    </xf>
    <xf numFmtId="165" fontId="0" fillId="0" borderId="6" xfId="0" applyNumberFormat="1" applyBorder="1" applyAlignment="1">
      <alignment horizontal="center"/>
    </xf>
    <xf numFmtId="0" fontId="0" fillId="0" borderId="25" xfId="0" applyBorder="1" applyAlignment="1">
      <alignment horizontal="left" vertical="center"/>
    </xf>
    <xf numFmtId="0" fontId="0" fillId="0" borderId="1" xfId="0" applyBorder="1" applyAlignment="1">
      <alignment horizontal="center"/>
    </xf>
    <xf numFmtId="165" fontId="0" fillId="0" borderId="1" xfId="0" applyNumberFormat="1" applyBorder="1" applyAlignment="1">
      <alignment horizontal="center"/>
    </xf>
    <xf numFmtId="0" fontId="0" fillId="0" borderId="24" xfId="0" applyBorder="1" applyAlignment="1">
      <alignment horizontal="left" vertical="center"/>
    </xf>
    <xf numFmtId="165" fontId="0" fillId="0" borderId="13" xfId="0" applyNumberFormat="1" applyBorder="1" applyAlignment="1">
      <alignment horizontal="center"/>
    </xf>
    <xf numFmtId="0" fontId="1" fillId="0" borderId="33" xfId="0" applyFont="1" applyBorder="1" applyAlignment="1">
      <alignment horizontal="center"/>
    </xf>
    <xf numFmtId="0" fontId="1" fillId="0" borderId="33" xfId="0" applyFont="1" applyBorder="1" applyAlignment="1">
      <alignment horizontal="center" vertical="center"/>
    </xf>
    <xf numFmtId="0" fontId="1" fillId="0" borderId="32" xfId="0" applyFont="1" applyBorder="1" applyAlignment="1">
      <alignment horizontal="center" vertical="center"/>
    </xf>
    <xf numFmtId="0" fontId="0" fillId="0" borderId="27" xfId="0" applyBorder="1" applyAlignment="1">
      <alignment horizontal="left"/>
    </xf>
    <xf numFmtId="0" fontId="0" fillId="0" borderId="25" xfId="0" applyBorder="1" applyAlignment="1">
      <alignment horizontal="left"/>
    </xf>
    <xf numFmtId="0" fontId="0" fillId="0" borderId="24" xfId="0" applyBorder="1" applyAlignment="1">
      <alignment horizontal="left"/>
    </xf>
    <xf numFmtId="0" fontId="0" fillId="0" borderId="24" xfId="0" applyBorder="1"/>
    <xf numFmtId="164" fontId="0" fillId="0" borderId="18" xfId="0" applyNumberFormat="1" applyBorder="1"/>
    <xf numFmtId="164" fontId="0" fillId="0" borderId="17" xfId="0" applyNumberFormat="1" applyBorder="1"/>
    <xf numFmtId="164" fontId="0" fillId="0" borderId="13" xfId="0" applyNumberFormat="1" applyBorder="1"/>
    <xf numFmtId="0" fontId="1" fillId="0" borderId="1" xfId="0" applyFont="1" applyBorder="1" applyAlignment="1">
      <alignment horizontal="centerContinuous" vertical="center"/>
    </xf>
    <xf numFmtId="0" fontId="3" fillId="0" borderId="1" xfId="0" applyFont="1" applyBorder="1" applyAlignment="1">
      <alignment horizontal="center" vertical="center"/>
    </xf>
    <xf numFmtId="165" fontId="0" fillId="0" borderId="0" xfId="0" applyNumberFormat="1"/>
    <xf numFmtId="167" fontId="0" fillId="0" borderId="0" xfId="0" applyNumberFormat="1" applyAlignment="1">
      <alignment horizontal="left" indent="5"/>
    </xf>
    <xf numFmtId="0" fontId="1" fillId="0" borderId="0" xfId="0" applyFont="1" applyAlignment="1">
      <alignment horizontal="left" wrapText="1"/>
    </xf>
    <xf numFmtId="0" fontId="0" fillId="0" borderId="1" xfId="0" applyBorder="1"/>
    <xf numFmtId="0" fontId="0" fillId="0" borderId="24" xfId="0" applyBorder="1" applyAlignment="1">
      <alignment horizontal="center" vertical="center" wrapText="1"/>
    </xf>
    <xf numFmtId="0" fontId="0" fillId="5" borderId="1" xfId="0" applyFill="1" applyBorder="1" applyAlignment="1">
      <alignment horizontal="center" wrapText="1"/>
    </xf>
    <xf numFmtId="164" fontId="0" fillId="5" borderId="1" xfId="0" applyNumberFormat="1" applyFill="1" applyBorder="1" applyAlignment="1">
      <alignment horizontal="center" wrapText="1"/>
    </xf>
    <xf numFmtId="166" fontId="15" fillId="2" borderId="24" xfId="0" applyNumberFormat="1" applyFont="1" applyFill="1" applyBorder="1" applyAlignment="1">
      <alignment horizontal="center"/>
    </xf>
    <xf numFmtId="166" fontId="15" fillId="2" borderId="25" xfId="0" applyNumberFormat="1" applyFont="1" applyFill="1" applyBorder="1" applyAlignment="1">
      <alignment horizontal="center"/>
    </xf>
    <xf numFmtId="166" fontId="15" fillId="2" borderId="42" xfId="0" applyNumberFormat="1" applyFont="1" applyFill="1" applyBorder="1" applyAlignment="1">
      <alignment horizontal="center"/>
    </xf>
    <xf numFmtId="166" fontId="15" fillId="2" borderId="42" xfId="0" applyNumberFormat="1" applyFont="1" applyFill="1" applyBorder="1" applyAlignment="1">
      <alignment horizontal="center" vertical="center"/>
    </xf>
    <xf numFmtId="166" fontId="15" fillId="2" borderId="45" xfId="0" applyNumberFormat="1" applyFont="1" applyFill="1" applyBorder="1" applyAlignment="1">
      <alignment horizontal="center" vertical="center"/>
    </xf>
    <xf numFmtId="0" fontId="16" fillId="2" borderId="27" xfId="0" applyFont="1" applyFill="1" applyBorder="1" applyAlignment="1">
      <alignment horizontal="center" vertical="center" wrapText="1"/>
    </xf>
    <xf numFmtId="0" fontId="16" fillId="2" borderId="49" xfId="0" applyFont="1" applyFill="1" applyBorder="1" applyAlignment="1">
      <alignment horizontal="center" vertical="center" wrapText="1"/>
    </xf>
    <xf numFmtId="0" fontId="16" fillId="2" borderId="46" xfId="0" applyFont="1" applyFill="1" applyBorder="1" applyAlignment="1">
      <alignment horizontal="center" vertical="center" wrapText="1"/>
    </xf>
    <xf numFmtId="0" fontId="16" fillId="2" borderId="19" xfId="0" applyFont="1" applyFill="1" applyBorder="1" applyAlignment="1">
      <alignment vertical="center" wrapText="1"/>
    </xf>
    <xf numFmtId="164" fontId="0" fillId="0" borderId="6" xfId="0" applyNumberFormat="1" applyBorder="1"/>
    <xf numFmtId="164" fontId="2" fillId="0" borderId="6" xfId="0" applyNumberFormat="1" applyFont="1" applyBorder="1" applyAlignment="1">
      <alignment horizontal="right"/>
    </xf>
    <xf numFmtId="0" fontId="0" fillId="0" borderId="27" xfId="0" applyBorder="1" applyAlignment="1">
      <alignment horizontal="center" vertical="center" wrapText="1"/>
    </xf>
    <xf numFmtId="0" fontId="0" fillId="0" borderId="24" xfId="0" applyBorder="1" applyAlignment="1">
      <alignment vertical="center"/>
    </xf>
    <xf numFmtId="0" fontId="0" fillId="0" borderId="29" xfId="0" applyBorder="1" applyAlignment="1">
      <alignment horizontal="center" vertical="center" wrapText="1"/>
    </xf>
    <xf numFmtId="164" fontId="2" fillId="0" borderId="65" xfId="0" applyNumberFormat="1" applyFont="1" applyBorder="1" applyAlignment="1">
      <alignment horizontal="right"/>
    </xf>
    <xf numFmtId="164" fontId="2" fillId="0" borderId="18" xfId="0" applyNumberFormat="1" applyFont="1" applyBorder="1"/>
    <xf numFmtId="165" fontId="0" fillId="0" borderId="18" xfId="0" applyNumberFormat="1" applyBorder="1" applyAlignment="1">
      <alignment horizontal="center"/>
    </xf>
    <xf numFmtId="167" fontId="0" fillId="0" borderId="1" xfId="3" applyNumberFormat="1" applyFont="1" applyFill="1" applyBorder="1"/>
    <xf numFmtId="167" fontId="0" fillId="0" borderId="11" xfId="3" applyNumberFormat="1" applyFont="1" applyFill="1" applyBorder="1"/>
    <xf numFmtId="167" fontId="0" fillId="0" borderId="11" xfId="3" quotePrefix="1" applyNumberFormat="1" applyFont="1" applyFill="1" applyBorder="1" applyAlignment="1"/>
    <xf numFmtId="167" fontId="0" fillId="0" borderId="13" xfId="3" applyNumberFormat="1" applyFont="1" applyFill="1" applyBorder="1"/>
    <xf numFmtId="167" fontId="0" fillId="0" borderId="14" xfId="3" applyNumberFormat="1" applyFont="1" applyFill="1" applyBorder="1"/>
    <xf numFmtId="168" fontId="0" fillId="2" borderId="9" xfId="0" applyNumberFormat="1" applyFill="1" applyBorder="1" applyAlignment="1">
      <alignment horizontal="center"/>
    </xf>
    <xf numFmtId="164" fontId="0" fillId="2" borderId="11" xfId="0" applyNumberFormat="1" applyFill="1" applyBorder="1" applyAlignment="1">
      <alignment horizontal="center"/>
    </xf>
    <xf numFmtId="168" fontId="0" fillId="2" borderId="12" xfId="0" applyNumberFormat="1" applyFill="1" applyBorder="1" applyAlignment="1">
      <alignment horizontal="center"/>
    </xf>
    <xf numFmtId="164" fontId="0" fillId="2" borderId="13" xfId="0" applyNumberFormat="1" applyFill="1" applyBorder="1" applyAlignment="1">
      <alignment horizontal="center"/>
    </xf>
    <xf numFmtId="164" fontId="0" fillId="2" borderId="14" xfId="0" applyNumberFormat="1" applyFill="1" applyBorder="1" applyAlignment="1">
      <alignment horizontal="center"/>
    </xf>
    <xf numFmtId="0" fontId="1" fillId="0" borderId="49" xfId="0" applyFont="1" applyBorder="1" applyAlignment="1">
      <alignment horizontal="center" vertical="center"/>
    </xf>
    <xf numFmtId="0" fontId="0" fillId="9" borderId="0" xfId="0" applyFill="1"/>
    <xf numFmtId="0" fontId="0" fillId="0" borderId="5" xfId="0" applyBorder="1" applyAlignment="1">
      <alignment horizontal="center"/>
    </xf>
    <xf numFmtId="165" fontId="0" fillId="0" borderId="48" xfId="0" applyNumberFormat="1" applyBorder="1" applyAlignment="1">
      <alignment horizontal="center"/>
    </xf>
    <xf numFmtId="165" fontId="0" fillId="0" borderId="17" xfId="0" applyNumberFormat="1" applyBorder="1" applyAlignment="1">
      <alignment horizontal="center"/>
    </xf>
    <xf numFmtId="0" fontId="0" fillId="0" borderId="53" xfId="0" applyBorder="1" applyAlignment="1">
      <alignment horizontal="center"/>
    </xf>
    <xf numFmtId="0" fontId="0" fillId="0" borderId="26" xfId="0" applyBorder="1" applyAlignment="1">
      <alignment horizontal="center"/>
    </xf>
    <xf numFmtId="165" fontId="0" fillId="0" borderId="8" xfId="0" applyNumberFormat="1" applyBorder="1" applyAlignment="1">
      <alignment horizontal="center"/>
    </xf>
    <xf numFmtId="0" fontId="0" fillId="0" borderId="4" xfId="0" applyBorder="1" applyAlignment="1">
      <alignment horizontal="center"/>
    </xf>
    <xf numFmtId="165" fontId="0" fillId="0" borderId="11" xfId="0" applyNumberFormat="1" applyBorder="1" applyAlignment="1">
      <alignment horizontal="center"/>
    </xf>
    <xf numFmtId="165" fontId="0" fillId="0" borderId="10" xfId="0" applyNumberFormat="1" applyBorder="1" applyAlignment="1">
      <alignment horizontal="center"/>
    </xf>
    <xf numFmtId="0" fontId="0" fillId="0" borderId="28" xfId="0" applyBorder="1" applyAlignment="1">
      <alignment horizontal="center"/>
    </xf>
    <xf numFmtId="165" fontId="0" fillId="0" borderId="31" xfId="0" applyNumberFormat="1" applyBorder="1" applyAlignment="1">
      <alignment horizontal="center"/>
    </xf>
    <xf numFmtId="165" fontId="0" fillId="0" borderId="16" xfId="0" applyNumberFormat="1" applyBorder="1" applyAlignment="1">
      <alignment horizontal="center"/>
    </xf>
    <xf numFmtId="165" fontId="0" fillId="0" borderId="9" xfId="0" applyNumberFormat="1" applyBorder="1" applyAlignment="1">
      <alignment horizontal="center"/>
    </xf>
    <xf numFmtId="165" fontId="0" fillId="0" borderId="12" xfId="0" applyNumberFormat="1" applyBorder="1" applyAlignment="1">
      <alignment horizontal="center"/>
    </xf>
    <xf numFmtId="165" fontId="0" fillId="0" borderId="14" xfId="0" applyNumberFormat="1" applyBorder="1" applyAlignment="1">
      <alignment horizontal="center"/>
    </xf>
    <xf numFmtId="165" fontId="0" fillId="0" borderId="5" xfId="0" applyNumberFormat="1" applyBorder="1" applyAlignment="1">
      <alignment horizontal="center"/>
    </xf>
    <xf numFmtId="165" fontId="0" fillId="0" borderId="26" xfId="0" applyNumberFormat="1" applyBorder="1" applyAlignment="1">
      <alignment horizontal="center"/>
    </xf>
    <xf numFmtId="165" fontId="0" fillId="0" borderId="44" xfId="0" applyNumberFormat="1" applyBorder="1" applyAlignment="1">
      <alignment horizontal="center"/>
    </xf>
    <xf numFmtId="165" fontId="0" fillId="0" borderId="64" xfId="0" applyNumberFormat="1" applyBorder="1" applyAlignment="1">
      <alignment horizontal="center"/>
    </xf>
    <xf numFmtId="167" fontId="0" fillId="0" borderId="15" xfId="0" applyNumberFormat="1" applyBorder="1"/>
    <xf numFmtId="164" fontId="27" fillId="0" borderId="0" xfId="0" applyNumberFormat="1" applyFont="1"/>
    <xf numFmtId="164" fontId="27" fillId="0" borderId="0" xfId="0" applyNumberFormat="1" applyFont="1" applyAlignment="1">
      <alignment horizontal="center"/>
    </xf>
    <xf numFmtId="167" fontId="0" fillId="0" borderId="57" xfId="0" applyNumberFormat="1" applyBorder="1"/>
    <xf numFmtId="0" fontId="27" fillId="0" borderId="0" xfId="0" applyFont="1"/>
    <xf numFmtId="0" fontId="27" fillId="0" borderId="0" xfId="0" applyFont="1" applyAlignment="1">
      <alignment horizontal="left"/>
    </xf>
    <xf numFmtId="164" fontId="27" fillId="0" borderId="0" xfId="0" applyNumberFormat="1" applyFont="1" applyAlignment="1">
      <alignment horizontal="left" indent="5"/>
    </xf>
    <xf numFmtId="0" fontId="1" fillId="3" borderId="17" xfId="0" applyFont="1" applyFill="1" applyBorder="1" applyAlignment="1">
      <alignment horizontal="left" vertical="top" wrapText="1"/>
    </xf>
    <xf numFmtId="0" fontId="21" fillId="3" borderId="42" xfId="0" applyFont="1" applyFill="1" applyBorder="1" applyAlignment="1">
      <alignment horizontal="left" vertical="top" wrapText="1"/>
    </xf>
    <xf numFmtId="0" fontId="21" fillId="3" borderId="18" xfId="0" applyFont="1" applyFill="1" applyBorder="1" applyAlignment="1">
      <alignment horizontal="left" vertical="top" wrapText="1"/>
    </xf>
    <xf numFmtId="0" fontId="20" fillId="7" borderId="0" xfId="0" applyFont="1" applyFill="1" applyAlignment="1">
      <alignment horizontal="center" vertical="center" wrapText="1"/>
    </xf>
    <xf numFmtId="0" fontId="20" fillId="7" borderId="0" xfId="0" applyFont="1" applyFill="1" applyAlignment="1">
      <alignment horizontal="center" vertical="center"/>
    </xf>
    <xf numFmtId="0" fontId="25" fillId="7" borderId="0" xfId="0" applyFont="1" applyFill="1" applyAlignment="1">
      <alignment horizontal="center" vertical="center"/>
    </xf>
    <xf numFmtId="0" fontId="0" fillId="3" borderId="0" xfId="0" applyFill="1" applyAlignment="1">
      <alignment horizontal="center" vertical="top" wrapText="1"/>
    </xf>
    <xf numFmtId="0" fontId="1" fillId="0" borderId="1" xfId="0" quotePrefix="1" applyFont="1"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1" fillId="0" borderId="1" xfId="0" quotePrefix="1" applyFont="1" applyBorder="1" applyAlignment="1">
      <alignment horizontal="center" vertical="center" wrapText="1"/>
    </xf>
    <xf numFmtId="0" fontId="3" fillId="0" borderId="1" xfId="0" applyFont="1" applyBorder="1" applyAlignment="1">
      <alignment horizontal="center"/>
    </xf>
    <xf numFmtId="0" fontId="1" fillId="0" borderId="4" xfId="0" applyFont="1" applyBorder="1" applyAlignment="1">
      <alignment horizontal="center"/>
    </xf>
    <xf numFmtId="0" fontId="1" fillId="0" borderId="3"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left" vertical="center" wrapText="1"/>
    </xf>
    <xf numFmtId="0" fontId="0" fillId="2" borderId="0" xfId="0" applyFill="1" applyAlignment="1">
      <alignment horizontal="left"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0" fillId="0" borderId="27" xfId="0" applyBorder="1" applyAlignment="1">
      <alignment horizontal="center" vertical="center" wrapText="1"/>
    </xf>
    <xf numFmtId="0" fontId="0" fillId="0" borderId="25" xfId="0" applyBorder="1" applyAlignment="1">
      <alignment horizontal="center" vertical="center" wrapText="1"/>
    </xf>
    <xf numFmtId="0" fontId="0" fillId="0" borderId="24" xfId="0" applyBorder="1" applyAlignment="1">
      <alignment horizontal="center" vertical="center" wrapText="1"/>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4" xfId="0" applyFont="1" applyBorder="1" applyAlignment="1">
      <alignment horizontal="center"/>
    </xf>
    <xf numFmtId="0" fontId="3" fillId="0" borderId="3" xfId="0" applyFont="1" applyBorder="1" applyAlignment="1">
      <alignment horizontal="center"/>
    </xf>
    <xf numFmtId="0" fontId="3" fillId="0" borderId="2" xfId="0" applyFont="1" applyBorder="1" applyAlignment="1">
      <alignment horizontal="center"/>
    </xf>
    <xf numFmtId="0" fontId="1" fillId="0" borderId="60" xfId="0" applyFont="1" applyBorder="1" applyAlignment="1">
      <alignment horizontal="center"/>
    </xf>
    <xf numFmtId="0" fontId="1" fillId="0" borderId="35" xfId="0" applyFont="1" applyBorder="1" applyAlignment="1">
      <alignment horizontal="center"/>
    </xf>
    <xf numFmtId="0" fontId="1" fillId="0" borderId="54" xfId="0" applyFont="1" applyBorder="1" applyAlignment="1">
      <alignment horizontal="center"/>
    </xf>
    <xf numFmtId="0" fontId="7" fillId="2" borderId="50" xfId="0" applyFont="1" applyFill="1" applyBorder="1" applyAlignment="1">
      <alignment horizontal="center" vertical="center" textRotation="90"/>
    </xf>
    <xf numFmtId="0" fontId="7" fillId="2" borderId="51" xfId="0" applyFont="1" applyFill="1" applyBorder="1" applyAlignment="1">
      <alignment horizontal="center" vertical="center" textRotation="90"/>
    </xf>
    <xf numFmtId="0" fontId="7" fillId="2" borderId="52" xfId="0" applyFont="1" applyFill="1" applyBorder="1" applyAlignment="1">
      <alignment horizontal="center" vertical="center" textRotation="90"/>
    </xf>
    <xf numFmtId="0" fontId="1" fillId="0" borderId="30" xfId="0" applyFont="1" applyBorder="1" applyAlignment="1">
      <alignment horizontal="center"/>
    </xf>
    <xf numFmtId="0" fontId="1" fillId="0" borderId="39" xfId="0" applyFont="1" applyBorder="1" applyAlignment="1">
      <alignment horizontal="center"/>
    </xf>
    <xf numFmtId="0" fontId="1" fillId="0" borderId="41" xfId="0" applyFont="1" applyBorder="1" applyAlignment="1">
      <alignment horizontal="center"/>
    </xf>
    <xf numFmtId="0" fontId="0" fillId="0" borderId="48" xfId="0" applyBorder="1" applyAlignment="1">
      <alignment horizontal="center"/>
    </xf>
    <xf numFmtId="0" fontId="0" fillId="0" borderId="44" xfId="0" applyBorder="1" applyAlignment="1">
      <alignment horizontal="center"/>
    </xf>
    <xf numFmtId="0" fontId="1" fillId="0" borderId="49" xfId="0" applyFont="1" applyBorder="1" applyAlignment="1">
      <alignment horizontal="center" vertical="center"/>
    </xf>
    <xf numFmtId="0" fontId="1" fillId="0" borderId="18" xfId="0" applyFont="1" applyBorder="1" applyAlignment="1">
      <alignment horizontal="center" vertical="center"/>
    </xf>
    <xf numFmtId="0" fontId="1" fillId="0" borderId="27" xfId="0" applyFont="1" applyBorder="1" applyAlignment="1">
      <alignment horizontal="center" vertical="center"/>
    </xf>
    <xf numFmtId="0" fontId="1" fillId="0" borderId="44" xfId="0" applyFont="1" applyBorder="1" applyAlignment="1">
      <alignment horizontal="center" vertical="center"/>
    </xf>
    <xf numFmtId="0" fontId="1" fillId="0" borderId="6" xfId="0" quotePrefix="1" applyFont="1" applyBorder="1" applyAlignment="1">
      <alignment horizontal="center" wrapText="1"/>
    </xf>
    <xf numFmtId="0" fontId="1" fillId="0" borderId="1" xfId="0" quotePrefix="1" applyFont="1" applyBorder="1" applyAlignment="1">
      <alignment horizontal="center" wrapText="1"/>
    </xf>
    <xf numFmtId="0" fontId="1" fillId="0" borderId="26" xfId="0" quotePrefix="1" applyFont="1" applyBorder="1" applyAlignment="1">
      <alignment horizontal="center" wrapText="1"/>
    </xf>
    <xf numFmtId="0" fontId="1" fillId="0" borderId="11" xfId="0" quotePrefix="1" applyFont="1" applyBorder="1" applyAlignment="1">
      <alignment horizontal="center" wrapText="1"/>
    </xf>
    <xf numFmtId="0" fontId="0" fillId="2" borderId="0" xfId="0" applyFill="1" applyAlignment="1">
      <alignment horizontal="left" wrapText="1"/>
    </xf>
    <xf numFmtId="0" fontId="32" fillId="0" borderId="0" xfId="0" applyFont="1" applyAlignment="1">
      <alignment horizontal="center" vertical="center"/>
    </xf>
    <xf numFmtId="0" fontId="32" fillId="0" borderId="15" xfId="0" applyFont="1" applyBorder="1" applyAlignment="1">
      <alignment horizontal="center" vertical="center"/>
    </xf>
    <xf numFmtId="164" fontId="1" fillId="0" borderId="29" xfId="0" applyNumberFormat="1" applyFont="1" applyBorder="1" applyAlignment="1">
      <alignment horizontal="center" vertical="center"/>
    </xf>
    <xf numFmtId="164" fontId="1" fillId="0" borderId="7" xfId="0" applyNumberFormat="1" applyFont="1" applyBorder="1" applyAlignment="1">
      <alignment horizontal="center" vertical="center"/>
    </xf>
    <xf numFmtId="164" fontId="1" fillId="0" borderId="8" xfId="0" applyNumberFormat="1" applyFont="1" applyBorder="1" applyAlignment="1">
      <alignment horizontal="center" vertical="center"/>
    </xf>
    <xf numFmtId="164" fontId="1" fillId="0" borderId="22" xfId="0" applyNumberFormat="1" applyFont="1" applyBorder="1" applyAlignment="1">
      <alignment horizontal="center" vertical="center"/>
    </xf>
    <xf numFmtId="164" fontId="1" fillId="0" borderId="0" xfId="0" applyNumberFormat="1" applyFont="1" applyAlignment="1">
      <alignment horizontal="center" vertical="center"/>
    </xf>
    <xf numFmtId="164" fontId="1" fillId="0" borderId="10" xfId="0" applyNumberFormat="1" applyFont="1" applyBorder="1" applyAlignment="1">
      <alignment horizontal="center" vertical="center"/>
    </xf>
    <xf numFmtId="164" fontId="1" fillId="0" borderId="23" xfId="0" applyNumberFormat="1" applyFont="1" applyBorder="1" applyAlignment="1">
      <alignment horizontal="center" vertical="center"/>
    </xf>
    <xf numFmtId="164" fontId="1" fillId="0" borderId="15" xfId="0" applyNumberFormat="1" applyFont="1" applyBorder="1" applyAlignment="1">
      <alignment horizontal="center" vertical="center"/>
    </xf>
    <xf numFmtId="164" fontId="1" fillId="0" borderId="16" xfId="0" applyNumberFormat="1" applyFont="1" applyBorder="1" applyAlignment="1">
      <alignment horizontal="center" vertical="center"/>
    </xf>
    <xf numFmtId="164" fontId="12" fillId="2" borderId="29" xfId="0" applyNumberFormat="1" applyFont="1" applyFill="1" applyBorder="1" applyAlignment="1">
      <alignment horizontal="center" vertical="center" wrapText="1" readingOrder="1"/>
    </xf>
    <xf numFmtId="164" fontId="12" fillId="2" borderId="7" xfId="0" applyNumberFormat="1" applyFont="1" applyFill="1" applyBorder="1" applyAlignment="1">
      <alignment horizontal="center" vertical="center" wrapText="1" readingOrder="1"/>
    </xf>
    <xf numFmtId="164" fontId="12" fillId="2" borderId="8" xfId="0" applyNumberFormat="1" applyFont="1" applyFill="1" applyBorder="1" applyAlignment="1">
      <alignment horizontal="center" vertical="center" wrapText="1" readingOrder="1"/>
    </xf>
    <xf numFmtId="164" fontId="12" fillId="2" borderId="22" xfId="0" applyNumberFormat="1" applyFont="1" applyFill="1" applyBorder="1" applyAlignment="1">
      <alignment horizontal="center" vertical="center" wrapText="1" readingOrder="1"/>
    </xf>
    <xf numFmtId="164" fontId="12" fillId="2" borderId="0" xfId="0" applyNumberFormat="1" applyFont="1" applyFill="1" applyAlignment="1">
      <alignment horizontal="center" vertical="center" wrapText="1" readingOrder="1"/>
    </xf>
    <xf numFmtId="164" fontId="12" fillId="2" borderId="10" xfId="0" applyNumberFormat="1" applyFont="1" applyFill="1" applyBorder="1" applyAlignment="1">
      <alignment horizontal="center" vertical="center" wrapText="1" readingOrder="1"/>
    </xf>
    <xf numFmtId="164" fontId="12" fillId="2" borderId="23" xfId="0" applyNumberFormat="1" applyFont="1" applyFill="1" applyBorder="1" applyAlignment="1">
      <alignment horizontal="center" vertical="center" wrapText="1" readingOrder="1"/>
    </xf>
    <xf numFmtId="164" fontId="12" fillId="2" borderId="15" xfId="0" applyNumberFormat="1" applyFont="1" applyFill="1" applyBorder="1" applyAlignment="1">
      <alignment horizontal="center" vertical="center" wrapText="1" readingOrder="1"/>
    </xf>
    <xf numFmtId="164" fontId="12" fillId="2" borderId="16" xfId="0" applyNumberFormat="1" applyFont="1" applyFill="1" applyBorder="1" applyAlignment="1">
      <alignment horizontal="center" vertical="center" wrapText="1" readingOrder="1"/>
    </xf>
    <xf numFmtId="0" fontId="0" fillId="0" borderId="0" xfId="0" applyAlignment="1">
      <alignment horizontal="left" wrapText="1"/>
    </xf>
    <xf numFmtId="0" fontId="1" fillId="2" borderId="27"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3" fillId="2" borderId="0" xfId="0" applyFont="1" applyFill="1" applyAlignment="1">
      <alignment horizontal="center" vertical="center"/>
    </xf>
    <xf numFmtId="166" fontId="15" fillId="2" borderId="29" xfId="0" applyNumberFormat="1" applyFont="1" applyFill="1" applyBorder="1" applyAlignment="1">
      <alignment horizontal="center"/>
    </xf>
    <xf numFmtId="166" fontId="15" fillId="2" borderId="7" xfId="0" applyNumberFormat="1" applyFont="1" applyFill="1" applyBorder="1" applyAlignment="1">
      <alignment horizontal="center"/>
    </xf>
    <xf numFmtId="166" fontId="15" fillId="2" borderId="8" xfId="0" applyNumberFormat="1" applyFont="1" applyFill="1" applyBorder="1" applyAlignment="1">
      <alignment horizontal="center"/>
    </xf>
    <xf numFmtId="166" fontId="15" fillId="2" borderId="22" xfId="0" applyNumberFormat="1" applyFont="1" applyFill="1" applyBorder="1" applyAlignment="1">
      <alignment horizontal="center"/>
    </xf>
    <xf numFmtId="166" fontId="15" fillId="2" borderId="0" xfId="0" applyNumberFormat="1" applyFont="1" applyFill="1" applyAlignment="1">
      <alignment horizontal="center"/>
    </xf>
    <xf numFmtId="166" fontId="15" fillId="2" borderId="10" xfId="0" applyNumberFormat="1" applyFont="1" applyFill="1" applyBorder="1" applyAlignment="1">
      <alignment horizontal="center"/>
    </xf>
    <xf numFmtId="0" fontId="0" fillId="2" borderId="0" xfId="0" applyFill="1" applyAlignment="1">
      <alignment horizontal="left" vertical="top" wrapText="1"/>
    </xf>
    <xf numFmtId="0" fontId="0" fillId="0" borderId="0" xfId="0" applyAlignment="1">
      <alignment horizontal="left" vertical="top" wrapText="1"/>
    </xf>
    <xf numFmtId="0" fontId="16" fillId="2" borderId="40" xfId="0" applyFont="1" applyFill="1" applyBorder="1" applyAlignment="1">
      <alignment horizontal="center" vertical="center" wrapText="1"/>
    </xf>
    <xf numFmtId="0" fontId="16" fillId="2" borderId="38"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21" xfId="0" applyFont="1" applyFill="1" applyBorder="1" applyAlignment="1">
      <alignment horizontal="center" vertical="center"/>
    </xf>
    <xf numFmtId="0" fontId="16" fillId="2" borderId="61" xfId="0" applyFont="1" applyFill="1" applyBorder="1" applyAlignment="1">
      <alignment horizontal="center" vertical="center"/>
    </xf>
    <xf numFmtId="0" fontId="16" fillId="2" borderId="40"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50" xfId="0" applyFont="1" applyFill="1" applyBorder="1" applyAlignment="1">
      <alignment horizontal="center" vertical="center" wrapText="1"/>
    </xf>
    <xf numFmtId="0" fontId="16" fillId="2" borderId="51" xfId="0" applyFont="1" applyFill="1" applyBorder="1" applyAlignment="1">
      <alignment horizontal="center" vertical="center" wrapText="1"/>
    </xf>
    <xf numFmtId="0" fontId="16" fillId="2" borderId="52" xfId="0" applyFont="1" applyFill="1" applyBorder="1" applyAlignment="1">
      <alignment horizontal="center" vertical="center" wrapText="1"/>
    </xf>
    <xf numFmtId="166" fontId="15" fillId="2" borderId="23" xfId="0" applyNumberFormat="1" applyFont="1" applyFill="1" applyBorder="1" applyAlignment="1">
      <alignment horizontal="center"/>
    </xf>
    <xf numFmtId="166" fontId="15" fillId="2" borderId="15" xfId="0" applyNumberFormat="1" applyFont="1" applyFill="1" applyBorder="1" applyAlignment="1">
      <alignment horizontal="center"/>
    </xf>
    <xf numFmtId="166" fontId="15" fillId="2" borderId="16" xfId="0" applyNumberFormat="1" applyFont="1" applyFill="1" applyBorder="1" applyAlignment="1">
      <alignment horizontal="center"/>
    </xf>
    <xf numFmtId="0" fontId="16" fillId="2" borderId="60" xfId="0" applyFont="1" applyFill="1" applyBorder="1" applyAlignment="1">
      <alignment horizontal="center" vertical="center"/>
    </xf>
    <xf numFmtId="0" fontId="16" fillId="2" borderId="35" xfId="0" applyFont="1" applyFill="1" applyBorder="1" applyAlignment="1">
      <alignment horizontal="center" vertical="center"/>
    </xf>
    <xf numFmtId="0" fontId="16" fillId="2" borderId="54" xfId="0" applyFont="1" applyFill="1" applyBorder="1" applyAlignment="1">
      <alignment horizontal="center" vertical="center"/>
    </xf>
    <xf numFmtId="0" fontId="0" fillId="0" borderId="0" xfId="0" applyFill="1" applyAlignment="1">
      <alignment horizontal="left"/>
    </xf>
    <xf numFmtId="0" fontId="0" fillId="0" borderId="0" xfId="0" applyFill="1"/>
    <xf numFmtId="164" fontId="0" fillId="0" borderId="0" xfId="0" applyNumberFormat="1" applyFill="1"/>
    <xf numFmtId="164" fontId="0" fillId="0" borderId="1" xfId="0" quotePrefix="1" applyNumberFormat="1" applyFill="1" applyBorder="1"/>
    <xf numFmtId="164" fontId="0" fillId="0" borderId="2" xfId="0" applyNumberFormat="1" applyBorder="1"/>
    <xf numFmtId="164" fontId="0" fillId="0" borderId="1" xfId="0" quotePrefix="1" applyNumberFormat="1" applyBorder="1"/>
    <xf numFmtId="167" fontId="0" fillId="0" borderId="0" xfId="0" applyNumberFormat="1" applyFill="1" applyAlignment="1">
      <alignment horizontal="center"/>
    </xf>
    <xf numFmtId="167" fontId="0" fillId="0" borderId="31" xfId="3" applyNumberFormat="1" applyFont="1" applyFill="1" applyBorder="1"/>
    <xf numFmtId="167" fontId="0" fillId="0" borderId="64" xfId="3" applyNumberFormat="1" applyFont="1" applyFill="1" applyBorder="1"/>
    <xf numFmtId="0" fontId="1" fillId="0" borderId="65" xfId="0" applyFont="1" applyBorder="1" applyAlignment="1">
      <alignment horizontal="center"/>
    </xf>
    <xf numFmtId="17" fontId="0" fillId="0" borderId="2" xfId="0" applyNumberFormat="1" applyBorder="1"/>
    <xf numFmtId="17" fontId="2" fillId="0" borderId="2" xfId="0" applyNumberFormat="1" applyFont="1" applyBorder="1" applyAlignment="1">
      <alignment vertical="center"/>
    </xf>
    <xf numFmtId="17" fontId="2" fillId="0" borderId="2" xfId="0" applyNumberFormat="1" applyFont="1" applyBorder="1" applyAlignment="1">
      <alignment horizontal="right" vertical="center"/>
    </xf>
    <xf numFmtId="17" fontId="0" fillId="0" borderId="63" xfId="0" applyNumberFormat="1" applyBorder="1"/>
    <xf numFmtId="0" fontId="7" fillId="0" borderId="50" xfId="0" applyFont="1" applyBorder="1" applyAlignment="1">
      <alignment horizontal="center" vertical="center" textRotation="90"/>
    </xf>
    <xf numFmtId="0" fontId="7" fillId="0" borderId="51" xfId="0" applyFont="1" applyBorder="1" applyAlignment="1">
      <alignment horizontal="center" vertical="center" textRotation="90"/>
    </xf>
    <xf numFmtId="0" fontId="7" fillId="0" borderId="52" xfId="0" applyFont="1" applyBorder="1" applyAlignment="1">
      <alignment horizontal="center" vertical="center" textRotation="90"/>
    </xf>
    <xf numFmtId="167" fontId="0" fillId="0" borderId="4" xfId="0" applyNumberFormat="1" applyBorder="1" applyAlignment="1">
      <alignment horizontal="center"/>
    </xf>
    <xf numFmtId="0" fontId="0" fillId="0" borderId="22" xfId="0" applyBorder="1"/>
  </cellXfs>
  <cellStyles count="14">
    <cellStyle name="Comma 11 2" xfId="7" xr:uid="{00000000-0005-0000-0000-000000000000}"/>
    <cellStyle name="Currency" xfId="3" builtinId="4"/>
    <cellStyle name="Currency 2" xfId="10" xr:uid="{00000000-0005-0000-0000-000002000000}"/>
    <cellStyle name="Hyperlink" xfId="1" builtinId="8"/>
    <cellStyle name="Normal" xfId="0" builtinId="0"/>
    <cellStyle name="Normal 2" xfId="2" xr:uid="{00000000-0005-0000-0000-000005000000}"/>
    <cellStyle name="Normal 2 4" xfId="13" xr:uid="{B24602A9-4C75-4A71-91A9-D914D0FA9F5E}"/>
    <cellStyle name="Normal 3" xfId="8" xr:uid="{00000000-0005-0000-0000-000006000000}"/>
    <cellStyle name="Normal 3 2" xfId="11" xr:uid="{00000000-0005-0000-0000-000007000000}"/>
    <cellStyle name="Normal 4" xfId="5" xr:uid="{00000000-0005-0000-0000-000008000000}"/>
    <cellStyle name="Normal 4 2" xfId="12" xr:uid="{3E410156-67E4-42B2-A4C8-C744F2BE8111}"/>
    <cellStyle name="Normal 5" xfId="6" xr:uid="{00000000-0005-0000-0000-000009000000}"/>
    <cellStyle name="Percent" xfId="4" builtinId="5"/>
    <cellStyle name="Percent 2" xfId="9" xr:uid="{00000000-0005-0000-0000-00000B000000}"/>
  </cellStyles>
  <dxfs count="15">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numFmt numFmtId="30" formatCode="@"/>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judge.ENV\AppData\Local\Microsoft\Windows\Temporary%20Internet%20Files\Content.Outlook\8G8SE622\SMART%20BTM%20Value%20of%20Energy%20Workbook%20(031618)_Eversour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or"/>
      <sheetName val="Eversource"/>
      <sheetName val="Unitil"/>
      <sheetName val="National Grid"/>
      <sheetName val="Basic Service Rates"/>
      <sheetName val="Base Compensation Rates"/>
      <sheetName val="Compensation Rate Adders"/>
      <sheetName val="Tables"/>
      <sheetName val="Base rates"/>
      <sheetName val="Adders"/>
      <sheetName val="VOE"/>
      <sheetName val="Eversource (2)"/>
      <sheetName val="SMART BTM Value of Energy Workb"/>
      <sheetName val="SMART%20BTM%20Value%20of%20Ener"/>
    </sheetNames>
    <sheetDataSet>
      <sheetData sheetId="0"/>
      <sheetData sheetId="1"/>
      <sheetData sheetId="2"/>
      <sheetData sheetId="3"/>
      <sheetData sheetId="4">
        <row r="33">
          <cell r="I33">
            <v>0.10871</v>
          </cell>
        </row>
      </sheetData>
      <sheetData sheetId="5"/>
      <sheetData sheetId="6"/>
      <sheetData sheetId="7"/>
      <sheetData sheetId="8"/>
      <sheetData sheetId="9"/>
      <sheetData sheetId="10"/>
      <sheetData sheetId="11"/>
      <sheetData sheetId="12" refreshError="1"/>
      <sheetData sheetId="1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4" totalsRowShown="0">
  <autoFilter ref="A1:A4" xr:uid="{00000000-0009-0000-0100-000001000000}"/>
  <tableColumns count="1">
    <tableColumn id="1" xr3:uid="{00000000-0010-0000-0000-000001000000}" name="Electric Distribution Company"/>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9000000}" name="Table13" displayName="Table13" ref="B6:B7" totalsRowShown="0">
  <autoFilter ref="B6:B7" xr:uid="{00000000-0009-0000-0100-00000D000000}"/>
  <tableColumns count="1">
    <tableColumn id="1" xr3:uid="{00000000-0010-0000-0900-000001000000}" name="Unitil"/>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A000000}" name="Table14" displayName="Table14" ref="C6:C10" totalsRowShown="0">
  <autoFilter ref="C6:C10" xr:uid="{00000000-0009-0000-0100-00000E000000}"/>
  <tableColumns count="1">
    <tableColumn id="1" xr3:uid="{00000000-0010-0000-0A00-000001000000}" name="Eversource"/>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B000000}" name="Table4" displayName="Table4" ref="C13:C19" totalsRowShown="0" dataDxfId="10">
  <autoFilter ref="C13:C19" xr:uid="{00000000-0009-0000-0100-000004000000}"/>
  <tableColumns count="1">
    <tableColumn id="1" xr3:uid="{00000000-0010-0000-0B00-000001000000}" name="UnitilFitch" dataDxfId="9"/>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C000000}" name="Table16" displayName="Table16" ref="D14:D25" totalsRowShown="0" dataDxfId="8">
  <autoFilter ref="D14:D25" xr:uid="{00000000-0009-0000-0100-000010000000}"/>
  <tableColumns count="1">
    <tableColumn id="1" xr3:uid="{00000000-0010-0000-0C00-000001000000}" name="Cambridge" dataDxfId="7"/>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D000000}" name="Table17" displayName="Table17" ref="E14:E26" totalsRowShown="0" dataDxfId="6">
  <autoFilter ref="E14:E26" xr:uid="{00000000-0009-0000-0100-000011000000}"/>
  <tableColumns count="1">
    <tableColumn id="1" xr3:uid="{00000000-0010-0000-0D00-000001000000}" name="GreaterBoston" dataDxfId="5"/>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E000000}" name="Table18" displayName="Table18" ref="F14:F27" totalsRowShown="0" dataDxfId="4">
  <autoFilter ref="F14:F27" xr:uid="{00000000-0009-0000-0100-000012000000}"/>
  <tableColumns count="1">
    <tableColumn id="1" xr3:uid="{00000000-0010-0000-0E00-000001000000}" name="SouthShoreCCVineyard" dataDxfId="3"/>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F000000}" name="Table19" displayName="Table19" ref="G14:G26" totalsRowShown="0" dataDxfId="2">
  <autoFilter ref="G14:G26" xr:uid="{00000000-0009-0000-0100-000013000000}"/>
  <tableColumns count="1">
    <tableColumn id="1" xr3:uid="{00000000-0010-0000-0F00-000001000000}" name="WesternMass" dataDxfId="1"/>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10000000}" name="Table8" displayName="Table8" ref="C35:C51" totalsRowShown="0">
  <autoFilter ref="C35:C51" xr:uid="{00000000-0009-0000-0100-000008000000}"/>
  <tableColumns count="1">
    <tableColumn id="1" xr3:uid="{00000000-0010-0000-1000-000001000000}" name="NGridMassElectric"/>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1000000}" name="Table15" displayName="Table15" ref="D40:D44" totalsRowShown="0">
  <autoFilter ref="D40:D44" xr:uid="{00000000-0009-0000-0100-00000F000000}"/>
  <tableColumns count="1">
    <tableColumn id="1" xr3:uid="{00000000-0010-0000-1100-000001000000}" name="NGridNantucketElectric"/>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2000000}" name="Table20" displayName="Table20" ref="E40:E48" totalsRowShown="0">
  <autoFilter ref="E40:E48" xr:uid="{00000000-0009-0000-0100-000014000000}"/>
  <tableColumns count="1">
    <tableColumn id="1" xr3:uid="{00000000-0010-0000-1200-000001000000}" name="UnitilUnitilFitch"/>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4:A23" totalsRowShown="0" dataDxfId="14">
  <autoFilter ref="A14:A23" xr:uid="{00000000-0009-0000-0100-000002000000}"/>
  <tableColumns count="1">
    <tableColumn id="1" xr3:uid="{00000000-0010-0000-0100-000001000000}" name="MassElectric" dataDxfId="13"/>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3000000}" name="Table21" displayName="Table21" ref="F40:F56" totalsRowShown="0">
  <autoFilter ref="F40:F56" xr:uid="{00000000-0009-0000-0100-000015000000}"/>
  <tableColumns count="1">
    <tableColumn id="1" xr3:uid="{00000000-0010-0000-1300-000001000000}" name="EversourceCambridge"/>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4000000}" name="Table22" displayName="Table22" ref="G36:G52" totalsRowShown="0">
  <autoFilter ref="G36:G52" xr:uid="{00000000-0009-0000-0100-000016000000}"/>
  <tableColumns count="1">
    <tableColumn id="1" xr3:uid="{00000000-0010-0000-1400-000001000000}" name="EversourceGreaterBoston"/>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5000000}" name="Table23" displayName="Table23" ref="H36:H52" totalsRowShown="0">
  <autoFilter ref="H36:H52" xr:uid="{00000000-0009-0000-0100-000017000000}"/>
  <tableColumns count="1">
    <tableColumn id="1" xr3:uid="{00000000-0010-0000-1500-000001000000}" name="EversourceSouthShoreCCVineyard"/>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6000000}" name="Table24" displayName="Table24" ref="I36:I52" totalsRowShown="0">
  <autoFilter ref="I36:I52" xr:uid="{00000000-0009-0000-0100-000018000000}"/>
  <tableColumns count="1">
    <tableColumn id="1" xr3:uid="{00000000-0010-0000-1600-000001000000}" name="EversourceWesternMass"/>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7000000}" name="ValidationLists" displayName="ValidationLists" ref="A62:B92" totalsRowShown="0">
  <autoFilter ref="A62:B92" xr:uid="{00000000-0009-0000-0100-000019000000}"/>
  <tableColumns count="2">
    <tableColumn id="1" xr3:uid="{00000000-0010-0000-1700-000001000000}" name="ProjectSize"/>
    <tableColumn id="2" xr3:uid="{00000000-0010-0000-1700-000002000000}" name="Location"/>
  </tableColumns>
  <tableStyleInfo name="TableStyleMedium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8000000}" name="Sizes" displayName="Sizes" ref="F66:F72" totalsRowShown="0">
  <autoFilter ref="F66:F72" xr:uid="{00000000-0009-0000-0100-00001A000000}"/>
  <tableColumns count="1">
    <tableColumn id="1" xr3:uid="{00000000-0010-0000-1800-000001000000}" name="ProjectSize"/>
  </tableColumns>
  <tableStyleInfo name="TableStyleMedium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9000000}" name="Offtaker2" displayName="Offtaker2" ref="A94:B116" totalsRowShown="0">
  <autoFilter ref="A94:B116" xr:uid="{00000000-0009-0000-0100-00001B000000}"/>
  <tableColumns count="2">
    <tableColumn id="1" xr3:uid="{00000000-0010-0000-1900-000001000000}" name="ProjectSize2"/>
    <tableColumn id="2" xr3:uid="{00000000-0010-0000-1900-000002000000}" name="Offtaker"/>
  </tableColumns>
  <tableStyleInfo name="TableStyleMedium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A000000}" name="Tracking3" displayName="Tracking3" ref="A118:B128" totalsRowShown="0">
  <autoFilter ref="A118:B128" xr:uid="{00000000-0009-0000-0100-00001C000000}"/>
  <tableColumns count="2">
    <tableColumn id="1" xr3:uid="{00000000-0010-0000-1A00-000001000000}" name="ProjectSize3"/>
    <tableColumn id="2" xr3:uid="{00000000-0010-0000-1A00-000002000000}" name="Tracking"/>
  </tableColumns>
  <tableStyleInfo name="TableStyleMedium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B000000}" name="Table29" displayName="Table29" ref="A26:A31" totalsRowShown="0">
  <autoFilter ref="A26:A31" xr:uid="{00000000-0009-0000-0100-00001D000000}"/>
  <tableColumns count="1">
    <tableColumn id="1" xr3:uid="{00000000-0010-0000-1B00-000001000000}" name="Project Size"/>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C000000}" name="Table31" displayName="Table31" ref="H14:H18" totalsRowShown="0">
  <autoFilter ref="H14:H18" xr:uid="{00000000-0009-0000-0100-00001F000000}"/>
  <tableColumns count="1">
    <tableColumn id="1" xr3:uid="{00000000-0010-0000-1C00-000001000000}" name="EasternMass"/>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B14:B20" totalsRowShown="0" dataDxfId="12">
  <autoFilter ref="B14:B20" xr:uid="{00000000-0009-0000-0100-000003000000}"/>
  <tableColumns count="1">
    <tableColumn id="1" xr3:uid="{00000000-0010-0000-0200-000001000000}" name="NantucketElectric" dataDxfId="11"/>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5BB0721-A78F-4943-8C30-B0F95CD3F433}" name="Table6" displayName="Table6" ref="A130:A132" totalsRowShown="0" headerRowDxfId="0">
  <autoFilter ref="A130:A132" xr:uid="{B556A8CF-1D3B-450B-86F6-0625AF4D3A33}"/>
  <tableColumns count="1">
    <tableColumn id="1" xr3:uid="{EA6AB8FB-8CC2-4A5C-A5EE-B41693C288ED}" name="Compensation Type"/>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5" displayName="Table5" ref="C55:C71" totalsRowShown="0">
  <autoFilter ref="C55:C71" xr:uid="{00000000-0009-0000-0100-000005000000}"/>
  <tableColumns count="1">
    <tableColumn id="1" xr3:uid="{00000000-0010-0000-0300-000001000000}" name="Capacity Block"/>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7" displayName="Table7" ref="A34:A40" totalsRowShown="0">
  <autoFilter ref="A34:A40" xr:uid="{00000000-0009-0000-0100-000007000000}"/>
  <tableColumns count="1">
    <tableColumn id="1" xr3:uid="{00000000-0010-0000-0400-000001000000}" name="Project Size"/>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5000000}" name="Table9" displayName="Table9" ref="A42:A49" totalsRowShown="0">
  <autoFilter ref="A42:A49" xr:uid="{00000000-0009-0000-0100-000009000000}"/>
  <tableColumns count="1">
    <tableColumn id="1" xr3:uid="{00000000-0010-0000-0500-000001000000}" name="Location Based Adder"/>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able10" displayName="Table10" ref="A51:A56" totalsRowShown="0">
  <autoFilter ref="A51:A56" xr:uid="{00000000-0009-0000-0100-00000A000000}"/>
  <tableColumns count="1">
    <tableColumn id="1" xr3:uid="{00000000-0010-0000-0600-000001000000}" name="Off-taker Based Adder"/>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e11" displayName="Table11" ref="A58:A60" totalsRowShown="0">
  <autoFilter ref="A58:A60" xr:uid="{00000000-0009-0000-0100-00000B000000}"/>
  <tableColumns count="1">
    <tableColumn id="1" xr3:uid="{00000000-0010-0000-0700-000001000000}" name="Solar tracking Adder"/>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8000000}" name="Table12" displayName="Table12" ref="A6:A8" totalsRowShown="0">
  <autoFilter ref="A6:A8" xr:uid="{00000000-0009-0000-0100-00000C000000}"/>
  <tableColumns count="1">
    <tableColumn id="1" xr3:uid="{00000000-0010-0000-0800-000001000000}" name="NationalGrid"/>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1" Type="http://schemas.openxmlformats.org/officeDocument/2006/relationships/printerSettings" Target="../printerSettings/printerSettings9.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10" Type="http://schemas.openxmlformats.org/officeDocument/2006/relationships/table" Target="../tables/table9.xml"/><Relationship Id="rId19" Type="http://schemas.openxmlformats.org/officeDocument/2006/relationships/table" Target="../tables/table18.xml"/><Relationship Id="rId31" Type="http://schemas.openxmlformats.org/officeDocument/2006/relationships/table" Target="../tables/table30.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s://www.mass.gov/service-details/basic-service-information-and-rate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nationalgridus.com/media/pdfs/billing-payments/electric-rates/ma/indtable-2.pdf" TargetMode="External"/><Relationship Id="rId2" Type="http://schemas.openxmlformats.org/officeDocument/2006/relationships/hyperlink" Target="https://www.nationalgridus.com/media/pdfs/billing-payments/electric-rates/ma/commtable.pdf" TargetMode="External"/><Relationship Id="rId1" Type="http://schemas.openxmlformats.org/officeDocument/2006/relationships/hyperlink" Target="https://www.nationalgridus.com/media/pdfs/billing-payments/electric-rates/ma/resitable.pdf" TargetMode="Externa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mass.gov/service-details/basic-service-information-and-rates" TargetMode="External"/><Relationship Id="rId2" Type="http://schemas.openxmlformats.org/officeDocument/2006/relationships/hyperlink" Target="https://www.eversource.com/content/docs/default-source/rates-tariffs/wma-rates.pdf" TargetMode="External"/><Relationship Id="rId1" Type="http://schemas.openxmlformats.org/officeDocument/2006/relationships/hyperlink" Target="https://www.eversource.com/content/ema-c/residential/my-account/billing-payments/about-your-bill/rates-tariffs/summary-of-electric-rates" TargetMode="Externa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39"/>
  <sheetViews>
    <sheetView tabSelected="1" zoomScale="90" zoomScaleNormal="90" workbookViewId="0"/>
  </sheetViews>
  <sheetFormatPr defaultColWidth="9.140625" defaultRowHeight="15" x14ac:dyDescent="0.25"/>
  <cols>
    <col min="1" max="1" width="8.140625" customWidth="1"/>
    <col min="2" max="2" width="39.85546875" customWidth="1"/>
    <col min="3" max="3" width="28.85546875" customWidth="1"/>
    <col min="4" max="4" width="1.85546875" customWidth="1"/>
    <col min="5" max="5" width="17.85546875" customWidth="1"/>
    <col min="6" max="6" width="3" customWidth="1"/>
    <col min="7" max="7" width="34.140625" customWidth="1"/>
    <col min="8" max="8" width="9" customWidth="1"/>
  </cols>
  <sheetData>
    <row r="1" spans="1:8" x14ac:dyDescent="0.25">
      <c r="A1" s="60"/>
      <c r="B1" s="61"/>
      <c r="C1" s="61"/>
      <c r="D1" s="61"/>
      <c r="E1" s="61"/>
      <c r="F1" s="61"/>
      <c r="G1" s="61"/>
      <c r="H1" s="62"/>
    </row>
    <row r="2" spans="1:8" ht="34.5" customHeight="1" x14ac:dyDescent="0.3">
      <c r="A2" s="63"/>
      <c r="B2" s="309" t="s">
        <v>323</v>
      </c>
      <c r="C2" s="310"/>
      <c r="D2" s="310"/>
      <c r="E2" s="310"/>
      <c r="F2" s="64"/>
      <c r="G2" s="64"/>
      <c r="H2" s="65"/>
    </row>
    <row r="3" spans="1:8" ht="20.25" customHeight="1" x14ac:dyDescent="0.3">
      <c r="A3" s="63"/>
      <c r="B3" s="311" t="s">
        <v>0</v>
      </c>
      <c r="C3" s="310"/>
      <c r="D3" s="310"/>
      <c r="E3" s="310"/>
      <c r="F3" s="64"/>
      <c r="G3" s="64"/>
      <c r="H3" s="65"/>
    </row>
    <row r="4" spans="1:8" ht="12.75" customHeight="1" x14ac:dyDescent="0.3">
      <c r="A4" s="66"/>
      <c r="B4" s="67"/>
      <c r="C4" s="67"/>
      <c r="D4" s="67"/>
      <c r="E4" s="67"/>
      <c r="F4" s="67"/>
      <c r="G4" s="67"/>
      <c r="H4" s="68"/>
    </row>
    <row r="5" spans="1:8" ht="30" x14ac:dyDescent="0.25">
      <c r="A5" s="66"/>
      <c r="B5" s="192" t="s">
        <v>1</v>
      </c>
      <c r="C5" s="69" t="s">
        <v>2</v>
      </c>
      <c r="D5" s="70"/>
      <c r="E5" s="192" t="s">
        <v>3</v>
      </c>
      <c r="F5" s="71"/>
      <c r="G5" s="306" t="s">
        <v>4</v>
      </c>
      <c r="H5" s="68"/>
    </row>
    <row r="6" spans="1:8" x14ac:dyDescent="0.25">
      <c r="A6" s="66"/>
      <c r="B6" s="72" t="s">
        <v>5</v>
      </c>
      <c r="C6" s="59"/>
      <c r="D6" s="73"/>
      <c r="E6" s="249">
        <f>C6</f>
        <v>0</v>
      </c>
      <c r="F6" s="73"/>
      <c r="G6" s="307"/>
      <c r="H6" s="68"/>
    </row>
    <row r="7" spans="1:8" x14ac:dyDescent="0.25">
      <c r="A7" s="66"/>
      <c r="B7" s="72" t="s">
        <v>6</v>
      </c>
      <c r="C7" s="59"/>
      <c r="D7" s="73"/>
      <c r="E7" s="249">
        <f>IF(C7="GreaterBoston","EasternMass",IF(C7="Cambridge","EasternMass", IF(C7="SouthShoreCCVineyard","EasternMass", C7)))</f>
        <v>0</v>
      </c>
      <c r="F7" s="73"/>
      <c r="G7" s="307"/>
      <c r="H7" s="68"/>
    </row>
    <row r="8" spans="1:8" x14ac:dyDescent="0.25">
      <c r="A8" s="66"/>
      <c r="B8" s="72" t="s">
        <v>7</v>
      </c>
      <c r="C8" s="59"/>
      <c r="D8" s="73"/>
      <c r="E8" s="249" t="str">
        <f>SUBSTITUTE(C8," ","")</f>
        <v/>
      </c>
      <c r="F8" s="73"/>
      <c r="G8" s="307"/>
      <c r="H8" s="68"/>
    </row>
    <row r="9" spans="1:8" x14ac:dyDescent="0.25">
      <c r="A9" s="66"/>
      <c r="B9" s="72" t="s">
        <v>318</v>
      </c>
      <c r="C9" s="59"/>
      <c r="D9" s="73"/>
      <c r="E9" s="249">
        <f>C9</f>
        <v>0</v>
      </c>
      <c r="F9" s="73"/>
      <c r="G9" s="307"/>
      <c r="H9" s="68"/>
    </row>
    <row r="10" spans="1:8" x14ac:dyDescent="0.25">
      <c r="A10" s="66"/>
      <c r="B10" s="72" t="s">
        <v>8</v>
      </c>
      <c r="C10" s="59"/>
      <c r="D10" s="73"/>
      <c r="E10" s="249">
        <f>C10</f>
        <v>0</v>
      </c>
      <c r="F10" s="73"/>
      <c r="G10" s="307"/>
      <c r="H10" s="68"/>
    </row>
    <row r="11" spans="1:8" x14ac:dyDescent="0.25">
      <c r="A11" s="66"/>
      <c r="B11" s="72" t="s">
        <v>9</v>
      </c>
      <c r="C11" s="59"/>
      <c r="D11" s="73"/>
      <c r="E11" s="249">
        <f>C11</f>
        <v>0</v>
      </c>
      <c r="F11" s="73"/>
      <c r="G11" s="307"/>
      <c r="H11" s="68"/>
    </row>
    <row r="12" spans="1:8" x14ac:dyDescent="0.25">
      <c r="A12" s="66"/>
      <c r="B12" s="72" t="s">
        <v>10</v>
      </c>
      <c r="C12" s="59"/>
      <c r="D12" s="73"/>
      <c r="E12" s="250" t="e">
        <f>VLOOKUP(C12,Adders!$B$3:$P$9,2,FALSE)</f>
        <v>#N/A</v>
      </c>
      <c r="F12" s="76"/>
      <c r="G12" s="307"/>
      <c r="H12" s="68"/>
    </row>
    <row r="13" spans="1:8" x14ac:dyDescent="0.25">
      <c r="A13" s="66"/>
      <c r="B13" s="72" t="s">
        <v>11</v>
      </c>
      <c r="C13" s="59"/>
      <c r="D13" s="73"/>
      <c r="E13" s="250" t="e">
        <f>IF(C13="Community Shared",VLOOKUP(C13,Adders!$B$10:$P$10,14,FALSE),IF(C13="Public Entity",VLOOKUP(C13,Adders!$B$13:$P$13,4,FALSE),IF(C13="Low Income Community Shared",VLOOKUP(C13,Adders!$B$12:$P$12,5,FALSE),IF(C13="Low Income Property",VLOOKUP(C13,Adders!$B$11:$P$11,2,FALSE),IF(C13="N/A",0,#N/A)))))</f>
        <v>#N/A</v>
      </c>
      <c r="F13" s="76"/>
      <c r="G13" s="307"/>
      <c r="H13" s="68"/>
    </row>
    <row r="14" spans="1:8" x14ac:dyDescent="0.25">
      <c r="A14" s="66"/>
      <c r="B14" s="72" t="s">
        <v>12</v>
      </c>
      <c r="C14" s="59"/>
      <c r="D14" s="73"/>
      <c r="E14" s="250" t="e">
        <f>VLOOKUP(C14,Adders!$B$17:$P$18,2,FALSE)</f>
        <v>#N/A</v>
      </c>
      <c r="F14" s="76"/>
      <c r="G14" s="307"/>
      <c r="H14" s="68"/>
    </row>
    <row r="15" spans="1:8" x14ac:dyDescent="0.25">
      <c r="A15" s="66"/>
      <c r="B15" s="72" t="s">
        <v>13</v>
      </c>
      <c r="C15" s="59"/>
      <c r="D15" s="73"/>
      <c r="E15" s="250" t="e">
        <f>VLOOKUP(C15,Adders!$B$19:$P$20,2,FALSE)</f>
        <v>#N/A</v>
      </c>
      <c r="F15" s="78"/>
      <c r="G15" s="308"/>
      <c r="H15" s="68"/>
    </row>
    <row r="16" spans="1:8" ht="13.5" customHeight="1" x14ac:dyDescent="0.25">
      <c r="A16" s="66"/>
      <c r="B16" s="72" t="s">
        <v>14</v>
      </c>
      <c r="C16" s="77" t="s">
        <v>353</v>
      </c>
      <c r="D16" s="80"/>
      <c r="E16" s="59"/>
      <c r="F16" s="80"/>
      <c r="G16" s="80"/>
      <c r="H16" s="68"/>
    </row>
    <row r="17" spans="1:8" ht="11.25" customHeight="1" x14ac:dyDescent="0.25">
      <c r="A17" s="66"/>
      <c r="B17" s="79" t="s">
        <v>15</v>
      </c>
      <c r="C17" s="80"/>
      <c r="D17" s="80"/>
      <c r="E17" s="80"/>
      <c r="F17" s="80"/>
      <c r="G17" s="80"/>
      <c r="H17" s="68"/>
    </row>
    <row r="18" spans="1:8" s="83" customFormat="1" ht="14.45" customHeight="1" x14ac:dyDescent="0.25">
      <c r="A18" s="81"/>
      <c r="B18" s="79" t="s">
        <v>16</v>
      </c>
      <c r="C18" s="80"/>
      <c r="D18" s="79"/>
      <c r="E18" s="80"/>
      <c r="F18" s="79"/>
      <c r="G18" s="79"/>
      <c r="H18" s="82"/>
    </row>
    <row r="19" spans="1:8" ht="12" customHeight="1" x14ac:dyDescent="0.25">
      <c r="A19" s="66"/>
      <c r="B19" s="198" t="s">
        <v>17</v>
      </c>
      <c r="C19" s="79"/>
      <c r="D19" s="80"/>
      <c r="E19" s="79"/>
      <c r="F19" s="80"/>
      <c r="G19" s="80"/>
      <c r="H19" s="68"/>
    </row>
    <row r="20" spans="1:8" ht="21.75" customHeight="1" x14ac:dyDescent="0.25">
      <c r="A20" s="66"/>
      <c r="B20" s="80"/>
      <c r="C20" s="80"/>
      <c r="D20" s="84"/>
      <c r="E20" s="80"/>
      <c r="F20" s="80"/>
      <c r="G20" s="80"/>
      <c r="H20" s="68"/>
    </row>
    <row r="21" spans="1:8" x14ac:dyDescent="0.25">
      <c r="A21" s="66"/>
      <c r="B21" s="192" t="s">
        <v>18</v>
      </c>
      <c r="C21" s="192"/>
      <c r="D21" s="73"/>
      <c r="E21" s="80"/>
      <c r="F21" s="80"/>
      <c r="G21" s="80"/>
      <c r="H21" s="68"/>
    </row>
    <row r="22" spans="1:8" x14ac:dyDescent="0.25">
      <c r="A22" s="66"/>
      <c r="B22" s="85" t="s">
        <v>19</v>
      </c>
      <c r="C22" s="75" t="e" cm="1">
        <f t="array" ref="C22">INDEX('Base rates'!C2:R31,MATCH(E7&amp;E11,'Base rates'!A2:A31&amp;'Base rates'!B2:B31,0),MATCH(E10,'Base rates'!C1:R1,0))</f>
        <v>#N/A</v>
      </c>
      <c r="D22" s="73"/>
      <c r="E22" s="80"/>
      <c r="F22" s="80"/>
      <c r="G22" s="80"/>
      <c r="H22" s="68"/>
    </row>
    <row r="23" spans="1:8" x14ac:dyDescent="0.25">
      <c r="A23" s="66"/>
      <c r="B23" s="85" t="s">
        <v>20</v>
      </c>
      <c r="C23" s="75">
        <f>SUMIF($E$12:$E$16, "&lt;&gt;#N/A")</f>
        <v>0</v>
      </c>
      <c r="D23" s="73"/>
      <c r="E23" s="80"/>
      <c r="F23" s="80"/>
      <c r="G23" s="80"/>
      <c r="H23" s="68"/>
    </row>
    <row r="24" spans="1:8" x14ac:dyDescent="0.25">
      <c r="A24" s="66"/>
      <c r="B24" s="85" t="s">
        <v>21</v>
      </c>
      <c r="C24" s="75" t="e">
        <f>C22+C23</f>
        <v>#N/A</v>
      </c>
      <c r="D24" s="73"/>
      <c r="E24" s="80"/>
      <c r="F24" s="80"/>
      <c r="G24" s="80"/>
      <c r="H24" s="68"/>
    </row>
    <row r="25" spans="1:8" x14ac:dyDescent="0.25">
      <c r="A25" s="66"/>
      <c r="B25" s="85" t="s">
        <v>22</v>
      </c>
      <c r="C25" s="75" t="e">
        <f>VLOOKUP(C7&amp;E8&amp;E9,VOE!$B$2:$J$129,9,FALSE)</f>
        <v>#N/A</v>
      </c>
      <c r="D25" s="73"/>
      <c r="E25" s="80"/>
      <c r="F25" s="80"/>
      <c r="G25" s="80"/>
      <c r="H25" s="68"/>
    </row>
    <row r="26" spans="1:8" ht="21" customHeight="1" x14ac:dyDescent="0.25">
      <c r="A26" s="66"/>
      <c r="B26" s="80"/>
      <c r="C26" s="73"/>
      <c r="D26" s="84"/>
      <c r="E26" s="80"/>
      <c r="F26" s="80"/>
      <c r="G26" s="80"/>
      <c r="H26" s="68"/>
    </row>
    <row r="27" spans="1:8" x14ac:dyDescent="0.25">
      <c r="A27" s="66"/>
      <c r="B27" s="192" t="s">
        <v>23</v>
      </c>
      <c r="C27" s="192"/>
      <c r="D27" s="73"/>
      <c r="E27" s="80"/>
      <c r="F27" s="80"/>
      <c r="G27" s="80"/>
      <c r="H27" s="68"/>
    </row>
    <row r="28" spans="1:8" x14ac:dyDescent="0.25">
      <c r="A28" s="66"/>
      <c r="B28" s="85" t="s">
        <v>24</v>
      </c>
      <c r="C28" s="75" t="e">
        <f>IF(C24-C25&gt;0,C24-C25,0)</f>
        <v>#N/A</v>
      </c>
      <c r="D28" s="73"/>
      <c r="E28" s="80"/>
      <c r="F28" s="80"/>
      <c r="G28" s="80"/>
      <c r="H28" s="68"/>
    </row>
    <row r="29" spans="1:8" x14ac:dyDescent="0.25">
      <c r="A29" s="66"/>
      <c r="B29" s="85" t="s">
        <v>25</v>
      </c>
      <c r="C29" s="74">
        <f>IF(E11="≤25",10, IF(E11="LowIncome≤25",10,20))</f>
        <v>20</v>
      </c>
      <c r="D29" s="80"/>
      <c r="E29" s="80"/>
      <c r="F29" s="80"/>
      <c r="G29" s="80"/>
      <c r="H29" s="68"/>
    </row>
    <row r="30" spans="1:8" ht="15" customHeight="1" x14ac:dyDescent="0.25">
      <c r="A30" s="66"/>
      <c r="B30" s="80"/>
      <c r="C30" s="80"/>
      <c r="D30" s="207"/>
      <c r="E30" s="80"/>
      <c r="F30" s="207"/>
      <c r="G30" s="207"/>
      <c r="H30" s="68"/>
    </row>
    <row r="31" spans="1:8" ht="106.5" customHeight="1" x14ac:dyDescent="0.25">
      <c r="A31" s="66"/>
      <c r="B31" s="312" t="s">
        <v>26</v>
      </c>
      <c r="C31" s="312"/>
      <c r="D31" s="312"/>
      <c r="E31" s="312"/>
      <c r="F31" s="312"/>
      <c r="G31" s="312"/>
      <c r="H31" s="68"/>
    </row>
    <row r="32" spans="1:8" x14ac:dyDescent="0.25">
      <c r="A32" s="66"/>
      <c r="B32" s="207"/>
      <c r="C32" s="207"/>
      <c r="D32" s="207"/>
      <c r="E32" s="207"/>
      <c r="F32" s="207"/>
      <c r="G32" s="207"/>
      <c r="H32" s="68"/>
    </row>
    <row r="33" spans="1:8" x14ac:dyDescent="0.25">
      <c r="A33" s="66"/>
      <c r="B33" s="207"/>
      <c r="C33" s="207"/>
      <c r="D33" s="207"/>
      <c r="E33" s="207"/>
      <c r="F33" s="207"/>
      <c r="G33" s="207"/>
      <c r="H33" s="68"/>
    </row>
    <row r="34" spans="1:8" x14ac:dyDescent="0.25">
      <c r="A34" s="66"/>
      <c r="B34" s="207"/>
      <c r="C34" s="207"/>
      <c r="D34" s="207"/>
      <c r="E34" s="207"/>
      <c r="F34" s="207"/>
      <c r="G34" s="207"/>
      <c r="H34" s="68"/>
    </row>
    <row r="35" spans="1:8" x14ac:dyDescent="0.25">
      <c r="A35" s="66"/>
      <c r="B35" s="207"/>
      <c r="C35" s="207"/>
      <c r="D35" s="207"/>
      <c r="E35" s="207"/>
      <c r="F35" s="207"/>
      <c r="G35" s="207"/>
      <c r="H35" s="68"/>
    </row>
    <row r="36" spans="1:8" x14ac:dyDescent="0.25">
      <c r="A36" s="66"/>
      <c r="B36" s="207"/>
      <c r="C36" s="207"/>
      <c r="D36" s="207"/>
      <c r="E36" s="207"/>
      <c r="F36" s="207"/>
      <c r="G36" s="207"/>
      <c r="H36" s="68"/>
    </row>
    <row r="37" spans="1:8" x14ac:dyDescent="0.25">
      <c r="A37" s="66"/>
      <c r="B37" s="207"/>
      <c r="C37" s="207"/>
      <c r="D37" s="207"/>
      <c r="E37" s="207"/>
      <c r="F37" s="207"/>
      <c r="G37" s="207"/>
      <c r="H37" s="68"/>
    </row>
    <row r="38" spans="1:8" x14ac:dyDescent="0.25">
      <c r="A38" s="66"/>
      <c r="B38" s="207"/>
      <c r="C38" s="207"/>
      <c r="D38" s="207"/>
      <c r="E38" s="207"/>
      <c r="F38" s="207"/>
      <c r="G38" s="207"/>
      <c r="H38" s="68"/>
    </row>
    <row r="39" spans="1:8" ht="15.75" thickBot="1" x14ac:dyDescent="0.3">
      <c r="A39" s="86"/>
      <c r="B39" s="191"/>
      <c r="C39" s="191"/>
      <c r="D39" s="191"/>
      <c r="E39" s="191"/>
      <c r="F39" s="191"/>
      <c r="G39" s="191"/>
      <c r="H39" s="87"/>
    </row>
  </sheetData>
  <sheetProtection algorithmName="SHA-512" hashValue="53zHASlG4gpbfI929grgq7ZdBOv41PCATlhkluGNL/cm+4u99Ei3bR07InROloTZxU3udJXC1yowCIg1Dk0SGg==" saltValue="r6S3z/5k3VbcdE+i43pVzQ==" spinCount="100000" sheet="1" objects="1" scenarios="1"/>
  <mergeCells count="4">
    <mergeCell ref="G5:G15"/>
    <mergeCell ref="B2:E2"/>
    <mergeCell ref="B3:E3"/>
    <mergeCell ref="B31:G31"/>
  </mergeCells>
  <dataValidations count="4">
    <dataValidation type="list" allowBlank="1" showInputMessage="1" showErrorMessage="1" sqref="C6" xr:uid="{00000000-0002-0000-0000-000000000000}">
      <formula1>EDC</formula1>
    </dataValidation>
    <dataValidation type="list" allowBlank="1" showInputMessage="1" showErrorMessage="1" sqref="C7:C8" xr:uid="{00000000-0002-0000-0000-000001000000}">
      <formula1>INDIRECT(C6)</formula1>
    </dataValidation>
    <dataValidation type="list" allowBlank="1" showInputMessage="1" showErrorMessage="1" sqref="C10" xr:uid="{00000000-0002-0000-0000-000002000000}">
      <formula1>INDIRECT(C6&amp;C7)</formula1>
    </dataValidation>
    <dataValidation type="list" allowBlank="1" showInputMessage="1" showErrorMessage="1" sqref="C11" xr:uid="{00000000-0002-0000-0000-000003000000}">
      <formula1>IF(ISNUMBER(SEARCH("R-4",C8)),Low,IF(ISNUMBER(SEARCH("R-2",C8)),Low, IF(ISNUMBER(SEARCH("RD-2",C8)),Low,NotLow)))</formula1>
    </dataValidation>
  </dataValidations>
  <pageMargins left="0.7" right="0.7" top="0.75" bottom="0.75" header="0.3" footer="0.3"/>
  <pageSetup orientation="portrait" r:id="rId1"/>
  <ignoredErrors>
    <ignoredError sqref="C26:C27 C29:C30" evalError="1"/>
  </ignoredError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4000000}">
          <x14:formula1>
            <xm:f>Adders!$B$3:$B$9</xm:f>
          </x14:formula1>
          <xm:sqref>C12</xm:sqref>
        </x14:dataValidation>
        <x14:dataValidation type="list" allowBlank="1" showInputMessage="1" showErrorMessage="1" xr:uid="{00000000-0002-0000-0000-000006000000}">
          <x14:formula1>
            <xm:f>Adders!$B$17:$B$18</xm:f>
          </x14:formula1>
          <xm:sqref>C14</xm:sqref>
        </x14:dataValidation>
        <x14:dataValidation type="list" allowBlank="1" showInputMessage="1" showErrorMessage="1" xr:uid="{00000000-0002-0000-0000-000005000000}">
          <x14:formula1>
            <xm:f>Adders!$B$10:$B$14</xm:f>
          </x14:formula1>
          <xm:sqref>C13</xm:sqref>
        </x14:dataValidation>
        <x14:dataValidation type="list" allowBlank="1" showInputMessage="1" showErrorMessage="1" xr:uid="{816D76A2-6222-44AE-B235-64B14C22CBB9}">
          <x14:formula1>
            <xm:f>Adders!$B$19:$B$20</xm:f>
          </x14:formula1>
          <xm:sqref>C15</xm:sqref>
        </x14:dataValidation>
        <x14:dataValidation type="list" allowBlank="1" showInputMessage="1" showErrorMessage="1" xr:uid="{2697116E-FD73-490A-8843-FE4FB09E8693}">
          <x14:formula1>
            <xm:f>Tables!$A$131:$A$132</xm:f>
          </x14:formula1>
          <xm:sqref>C9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
  <sheetViews>
    <sheetView workbookViewId="0"/>
  </sheetViews>
  <sheetFormatPr defaultRowHeight="15" x14ac:dyDescent="0.25"/>
  <sheetData>
    <row r="2" spans="1:1" x14ac:dyDescent="0.25">
      <c r="A2" t="s">
        <v>354</v>
      </c>
    </row>
  </sheetData>
  <sheetProtection algorithmName="SHA-512" hashValue="RZ/1tKJt+tbMJi+ztL0yqas39oZ9PkjStWffkOdQUyK3x6at94axW8gXgpdUX3rAdwGZsA4SDZVZVtDMgtN6sQ==" saltValue="iGvRFKwo5wPRjoeq9ozYHg=="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I132"/>
  <sheetViews>
    <sheetView workbookViewId="0"/>
  </sheetViews>
  <sheetFormatPr defaultRowHeight="15" x14ac:dyDescent="0.25"/>
  <cols>
    <col min="1" max="1" width="30.140625" customWidth="1"/>
    <col min="2" max="2" width="18.42578125" customWidth="1"/>
    <col min="3" max="3" width="23.140625" customWidth="1"/>
    <col min="4" max="4" width="23.85546875" customWidth="1"/>
    <col min="5" max="5" width="17.140625" customWidth="1"/>
    <col min="6" max="6" width="23.85546875" customWidth="1"/>
    <col min="7" max="7" width="25.85546875" customWidth="1"/>
    <col min="8" max="8" width="33.42578125" customWidth="1"/>
    <col min="9" max="9" width="24.85546875" customWidth="1"/>
  </cols>
  <sheetData>
    <row r="1" spans="1:8" x14ac:dyDescent="0.25">
      <c r="A1" t="s">
        <v>5</v>
      </c>
    </row>
    <row r="2" spans="1:8" x14ac:dyDescent="0.25">
      <c r="A2" t="s">
        <v>242</v>
      </c>
    </row>
    <row r="3" spans="1:8" x14ac:dyDescent="0.25">
      <c r="A3" t="s">
        <v>243</v>
      </c>
    </row>
    <row r="4" spans="1:8" x14ac:dyDescent="0.25">
      <c r="A4" t="s">
        <v>244</v>
      </c>
    </row>
    <row r="6" spans="1:8" x14ac:dyDescent="0.25">
      <c r="A6" t="s">
        <v>242</v>
      </c>
      <c r="B6" t="s">
        <v>243</v>
      </c>
      <c r="C6" t="s">
        <v>244</v>
      </c>
    </row>
    <row r="7" spans="1:8" x14ac:dyDescent="0.25">
      <c r="A7" t="s">
        <v>245</v>
      </c>
      <c r="B7" t="s">
        <v>246</v>
      </c>
      <c r="C7" t="s">
        <v>78</v>
      </c>
    </row>
    <row r="8" spans="1:8" x14ac:dyDescent="0.25">
      <c r="A8" t="s">
        <v>247</v>
      </c>
      <c r="C8" t="s">
        <v>248</v>
      </c>
    </row>
    <row r="9" spans="1:8" x14ac:dyDescent="0.25">
      <c r="C9" t="s">
        <v>249</v>
      </c>
    </row>
    <row r="10" spans="1:8" x14ac:dyDescent="0.25">
      <c r="C10" t="s">
        <v>250</v>
      </c>
    </row>
    <row r="13" spans="1:8" x14ac:dyDescent="0.25">
      <c r="C13" t="s">
        <v>246</v>
      </c>
    </row>
    <row r="14" spans="1:8" x14ac:dyDescent="0.25">
      <c r="A14" t="s">
        <v>245</v>
      </c>
      <c r="B14" t="s">
        <v>247</v>
      </c>
      <c r="C14" s="2" t="s">
        <v>65</v>
      </c>
      <c r="D14" t="s">
        <v>78</v>
      </c>
      <c r="E14" t="s">
        <v>248</v>
      </c>
      <c r="F14" t="s">
        <v>249</v>
      </c>
      <c r="G14" t="s">
        <v>250</v>
      </c>
      <c r="H14" t="s">
        <v>251</v>
      </c>
    </row>
    <row r="15" spans="1:8" x14ac:dyDescent="0.25">
      <c r="A15" s="2" t="s">
        <v>38</v>
      </c>
      <c r="B15" s="2" t="s">
        <v>38</v>
      </c>
      <c r="C15" s="2" t="s">
        <v>66</v>
      </c>
      <c r="D15" s="90" t="s">
        <v>38</v>
      </c>
      <c r="E15" s="90" t="s">
        <v>38</v>
      </c>
      <c r="F15" s="90" t="s">
        <v>38</v>
      </c>
      <c r="G15" s="108" t="s">
        <v>38</v>
      </c>
      <c r="H15" t="s">
        <v>38</v>
      </c>
    </row>
    <row r="16" spans="1:8" x14ac:dyDescent="0.25">
      <c r="A16" s="2" t="s">
        <v>39</v>
      </c>
      <c r="B16" s="2" t="s">
        <v>39</v>
      </c>
      <c r="C16" s="2" t="s">
        <v>67</v>
      </c>
      <c r="D16" s="90" t="s">
        <v>39</v>
      </c>
      <c r="E16" s="90" t="s">
        <v>39</v>
      </c>
      <c r="F16" s="90" t="s">
        <v>39</v>
      </c>
      <c r="G16" s="125" t="s">
        <v>39</v>
      </c>
      <c r="H16" t="s">
        <v>39</v>
      </c>
    </row>
    <row r="17" spans="1:8" x14ac:dyDescent="0.25">
      <c r="A17" s="2" t="s">
        <v>40</v>
      </c>
      <c r="B17" s="2" t="s">
        <v>96</v>
      </c>
      <c r="C17" s="2" t="s">
        <v>68</v>
      </c>
      <c r="D17" s="90" t="s">
        <v>95</v>
      </c>
      <c r="E17" s="90" t="s">
        <v>95</v>
      </c>
      <c r="F17" s="90" t="s">
        <v>95</v>
      </c>
      <c r="G17" s="125" t="s">
        <v>95</v>
      </c>
      <c r="H17" t="s">
        <v>95</v>
      </c>
    </row>
    <row r="18" spans="1:8" ht="15.75" thickBot="1" x14ac:dyDescent="0.3">
      <c r="A18" s="2" t="s">
        <v>41</v>
      </c>
      <c r="B18" s="2" t="s">
        <v>40</v>
      </c>
      <c r="C18" s="2" t="s">
        <v>69</v>
      </c>
      <c r="D18" s="90" t="s">
        <v>96</v>
      </c>
      <c r="E18" s="90" t="s">
        <v>96</v>
      </c>
      <c r="F18" s="90" t="s">
        <v>96</v>
      </c>
      <c r="G18" s="125" t="s">
        <v>96</v>
      </c>
      <c r="H18" t="s">
        <v>96</v>
      </c>
    </row>
    <row r="19" spans="1:8" x14ac:dyDescent="0.25">
      <c r="A19" s="2" t="s">
        <v>252</v>
      </c>
      <c r="B19" s="2" t="s">
        <v>48</v>
      </c>
      <c r="C19" s="2" t="s">
        <v>70</v>
      </c>
      <c r="D19" s="104" t="s">
        <v>335</v>
      </c>
      <c r="E19" s="105" t="s">
        <v>331</v>
      </c>
      <c r="F19" s="107" t="s">
        <v>336</v>
      </c>
      <c r="G19" s="125">
        <v>23</v>
      </c>
    </row>
    <row r="20" spans="1:8" x14ac:dyDescent="0.25">
      <c r="A20" s="2" t="s">
        <v>43</v>
      </c>
      <c r="B20" s="2" t="s">
        <v>49</v>
      </c>
      <c r="D20" s="125" t="s">
        <v>79</v>
      </c>
      <c r="E20" s="125" t="s">
        <v>332</v>
      </c>
      <c r="F20" s="125" t="s">
        <v>89</v>
      </c>
      <c r="G20" s="125">
        <v>24</v>
      </c>
    </row>
    <row r="21" spans="1:8" x14ac:dyDescent="0.25">
      <c r="A21" s="2" t="s">
        <v>44</v>
      </c>
      <c r="D21" s="102" t="s">
        <v>80</v>
      </c>
      <c r="E21" s="125" t="s">
        <v>333</v>
      </c>
      <c r="F21" s="108" t="s">
        <v>91</v>
      </c>
      <c r="G21" s="125" t="s">
        <v>338</v>
      </c>
    </row>
    <row r="22" spans="1:8" x14ac:dyDescent="0.25">
      <c r="A22" s="2" t="s">
        <v>45</v>
      </c>
      <c r="D22" s="102" t="s">
        <v>81</v>
      </c>
      <c r="E22" s="125" t="s">
        <v>334</v>
      </c>
      <c r="F22" s="108" t="s">
        <v>93</v>
      </c>
      <c r="G22" s="125" t="s">
        <v>339</v>
      </c>
    </row>
    <row r="23" spans="1:8" ht="15.75" thickBot="1" x14ac:dyDescent="0.3">
      <c r="A23" s="2" t="s">
        <v>46</v>
      </c>
      <c r="D23" s="106" t="s">
        <v>82</v>
      </c>
      <c r="E23" s="125" t="s">
        <v>84</v>
      </c>
      <c r="F23" s="108" t="s">
        <v>94</v>
      </c>
      <c r="G23" s="125" t="s">
        <v>48</v>
      </c>
    </row>
    <row r="24" spans="1:8" ht="15.75" thickBot="1" x14ac:dyDescent="0.3">
      <c r="D24" s="102"/>
      <c r="E24" s="125" t="s">
        <v>86</v>
      </c>
      <c r="F24" s="106" t="s">
        <v>337</v>
      </c>
      <c r="G24" s="125" t="s">
        <v>99</v>
      </c>
    </row>
    <row r="25" spans="1:8" ht="15.75" thickBot="1" x14ac:dyDescent="0.3">
      <c r="D25" s="205"/>
      <c r="E25" s="106" t="s">
        <v>87</v>
      </c>
      <c r="F25" s="125"/>
      <c r="G25" s="125" t="s">
        <v>49</v>
      </c>
    </row>
    <row r="26" spans="1:8" ht="15.75" thickBot="1" x14ac:dyDescent="0.3">
      <c r="A26" t="s">
        <v>253</v>
      </c>
      <c r="D26" s="101"/>
      <c r="E26" s="125"/>
      <c r="F26" s="125"/>
      <c r="G26" s="106" t="s">
        <v>100</v>
      </c>
    </row>
    <row r="27" spans="1:8" x14ac:dyDescent="0.25">
      <c r="A27" t="s">
        <v>254</v>
      </c>
      <c r="D27" s="2"/>
      <c r="E27" s="2"/>
      <c r="F27" s="206"/>
    </row>
    <row r="28" spans="1:8" x14ac:dyDescent="0.25">
      <c r="A28" t="s">
        <v>255</v>
      </c>
      <c r="D28" s="2"/>
      <c r="E28" s="2"/>
      <c r="F28" s="197"/>
    </row>
    <row r="29" spans="1:8" x14ac:dyDescent="0.25">
      <c r="A29" t="s">
        <v>256</v>
      </c>
      <c r="D29" s="2"/>
      <c r="E29" s="2"/>
      <c r="F29" s="2"/>
    </row>
    <row r="30" spans="1:8" x14ac:dyDescent="0.25">
      <c r="A30" t="s">
        <v>257</v>
      </c>
      <c r="D30" s="2"/>
      <c r="E30" s="2"/>
      <c r="F30" s="2"/>
    </row>
    <row r="31" spans="1:8" x14ac:dyDescent="0.25">
      <c r="A31" t="s">
        <v>258</v>
      </c>
      <c r="E31" s="2"/>
      <c r="F31" s="2"/>
    </row>
    <row r="32" spans="1:8" x14ac:dyDescent="0.25">
      <c r="F32" s="2"/>
    </row>
    <row r="33" spans="1:9" x14ac:dyDescent="0.25">
      <c r="F33" s="2"/>
    </row>
    <row r="34" spans="1:9" x14ac:dyDescent="0.25">
      <c r="A34" t="s">
        <v>253</v>
      </c>
      <c r="F34" s="2"/>
    </row>
    <row r="35" spans="1:9" x14ac:dyDescent="0.25">
      <c r="A35" t="s">
        <v>259</v>
      </c>
      <c r="C35" t="s">
        <v>260</v>
      </c>
      <c r="F35" s="2"/>
    </row>
    <row r="36" spans="1:9" x14ac:dyDescent="0.25">
      <c r="A36" s="56" t="s">
        <v>254</v>
      </c>
      <c r="C36">
        <v>1</v>
      </c>
      <c r="F36" s="2"/>
      <c r="G36" t="s">
        <v>261</v>
      </c>
      <c r="H36" t="s">
        <v>262</v>
      </c>
      <c r="I36" t="s">
        <v>263</v>
      </c>
    </row>
    <row r="37" spans="1:9" x14ac:dyDescent="0.25">
      <c r="A37" t="s">
        <v>255</v>
      </c>
      <c r="C37">
        <v>2</v>
      </c>
      <c r="F37" s="2"/>
      <c r="G37">
        <v>1</v>
      </c>
      <c r="H37">
        <v>1</v>
      </c>
      <c r="I37">
        <v>1</v>
      </c>
    </row>
    <row r="38" spans="1:9" x14ac:dyDescent="0.25">
      <c r="A38" t="s">
        <v>256</v>
      </c>
      <c r="C38">
        <v>3</v>
      </c>
      <c r="G38">
        <v>2</v>
      </c>
      <c r="H38">
        <v>2</v>
      </c>
      <c r="I38">
        <v>2</v>
      </c>
    </row>
    <row r="39" spans="1:9" x14ac:dyDescent="0.25">
      <c r="A39" t="s">
        <v>257</v>
      </c>
      <c r="C39">
        <v>4</v>
      </c>
      <c r="G39">
        <v>3</v>
      </c>
      <c r="H39">
        <v>3</v>
      </c>
      <c r="I39">
        <v>3</v>
      </c>
    </row>
    <row r="40" spans="1:9" x14ac:dyDescent="0.25">
      <c r="A40" t="s">
        <v>258</v>
      </c>
      <c r="C40">
        <v>5</v>
      </c>
      <c r="D40" t="s">
        <v>264</v>
      </c>
      <c r="E40" t="s">
        <v>265</v>
      </c>
      <c r="F40" t="s">
        <v>266</v>
      </c>
      <c r="G40">
        <v>4</v>
      </c>
      <c r="H40">
        <v>4</v>
      </c>
      <c r="I40">
        <v>4</v>
      </c>
    </row>
    <row r="41" spans="1:9" x14ac:dyDescent="0.25">
      <c r="C41">
        <v>6</v>
      </c>
      <c r="D41">
        <v>1</v>
      </c>
      <c r="E41">
        <v>1</v>
      </c>
      <c r="F41">
        <v>1</v>
      </c>
      <c r="G41">
        <v>5</v>
      </c>
      <c r="H41">
        <v>5</v>
      </c>
      <c r="I41">
        <v>5</v>
      </c>
    </row>
    <row r="42" spans="1:9" x14ac:dyDescent="0.25">
      <c r="A42" t="s">
        <v>10</v>
      </c>
      <c r="C42">
        <v>7</v>
      </c>
      <c r="D42">
        <v>2</v>
      </c>
      <c r="E42">
        <v>2</v>
      </c>
      <c r="F42">
        <v>2</v>
      </c>
      <c r="G42">
        <v>6</v>
      </c>
      <c r="H42">
        <v>6</v>
      </c>
      <c r="I42">
        <v>6</v>
      </c>
    </row>
    <row r="43" spans="1:9" x14ac:dyDescent="0.25">
      <c r="A43" t="s">
        <v>267</v>
      </c>
      <c r="C43">
        <v>8</v>
      </c>
      <c r="D43">
        <v>3</v>
      </c>
      <c r="E43">
        <v>3</v>
      </c>
      <c r="F43">
        <v>3</v>
      </c>
      <c r="G43">
        <v>7</v>
      </c>
      <c r="H43">
        <v>7</v>
      </c>
      <c r="I43">
        <v>7</v>
      </c>
    </row>
    <row r="44" spans="1:9" x14ac:dyDescent="0.25">
      <c r="A44" t="s">
        <v>268</v>
      </c>
      <c r="C44">
        <v>9</v>
      </c>
      <c r="D44">
        <v>4</v>
      </c>
      <c r="E44">
        <v>4</v>
      </c>
      <c r="F44">
        <v>4</v>
      </c>
      <c r="G44">
        <v>8</v>
      </c>
      <c r="H44">
        <v>8</v>
      </c>
      <c r="I44">
        <v>8</v>
      </c>
    </row>
    <row r="45" spans="1:9" x14ac:dyDescent="0.25">
      <c r="A45" t="s">
        <v>269</v>
      </c>
      <c r="C45">
        <v>10</v>
      </c>
      <c r="E45">
        <v>5</v>
      </c>
      <c r="F45">
        <v>5</v>
      </c>
      <c r="G45">
        <v>9</v>
      </c>
      <c r="H45">
        <v>9</v>
      </c>
      <c r="I45">
        <v>9</v>
      </c>
    </row>
    <row r="46" spans="1:9" x14ac:dyDescent="0.25">
      <c r="A46" t="s">
        <v>270</v>
      </c>
      <c r="C46">
        <v>11</v>
      </c>
      <c r="E46">
        <v>6</v>
      </c>
      <c r="F46">
        <v>6</v>
      </c>
      <c r="G46">
        <v>10</v>
      </c>
      <c r="H46">
        <v>10</v>
      </c>
      <c r="I46">
        <v>10</v>
      </c>
    </row>
    <row r="47" spans="1:9" x14ac:dyDescent="0.25">
      <c r="A47" t="s">
        <v>271</v>
      </c>
      <c r="C47">
        <v>12</v>
      </c>
      <c r="E47">
        <v>7</v>
      </c>
      <c r="F47">
        <v>7</v>
      </c>
      <c r="G47">
        <v>11</v>
      </c>
      <c r="H47">
        <v>11</v>
      </c>
      <c r="I47">
        <v>11</v>
      </c>
    </row>
    <row r="48" spans="1:9" x14ac:dyDescent="0.25">
      <c r="A48" t="s">
        <v>272</v>
      </c>
      <c r="C48">
        <v>13</v>
      </c>
      <c r="E48">
        <v>8</v>
      </c>
      <c r="F48">
        <v>8</v>
      </c>
      <c r="G48">
        <v>12</v>
      </c>
      <c r="H48">
        <v>12</v>
      </c>
      <c r="I48">
        <v>12</v>
      </c>
    </row>
    <row r="49" spans="1:9" x14ac:dyDescent="0.25">
      <c r="A49" t="s">
        <v>273</v>
      </c>
      <c r="C49">
        <v>14</v>
      </c>
      <c r="F49">
        <v>9</v>
      </c>
      <c r="G49">
        <v>13</v>
      </c>
      <c r="H49">
        <v>13</v>
      </c>
      <c r="I49">
        <v>13</v>
      </c>
    </row>
    <row r="50" spans="1:9" x14ac:dyDescent="0.25">
      <c r="C50">
        <v>15</v>
      </c>
      <c r="F50">
        <v>10</v>
      </c>
      <c r="G50">
        <v>14</v>
      </c>
      <c r="H50">
        <v>14</v>
      </c>
      <c r="I50">
        <v>14</v>
      </c>
    </row>
    <row r="51" spans="1:9" x14ac:dyDescent="0.25">
      <c r="A51" t="s">
        <v>11</v>
      </c>
      <c r="C51">
        <v>16</v>
      </c>
      <c r="F51">
        <v>11</v>
      </c>
      <c r="G51">
        <v>15</v>
      </c>
      <c r="H51">
        <v>15</v>
      </c>
      <c r="I51">
        <v>15</v>
      </c>
    </row>
    <row r="52" spans="1:9" x14ac:dyDescent="0.25">
      <c r="A52" t="s">
        <v>274</v>
      </c>
      <c r="F52">
        <v>12</v>
      </c>
      <c r="G52">
        <v>16</v>
      </c>
      <c r="H52">
        <v>16</v>
      </c>
      <c r="I52">
        <v>16</v>
      </c>
    </row>
    <row r="53" spans="1:9" x14ac:dyDescent="0.25">
      <c r="A53" t="s">
        <v>275</v>
      </c>
      <c r="F53">
        <v>13</v>
      </c>
    </row>
    <row r="54" spans="1:9" x14ac:dyDescent="0.25">
      <c r="A54" t="s">
        <v>276</v>
      </c>
      <c r="F54">
        <v>14</v>
      </c>
    </row>
    <row r="55" spans="1:9" x14ac:dyDescent="0.25">
      <c r="A55" t="s">
        <v>277</v>
      </c>
      <c r="C55" t="s">
        <v>8</v>
      </c>
      <c r="F55">
        <v>15</v>
      </c>
    </row>
    <row r="56" spans="1:9" x14ac:dyDescent="0.25">
      <c r="A56" t="s">
        <v>273</v>
      </c>
      <c r="C56">
        <v>1</v>
      </c>
      <c r="F56">
        <v>16</v>
      </c>
    </row>
    <row r="57" spans="1:9" x14ac:dyDescent="0.25">
      <c r="C57">
        <v>2</v>
      </c>
    </row>
    <row r="58" spans="1:9" x14ac:dyDescent="0.25">
      <c r="A58" t="s">
        <v>278</v>
      </c>
      <c r="C58">
        <v>3</v>
      </c>
    </row>
    <row r="59" spans="1:9" x14ac:dyDescent="0.25">
      <c r="A59" t="s">
        <v>279</v>
      </c>
      <c r="C59">
        <v>4</v>
      </c>
    </row>
    <row r="60" spans="1:9" x14ac:dyDescent="0.25">
      <c r="A60" t="s">
        <v>273</v>
      </c>
      <c r="C60">
        <v>5</v>
      </c>
    </row>
    <row r="61" spans="1:9" x14ac:dyDescent="0.25">
      <c r="C61">
        <v>6</v>
      </c>
    </row>
    <row r="62" spans="1:9" x14ac:dyDescent="0.25">
      <c r="A62" t="s">
        <v>280</v>
      </c>
      <c r="B62" t="s">
        <v>281</v>
      </c>
      <c r="C62">
        <v>7</v>
      </c>
    </row>
    <row r="63" spans="1:9" x14ac:dyDescent="0.25">
      <c r="A63" t="s">
        <v>259</v>
      </c>
      <c r="B63" t="s">
        <v>273</v>
      </c>
      <c r="C63">
        <v>8</v>
      </c>
    </row>
    <row r="64" spans="1:9" x14ac:dyDescent="0.25">
      <c r="A64" t="s">
        <v>254</v>
      </c>
      <c r="B64" t="s">
        <v>273</v>
      </c>
      <c r="C64">
        <v>9</v>
      </c>
    </row>
    <row r="65" spans="1:6" x14ac:dyDescent="0.25">
      <c r="A65" s="58" t="s">
        <v>255</v>
      </c>
      <c r="B65" t="s">
        <v>267</v>
      </c>
      <c r="C65">
        <v>10</v>
      </c>
    </row>
    <row r="66" spans="1:6" x14ac:dyDescent="0.25">
      <c r="A66" s="58" t="s">
        <v>255</v>
      </c>
      <c r="B66" t="s">
        <v>268</v>
      </c>
      <c r="C66">
        <v>11</v>
      </c>
      <c r="F66" t="s">
        <v>280</v>
      </c>
    </row>
    <row r="67" spans="1:6" x14ac:dyDescent="0.25">
      <c r="A67" s="58" t="s">
        <v>255</v>
      </c>
      <c r="B67" t="s">
        <v>269</v>
      </c>
      <c r="C67">
        <v>12</v>
      </c>
      <c r="F67" t="s">
        <v>259</v>
      </c>
    </row>
    <row r="68" spans="1:6" x14ac:dyDescent="0.25">
      <c r="A68" s="58" t="s">
        <v>255</v>
      </c>
      <c r="B68" t="s">
        <v>270</v>
      </c>
      <c r="C68">
        <v>13</v>
      </c>
      <c r="F68" t="s">
        <v>254</v>
      </c>
    </row>
    <row r="69" spans="1:6" x14ac:dyDescent="0.25">
      <c r="A69" s="58" t="s">
        <v>255</v>
      </c>
      <c r="B69" t="s">
        <v>271</v>
      </c>
      <c r="C69">
        <v>14</v>
      </c>
      <c r="F69" t="s">
        <v>255</v>
      </c>
    </row>
    <row r="70" spans="1:6" x14ac:dyDescent="0.25">
      <c r="A70" s="58" t="s">
        <v>255</v>
      </c>
      <c r="B70" t="s">
        <v>272</v>
      </c>
      <c r="C70">
        <v>15</v>
      </c>
      <c r="F70" t="s">
        <v>256</v>
      </c>
    </row>
    <row r="71" spans="1:6" x14ac:dyDescent="0.25">
      <c r="A71" s="58" t="s">
        <v>255</v>
      </c>
      <c r="B71" t="s">
        <v>273</v>
      </c>
      <c r="C71">
        <v>16</v>
      </c>
      <c r="F71" t="s">
        <v>257</v>
      </c>
    </row>
    <row r="72" spans="1:6" x14ac:dyDescent="0.25">
      <c r="A72" t="s">
        <v>256</v>
      </c>
      <c r="B72" t="s">
        <v>267</v>
      </c>
      <c r="F72" t="s">
        <v>258</v>
      </c>
    </row>
    <row r="73" spans="1:6" x14ac:dyDescent="0.25">
      <c r="A73" t="s">
        <v>256</v>
      </c>
      <c r="B73" t="s">
        <v>268</v>
      </c>
    </row>
    <row r="74" spans="1:6" x14ac:dyDescent="0.25">
      <c r="A74" t="s">
        <v>256</v>
      </c>
      <c r="B74" t="s">
        <v>269</v>
      </c>
    </row>
    <row r="75" spans="1:6" x14ac:dyDescent="0.25">
      <c r="A75" t="s">
        <v>256</v>
      </c>
      <c r="B75" t="s">
        <v>270</v>
      </c>
    </row>
    <row r="76" spans="1:6" x14ac:dyDescent="0.25">
      <c r="A76" t="s">
        <v>256</v>
      </c>
      <c r="B76" t="s">
        <v>271</v>
      </c>
    </row>
    <row r="77" spans="1:6" x14ac:dyDescent="0.25">
      <c r="A77" t="s">
        <v>256</v>
      </c>
      <c r="B77" t="s">
        <v>272</v>
      </c>
    </row>
    <row r="78" spans="1:6" x14ac:dyDescent="0.25">
      <c r="A78" t="s">
        <v>256</v>
      </c>
      <c r="B78" t="s">
        <v>273</v>
      </c>
    </row>
    <row r="79" spans="1:6" x14ac:dyDescent="0.25">
      <c r="A79" t="s">
        <v>257</v>
      </c>
      <c r="B79" t="s">
        <v>267</v>
      </c>
    </row>
    <row r="80" spans="1:6" x14ac:dyDescent="0.25">
      <c r="A80" t="s">
        <v>257</v>
      </c>
      <c r="B80" t="s">
        <v>268</v>
      </c>
    </row>
    <row r="81" spans="1:2" x14ac:dyDescent="0.25">
      <c r="A81" t="s">
        <v>257</v>
      </c>
      <c r="B81" t="s">
        <v>269</v>
      </c>
    </row>
    <row r="82" spans="1:2" x14ac:dyDescent="0.25">
      <c r="A82" t="s">
        <v>257</v>
      </c>
      <c r="B82" t="s">
        <v>270</v>
      </c>
    </row>
    <row r="83" spans="1:2" x14ac:dyDescent="0.25">
      <c r="A83" t="s">
        <v>257</v>
      </c>
      <c r="B83" t="s">
        <v>271</v>
      </c>
    </row>
    <row r="84" spans="1:2" x14ac:dyDescent="0.25">
      <c r="A84" t="s">
        <v>257</v>
      </c>
      <c r="B84" t="s">
        <v>272</v>
      </c>
    </row>
    <row r="85" spans="1:2" x14ac:dyDescent="0.25">
      <c r="A85" t="s">
        <v>257</v>
      </c>
      <c r="B85" t="s">
        <v>273</v>
      </c>
    </row>
    <row r="86" spans="1:2" x14ac:dyDescent="0.25">
      <c r="A86" t="s">
        <v>258</v>
      </c>
      <c r="B86" t="s">
        <v>267</v>
      </c>
    </row>
    <row r="87" spans="1:2" x14ac:dyDescent="0.25">
      <c r="A87" t="s">
        <v>258</v>
      </c>
      <c r="B87" t="s">
        <v>268</v>
      </c>
    </row>
    <row r="88" spans="1:2" x14ac:dyDescent="0.25">
      <c r="A88" t="s">
        <v>258</v>
      </c>
      <c r="B88" t="s">
        <v>269</v>
      </c>
    </row>
    <row r="89" spans="1:2" x14ac:dyDescent="0.25">
      <c r="A89" t="s">
        <v>258</v>
      </c>
      <c r="B89" t="s">
        <v>270</v>
      </c>
    </row>
    <row r="90" spans="1:2" x14ac:dyDescent="0.25">
      <c r="A90" t="s">
        <v>258</v>
      </c>
      <c r="B90" t="s">
        <v>271</v>
      </c>
    </row>
    <row r="91" spans="1:2" x14ac:dyDescent="0.25">
      <c r="A91" t="s">
        <v>258</v>
      </c>
      <c r="B91" t="s">
        <v>272</v>
      </c>
    </row>
    <row r="92" spans="1:2" x14ac:dyDescent="0.25">
      <c r="A92" t="s">
        <v>258</v>
      </c>
      <c r="B92" t="s">
        <v>273</v>
      </c>
    </row>
    <row r="94" spans="1:2" x14ac:dyDescent="0.25">
      <c r="A94" t="s">
        <v>282</v>
      </c>
      <c r="B94" t="s">
        <v>283</v>
      </c>
    </row>
    <row r="95" spans="1:2" x14ac:dyDescent="0.25">
      <c r="A95" t="s">
        <v>259</v>
      </c>
      <c r="B95" t="s">
        <v>273</v>
      </c>
    </row>
    <row r="96" spans="1:2" x14ac:dyDescent="0.25">
      <c r="A96" t="s">
        <v>254</v>
      </c>
      <c r="B96" t="s">
        <v>273</v>
      </c>
    </row>
    <row r="97" spans="1:2" x14ac:dyDescent="0.25">
      <c r="A97" t="s">
        <v>255</v>
      </c>
      <c r="B97" t="s">
        <v>274</v>
      </c>
    </row>
    <row r="98" spans="1:2" x14ac:dyDescent="0.25">
      <c r="A98" t="s">
        <v>255</v>
      </c>
      <c r="B98" t="s">
        <v>275</v>
      </c>
    </row>
    <row r="99" spans="1:2" x14ac:dyDescent="0.25">
      <c r="A99" t="s">
        <v>255</v>
      </c>
      <c r="B99" t="s">
        <v>276</v>
      </c>
    </row>
    <row r="100" spans="1:2" x14ac:dyDescent="0.25">
      <c r="A100" t="s">
        <v>255</v>
      </c>
      <c r="B100" t="s">
        <v>277</v>
      </c>
    </row>
    <row r="101" spans="1:2" x14ac:dyDescent="0.25">
      <c r="A101" t="s">
        <v>255</v>
      </c>
      <c r="B101" t="s">
        <v>273</v>
      </c>
    </row>
    <row r="102" spans="1:2" x14ac:dyDescent="0.25">
      <c r="A102" t="s">
        <v>256</v>
      </c>
      <c r="B102" t="s">
        <v>274</v>
      </c>
    </row>
    <row r="103" spans="1:2" x14ac:dyDescent="0.25">
      <c r="A103" t="s">
        <v>256</v>
      </c>
      <c r="B103" t="s">
        <v>275</v>
      </c>
    </row>
    <row r="104" spans="1:2" x14ac:dyDescent="0.25">
      <c r="A104" t="s">
        <v>256</v>
      </c>
      <c r="B104" t="s">
        <v>276</v>
      </c>
    </row>
    <row r="105" spans="1:2" x14ac:dyDescent="0.25">
      <c r="A105" t="s">
        <v>256</v>
      </c>
      <c r="B105" t="s">
        <v>277</v>
      </c>
    </row>
    <row r="106" spans="1:2" x14ac:dyDescent="0.25">
      <c r="A106" t="s">
        <v>256</v>
      </c>
      <c r="B106" t="s">
        <v>273</v>
      </c>
    </row>
    <row r="107" spans="1:2" x14ac:dyDescent="0.25">
      <c r="A107" t="s">
        <v>257</v>
      </c>
      <c r="B107" t="s">
        <v>274</v>
      </c>
    </row>
    <row r="108" spans="1:2" x14ac:dyDescent="0.25">
      <c r="A108" t="s">
        <v>257</v>
      </c>
      <c r="B108" t="s">
        <v>275</v>
      </c>
    </row>
    <row r="109" spans="1:2" x14ac:dyDescent="0.25">
      <c r="A109" t="s">
        <v>257</v>
      </c>
      <c r="B109" t="s">
        <v>276</v>
      </c>
    </row>
    <row r="110" spans="1:2" x14ac:dyDescent="0.25">
      <c r="A110" t="s">
        <v>257</v>
      </c>
      <c r="B110" t="s">
        <v>277</v>
      </c>
    </row>
    <row r="111" spans="1:2" x14ac:dyDescent="0.25">
      <c r="A111" t="s">
        <v>257</v>
      </c>
      <c r="B111" t="s">
        <v>273</v>
      </c>
    </row>
    <row r="112" spans="1:2" x14ac:dyDescent="0.25">
      <c r="A112" t="s">
        <v>258</v>
      </c>
      <c r="B112" t="s">
        <v>274</v>
      </c>
    </row>
    <row r="113" spans="1:2" x14ac:dyDescent="0.25">
      <c r="A113" t="s">
        <v>258</v>
      </c>
      <c r="B113" t="s">
        <v>275</v>
      </c>
    </row>
    <row r="114" spans="1:2" x14ac:dyDescent="0.25">
      <c r="A114" t="s">
        <v>258</v>
      </c>
      <c r="B114" t="s">
        <v>276</v>
      </c>
    </row>
    <row r="115" spans="1:2" x14ac:dyDescent="0.25">
      <c r="A115" t="s">
        <v>258</v>
      </c>
      <c r="B115" t="s">
        <v>277</v>
      </c>
    </row>
    <row r="116" spans="1:2" x14ac:dyDescent="0.25">
      <c r="A116" t="s">
        <v>258</v>
      </c>
      <c r="B116" t="s">
        <v>273</v>
      </c>
    </row>
    <row r="118" spans="1:2" x14ac:dyDescent="0.25">
      <c r="A118" t="s">
        <v>284</v>
      </c>
      <c r="B118" t="s">
        <v>285</v>
      </c>
    </row>
    <row r="119" spans="1:2" x14ac:dyDescent="0.25">
      <c r="A119" t="s">
        <v>259</v>
      </c>
      <c r="B119" t="s">
        <v>273</v>
      </c>
    </row>
    <row r="120" spans="1:2" x14ac:dyDescent="0.25">
      <c r="A120" t="s">
        <v>254</v>
      </c>
      <c r="B120" t="s">
        <v>273</v>
      </c>
    </row>
    <row r="121" spans="1:2" x14ac:dyDescent="0.25">
      <c r="A121" t="s">
        <v>255</v>
      </c>
      <c r="B121" t="s">
        <v>279</v>
      </c>
    </row>
    <row r="122" spans="1:2" x14ac:dyDescent="0.25">
      <c r="A122" t="s">
        <v>255</v>
      </c>
      <c r="B122" t="s">
        <v>273</v>
      </c>
    </row>
    <row r="123" spans="1:2" x14ac:dyDescent="0.25">
      <c r="A123" t="s">
        <v>256</v>
      </c>
      <c r="B123" t="s">
        <v>279</v>
      </c>
    </row>
    <row r="124" spans="1:2" x14ac:dyDescent="0.25">
      <c r="A124" t="s">
        <v>256</v>
      </c>
      <c r="B124" t="s">
        <v>273</v>
      </c>
    </row>
    <row r="125" spans="1:2" x14ac:dyDescent="0.25">
      <c r="A125" t="s">
        <v>257</v>
      </c>
      <c r="B125" t="s">
        <v>279</v>
      </c>
    </row>
    <row r="126" spans="1:2" x14ac:dyDescent="0.25">
      <c r="A126" t="s">
        <v>257</v>
      </c>
      <c r="B126" t="s">
        <v>273</v>
      </c>
    </row>
    <row r="127" spans="1:2" x14ac:dyDescent="0.25">
      <c r="A127" t="s">
        <v>258</v>
      </c>
      <c r="B127" t="s">
        <v>279</v>
      </c>
    </row>
    <row r="128" spans="1:2" x14ac:dyDescent="0.25">
      <c r="A128" t="s">
        <v>258</v>
      </c>
      <c r="B128" t="s">
        <v>273</v>
      </c>
    </row>
    <row r="130" spans="1:1" x14ac:dyDescent="0.25">
      <c r="A130" s="3" t="s">
        <v>318</v>
      </c>
    </row>
    <row r="131" spans="1:1" x14ac:dyDescent="0.25">
      <c r="A131" t="s">
        <v>319</v>
      </c>
    </row>
    <row r="132" spans="1:1" x14ac:dyDescent="0.25">
      <c r="A132" t="s">
        <v>322</v>
      </c>
    </row>
  </sheetData>
  <sheetProtection algorithmName="SHA-512" hashValue="Gfl0hHORdFBPuse0D4h3xM2n+t0PMpU+/p1Yvv7c3h5nPR1vDuenHe4TmRzs4cKcosgJZGoZIbXVMw0hECPNcA==" saltValue="1QBCEDUpDGBNV41/WODE3Q==" spinCount="100000" sheet="1" objects="1" scenarios="1"/>
  <pageMargins left="0.7" right="0.7" top="0.75" bottom="0.75" header="0.3" footer="0.3"/>
  <pageSetup orientation="portrait" r:id="rId1"/>
  <tableParts count="30">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P20"/>
  <sheetViews>
    <sheetView workbookViewId="0"/>
  </sheetViews>
  <sheetFormatPr defaultRowHeight="15" x14ac:dyDescent="0.25"/>
  <cols>
    <col min="1" max="1" width="18.140625" customWidth="1"/>
    <col min="2" max="2" width="27.85546875" customWidth="1"/>
  </cols>
  <sheetData>
    <row r="1" spans="1:16" x14ac:dyDescent="0.25">
      <c r="A1" t="s">
        <v>306</v>
      </c>
      <c r="B1" t="s">
        <v>194</v>
      </c>
      <c r="C1" t="s">
        <v>307</v>
      </c>
    </row>
    <row r="2" spans="1:16" x14ac:dyDescent="0.25">
      <c r="C2" s="3">
        <v>1</v>
      </c>
      <c r="D2" s="3">
        <v>2</v>
      </c>
      <c r="E2" s="3">
        <v>3</v>
      </c>
      <c r="F2" s="3">
        <v>4</v>
      </c>
      <c r="G2" s="3">
        <v>5</v>
      </c>
      <c r="H2" s="3">
        <v>6</v>
      </c>
      <c r="I2" s="3">
        <v>7</v>
      </c>
      <c r="J2" s="3">
        <v>8</v>
      </c>
      <c r="K2" s="3">
        <v>9</v>
      </c>
      <c r="L2" s="3">
        <v>10</v>
      </c>
      <c r="M2" s="3">
        <v>11</v>
      </c>
      <c r="N2" s="3">
        <v>12</v>
      </c>
      <c r="O2" s="3">
        <v>13</v>
      </c>
      <c r="P2" s="3">
        <v>14</v>
      </c>
    </row>
    <row r="3" spans="1:16" x14ac:dyDescent="0.25">
      <c r="A3" t="s">
        <v>210</v>
      </c>
      <c r="B3" t="s">
        <v>267</v>
      </c>
      <c r="C3">
        <v>1.9199999999999998E-2</v>
      </c>
      <c r="D3">
        <v>1.9199999999999998E-2</v>
      </c>
      <c r="E3">
        <v>1.9199999999999998E-2</v>
      </c>
      <c r="F3">
        <v>1.9199999999999998E-2</v>
      </c>
      <c r="G3">
        <v>1.9199999999999998E-2</v>
      </c>
      <c r="H3">
        <v>1.9199999999999998E-2</v>
      </c>
      <c r="I3">
        <v>1.9199999999999998E-2</v>
      </c>
      <c r="J3">
        <v>1.9199999999999998E-2</v>
      </c>
      <c r="K3">
        <v>1.9199999999999998E-2</v>
      </c>
      <c r="L3">
        <v>1.9199999999999998E-2</v>
      </c>
      <c r="M3">
        <v>1.9199999999999998E-2</v>
      </c>
      <c r="N3">
        <v>1.9199999999999998E-2</v>
      </c>
      <c r="O3">
        <v>1.9199999999999998E-2</v>
      </c>
      <c r="P3">
        <v>1.9199999999999998E-2</v>
      </c>
    </row>
    <row r="4" spans="1:16" x14ac:dyDescent="0.25">
      <c r="B4" t="s">
        <v>268</v>
      </c>
      <c r="C4">
        <v>0.03</v>
      </c>
      <c r="D4">
        <v>0.03</v>
      </c>
      <c r="E4">
        <v>0.03</v>
      </c>
      <c r="F4">
        <v>0.03</v>
      </c>
      <c r="G4">
        <v>0.03</v>
      </c>
      <c r="H4">
        <v>0.03</v>
      </c>
      <c r="I4">
        <v>0.03</v>
      </c>
      <c r="J4">
        <v>0.03</v>
      </c>
      <c r="K4">
        <v>0.03</v>
      </c>
      <c r="L4">
        <v>0.03</v>
      </c>
      <c r="M4">
        <v>0.03</v>
      </c>
      <c r="N4">
        <v>0.03</v>
      </c>
      <c r="O4">
        <v>0.03</v>
      </c>
      <c r="P4">
        <v>0.03</v>
      </c>
    </row>
    <row r="5" spans="1:16" x14ac:dyDescent="0.25">
      <c r="B5" t="s">
        <v>269</v>
      </c>
      <c r="C5">
        <v>0.03</v>
      </c>
      <c r="D5">
        <v>0.03</v>
      </c>
      <c r="E5">
        <v>0.03</v>
      </c>
      <c r="F5">
        <v>0.03</v>
      </c>
      <c r="G5">
        <v>0.03</v>
      </c>
      <c r="H5">
        <v>0.03</v>
      </c>
      <c r="I5">
        <v>0.03</v>
      </c>
      <c r="J5">
        <v>0.03</v>
      </c>
      <c r="K5">
        <v>0.03</v>
      </c>
      <c r="L5">
        <v>0.03</v>
      </c>
      <c r="M5">
        <v>0.03</v>
      </c>
      <c r="N5">
        <v>0.03</v>
      </c>
      <c r="O5">
        <v>0.03</v>
      </c>
      <c r="P5">
        <v>0.03</v>
      </c>
    </row>
    <row r="6" spans="1:16" x14ac:dyDescent="0.25">
      <c r="B6" t="s">
        <v>270</v>
      </c>
      <c r="C6">
        <v>0.04</v>
      </c>
      <c r="D6">
        <v>0.04</v>
      </c>
      <c r="E6">
        <v>0.04</v>
      </c>
      <c r="F6">
        <v>0.04</v>
      </c>
      <c r="G6">
        <v>0.04</v>
      </c>
      <c r="H6">
        <v>0.04</v>
      </c>
      <c r="I6">
        <v>0.04</v>
      </c>
      <c r="J6">
        <v>0.04</v>
      </c>
      <c r="K6">
        <v>0.04</v>
      </c>
      <c r="L6">
        <v>0.04</v>
      </c>
      <c r="M6">
        <v>0.04</v>
      </c>
      <c r="N6">
        <v>0.04</v>
      </c>
      <c r="O6">
        <v>0.04</v>
      </c>
      <c r="P6">
        <v>0.04</v>
      </c>
    </row>
    <row r="7" spans="1:16" x14ac:dyDescent="0.25">
      <c r="B7" t="s">
        <v>271</v>
      </c>
      <c r="C7">
        <v>0.06</v>
      </c>
      <c r="D7">
        <v>0.06</v>
      </c>
      <c r="E7">
        <v>0.06</v>
      </c>
      <c r="F7">
        <v>0.06</v>
      </c>
      <c r="G7">
        <v>0.06</v>
      </c>
      <c r="H7">
        <v>0.06</v>
      </c>
      <c r="I7">
        <v>0.06</v>
      </c>
      <c r="J7">
        <v>0.06</v>
      </c>
      <c r="K7">
        <v>0.06</v>
      </c>
      <c r="L7">
        <v>0.06</v>
      </c>
      <c r="M7">
        <v>0.06</v>
      </c>
      <c r="N7">
        <v>0.06</v>
      </c>
      <c r="O7">
        <v>0.06</v>
      </c>
      <c r="P7">
        <v>0.06</v>
      </c>
    </row>
    <row r="8" spans="1:16" x14ac:dyDescent="0.25">
      <c r="B8" t="s">
        <v>272</v>
      </c>
      <c r="C8">
        <v>0.06</v>
      </c>
      <c r="D8">
        <v>0.06</v>
      </c>
      <c r="E8">
        <v>0.06</v>
      </c>
      <c r="F8">
        <v>0.06</v>
      </c>
      <c r="G8">
        <v>0.06</v>
      </c>
      <c r="H8">
        <v>0.06</v>
      </c>
      <c r="I8">
        <v>0.06</v>
      </c>
      <c r="J8">
        <v>0.06</v>
      </c>
      <c r="K8">
        <v>0.06</v>
      </c>
      <c r="L8">
        <v>0.06</v>
      </c>
      <c r="M8">
        <v>0.06</v>
      </c>
      <c r="N8">
        <v>0.06</v>
      </c>
      <c r="O8">
        <v>0.06</v>
      </c>
      <c r="P8">
        <v>0.06</v>
      </c>
    </row>
    <row r="9" spans="1:16" x14ac:dyDescent="0.25">
      <c r="B9" t="s">
        <v>273</v>
      </c>
      <c r="C9">
        <v>0</v>
      </c>
      <c r="D9">
        <v>0</v>
      </c>
      <c r="E9">
        <v>0</v>
      </c>
      <c r="F9">
        <v>0</v>
      </c>
      <c r="G9">
        <v>0</v>
      </c>
      <c r="H9">
        <v>0</v>
      </c>
      <c r="I9">
        <v>0</v>
      </c>
      <c r="J9">
        <v>0</v>
      </c>
      <c r="K9">
        <v>0</v>
      </c>
      <c r="L9">
        <v>0</v>
      </c>
      <c r="M9">
        <v>0</v>
      </c>
      <c r="N9">
        <v>0</v>
      </c>
      <c r="O9">
        <v>0</v>
      </c>
      <c r="P9">
        <v>0</v>
      </c>
    </row>
    <row r="10" spans="1:16" x14ac:dyDescent="0.25">
      <c r="A10" t="s">
        <v>308</v>
      </c>
      <c r="B10" t="s">
        <v>309</v>
      </c>
      <c r="C10">
        <v>0.05</v>
      </c>
      <c r="D10">
        <v>4.8000000000000001E-2</v>
      </c>
      <c r="E10">
        <v>4.6079999999999996E-2</v>
      </c>
      <c r="F10">
        <v>4.4236799999999993E-2</v>
      </c>
      <c r="G10">
        <v>4.2467327999999992E-2</v>
      </c>
      <c r="H10">
        <v>4.0768634879999988E-2</v>
      </c>
      <c r="I10">
        <v>3.9137889484799987E-2</v>
      </c>
      <c r="J10">
        <v>3.7572373905407984E-2</v>
      </c>
      <c r="K10">
        <v>3.6069478949191665E-2</v>
      </c>
      <c r="L10">
        <v>3.4626699791224E-2</v>
      </c>
      <c r="M10">
        <v>3.3241631799575039E-2</v>
      </c>
      <c r="N10">
        <v>3.1911966527592039E-2</v>
      </c>
      <c r="O10">
        <v>3.0635487866488356E-2</v>
      </c>
      <c r="P10">
        <v>2.9410068351828821E-2</v>
      </c>
    </row>
    <row r="11" spans="1:16" ht="14.1" customHeight="1" x14ac:dyDescent="0.25">
      <c r="B11" t="s">
        <v>310</v>
      </c>
      <c r="C11">
        <v>0.03</v>
      </c>
      <c r="D11">
        <v>2.8799999999999999E-2</v>
      </c>
      <c r="E11">
        <v>2.7647999999999999E-2</v>
      </c>
      <c r="F11">
        <v>2.6542079999999999E-2</v>
      </c>
      <c r="G11">
        <v>2.5480396799999999E-2</v>
      </c>
      <c r="H11">
        <v>2.4461180927999999E-2</v>
      </c>
      <c r="I11">
        <v>2.3482733690879998E-2</v>
      </c>
      <c r="J11">
        <v>2.2543424343244797E-2</v>
      </c>
      <c r="K11">
        <v>2.1641687369515005E-2</v>
      </c>
      <c r="L11">
        <v>2.0776019874734403E-2</v>
      </c>
      <c r="M11">
        <v>1.9944979079745025E-2</v>
      </c>
      <c r="N11">
        <v>1.9147179916555224E-2</v>
      </c>
      <c r="O11">
        <v>1.8381292719893014E-2</v>
      </c>
      <c r="P11">
        <v>1.7646041011097291E-2</v>
      </c>
    </row>
    <row r="12" spans="1:16" x14ac:dyDescent="0.25">
      <c r="B12" t="s">
        <v>311</v>
      </c>
      <c r="C12">
        <v>0.06</v>
      </c>
      <c r="D12">
        <v>5.7599999999999998E-2</v>
      </c>
      <c r="E12">
        <v>5.5295999999999998E-2</v>
      </c>
      <c r="F12">
        <v>5.3084159999999998E-2</v>
      </c>
      <c r="G12">
        <v>5.0960793599999998E-2</v>
      </c>
      <c r="H12">
        <v>4.8922361855999998E-2</v>
      </c>
      <c r="I12">
        <v>4.6965467381759995E-2</v>
      </c>
      <c r="J12">
        <v>4.5086848686489593E-2</v>
      </c>
      <c r="K12">
        <v>4.328337473903001E-2</v>
      </c>
      <c r="L12">
        <v>4.1552039749468805E-2</v>
      </c>
      <c r="M12">
        <v>3.9889958159490049E-2</v>
      </c>
      <c r="N12">
        <v>3.8294359833110449E-2</v>
      </c>
      <c r="O12">
        <v>3.6762585439786027E-2</v>
      </c>
      <c r="P12">
        <v>3.5292082022194582E-2</v>
      </c>
    </row>
    <row r="13" spans="1:16" x14ac:dyDescent="0.25">
      <c r="B13" t="s">
        <v>312</v>
      </c>
      <c r="C13">
        <v>0.04</v>
      </c>
      <c r="D13">
        <v>3.8399999999999997E-2</v>
      </c>
      <c r="E13">
        <v>3.6863999999999994E-2</v>
      </c>
      <c r="F13">
        <v>3.5389439999999994E-2</v>
      </c>
      <c r="G13">
        <v>3.3973862399999992E-2</v>
      </c>
      <c r="H13">
        <v>3.2614907903999991E-2</v>
      </c>
      <c r="I13">
        <v>3.1310311587839992E-2</v>
      </c>
      <c r="J13">
        <v>3.0057899124326392E-2</v>
      </c>
      <c r="K13">
        <v>2.8855583159353337E-2</v>
      </c>
      <c r="L13">
        <v>2.7701359832979201E-2</v>
      </c>
      <c r="M13">
        <v>2.6593305439660032E-2</v>
      </c>
      <c r="N13">
        <v>2.552957322207363E-2</v>
      </c>
      <c r="O13">
        <v>2.4508390293190685E-2</v>
      </c>
      <c r="P13">
        <v>2.3528054681463056E-2</v>
      </c>
    </row>
    <row r="14" spans="1:16" x14ac:dyDescent="0.25">
      <c r="B14" t="s">
        <v>273</v>
      </c>
      <c r="C14">
        <v>0</v>
      </c>
      <c r="D14">
        <v>0</v>
      </c>
      <c r="E14">
        <v>0</v>
      </c>
      <c r="F14">
        <v>0</v>
      </c>
      <c r="G14">
        <v>0</v>
      </c>
      <c r="H14">
        <v>0</v>
      </c>
      <c r="I14">
        <v>0</v>
      </c>
      <c r="J14">
        <v>0</v>
      </c>
      <c r="K14">
        <v>0</v>
      </c>
      <c r="L14">
        <v>0</v>
      </c>
      <c r="M14">
        <v>0</v>
      </c>
      <c r="N14">
        <v>0</v>
      </c>
      <c r="O14">
        <v>0</v>
      </c>
      <c r="P14">
        <v>0</v>
      </c>
    </row>
    <row r="15" spans="1:16" x14ac:dyDescent="0.25">
      <c r="A15" t="s">
        <v>313</v>
      </c>
      <c r="B15" t="s">
        <v>279</v>
      </c>
      <c r="C15" t="s">
        <v>223</v>
      </c>
      <c r="D15" t="s">
        <v>223</v>
      </c>
      <c r="E15" t="s">
        <v>223</v>
      </c>
      <c r="F15" t="s">
        <v>223</v>
      </c>
      <c r="G15" t="s">
        <v>223</v>
      </c>
      <c r="H15" t="s">
        <v>223</v>
      </c>
      <c r="I15" t="s">
        <v>223</v>
      </c>
      <c r="J15" t="s">
        <v>223</v>
      </c>
      <c r="K15" t="s">
        <v>223</v>
      </c>
      <c r="L15" t="s">
        <v>223</v>
      </c>
      <c r="M15" t="s">
        <v>223</v>
      </c>
      <c r="N15" t="s">
        <v>223</v>
      </c>
      <c r="O15" t="s">
        <v>223</v>
      </c>
      <c r="P15" t="s">
        <v>223</v>
      </c>
    </row>
    <row r="16" spans="1:16" x14ac:dyDescent="0.25">
      <c r="B16" t="s">
        <v>273</v>
      </c>
      <c r="C16">
        <v>0</v>
      </c>
      <c r="D16">
        <v>0</v>
      </c>
      <c r="E16">
        <v>0</v>
      </c>
      <c r="F16">
        <v>0</v>
      </c>
      <c r="G16">
        <v>0</v>
      </c>
      <c r="H16">
        <v>0</v>
      </c>
      <c r="I16">
        <v>0</v>
      </c>
      <c r="J16">
        <v>0</v>
      </c>
      <c r="K16">
        <v>0</v>
      </c>
      <c r="L16">
        <v>0</v>
      </c>
      <c r="M16">
        <v>0</v>
      </c>
      <c r="N16">
        <v>0</v>
      </c>
      <c r="O16">
        <v>0</v>
      </c>
      <c r="P16">
        <v>0</v>
      </c>
    </row>
    <row r="17" spans="1:16" x14ac:dyDescent="0.25">
      <c r="A17" t="s">
        <v>224</v>
      </c>
      <c r="B17" t="s">
        <v>279</v>
      </c>
      <c r="C17">
        <v>0.01</v>
      </c>
      <c r="D17">
        <v>9.5999999999999992E-3</v>
      </c>
      <c r="E17">
        <v>9.2159999999999985E-3</v>
      </c>
      <c r="F17">
        <v>8.8473599999999986E-3</v>
      </c>
      <c r="G17">
        <v>8.493465599999998E-3</v>
      </c>
      <c r="H17">
        <v>8.1537269759999979E-3</v>
      </c>
      <c r="I17">
        <v>7.8275778969599981E-3</v>
      </c>
      <c r="J17">
        <v>7.514474781081598E-3</v>
      </c>
      <c r="K17">
        <v>7.2138957898383342E-3</v>
      </c>
      <c r="L17">
        <v>6.9253399582448003E-3</v>
      </c>
      <c r="M17">
        <v>6.6483263599150079E-3</v>
      </c>
      <c r="N17">
        <v>6.3823933055184075E-3</v>
      </c>
      <c r="O17">
        <v>6.1270975732976712E-3</v>
      </c>
      <c r="P17">
        <v>5.8820136703657639E-3</v>
      </c>
    </row>
    <row r="18" spans="1:16" x14ac:dyDescent="0.25">
      <c r="B18" t="s">
        <v>273</v>
      </c>
      <c r="C18">
        <v>0</v>
      </c>
      <c r="D18">
        <v>0</v>
      </c>
      <c r="E18">
        <v>0</v>
      </c>
      <c r="F18">
        <v>0</v>
      </c>
      <c r="G18">
        <v>0</v>
      </c>
      <c r="H18">
        <v>0</v>
      </c>
      <c r="I18">
        <v>0</v>
      </c>
      <c r="J18">
        <v>0</v>
      </c>
      <c r="K18">
        <v>0</v>
      </c>
      <c r="L18">
        <v>0</v>
      </c>
      <c r="M18">
        <v>0</v>
      </c>
      <c r="N18">
        <v>0</v>
      </c>
      <c r="O18">
        <v>0</v>
      </c>
      <c r="P18">
        <v>0</v>
      </c>
    </row>
    <row r="19" spans="1:16" x14ac:dyDescent="0.25">
      <c r="A19" t="s">
        <v>314</v>
      </c>
      <c r="B19" t="s">
        <v>279</v>
      </c>
      <c r="C19">
        <v>2.5000000000000001E-3</v>
      </c>
      <c r="D19">
        <v>2.3999999999999998E-3</v>
      </c>
      <c r="E19">
        <v>2.3039999999999996E-3</v>
      </c>
      <c r="F19">
        <v>2.2118399999999996E-3</v>
      </c>
      <c r="G19">
        <v>2.1233663999999995E-3</v>
      </c>
      <c r="H19">
        <v>2.0384317439999995E-3</v>
      </c>
      <c r="I19">
        <v>1.9568944742399995E-3</v>
      </c>
      <c r="J19">
        <v>1.8786186952703995E-3</v>
      </c>
      <c r="K19">
        <v>1.8034739474595835E-3</v>
      </c>
      <c r="L19">
        <v>1.7313349895612001E-3</v>
      </c>
      <c r="M19">
        <v>1.662081589978752E-3</v>
      </c>
      <c r="N19">
        <v>1.5955983263796019E-3</v>
      </c>
      <c r="O19">
        <v>1.5317743933244178E-3</v>
      </c>
      <c r="P19">
        <v>1.470503417591441E-3</v>
      </c>
    </row>
    <row r="20" spans="1:16" x14ac:dyDescent="0.25">
      <c r="B20" t="s">
        <v>273</v>
      </c>
      <c r="C20">
        <v>0</v>
      </c>
      <c r="D20">
        <v>0</v>
      </c>
      <c r="E20">
        <v>0</v>
      </c>
      <c r="F20">
        <v>0</v>
      </c>
      <c r="G20">
        <v>0</v>
      </c>
      <c r="H20">
        <v>0</v>
      </c>
      <c r="I20">
        <v>0</v>
      </c>
      <c r="J20">
        <v>0</v>
      </c>
      <c r="K20">
        <v>0</v>
      </c>
      <c r="L20">
        <v>0</v>
      </c>
      <c r="M20">
        <v>0</v>
      </c>
      <c r="N20">
        <v>0</v>
      </c>
      <c r="O20">
        <v>0</v>
      </c>
      <c r="P20">
        <v>0</v>
      </c>
    </row>
  </sheetData>
  <sheetProtection algorithmName="SHA-512" hashValue="y7lTcpdiwQ7sSoW/91M9P8UWp8EtMrxvIIW5oiV8FlAd1eUG/FelUbn+4a/TwuvlLj9tfxbmf1PMuoctJKfGGw==" saltValue="aujTMKXYB+8i74tgfECaJg=="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FAE6E-C3FF-4AC4-AB9E-DEF67D74B3E4}">
  <sheetPr codeName="Sheet10"/>
  <dimension ref="A1:J129"/>
  <sheetViews>
    <sheetView zoomScale="80" zoomScaleNormal="80" workbookViewId="0">
      <pane ySplit="1" topLeftCell="A2" activePane="bottomLeft" state="frozen"/>
      <selection activeCell="A26" sqref="A26:G26"/>
      <selection pane="bottomLeft"/>
    </sheetView>
  </sheetViews>
  <sheetFormatPr defaultColWidth="8.7109375" defaultRowHeight="15" x14ac:dyDescent="0.25"/>
  <cols>
    <col min="1" max="1" width="11.42578125" customWidth="1"/>
    <col min="2" max="2" width="40.140625" bestFit="1" customWidth="1"/>
    <col min="3" max="3" width="19.85546875" customWidth="1"/>
    <col min="4" max="4" width="11" style="95" customWidth="1"/>
    <col min="5" max="5" width="11.42578125" bestFit="1" customWidth="1"/>
    <col min="6" max="7" width="15.140625" customWidth="1"/>
    <col min="8" max="8" width="12.140625" customWidth="1"/>
    <col min="9" max="9" width="10.85546875" customWidth="1"/>
    <col min="10" max="10" width="20.42578125" bestFit="1" customWidth="1"/>
    <col min="11" max="11" width="16.42578125" customWidth="1"/>
  </cols>
  <sheetData>
    <row r="1" spans="1:10" s="1" customFormat="1" ht="45" x14ac:dyDescent="0.25">
      <c r="A1" s="57" t="s">
        <v>286</v>
      </c>
      <c r="B1" s="57" t="s">
        <v>287</v>
      </c>
      <c r="C1" s="57" t="s">
        <v>6</v>
      </c>
      <c r="D1" s="246" t="s">
        <v>7</v>
      </c>
      <c r="E1" s="57" t="s">
        <v>318</v>
      </c>
      <c r="F1" s="57" t="s">
        <v>76</v>
      </c>
      <c r="G1" s="57" t="s">
        <v>31</v>
      </c>
      <c r="H1" s="57" t="s">
        <v>64</v>
      </c>
      <c r="I1" s="57" t="s">
        <v>32</v>
      </c>
      <c r="J1" s="57" t="s">
        <v>320</v>
      </c>
    </row>
    <row r="2" spans="1:10" x14ac:dyDescent="0.25">
      <c r="A2" t="s">
        <v>243</v>
      </c>
      <c r="B2" t="str">
        <f t="shared" ref="B2:B33" si="0">C2&amp;D2&amp;E2</f>
        <v>UnitilFitchRD-1Net Metered</v>
      </c>
      <c r="C2" t="s">
        <v>246</v>
      </c>
      <c r="D2" s="95" t="s">
        <v>65</v>
      </c>
      <c r="E2" t="s">
        <v>319</v>
      </c>
      <c r="F2" s="4">
        <v>0.18465000000000001</v>
      </c>
      <c r="G2" s="4">
        <v>0.15945999999999999</v>
      </c>
      <c r="H2" s="4">
        <v>3.5009999999999999E-2</v>
      </c>
      <c r="I2" s="4">
        <v>0</v>
      </c>
      <c r="J2" s="199">
        <f t="shared" ref="J2:J6" si="1">SUM(F2:I2)</f>
        <v>0.37912000000000001</v>
      </c>
    </row>
    <row r="3" spans="1:10" ht="14.45" customHeight="1" x14ac:dyDescent="0.25">
      <c r="A3" t="s">
        <v>243</v>
      </c>
      <c r="B3" t="str">
        <f t="shared" si="0"/>
        <v>UnitilFitchRD-2Net Metered</v>
      </c>
      <c r="C3" t="s">
        <v>246</v>
      </c>
      <c r="D3" s="95" t="s">
        <v>66</v>
      </c>
      <c r="E3" t="s">
        <v>319</v>
      </c>
      <c r="F3" s="4">
        <v>0.18465000000000001</v>
      </c>
      <c r="G3" s="4">
        <v>0.15643000000000001</v>
      </c>
      <c r="H3" s="4">
        <v>3.5009999999999999E-2</v>
      </c>
      <c r="I3" s="4">
        <v>0</v>
      </c>
      <c r="J3" s="199">
        <f t="shared" si="1"/>
        <v>0.37609000000000004</v>
      </c>
    </row>
    <row r="4" spans="1:10" x14ac:dyDescent="0.25">
      <c r="A4" t="s">
        <v>243</v>
      </c>
      <c r="B4" t="str">
        <f t="shared" si="0"/>
        <v>UnitilFitchGD-1Net Metered</v>
      </c>
      <c r="C4" t="s">
        <v>246</v>
      </c>
      <c r="D4" s="95" t="s">
        <v>67</v>
      </c>
      <c r="E4" t="s">
        <v>319</v>
      </c>
      <c r="F4" s="4">
        <v>0.18465000000000001</v>
      </c>
      <c r="G4" s="4">
        <v>0.12537999999999999</v>
      </c>
      <c r="H4" s="4">
        <v>2.997E-2</v>
      </c>
      <c r="I4" s="4">
        <v>0</v>
      </c>
      <c r="J4" s="199">
        <f t="shared" si="1"/>
        <v>0.34</v>
      </c>
    </row>
    <row r="5" spans="1:10" x14ac:dyDescent="0.25">
      <c r="A5" s="406" t="s">
        <v>243</v>
      </c>
      <c r="B5" s="406" t="str">
        <f t="shared" si="0"/>
        <v>UnitilFitchGD-2Net Metered</v>
      </c>
      <c r="C5" s="406" t="s">
        <v>246</v>
      </c>
      <c r="D5" s="405" t="s">
        <v>68</v>
      </c>
      <c r="E5" s="406" t="s">
        <v>319</v>
      </c>
      <c r="F5" s="407">
        <v>0.17541000000000001</v>
      </c>
      <c r="G5" s="407">
        <v>7.3260000000000006E-2</v>
      </c>
      <c r="H5" s="407">
        <v>2.997E-2</v>
      </c>
      <c r="I5" s="407">
        <v>0</v>
      </c>
      <c r="J5" s="199">
        <f t="shared" si="1"/>
        <v>0.27864</v>
      </c>
    </row>
    <row r="6" spans="1:10" x14ac:dyDescent="0.25">
      <c r="A6" s="406" t="s">
        <v>243</v>
      </c>
      <c r="B6" s="406" t="str">
        <f t="shared" si="0"/>
        <v>UnitilFitchGD-3Net Metered</v>
      </c>
      <c r="C6" s="406" t="s">
        <v>246</v>
      </c>
      <c r="D6" s="405" t="s">
        <v>69</v>
      </c>
      <c r="E6" s="406" t="s">
        <v>319</v>
      </c>
      <c r="F6" s="408">
        <v>9.9169999999999994E-2</v>
      </c>
      <c r="G6" s="407">
        <v>2.946E-2</v>
      </c>
      <c r="H6" s="407">
        <v>2.3259999999999999E-2</v>
      </c>
      <c r="I6" s="407">
        <v>0</v>
      </c>
      <c r="J6" s="199">
        <f>SUM(F6:I6)</f>
        <v>0.15189</v>
      </c>
    </row>
    <row r="7" spans="1:10" x14ac:dyDescent="0.25">
      <c r="A7" t="s">
        <v>243</v>
      </c>
      <c r="B7" t="str">
        <f t="shared" si="0"/>
        <v>UnitilFitchGD-4Net Metered</v>
      </c>
      <c r="C7" t="s">
        <v>246</v>
      </c>
      <c r="D7" s="95" t="s">
        <v>70</v>
      </c>
      <c r="E7" t="s">
        <v>319</v>
      </c>
      <c r="F7" s="4">
        <v>0.17541000000000001</v>
      </c>
      <c r="G7" s="4">
        <v>5.1709999999999999E-2</v>
      </c>
      <c r="H7" s="4">
        <v>2.997E-2</v>
      </c>
      <c r="I7" s="4">
        <v>0</v>
      </c>
      <c r="J7" s="199">
        <f>SUM(F7:I7)</f>
        <v>0.25709000000000004</v>
      </c>
    </row>
    <row r="8" spans="1:10" x14ac:dyDescent="0.25">
      <c r="A8" t="s">
        <v>288</v>
      </c>
      <c r="B8" t="str">
        <f t="shared" si="0"/>
        <v>MassElectricR-1Net Metered</v>
      </c>
      <c r="C8" t="s">
        <v>245</v>
      </c>
      <c r="D8" s="95" t="s">
        <v>38</v>
      </c>
      <c r="E8" t="s">
        <v>319</v>
      </c>
      <c r="F8" s="128">
        <v>0.18345</v>
      </c>
      <c r="G8" s="128">
        <v>8.7980000000000003E-2</v>
      </c>
      <c r="H8" s="128">
        <v>4.0910000000000002E-2</v>
      </c>
      <c r="I8" s="128">
        <v>-5.1999999999999995E-4</v>
      </c>
      <c r="J8" s="245">
        <f>SUM(F8:I8)</f>
        <v>0.31181999999999999</v>
      </c>
    </row>
    <row r="9" spans="1:10" x14ac:dyDescent="0.25">
      <c r="A9" t="s">
        <v>288</v>
      </c>
      <c r="B9" t="str">
        <f t="shared" si="0"/>
        <v>MassElectricR-2Net Metered</v>
      </c>
      <c r="C9" t="s">
        <v>245</v>
      </c>
      <c r="D9" s="95" t="s">
        <v>39</v>
      </c>
      <c r="E9" t="s">
        <v>319</v>
      </c>
      <c r="F9" s="128">
        <v>0.18345</v>
      </c>
      <c r="G9" s="128">
        <v>8.7980000000000003E-2</v>
      </c>
      <c r="H9" s="128">
        <v>4.0910000000000002E-2</v>
      </c>
      <c r="I9" s="128">
        <v>-5.1999999999999995E-4</v>
      </c>
      <c r="J9" s="245">
        <f>SUM(F9:I9)</f>
        <v>0.31181999999999999</v>
      </c>
    </row>
    <row r="10" spans="1:10" x14ac:dyDescent="0.25">
      <c r="A10" s="303" t="s">
        <v>288</v>
      </c>
      <c r="B10" s="303" t="str">
        <f t="shared" si="0"/>
        <v>MassElectricR-4Net Metered</v>
      </c>
      <c r="C10" s="303" t="s">
        <v>245</v>
      </c>
      <c r="D10" s="304" t="s">
        <v>96</v>
      </c>
      <c r="E10" s="304" t="s">
        <v>319</v>
      </c>
      <c r="F10" s="300"/>
      <c r="G10" s="300"/>
      <c r="H10" s="300"/>
      <c r="I10" s="300"/>
      <c r="J10" s="305"/>
    </row>
    <row r="11" spans="1:10" x14ac:dyDescent="0.25">
      <c r="A11" t="s">
        <v>288</v>
      </c>
      <c r="B11" t="str">
        <f t="shared" si="0"/>
        <v>MassElectricG-1Net Metered</v>
      </c>
      <c r="C11" t="s">
        <v>245</v>
      </c>
      <c r="D11" s="95" t="s">
        <v>40</v>
      </c>
      <c r="E11" t="s">
        <v>319</v>
      </c>
      <c r="F11" s="128">
        <v>0.17172000000000001</v>
      </c>
      <c r="G11" s="128">
        <v>7.7890000000000001E-2</v>
      </c>
      <c r="H11" s="128">
        <v>3.1710000000000002E-2</v>
      </c>
      <c r="I11" s="128">
        <v>-5.1999999999999995E-4</v>
      </c>
      <c r="J11" s="245">
        <f>SUM(F11:I11)</f>
        <v>0.28079999999999999</v>
      </c>
    </row>
    <row r="12" spans="1:10" x14ac:dyDescent="0.25">
      <c r="A12" t="s">
        <v>288</v>
      </c>
      <c r="B12" t="str">
        <f t="shared" si="0"/>
        <v>MassElectricG-2NEMANet Metered</v>
      </c>
      <c r="C12" t="s">
        <v>245</v>
      </c>
      <c r="D12" s="95" t="s">
        <v>289</v>
      </c>
      <c r="E12" t="s">
        <v>319</v>
      </c>
      <c r="F12" s="128">
        <v>0.16528999999999999</v>
      </c>
      <c r="G12" s="128">
        <v>2.068E-2</v>
      </c>
      <c r="H12" s="128">
        <v>3.048E-2</v>
      </c>
      <c r="I12" s="128">
        <v>-5.1999999999999995E-4</v>
      </c>
      <c r="J12" s="245">
        <f t="shared" ref="J12:J19" si="2">SUM(F12:I12)</f>
        <v>0.21593000000000001</v>
      </c>
    </row>
    <row r="13" spans="1:10" x14ac:dyDescent="0.25">
      <c r="A13" t="s">
        <v>288</v>
      </c>
      <c r="B13" t="str">
        <f t="shared" si="0"/>
        <v>MassElectricG-2WCMANet Metered</v>
      </c>
      <c r="C13" t="s">
        <v>245</v>
      </c>
      <c r="D13" s="95" t="s">
        <v>290</v>
      </c>
      <c r="E13" t="s">
        <v>319</v>
      </c>
      <c r="F13" s="128">
        <v>0.16103999999999999</v>
      </c>
      <c r="G13" s="128">
        <v>2.068E-2</v>
      </c>
      <c r="H13" s="128">
        <v>3.048E-2</v>
      </c>
      <c r="I13" s="128">
        <v>-5.1999999999999995E-4</v>
      </c>
      <c r="J13" s="245">
        <f t="shared" si="2"/>
        <v>0.21168000000000001</v>
      </c>
    </row>
    <row r="14" spans="1:10" ht="14.45" customHeight="1" x14ac:dyDescent="0.25">
      <c r="A14" t="s">
        <v>288</v>
      </c>
      <c r="B14" t="str">
        <f t="shared" si="0"/>
        <v>MassElectricG-2SEMANet Metered</v>
      </c>
      <c r="C14" t="s">
        <v>245</v>
      </c>
      <c r="D14" s="95" t="s">
        <v>291</v>
      </c>
      <c r="E14" t="s">
        <v>319</v>
      </c>
      <c r="F14" s="128">
        <v>0.16552</v>
      </c>
      <c r="G14" s="128">
        <v>2.068E-2</v>
      </c>
      <c r="H14" s="128">
        <v>3.048E-2</v>
      </c>
      <c r="I14" s="128">
        <v>-5.1999999999999995E-4</v>
      </c>
      <c r="J14" s="245">
        <f t="shared" si="2"/>
        <v>0.21616000000000002</v>
      </c>
    </row>
    <row r="15" spans="1:10" x14ac:dyDescent="0.25">
      <c r="A15" t="s">
        <v>288</v>
      </c>
      <c r="B15" t="str">
        <f t="shared" si="0"/>
        <v>MassElectricG-3NEMANet Metered</v>
      </c>
      <c r="C15" t="s">
        <v>245</v>
      </c>
      <c r="D15" s="95" t="s">
        <v>292</v>
      </c>
      <c r="E15" t="s">
        <v>319</v>
      </c>
      <c r="F15" s="128">
        <v>0.16528999999999999</v>
      </c>
      <c r="G15" s="128">
        <v>1.153E-2</v>
      </c>
      <c r="H15" s="128">
        <v>3.2230000000000002E-2</v>
      </c>
      <c r="I15" s="128">
        <v>-5.1999999999999995E-4</v>
      </c>
      <c r="J15" s="245">
        <f t="shared" si="2"/>
        <v>0.20853000000000002</v>
      </c>
    </row>
    <row r="16" spans="1:10" x14ac:dyDescent="0.25">
      <c r="A16" t="s">
        <v>288</v>
      </c>
      <c r="B16" t="str">
        <f t="shared" si="0"/>
        <v>MassElectricG-3WCMANet Metered</v>
      </c>
      <c r="C16" t="s">
        <v>245</v>
      </c>
      <c r="D16" s="95" t="s">
        <v>293</v>
      </c>
      <c r="E16" t="s">
        <v>319</v>
      </c>
      <c r="F16" s="128">
        <v>0.16103999999999999</v>
      </c>
      <c r="G16" s="128">
        <v>1.153E-2</v>
      </c>
      <c r="H16" s="128">
        <v>3.2230000000000002E-2</v>
      </c>
      <c r="I16" s="128">
        <v>-5.1999999999999995E-4</v>
      </c>
      <c r="J16" s="245">
        <f t="shared" si="2"/>
        <v>0.20428000000000002</v>
      </c>
    </row>
    <row r="17" spans="1:10" x14ac:dyDescent="0.25">
      <c r="A17" t="s">
        <v>288</v>
      </c>
      <c r="B17" t="str">
        <f t="shared" si="0"/>
        <v>MassElectricG-3SEMANet Metered</v>
      </c>
      <c r="C17" t="s">
        <v>245</v>
      </c>
      <c r="D17" s="95" t="s">
        <v>294</v>
      </c>
      <c r="E17" t="s">
        <v>319</v>
      </c>
      <c r="F17" s="128">
        <v>0.16552</v>
      </c>
      <c r="G17" s="128">
        <v>1.153E-2</v>
      </c>
      <c r="H17" s="128">
        <v>3.2230000000000002E-2</v>
      </c>
      <c r="I17" s="128">
        <v>-5.1999999999999995E-4</v>
      </c>
      <c r="J17" s="245">
        <f t="shared" si="2"/>
        <v>0.20876000000000003</v>
      </c>
    </row>
    <row r="18" spans="1:10" ht="14.45" customHeight="1" x14ac:dyDescent="0.25">
      <c r="A18" t="s">
        <v>288</v>
      </c>
      <c r="B18" t="str">
        <f t="shared" si="0"/>
        <v>NantucketElectricR-1Net Metered</v>
      </c>
      <c r="C18" t="s">
        <v>247</v>
      </c>
      <c r="D18" s="95" t="s">
        <v>38</v>
      </c>
      <c r="E18" t="s">
        <v>319</v>
      </c>
      <c r="F18" s="128">
        <v>0.18345</v>
      </c>
      <c r="G18" s="128">
        <v>8.7980000000000003E-2</v>
      </c>
      <c r="H18" s="128">
        <v>4.0910000000000002E-2</v>
      </c>
      <c r="I18" s="128">
        <v>-5.1999999999999995E-4</v>
      </c>
      <c r="J18" s="245">
        <f t="shared" si="2"/>
        <v>0.31181999999999999</v>
      </c>
    </row>
    <row r="19" spans="1:10" x14ac:dyDescent="0.25">
      <c r="A19" t="s">
        <v>288</v>
      </c>
      <c r="B19" t="str">
        <f t="shared" si="0"/>
        <v>NantucketElectricR-2Net Metered</v>
      </c>
      <c r="C19" t="s">
        <v>247</v>
      </c>
      <c r="D19" s="95" t="s">
        <v>39</v>
      </c>
      <c r="E19" t="s">
        <v>319</v>
      </c>
      <c r="F19" s="128">
        <v>0.18345</v>
      </c>
      <c r="G19" s="128">
        <v>8.7980000000000003E-2</v>
      </c>
      <c r="H19" s="128">
        <v>4.0910000000000002E-2</v>
      </c>
      <c r="I19" s="128">
        <v>-5.1999999999999995E-4</v>
      </c>
      <c r="J19" s="245">
        <f t="shared" si="2"/>
        <v>0.31181999999999999</v>
      </c>
    </row>
    <row r="20" spans="1:10" x14ac:dyDescent="0.25">
      <c r="A20" s="303" t="s">
        <v>288</v>
      </c>
      <c r="B20" s="303" t="str">
        <f t="shared" si="0"/>
        <v>NantucketElectricR-4Net Metered</v>
      </c>
      <c r="C20" s="303" t="s">
        <v>247</v>
      </c>
      <c r="D20" s="304" t="s">
        <v>96</v>
      </c>
      <c r="E20" s="304" t="s">
        <v>319</v>
      </c>
      <c r="F20" s="300"/>
      <c r="G20" s="300"/>
      <c r="H20" s="300"/>
      <c r="I20" s="300"/>
      <c r="J20" s="305"/>
    </row>
    <row r="21" spans="1:10" x14ac:dyDescent="0.25">
      <c r="A21" t="s">
        <v>288</v>
      </c>
      <c r="B21" t="str">
        <f t="shared" si="0"/>
        <v>NantucketElectricG-1Net Metered</v>
      </c>
      <c r="C21" t="s">
        <v>247</v>
      </c>
      <c r="D21" s="95" t="s">
        <v>40</v>
      </c>
      <c r="E21" t="s">
        <v>319</v>
      </c>
      <c r="F21" s="128">
        <v>0.17172000000000001</v>
      </c>
      <c r="G21" s="128">
        <v>7.7890000000000001E-2</v>
      </c>
      <c r="H21" s="128">
        <v>3.1710000000000002E-2</v>
      </c>
      <c r="I21" s="128">
        <v>-5.1999999999999995E-4</v>
      </c>
      <c r="J21" s="245">
        <f>SUM(F21:I21)</f>
        <v>0.28079999999999999</v>
      </c>
    </row>
    <row r="22" spans="1:10" x14ac:dyDescent="0.25">
      <c r="A22" t="s">
        <v>288</v>
      </c>
      <c r="B22" t="str">
        <f t="shared" si="0"/>
        <v>NantucketElectricG-2Net Metered</v>
      </c>
      <c r="C22" t="s">
        <v>247</v>
      </c>
      <c r="D22" s="95" t="s">
        <v>48</v>
      </c>
      <c r="E22" t="s">
        <v>319</v>
      </c>
      <c r="F22" s="128">
        <v>0.16552</v>
      </c>
      <c r="G22" s="128">
        <v>2.068E-2</v>
      </c>
      <c r="H22" s="128">
        <v>3.048E-2</v>
      </c>
      <c r="I22" s="128">
        <v>-5.1999999999999995E-4</v>
      </c>
      <c r="J22" s="245">
        <f t="shared" ref="J22:J65" si="3">SUM(F22:I22)</f>
        <v>0.21616000000000002</v>
      </c>
    </row>
    <row r="23" spans="1:10" ht="15.75" thickBot="1" x14ac:dyDescent="0.3">
      <c r="A23" t="s">
        <v>288</v>
      </c>
      <c r="B23" t="str">
        <f t="shared" si="0"/>
        <v>NantucketElectricG-3Net Metered</v>
      </c>
      <c r="C23" t="s">
        <v>247</v>
      </c>
      <c r="D23" s="95" t="s">
        <v>49</v>
      </c>
      <c r="E23" t="s">
        <v>319</v>
      </c>
      <c r="F23" s="299">
        <v>0.16552</v>
      </c>
      <c r="G23" s="302">
        <v>1.153E-2</v>
      </c>
      <c r="H23" s="299">
        <v>3.2230000000000002E-2</v>
      </c>
      <c r="I23" s="299">
        <v>-5.1999999999999995E-4</v>
      </c>
      <c r="J23" s="245">
        <f t="shared" si="3"/>
        <v>0.20876000000000003</v>
      </c>
    </row>
    <row r="24" spans="1:10" x14ac:dyDescent="0.25">
      <c r="A24" t="s">
        <v>244</v>
      </c>
      <c r="B24" t="str">
        <f t="shared" si="0"/>
        <v>CambridgeR-1Net Metered</v>
      </c>
      <c r="C24" t="s">
        <v>78</v>
      </c>
      <c r="D24" s="95" t="s">
        <v>38</v>
      </c>
      <c r="E24" t="s">
        <v>319</v>
      </c>
      <c r="F24" s="129">
        <v>0.18118999999999999</v>
      </c>
      <c r="G24" s="129">
        <v>4.052E-2</v>
      </c>
      <c r="H24" s="129">
        <v>7.8259999999999996E-2</v>
      </c>
      <c r="I24" s="129">
        <v>-3.6999999999999999E-4</v>
      </c>
      <c r="J24" s="245">
        <f t="shared" si="3"/>
        <v>0.29959999999999998</v>
      </c>
    </row>
    <row r="25" spans="1:10" x14ac:dyDescent="0.25">
      <c r="A25" t="s">
        <v>244</v>
      </c>
      <c r="B25" t="str">
        <f t="shared" si="0"/>
        <v>CambridgeR-2Net Metered</v>
      </c>
      <c r="C25" t="s">
        <v>78</v>
      </c>
      <c r="D25" s="95" t="s">
        <v>39</v>
      </c>
      <c r="E25" t="s">
        <v>319</v>
      </c>
      <c r="F25" s="129">
        <v>0.18118999999999999</v>
      </c>
      <c r="G25" s="129">
        <v>4.052E-2</v>
      </c>
      <c r="H25" s="129">
        <v>7.8259999999999996E-2</v>
      </c>
      <c r="I25" s="129">
        <v>-3.6999999999999999E-4</v>
      </c>
      <c r="J25" s="245">
        <f t="shared" si="3"/>
        <v>0.29959999999999998</v>
      </c>
    </row>
    <row r="26" spans="1:10" x14ac:dyDescent="0.25">
      <c r="A26" t="s">
        <v>244</v>
      </c>
      <c r="B26" t="str">
        <f t="shared" si="0"/>
        <v>CambridgeR-3Net Metered</v>
      </c>
      <c r="C26" t="s">
        <v>78</v>
      </c>
      <c r="D26" s="95" t="s">
        <v>95</v>
      </c>
      <c r="E26" t="s">
        <v>319</v>
      </c>
      <c r="F26" s="129">
        <v>0.18118999999999999</v>
      </c>
      <c r="G26" s="129">
        <v>4.052E-2</v>
      </c>
      <c r="H26" s="129">
        <v>7.213E-2</v>
      </c>
      <c r="I26" s="129">
        <v>-3.6999999999999999E-4</v>
      </c>
      <c r="J26" s="245">
        <f t="shared" si="3"/>
        <v>0.29347000000000001</v>
      </c>
    </row>
    <row r="27" spans="1:10" x14ac:dyDescent="0.25">
      <c r="A27" t="s">
        <v>244</v>
      </c>
      <c r="B27" t="str">
        <f t="shared" si="0"/>
        <v>CambridgeR-4Net Metered</v>
      </c>
      <c r="C27" t="s">
        <v>78</v>
      </c>
      <c r="D27" s="95" t="s">
        <v>96</v>
      </c>
      <c r="E27" t="s">
        <v>319</v>
      </c>
      <c r="F27" s="129">
        <v>0.18118999999999999</v>
      </c>
      <c r="G27" s="129">
        <v>4.052E-2</v>
      </c>
      <c r="H27" s="129">
        <v>7.213E-2</v>
      </c>
      <c r="I27" s="129">
        <v>-3.6999999999999999E-4</v>
      </c>
      <c r="J27" s="245">
        <f t="shared" si="3"/>
        <v>0.29347000000000001</v>
      </c>
    </row>
    <row r="28" spans="1:10" x14ac:dyDescent="0.25">
      <c r="A28" t="s">
        <v>244</v>
      </c>
      <c r="B28" t="str">
        <f t="shared" si="0"/>
        <v>CambridgeG-1(02/06/52)Net Metered</v>
      </c>
      <c r="C28" t="s">
        <v>78</v>
      </c>
      <c r="D28" s="95" t="s">
        <v>340</v>
      </c>
      <c r="E28" t="s">
        <v>319</v>
      </c>
      <c r="F28" s="4">
        <v>0.18034</v>
      </c>
      <c r="G28" s="103">
        <v>3.7940000000000002E-2</v>
      </c>
      <c r="H28" s="103">
        <v>4.7809999999999998E-2</v>
      </c>
      <c r="I28" s="103">
        <v>-3.6999999999999999E-4</v>
      </c>
      <c r="J28" s="245">
        <f t="shared" si="3"/>
        <v>0.26572000000000001</v>
      </c>
    </row>
    <row r="29" spans="1:10" x14ac:dyDescent="0.25">
      <c r="A29" t="s">
        <v>244</v>
      </c>
      <c r="B29" t="str">
        <f t="shared" si="0"/>
        <v>CambridgeG-2(62)Net Metered</v>
      </c>
      <c r="C29" t="s">
        <v>78</v>
      </c>
      <c r="D29" s="95" t="s">
        <v>295</v>
      </c>
      <c r="E29" t="s">
        <v>319</v>
      </c>
      <c r="F29" s="4">
        <v>0.19314000000000001</v>
      </c>
      <c r="G29" s="103">
        <v>0</v>
      </c>
      <c r="H29" s="103">
        <v>2.3529999999999999E-2</v>
      </c>
      <c r="I29" s="103">
        <v>-3.6999999999999999E-4</v>
      </c>
      <c r="J29" s="245">
        <f t="shared" si="3"/>
        <v>0.21629999999999999</v>
      </c>
    </row>
    <row r="30" spans="1:10" x14ac:dyDescent="0.25">
      <c r="A30" t="s">
        <v>244</v>
      </c>
      <c r="B30" t="str">
        <f>C30&amp;D30&amp;E30</f>
        <v>CambridgeG-3(70)Net Metered</v>
      </c>
      <c r="C30" t="s">
        <v>78</v>
      </c>
      <c r="D30" s="95" t="s">
        <v>296</v>
      </c>
      <c r="E30" t="s">
        <v>319</v>
      </c>
      <c r="F30" s="4">
        <v>0.19314000000000001</v>
      </c>
      <c r="G30" s="103">
        <v>0</v>
      </c>
      <c r="H30" s="103">
        <v>6.2599999999999999E-3</v>
      </c>
      <c r="I30" s="103">
        <v>-3.6999999999999999E-4</v>
      </c>
      <c r="J30" s="245">
        <f t="shared" si="3"/>
        <v>0.19902999999999998</v>
      </c>
    </row>
    <row r="31" spans="1:10" x14ac:dyDescent="0.25">
      <c r="A31" t="s">
        <v>244</v>
      </c>
      <c r="B31" t="str">
        <f t="shared" si="0"/>
        <v>CambridgeG-5(36)Net Metered</v>
      </c>
      <c r="C31" t="s">
        <v>78</v>
      </c>
      <c r="D31" s="95" t="s">
        <v>297</v>
      </c>
      <c r="E31" t="s">
        <v>319</v>
      </c>
      <c r="F31" s="4">
        <v>0.18034</v>
      </c>
      <c r="G31" s="103">
        <v>3.7940000000000002E-2</v>
      </c>
      <c r="H31" s="103">
        <v>4.0439999999999997E-2</v>
      </c>
      <c r="I31" s="103">
        <v>-3.6999999999999999E-4</v>
      </c>
      <c r="J31" s="245">
        <f t="shared" si="3"/>
        <v>0.25835000000000002</v>
      </c>
    </row>
    <row r="32" spans="1:10" x14ac:dyDescent="0.25">
      <c r="A32" t="s">
        <v>244</v>
      </c>
      <c r="B32" t="str">
        <f t="shared" si="0"/>
        <v>CambridgeG-6(51)Net Metered</v>
      </c>
      <c r="C32" t="s">
        <v>78</v>
      </c>
      <c r="D32" s="95" t="s">
        <v>298</v>
      </c>
      <c r="E32" t="s">
        <v>319</v>
      </c>
      <c r="F32" s="4">
        <v>0.18034</v>
      </c>
      <c r="G32" s="103">
        <v>3.3349999999999998E-2</v>
      </c>
      <c r="H32" s="103">
        <v>7.6960000000000001E-2</v>
      </c>
      <c r="I32" s="103">
        <v>-3.6999999999999999E-4</v>
      </c>
      <c r="J32" s="245">
        <f t="shared" si="3"/>
        <v>0.29027999999999998</v>
      </c>
    </row>
    <row r="33" spans="1:10" x14ac:dyDescent="0.25">
      <c r="A33" t="s">
        <v>244</v>
      </c>
      <c r="B33" t="str">
        <f t="shared" si="0"/>
        <v>GreaterBostonR-1Net Metered</v>
      </c>
      <c r="C33" t="s">
        <v>248</v>
      </c>
      <c r="D33" s="95" t="s">
        <v>38</v>
      </c>
      <c r="E33" t="s">
        <v>319</v>
      </c>
      <c r="F33" s="129">
        <v>0.18118999999999999</v>
      </c>
      <c r="G33" s="129">
        <v>4.052E-2</v>
      </c>
      <c r="H33" s="129">
        <v>7.8259999999999996E-2</v>
      </c>
      <c r="I33" s="129">
        <v>-3.6999999999999999E-4</v>
      </c>
      <c r="J33" s="245">
        <f t="shared" si="3"/>
        <v>0.29959999999999998</v>
      </c>
    </row>
    <row r="34" spans="1:10" x14ac:dyDescent="0.25">
      <c r="A34" t="s">
        <v>244</v>
      </c>
      <c r="B34" t="str">
        <f t="shared" ref="B34:B65" si="4">C34&amp;D34&amp;E34</f>
        <v>GreaterBostonR-2Net Metered</v>
      </c>
      <c r="C34" t="s">
        <v>248</v>
      </c>
      <c r="D34" s="95" t="s">
        <v>39</v>
      </c>
      <c r="E34" t="s">
        <v>319</v>
      </c>
      <c r="F34" s="129">
        <v>0.18118999999999999</v>
      </c>
      <c r="G34" s="129">
        <v>4.052E-2</v>
      </c>
      <c r="H34" s="129">
        <v>7.8259999999999996E-2</v>
      </c>
      <c r="I34" s="129">
        <v>-3.6999999999999999E-4</v>
      </c>
      <c r="J34" s="245">
        <f t="shared" si="3"/>
        <v>0.29959999999999998</v>
      </c>
    </row>
    <row r="35" spans="1:10" x14ac:dyDescent="0.25">
      <c r="A35" t="s">
        <v>244</v>
      </c>
      <c r="B35" t="str">
        <f t="shared" si="4"/>
        <v>GreaterBostonR-3Net Metered</v>
      </c>
      <c r="C35" t="s">
        <v>248</v>
      </c>
      <c r="D35" s="95" t="s">
        <v>95</v>
      </c>
      <c r="E35" t="s">
        <v>319</v>
      </c>
      <c r="F35" s="129">
        <v>0.18118999999999999</v>
      </c>
      <c r="G35" s="129">
        <v>4.052E-2</v>
      </c>
      <c r="H35" s="129">
        <v>7.213E-2</v>
      </c>
      <c r="I35" s="129">
        <v>-3.6999999999999999E-4</v>
      </c>
      <c r="J35" s="245">
        <f t="shared" si="3"/>
        <v>0.29347000000000001</v>
      </c>
    </row>
    <row r="36" spans="1:10" x14ac:dyDescent="0.25">
      <c r="A36" t="s">
        <v>244</v>
      </c>
      <c r="B36" t="str">
        <f t="shared" si="4"/>
        <v>GreaterBostonR-4Net Metered</v>
      </c>
      <c r="C36" t="s">
        <v>248</v>
      </c>
      <c r="D36" s="95" t="s">
        <v>96</v>
      </c>
      <c r="E36" t="s">
        <v>319</v>
      </c>
      <c r="F36" s="129">
        <v>0.18118999999999999</v>
      </c>
      <c r="G36" s="129">
        <v>4.052E-2</v>
      </c>
      <c r="H36" s="129">
        <v>7.213E-2</v>
      </c>
      <c r="I36" s="129">
        <v>-3.6999999999999999E-4</v>
      </c>
      <c r="J36" s="245">
        <f t="shared" si="3"/>
        <v>0.29347000000000001</v>
      </c>
    </row>
    <row r="37" spans="1:10" x14ac:dyDescent="0.25">
      <c r="A37" t="s">
        <v>244</v>
      </c>
      <c r="B37" t="str">
        <f t="shared" si="4"/>
        <v>GreaterBostonG-1ND(A9/B1)Net Metered</v>
      </c>
      <c r="C37" t="s">
        <v>248</v>
      </c>
      <c r="D37" s="95" t="s">
        <v>341</v>
      </c>
      <c r="E37" t="s">
        <v>319</v>
      </c>
      <c r="F37" s="4">
        <v>0.18034</v>
      </c>
      <c r="G37" s="4">
        <v>3.3640000000000003E-2</v>
      </c>
      <c r="H37" s="4">
        <v>6.6129999999999994E-2</v>
      </c>
      <c r="I37" s="103">
        <v>-3.6999999999999999E-4</v>
      </c>
      <c r="J37" s="245">
        <f t="shared" si="3"/>
        <v>0.27973999999999999</v>
      </c>
    </row>
    <row r="38" spans="1:10" x14ac:dyDescent="0.25">
      <c r="A38" t="s">
        <v>244</v>
      </c>
      <c r="B38" t="str">
        <f t="shared" si="4"/>
        <v>GreaterBostonG-1D(B2/C8/F8)Net Metered</v>
      </c>
      <c r="C38" t="s">
        <v>248</v>
      </c>
      <c r="D38" s="95" t="s">
        <v>342</v>
      </c>
      <c r="E38" t="s">
        <v>319</v>
      </c>
      <c r="F38" s="4">
        <v>0.18034</v>
      </c>
      <c r="G38" s="4">
        <v>0</v>
      </c>
      <c r="H38" s="4">
        <v>2.579E-2</v>
      </c>
      <c r="I38" s="103">
        <v>-3.6999999999999999E-4</v>
      </c>
      <c r="J38" s="245">
        <f>SUM(F38:I38)</f>
        <v>0.20576</v>
      </c>
    </row>
    <row r="39" spans="1:10" x14ac:dyDescent="0.25">
      <c r="A39" t="s">
        <v>244</v>
      </c>
      <c r="B39" t="str">
        <f t="shared" si="4"/>
        <v>GreaterBostonG-2(B0/B7)Net Metered</v>
      </c>
      <c r="C39" t="s">
        <v>248</v>
      </c>
      <c r="D39" s="95" t="s">
        <v>343</v>
      </c>
      <c r="E39" t="s">
        <v>319</v>
      </c>
      <c r="F39" s="4">
        <v>0.19314000000000001</v>
      </c>
      <c r="G39" s="4">
        <v>0</v>
      </c>
      <c r="H39" s="4">
        <v>9.3699999999999999E-3</v>
      </c>
      <c r="I39" s="103">
        <v>-3.6999999999999999E-4</v>
      </c>
      <c r="J39" s="245">
        <f t="shared" si="3"/>
        <v>0.20213999999999999</v>
      </c>
    </row>
    <row r="40" spans="1:10" x14ac:dyDescent="0.25">
      <c r="A40" t="s">
        <v>244</v>
      </c>
      <c r="B40" t="str">
        <f t="shared" si="4"/>
        <v>GreaterBostonG-2(B0/G8)Net Metered</v>
      </c>
      <c r="C40" t="s">
        <v>248</v>
      </c>
      <c r="D40" s="95" t="s">
        <v>344</v>
      </c>
      <c r="E40" t="s">
        <v>319</v>
      </c>
      <c r="F40" s="4">
        <v>0.19322</v>
      </c>
      <c r="G40" s="103">
        <v>0</v>
      </c>
      <c r="H40" s="103">
        <v>9.3699999999999999E-3</v>
      </c>
      <c r="I40" s="103">
        <v>-3.6999999999999999E-4</v>
      </c>
      <c r="J40" s="245">
        <f t="shared" si="3"/>
        <v>0.20221999999999998</v>
      </c>
    </row>
    <row r="41" spans="1:10" x14ac:dyDescent="0.25">
      <c r="A41" t="s">
        <v>244</v>
      </c>
      <c r="B41" t="str">
        <f t="shared" si="4"/>
        <v>GreaterBostonG-3(B3)Net Metered</v>
      </c>
      <c r="C41" t="s">
        <v>248</v>
      </c>
      <c r="D41" s="95" t="s">
        <v>299</v>
      </c>
      <c r="E41" t="s">
        <v>319</v>
      </c>
      <c r="F41" s="4">
        <v>0.19314000000000001</v>
      </c>
      <c r="G41" s="103">
        <v>0</v>
      </c>
      <c r="H41" s="103">
        <v>5.1000000000000004E-3</v>
      </c>
      <c r="I41" s="103">
        <v>-3.6999999999999999E-4</v>
      </c>
      <c r="J41" s="245">
        <f t="shared" si="3"/>
        <v>0.19786999999999999</v>
      </c>
    </row>
    <row r="42" spans="1:10" x14ac:dyDescent="0.25">
      <c r="A42" t="s">
        <v>244</v>
      </c>
      <c r="B42" t="str">
        <f t="shared" si="4"/>
        <v>GreaterBostonG-3(G6)Net Metered</v>
      </c>
      <c r="C42" t="s">
        <v>248</v>
      </c>
      <c r="D42" s="95" t="s">
        <v>300</v>
      </c>
      <c r="E42" t="s">
        <v>319</v>
      </c>
      <c r="F42" s="4">
        <v>0.19322</v>
      </c>
      <c r="G42" s="4">
        <v>0</v>
      </c>
      <c r="H42" s="4">
        <v>5.1000000000000004E-3</v>
      </c>
      <c r="I42" s="103">
        <v>-3.6999999999999999E-4</v>
      </c>
      <c r="J42" s="245">
        <f t="shared" si="3"/>
        <v>0.19794999999999999</v>
      </c>
    </row>
    <row r="43" spans="1:10" x14ac:dyDescent="0.25">
      <c r="A43" t="s">
        <v>244</v>
      </c>
      <c r="B43" t="str">
        <f t="shared" si="4"/>
        <v>GreaterBostonT-1(B5)Net Metered</v>
      </c>
      <c r="C43" t="s">
        <v>248</v>
      </c>
      <c r="D43" s="95" t="s">
        <v>301</v>
      </c>
      <c r="E43" t="s">
        <v>319</v>
      </c>
      <c r="F43" s="4">
        <v>0.18034</v>
      </c>
      <c r="G43" s="103">
        <v>3.4020000000000002E-2</v>
      </c>
      <c r="H43" s="103">
        <v>6.6119999999999998E-2</v>
      </c>
      <c r="I43" s="103">
        <v>-3.6999999999999999E-4</v>
      </c>
      <c r="J43" s="245">
        <f t="shared" si="3"/>
        <v>0.28011000000000003</v>
      </c>
    </row>
    <row r="44" spans="1:10" x14ac:dyDescent="0.25">
      <c r="A44" t="s">
        <v>244</v>
      </c>
      <c r="B44" t="str">
        <f t="shared" si="4"/>
        <v>SouthShoreCCVineyardR-1Net Metered</v>
      </c>
      <c r="C44" t="s">
        <v>249</v>
      </c>
      <c r="D44" s="95" t="s">
        <v>38</v>
      </c>
      <c r="E44" t="s">
        <v>319</v>
      </c>
      <c r="F44" s="129">
        <v>0.18118999999999999</v>
      </c>
      <c r="G44" s="129">
        <v>4.052E-2</v>
      </c>
      <c r="H44" s="129">
        <v>7.8259999999999996E-2</v>
      </c>
      <c r="I44" s="129">
        <v>-3.6999999999999999E-4</v>
      </c>
      <c r="J44" s="245">
        <f t="shared" si="3"/>
        <v>0.29959999999999998</v>
      </c>
    </row>
    <row r="45" spans="1:10" x14ac:dyDescent="0.25">
      <c r="A45" t="s">
        <v>244</v>
      </c>
      <c r="B45" t="str">
        <f t="shared" si="4"/>
        <v>SouthShoreCCVineyardR-2Net Metered</v>
      </c>
      <c r="C45" t="s">
        <v>249</v>
      </c>
      <c r="D45" s="95" t="s">
        <v>39</v>
      </c>
      <c r="E45" t="s">
        <v>319</v>
      </c>
      <c r="F45" s="129">
        <v>0.18118999999999999</v>
      </c>
      <c r="G45" s="129">
        <v>4.052E-2</v>
      </c>
      <c r="H45" s="129">
        <v>7.8259999999999996E-2</v>
      </c>
      <c r="I45" s="129">
        <v>-3.6999999999999999E-4</v>
      </c>
      <c r="J45" s="245">
        <f t="shared" si="3"/>
        <v>0.29959999999999998</v>
      </c>
    </row>
    <row r="46" spans="1:10" x14ac:dyDescent="0.25">
      <c r="A46" t="s">
        <v>244</v>
      </c>
      <c r="B46" t="str">
        <f t="shared" si="4"/>
        <v>SouthShoreCCVineyardR-3Net Metered</v>
      </c>
      <c r="C46" t="s">
        <v>249</v>
      </c>
      <c r="D46" s="95" t="s">
        <v>95</v>
      </c>
      <c r="E46" t="s">
        <v>319</v>
      </c>
      <c r="F46" s="129">
        <v>0.18118999999999999</v>
      </c>
      <c r="G46" s="129">
        <v>4.052E-2</v>
      </c>
      <c r="H46" s="129">
        <v>7.213E-2</v>
      </c>
      <c r="I46" s="129">
        <v>-3.6999999999999999E-4</v>
      </c>
      <c r="J46" s="245">
        <f t="shared" si="3"/>
        <v>0.29347000000000001</v>
      </c>
    </row>
    <row r="47" spans="1:10" x14ac:dyDescent="0.25">
      <c r="A47" t="s">
        <v>244</v>
      </c>
      <c r="B47" t="str">
        <f t="shared" si="4"/>
        <v>SouthShoreCCVineyardR-4Net Metered</v>
      </c>
      <c r="C47" t="s">
        <v>249</v>
      </c>
      <c r="D47" s="95" t="s">
        <v>96</v>
      </c>
      <c r="E47" t="s">
        <v>319</v>
      </c>
      <c r="F47" s="129">
        <v>0.18118999999999999</v>
      </c>
      <c r="G47" s="129">
        <v>4.052E-2</v>
      </c>
      <c r="H47" s="129">
        <v>7.213E-2</v>
      </c>
      <c r="I47" s="129">
        <v>-3.6999999999999999E-4</v>
      </c>
      <c r="J47" s="245">
        <f t="shared" si="3"/>
        <v>0.29347000000000001</v>
      </c>
    </row>
    <row r="48" spans="1:10" x14ac:dyDescent="0.25">
      <c r="A48" t="s">
        <v>244</v>
      </c>
      <c r="B48" t="str">
        <f t="shared" si="4"/>
        <v>SouthShoreCCVineyardG-1(33/23/35/88)Net Metered</v>
      </c>
      <c r="C48" t="s">
        <v>249</v>
      </c>
      <c r="D48" s="95" t="s">
        <v>345</v>
      </c>
      <c r="E48" t="s">
        <v>319</v>
      </c>
      <c r="F48" s="4">
        <v>0.18034</v>
      </c>
      <c r="G48" s="103">
        <v>3.7940000000000002E-2</v>
      </c>
      <c r="H48" s="103">
        <v>5.1090000000000003E-2</v>
      </c>
      <c r="I48" s="103">
        <v>-3.6999999999999999E-4</v>
      </c>
      <c r="J48" s="245">
        <f t="shared" si="3"/>
        <v>0.26900000000000002</v>
      </c>
    </row>
    <row r="49" spans="1:10" x14ac:dyDescent="0.25">
      <c r="A49" t="s">
        <v>244</v>
      </c>
      <c r="B49" t="str">
        <f t="shared" si="4"/>
        <v>SouthShoreCCVineyardG-2(84)Net Metered</v>
      </c>
      <c r="C49" t="s">
        <v>249</v>
      </c>
      <c r="D49" s="95" t="s">
        <v>302</v>
      </c>
      <c r="E49" t="s">
        <v>319</v>
      </c>
      <c r="F49" s="4">
        <v>0.19322</v>
      </c>
      <c r="G49" s="103">
        <v>0</v>
      </c>
      <c r="H49" s="103">
        <v>2.3480000000000001E-2</v>
      </c>
      <c r="I49" s="103">
        <v>-3.6999999999999999E-4</v>
      </c>
      <c r="J49" s="245">
        <f t="shared" si="3"/>
        <v>0.21632999999999999</v>
      </c>
    </row>
    <row r="50" spans="1:10" x14ac:dyDescent="0.25">
      <c r="A50" t="s">
        <v>244</v>
      </c>
      <c r="B50" t="str">
        <f t="shared" si="4"/>
        <v>SouthShoreCCVineyardG-3(24)Net Metered</v>
      </c>
      <c r="C50" t="s">
        <v>249</v>
      </c>
      <c r="D50" s="95" t="s">
        <v>303</v>
      </c>
      <c r="E50" t="s">
        <v>319</v>
      </c>
      <c r="F50" s="4">
        <v>0.19322</v>
      </c>
      <c r="G50" s="4">
        <v>0</v>
      </c>
      <c r="H50" s="4">
        <v>1.4540000000000001E-2</v>
      </c>
      <c r="I50" s="103">
        <v>-3.6999999999999999E-4</v>
      </c>
      <c r="J50" s="245">
        <f t="shared" si="3"/>
        <v>0.20738999999999999</v>
      </c>
    </row>
    <row r="51" spans="1:10" x14ac:dyDescent="0.25">
      <c r="A51" t="s">
        <v>244</v>
      </c>
      <c r="B51" t="str">
        <f t="shared" si="4"/>
        <v>SouthShoreCCVineyardG-4(41)Net Metered</v>
      </c>
      <c r="C51" t="s">
        <v>249</v>
      </c>
      <c r="D51" s="95" t="s">
        <v>304</v>
      </c>
      <c r="E51" t="s">
        <v>319</v>
      </c>
      <c r="F51" s="4">
        <v>0.18034</v>
      </c>
      <c r="G51" s="4">
        <v>0</v>
      </c>
      <c r="H51" s="4">
        <v>3.7139999999999999E-2</v>
      </c>
      <c r="I51" s="103">
        <v>-3.6999999999999999E-4</v>
      </c>
      <c r="J51" s="245">
        <f t="shared" si="3"/>
        <v>0.21711</v>
      </c>
    </row>
    <row r="52" spans="1:10" x14ac:dyDescent="0.25">
      <c r="A52" t="s">
        <v>244</v>
      </c>
      <c r="B52" t="str">
        <f t="shared" si="4"/>
        <v>SouthShoreCCVineyardG-6(22)Net Metered</v>
      </c>
      <c r="C52" t="s">
        <v>249</v>
      </c>
      <c r="D52" s="95" t="s">
        <v>305</v>
      </c>
      <c r="E52" t="s">
        <v>319</v>
      </c>
      <c r="F52" s="4">
        <v>0.18034</v>
      </c>
      <c r="G52" s="103">
        <v>3.7940000000000002E-2</v>
      </c>
      <c r="H52" s="103">
        <v>3.4599999999999999E-2</v>
      </c>
      <c r="I52" s="103">
        <v>-3.6999999999999999E-4</v>
      </c>
      <c r="J52" s="245">
        <f t="shared" si="3"/>
        <v>0.25251000000000001</v>
      </c>
    </row>
    <row r="53" spans="1:10" x14ac:dyDescent="0.25">
      <c r="A53" t="s">
        <v>244</v>
      </c>
      <c r="B53" t="str">
        <f t="shared" si="4"/>
        <v>SouthShoreCCVineyardG-7(55/31)Net Metered</v>
      </c>
      <c r="C53" t="s">
        <v>249</v>
      </c>
      <c r="D53" s="95" t="s">
        <v>346</v>
      </c>
      <c r="E53" t="s">
        <v>319</v>
      </c>
      <c r="F53" s="4">
        <v>0.18034</v>
      </c>
      <c r="G53" s="103">
        <v>3.1009999999999999E-2</v>
      </c>
      <c r="H53" s="103">
        <v>4.156E-2</v>
      </c>
      <c r="I53" s="103">
        <v>-3.6999999999999999E-4</v>
      </c>
      <c r="J53" s="245">
        <f t="shared" si="3"/>
        <v>0.25254000000000004</v>
      </c>
    </row>
    <row r="54" spans="1:10" x14ac:dyDescent="0.25">
      <c r="A54" t="s">
        <v>244</v>
      </c>
      <c r="B54" t="str">
        <f t="shared" si="4"/>
        <v>WesternMassR-1Net Metered</v>
      </c>
      <c r="C54" t="s">
        <v>250</v>
      </c>
      <c r="D54" s="95" t="s">
        <v>38</v>
      </c>
      <c r="E54" t="s">
        <v>319</v>
      </c>
      <c r="F54" s="130">
        <v>0.16009000000000001</v>
      </c>
      <c r="G54" s="131">
        <v>4.052E-2</v>
      </c>
      <c r="H54" s="131">
        <v>7.8259999999999996E-2</v>
      </c>
      <c r="I54" s="131">
        <v>-3.6999999999999999E-4</v>
      </c>
      <c r="J54" s="245">
        <f t="shared" si="3"/>
        <v>0.27850000000000003</v>
      </c>
    </row>
    <row r="55" spans="1:10" x14ac:dyDescent="0.25">
      <c r="A55" t="s">
        <v>244</v>
      </c>
      <c r="B55" t="str">
        <f t="shared" si="4"/>
        <v>WesternMassR-2Net Metered</v>
      </c>
      <c r="C55" t="s">
        <v>250</v>
      </c>
      <c r="D55" s="95" t="s">
        <v>39</v>
      </c>
      <c r="E55" t="s">
        <v>319</v>
      </c>
      <c r="F55" s="4">
        <v>0.16009000000000001</v>
      </c>
      <c r="G55" s="103">
        <v>4.052E-2</v>
      </c>
      <c r="H55" s="103">
        <v>7.8259999999999996E-2</v>
      </c>
      <c r="I55" s="103">
        <v>-3.6999999999999999E-4</v>
      </c>
      <c r="J55" s="245">
        <f t="shared" si="3"/>
        <v>0.27850000000000003</v>
      </c>
    </row>
    <row r="56" spans="1:10" x14ac:dyDescent="0.25">
      <c r="A56" t="s">
        <v>244</v>
      </c>
      <c r="B56" t="str">
        <f t="shared" si="4"/>
        <v>WesternMassR-3Net Metered</v>
      </c>
      <c r="C56" t="s">
        <v>250</v>
      </c>
      <c r="D56" s="95" t="s">
        <v>95</v>
      </c>
      <c r="E56" t="s">
        <v>319</v>
      </c>
      <c r="F56" s="4">
        <v>0.16009000000000001</v>
      </c>
      <c r="G56" s="103">
        <v>4.052E-2</v>
      </c>
      <c r="H56" s="103">
        <v>7.213E-2</v>
      </c>
      <c r="I56" s="103">
        <v>-3.6999999999999999E-4</v>
      </c>
      <c r="J56" s="245">
        <f t="shared" si="3"/>
        <v>0.27237</v>
      </c>
    </row>
    <row r="57" spans="1:10" x14ac:dyDescent="0.25">
      <c r="A57" t="s">
        <v>244</v>
      </c>
      <c r="B57" t="str">
        <f t="shared" si="4"/>
        <v>WesternMassR-4Net Metered</v>
      </c>
      <c r="C57" t="s">
        <v>250</v>
      </c>
      <c r="D57" s="95" t="s">
        <v>96</v>
      </c>
      <c r="E57" t="s">
        <v>319</v>
      </c>
      <c r="F57" s="4">
        <v>0.16009000000000001</v>
      </c>
      <c r="G57" s="103">
        <v>4.052E-2</v>
      </c>
      <c r="H57" s="103">
        <v>7.213E-2</v>
      </c>
      <c r="I57" s="103">
        <v>-3.6999999999999999E-4</v>
      </c>
      <c r="J57" s="245">
        <f t="shared" si="3"/>
        <v>0.27237</v>
      </c>
    </row>
    <row r="58" spans="1:10" x14ac:dyDescent="0.25">
      <c r="A58" t="s">
        <v>244</v>
      </c>
      <c r="B58" t="str">
        <f t="shared" si="4"/>
        <v>WesternMass23Net Metered</v>
      </c>
      <c r="C58" t="s">
        <v>250</v>
      </c>
      <c r="D58" s="95" t="s">
        <v>347</v>
      </c>
      <c r="E58" t="s">
        <v>319</v>
      </c>
      <c r="F58" s="4">
        <v>0.16094</v>
      </c>
      <c r="G58" s="103">
        <v>4.3999999999999997E-2</v>
      </c>
      <c r="H58" s="103">
        <v>4.419E-2</v>
      </c>
      <c r="I58" s="127">
        <v>-3.6999999999999999E-4</v>
      </c>
      <c r="J58" s="245">
        <f t="shared" si="3"/>
        <v>0.24876000000000001</v>
      </c>
    </row>
    <row r="59" spans="1:10" x14ac:dyDescent="0.25">
      <c r="A59" t="s">
        <v>244</v>
      </c>
      <c r="B59" t="str">
        <f t="shared" si="4"/>
        <v>WesternMass24Net Metered</v>
      </c>
      <c r="C59" t="s">
        <v>250</v>
      </c>
      <c r="D59" s="95" t="s">
        <v>348</v>
      </c>
      <c r="E59" t="s">
        <v>319</v>
      </c>
      <c r="F59" s="4">
        <v>0.16094</v>
      </c>
      <c r="G59" s="103">
        <v>0</v>
      </c>
      <c r="H59" s="103">
        <v>2.2329999999999999E-2</v>
      </c>
      <c r="I59" s="127">
        <v>-3.6999999999999999E-4</v>
      </c>
      <c r="J59" s="245">
        <f t="shared" si="3"/>
        <v>0.18289999999999998</v>
      </c>
    </row>
    <row r="60" spans="1:10" x14ac:dyDescent="0.25">
      <c r="A60" t="s">
        <v>244</v>
      </c>
      <c r="B60" t="str">
        <f t="shared" si="4"/>
        <v>WesternMassG-1NDNet Metered</v>
      </c>
      <c r="C60" t="s">
        <v>250</v>
      </c>
      <c r="D60" s="95" t="s">
        <v>338</v>
      </c>
      <c r="E60" t="s">
        <v>319</v>
      </c>
      <c r="F60" s="4">
        <v>0.16094</v>
      </c>
      <c r="G60" s="103">
        <v>3.2169999999999997E-2</v>
      </c>
      <c r="H60" s="103">
        <v>5.3039999999999997E-2</v>
      </c>
      <c r="I60" s="127">
        <v>-3.6999999999999999E-4</v>
      </c>
      <c r="J60" s="245">
        <f t="shared" si="3"/>
        <v>0.24578</v>
      </c>
    </row>
    <row r="61" spans="1:10" x14ac:dyDescent="0.25">
      <c r="A61" t="s">
        <v>244</v>
      </c>
      <c r="B61" t="str">
        <f t="shared" si="4"/>
        <v>WesternMassG-1DNet Metered</v>
      </c>
      <c r="C61" t="s">
        <v>250</v>
      </c>
      <c r="D61" s="95" t="s">
        <v>339</v>
      </c>
      <c r="E61" t="s">
        <v>319</v>
      </c>
      <c r="F61" s="4">
        <v>0.16094</v>
      </c>
      <c r="G61" s="103">
        <v>0</v>
      </c>
      <c r="H61" s="103">
        <v>1.711E-2</v>
      </c>
      <c r="I61" s="127">
        <v>-3.6999999999999999E-4</v>
      </c>
      <c r="J61" s="245">
        <f t="shared" si="3"/>
        <v>0.17767999999999998</v>
      </c>
    </row>
    <row r="62" spans="1:10" x14ac:dyDescent="0.25">
      <c r="A62" t="s">
        <v>244</v>
      </c>
      <c r="B62" t="str">
        <f t="shared" si="4"/>
        <v>WesternMassG-2Net Metered</v>
      </c>
      <c r="C62" t="s">
        <v>250</v>
      </c>
      <c r="D62" s="95" t="s">
        <v>48</v>
      </c>
      <c r="E62" t="s">
        <v>319</v>
      </c>
      <c r="F62" s="4">
        <v>0.18</v>
      </c>
      <c r="G62" s="103">
        <v>0</v>
      </c>
      <c r="H62" s="103">
        <v>1.1339999999999999E-2</v>
      </c>
      <c r="I62" s="127">
        <v>-3.6999999999999999E-4</v>
      </c>
      <c r="J62" s="245">
        <f t="shared" si="3"/>
        <v>0.19096999999999997</v>
      </c>
    </row>
    <row r="63" spans="1:10" x14ac:dyDescent="0.25">
      <c r="A63" t="s">
        <v>244</v>
      </c>
      <c r="B63" t="str">
        <f t="shared" si="4"/>
        <v>WesternMassT-4Net Metered</v>
      </c>
      <c r="C63" t="s">
        <v>250</v>
      </c>
      <c r="D63" s="95" t="s">
        <v>99</v>
      </c>
      <c r="E63" t="s">
        <v>319</v>
      </c>
      <c r="F63" s="4">
        <v>0.18</v>
      </c>
      <c r="G63" s="103">
        <v>0</v>
      </c>
      <c r="H63" s="103">
        <v>1.133E-2</v>
      </c>
      <c r="I63" s="127">
        <v>-3.6999999999999999E-4</v>
      </c>
      <c r="J63" s="245">
        <f t="shared" si="3"/>
        <v>0.19095999999999999</v>
      </c>
    </row>
    <row r="64" spans="1:10" x14ac:dyDescent="0.25">
      <c r="A64" t="s">
        <v>244</v>
      </c>
      <c r="B64" t="str">
        <f t="shared" si="4"/>
        <v>WesternMassG-3Net Metered</v>
      </c>
      <c r="C64" t="s">
        <v>250</v>
      </c>
      <c r="D64" s="95" t="s">
        <v>49</v>
      </c>
      <c r="E64" t="s">
        <v>319</v>
      </c>
      <c r="F64" s="4">
        <v>0.18</v>
      </c>
      <c r="G64" s="103">
        <v>0</v>
      </c>
      <c r="H64" s="103">
        <v>6.6800000000000002E-3</v>
      </c>
      <c r="I64" s="127">
        <v>-3.6999999999999999E-4</v>
      </c>
      <c r="J64" s="245">
        <f t="shared" si="3"/>
        <v>0.18630999999999998</v>
      </c>
    </row>
    <row r="65" spans="1:10" x14ac:dyDescent="0.25">
      <c r="A65" t="s">
        <v>244</v>
      </c>
      <c r="B65" t="str">
        <f t="shared" si="4"/>
        <v>WesternMassT-5Net Metered</v>
      </c>
      <c r="C65" t="s">
        <v>250</v>
      </c>
      <c r="D65" s="95" t="s">
        <v>100</v>
      </c>
      <c r="E65" t="s">
        <v>319</v>
      </c>
      <c r="F65" s="132">
        <v>0.18</v>
      </c>
      <c r="G65" s="133">
        <v>0</v>
      </c>
      <c r="H65" s="133">
        <v>6.6699999999999997E-3</v>
      </c>
      <c r="I65" s="134">
        <v>-3.6999999999999999E-4</v>
      </c>
      <c r="J65" s="245">
        <f t="shared" si="3"/>
        <v>0.18629999999999999</v>
      </c>
    </row>
    <row r="66" spans="1:10" x14ac:dyDescent="0.25">
      <c r="A66" t="s">
        <v>243</v>
      </c>
      <c r="B66" t="str">
        <f t="shared" ref="B66:B97" si="5">C66&amp;D66&amp;E66</f>
        <v>UnitilFitchRD-1AOBC or Non-Net Metered</v>
      </c>
      <c r="C66" t="s">
        <v>246</v>
      </c>
      <c r="D66" s="95" t="s">
        <v>65</v>
      </c>
      <c r="E66" t="s">
        <v>322</v>
      </c>
      <c r="F66" s="4">
        <v>0.18465000000000001</v>
      </c>
      <c r="G66" s="4">
        <v>0.15945999999999999</v>
      </c>
      <c r="H66" s="4">
        <v>3.5009999999999999E-2</v>
      </c>
      <c r="I66" s="4">
        <v>0</v>
      </c>
      <c r="J66" s="96">
        <f>TRUNC((F66*0.35)+((F66+G66+H66+I66)*0.65),5)</f>
        <v>0.31104999999999999</v>
      </c>
    </row>
    <row r="67" spans="1:10" x14ac:dyDescent="0.25">
      <c r="A67" t="s">
        <v>243</v>
      </c>
      <c r="B67" t="str">
        <f t="shared" si="5"/>
        <v>UnitilFitchRD-2AOBC or Non-Net Metered</v>
      </c>
      <c r="C67" t="s">
        <v>246</v>
      </c>
      <c r="D67" s="95" t="s">
        <v>66</v>
      </c>
      <c r="E67" t="s">
        <v>322</v>
      </c>
      <c r="F67" s="4">
        <v>0.18465000000000001</v>
      </c>
      <c r="G67" s="4">
        <v>0.15643000000000001</v>
      </c>
      <c r="H67" s="4">
        <v>3.5009999999999999E-2</v>
      </c>
      <c r="I67" s="4">
        <v>0</v>
      </c>
      <c r="J67" s="96">
        <f t="shared" ref="J67:J71" si="6">TRUNC((F67*0.35)+((F67+G67+H67+I67)*0.65),5)</f>
        <v>0.30908000000000002</v>
      </c>
    </row>
    <row r="68" spans="1:10" x14ac:dyDescent="0.25">
      <c r="A68" t="s">
        <v>243</v>
      </c>
      <c r="B68" t="str">
        <f t="shared" si="5"/>
        <v>UnitilFitchGD-1AOBC or Non-Net Metered</v>
      </c>
      <c r="C68" t="s">
        <v>246</v>
      </c>
      <c r="D68" s="95" t="s">
        <v>67</v>
      </c>
      <c r="E68" t="s">
        <v>322</v>
      </c>
      <c r="F68" s="4">
        <v>0.18465000000000001</v>
      </c>
      <c r="G68" s="4">
        <v>0.12537999999999999</v>
      </c>
      <c r="H68" s="4">
        <v>2.997E-2</v>
      </c>
      <c r="I68" s="4">
        <v>0</v>
      </c>
      <c r="J68" s="96">
        <f t="shared" si="6"/>
        <v>0.28561999999999999</v>
      </c>
    </row>
    <row r="69" spans="1:10" x14ac:dyDescent="0.25">
      <c r="A69" t="s">
        <v>243</v>
      </c>
      <c r="B69" t="str">
        <f t="shared" si="5"/>
        <v>UnitilFitchGD-2AOBC or Non-Net Metered</v>
      </c>
      <c r="C69" t="s">
        <v>246</v>
      </c>
      <c r="D69" s="95" t="s">
        <v>68</v>
      </c>
      <c r="E69" t="s">
        <v>322</v>
      </c>
      <c r="F69" s="4">
        <v>0.17541000000000001</v>
      </c>
      <c r="G69" s="4">
        <v>7.3260000000000006E-2</v>
      </c>
      <c r="H69" s="4">
        <v>2.997E-2</v>
      </c>
      <c r="I69" s="4">
        <v>0</v>
      </c>
      <c r="J69" s="96">
        <f t="shared" si="6"/>
        <v>0.24249999999999999</v>
      </c>
    </row>
    <row r="70" spans="1:10" s="279" customFormat="1" x14ac:dyDescent="0.25">
      <c r="A70" s="406" t="s">
        <v>243</v>
      </c>
      <c r="B70" s="406" t="str">
        <f t="shared" si="5"/>
        <v>UnitilFitchGD-3AOBC or Non-Net Metered</v>
      </c>
      <c r="C70" s="406" t="s">
        <v>246</v>
      </c>
      <c r="D70" s="405" t="s">
        <v>69</v>
      </c>
      <c r="E70" s="406" t="s">
        <v>322</v>
      </c>
      <c r="F70" s="408">
        <v>9.9169999999999994E-2</v>
      </c>
      <c r="G70" s="407">
        <v>2.946E-2</v>
      </c>
      <c r="H70" s="407">
        <v>2.3259999999999999E-2</v>
      </c>
      <c r="I70" s="407">
        <v>0</v>
      </c>
      <c r="J70" s="411">
        <f>TRUNC((F70*0.35)+((F70+G70+H70+I70)*0.65),5)</f>
        <v>0.13342999999999999</v>
      </c>
    </row>
    <row r="71" spans="1:10" x14ac:dyDescent="0.25">
      <c r="A71" t="s">
        <v>243</v>
      </c>
      <c r="B71" t="str">
        <f t="shared" si="5"/>
        <v>UnitilFitchGD-4AOBC or Non-Net Metered</v>
      </c>
      <c r="C71" t="s">
        <v>246</v>
      </c>
      <c r="D71" s="95" t="s">
        <v>70</v>
      </c>
      <c r="E71" t="s">
        <v>322</v>
      </c>
      <c r="F71" s="4">
        <v>0.17541000000000001</v>
      </c>
      <c r="G71" s="4">
        <v>5.1709999999999999E-2</v>
      </c>
      <c r="H71" s="4">
        <v>2.997E-2</v>
      </c>
      <c r="I71" s="4">
        <v>0</v>
      </c>
      <c r="J71" s="96">
        <f t="shared" si="6"/>
        <v>0.22850000000000001</v>
      </c>
    </row>
    <row r="72" spans="1:10" x14ac:dyDescent="0.25">
      <c r="A72" t="s">
        <v>288</v>
      </c>
      <c r="B72" t="str">
        <f t="shared" si="5"/>
        <v>MassElectricR-1AOBC or Non-Net Metered</v>
      </c>
      <c r="C72" t="s">
        <v>245</v>
      </c>
      <c r="D72" s="95" t="s">
        <v>38</v>
      </c>
      <c r="E72" t="s">
        <v>322</v>
      </c>
      <c r="F72" s="128">
        <v>0.18345</v>
      </c>
      <c r="G72" s="128">
        <v>8.7980000000000003E-2</v>
      </c>
      <c r="H72" s="128">
        <v>4.0910000000000002E-2</v>
      </c>
      <c r="I72" s="128">
        <v>-5.1999999999999995E-4</v>
      </c>
      <c r="J72" s="96">
        <f>TRUNC((F72*0.35)+((F72+G72+H72+I72)*0.65),5)</f>
        <v>0.26689000000000002</v>
      </c>
    </row>
    <row r="73" spans="1:10" x14ac:dyDescent="0.25">
      <c r="A73" t="s">
        <v>288</v>
      </c>
      <c r="B73" t="str">
        <f t="shared" si="5"/>
        <v>MassElectricR-2AOBC or Non-Net Metered</v>
      </c>
      <c r="C73" t="s">
        <v>245</v>
      </c>
      <c r="D73" s="95" t="s">
        <v>39</v>
      </c>
      <c r="E73" t="s">
        <v>322</v>
      </c>
      <c r="F73" s="128">
        <v>0.18345</v>
      </c>
      <c r="G73" s="128">
        <v>8.7980000000000003E-2</v>
      </c>
      <c r="H73" s="128">
        <v>4.0910000000000002E-2</v>
      </c>
      <c r="I73" s="128">
        <v>-5.1999999999999995E-4</v>
      </c>
      <c r="J73" s="96">
        <f>TRUNC((F73*0.35)+((F73+G73+H73+I73)*0.65),5)</f>
        <v>0.26689000000000002</v>
      </c>
    </row>
    <row r="74" spans="1:10" x14ac:dyDescent="0.25">
      <c r="A74" s="300" t="s">
        <v>288</v>
      </c>
      <c r="B74" t="str">
        <f t="shared" si="5"/>
        <v>MassElectricR-4AOBC or Non-Net Metered</v>
      </c>
      <c r="C74" s="300" t="s">
        <v>245</v>
      </c>
      <c r="D74" s="300" t="s">
        <v>96</v>
      </c>
      <c r="E74" s="300" t="s">
        <v>322</v>
      </c>
      <c r="F74" s="300"/>
      <c r="G74" s="300"/>
      <c r="H74" s="300"/>
      <c r="I74" s="300"/>
      <c r="J74" s="301"/>
    </row>
    <row r="75" spans="1:10" x14ac:dyDescent="0.25">
      <c r="A75" t="s">
        <v>288</v>
      </c>
      <c r="B75" t="str">
        <f t="shared" si="5"/>
        <v>MassElectricG-1AOBC or Non-Net Metered</v>
      </c>
      <c r="C75" t="s">
        <v>245</v>
      </c>
      <c r="D75" s="95" t="s">
        <v>40</v>
      </c>
      <c r="E75" t="s">
        <v>322</v>
      </c>
      <c r="F75" s="128">
        <v>0.17172000000000001</v>
      </c>
      <c r="G75" s="128">
        <v>7.7890000000000001E-2</v>
      </c>
      <c r="H75" s="128">
        <v>3.1710000000000002E-2</v>
      </c>
      <c r="I75" s="128">
        <v>-5.1999999999999995E-4</v>
      </c>
      <c r="J75" s="96">
        <f>TRUNC((F75*0.35)+((F75+G75+H75+I75)*0.65),5)</f>
        <v>0.24262</v>
      </c>
    </row>
    <row r="76" spans="1:10" x14ac:dyDescent="0.25">
      <c r="A76" t="s">
        <v>288</v>
      </c>
      <c r="B76" t="str">
        <f t="shared" si="5"/>
        <v>MassElectricG-2NEMAAOBC or Non-Net Metered</v>
      </c>
      <c r="C76" t="s">
        <v>245</v>
      </c>
      <c r="D76" s="95" t="s">
        <v>289</v>
      </c>
      <c r="E76" t="s">
        <v>322</v>
      </c>
      <c r="F76" s="128">
        <v>0.16528999999999999</v>
      </c>
      <c r="G76" s="128">
        <v>2.068E-2</v>
      </c>
      <c r="H76" s="128">
        <v>3.048E-2</v>
      </c>
      <c r="I76" s="128">
        <v>-5.1999999999999995E-4</v>
      </c>
      <c r="J76" s="96">
        <f t="shared" ref="J76:J129" si="7">TRUNC((F76*0.35)+((F76+G76+H76+I76)*0.65),5)</f>
        <v>0.19819999999999999</v>
      </c>
    </row>
    <row r="77" spans="1:10" x14ac:dyDescent="0.25">
      <c r="A77" t="s">
        <v>288</v>
      </c>
      <c r="B77" t="str">
        <f t="shared" si="5"/>
        <v>MassElectricG-2WCMAAOBC or Non-Net Metered</v>
      </c>
      <c r="C77" t="s">
        <v>245</v>
      </c>
      <c r="D77" s="95" t="s">
        <v>290</v>
      </c>
      <c r="E77" t="s">
        <v>322</v>
      </c>
      <c r="F77" s="128">
        <v>0.16103999999999999</v>
      </c>
      <c r="G77" s="128">
        <v>2.068E-2</v>
      </c>
      <c r="H77" s="128">
        <v>3.048E-2</v>
      </c>
      <c r="I77" s="128">
        <v>-5.1999999999999995E-4</v>
      </c>
      <c r="J77" s="96">
        <f t="shared" si="7"/>
        <v>0.19395000000000001</v>
      </c>
    </row>
    <row r="78" spans="1:10" x14ac:dyDescent="0.25">
      <c r="A78" t="s">
        <v>288</v>
      </c>
      <c r="B78" t="str">
        <f t="shared" si="5"/>
        <v>MassElectricG-2SEMAAOBC or Non-Net Metered</v>
      </c>
      <c r="C78" t="s">
        <v>245</v>
      </c>
      <c r="D78" s="95" t="s">
        <v>291</v>
      </c>
      <c r="E78" t="s">
        <v>322</v>
      </c>
      <c r="F78" s="128">
        <v>0.16552</v>
      </c>
      <c r="G78" s="128">
        <v>2.068E-2</v>
      </c>
      <c r="H78" s="128">
        <v>3.048E-2</v>
      </c>
      <c r="I78" s="128">
        <v>-5.1999999999999995E-4</v>
      </c>
      <c r="J78" s="96">
        <f t="shared" si="7"/>
        <v>0.19843</v>
      </c>
    </row>
    <row r="79" spans="1:10" x14ac:dyDescent="0.25">
      <c r="A79" t="s">
        <v>288</v>
      </c>
      <c r="B79" t="str">
        <f t="shared" si="5"/>
        <v>MassElectricG-3NEMAAOBC or Non-Net Metered</v>
      </c>
      <c r="C79" t="s">
        <v>245</v>
      </c>
      <c r="D79" s="95" t="s">
        <v>292</v>
      </c>
      <c r="E79" t="s">
        <v>322</v>
      </c>
      <c r="F79" s="128">
        <v>0.16528999999999999</v>
      </c>
      <c r="G79" s="128">
        <v>1.153E-2</v>
      </c>
      <c r="H79" s="128">
        <v>3.2230000000000002E-2</v>
      </c>
      <c r="I79" s="128">
        <v>-5.1999999999999995E-4</v>
      </c>
      <c r="J79" s="96">
        <f t="shared" si="7"/>
        <v>0.19339000000000001</v>
      </c>
    </row>
    <row r="80" spans="1:10" x14ac:dyDescent="0.25">
      <c r="A80" t="s">
        <v>288</v>
      </c>
      <c r="B80" t="str">
        <f t="shared" si="5"/>
        <v>MassElectricG-3WCMAAOBC or Non-Net Metered</v>
      </c>
      <c r="C80" t="s">
        <v>245</v>
      </c>
      <c r="D80" s="95" t="s">
        <v>293</v>
      </c>
      <c r="E80" t="s">
        <v>322</v>
      </c>
      <c r="F80" s="128">
        <v>0.16103999999999999</v>
      </c>
      <c r="G80" s="128">
        <v>1.153E-2</v>
      </c>
      <c r="H80" s="128">
        <v>3.2230000000000002E-2</v>
      </c>
      <c r="I80" s="128">
        <v>-5.1999999999999995E-4</v>
      </c>
      <c r="J80" s="96">
        <f t="shared" si="7"/>
        <v>0.18914</v>
      </c>
    </row>
    <row r="81" spans="1:10" x14ac:dyDescent="0.25">
      <c r="A81" t="s">
        <v>288</v>
      </c>
      <c r="B81" t="str">
        <f t="shared" si="5"/>
        <v>MassElectricG-3SEMAAOBC or Non-Net Metered</v>
      </c>
      <c r="C81" t="s">
        <v>245</v>
      </c>
      <c r="D81" s="95" t="s">
        <v>294</v>
      </c>
      <c r="E81" t="s">
        <v>322</v>
      </c>
      <c r="F81" s="128">
        <v>0.16552</v>
      </c>
      <c r="G81" s="128">
        <v>1.153E-2</v>
      </c>
      <c r="H81" s="128">
        <v>3.2230000000000002E-2</v>
      </c>
      <c r="I81" s="128">
        <v>-5.1999999999999995E-4</v>
      </c>
      <c r="J81" s="96">
        <f t="shared" si="7"/>
        <v>0.19361999999999999</v>
      </c>
    </row>
    <row r="82" spans="1:10" x14ac:dyDescent="0.25">
      <c r="A82" t="s">
        <v>288</v>
      </c>
      <c r="B82" t="str">
        <f t="shared" si="5"/>
        <v>NantucketElectricR-1AOBC or Non-Net Metered</v>
      </c>
      <c r="C82" t="s">
        <v>247</v>
      </c>
      <c r="D82" s="95" t="s">
        <v>38</v>
      </c>
      <c r="E82" t="s">
        <v>322</v>
      </c>
      <c r="F82" s="128">
        <v>0.18345</v>
      </c>
      <c r="G82" s="128">
        <v>8.7980000000000003E-2</v>
      </c>
      <c r="H82" s="128">
        <v>4.0910000000000002E-2</v>
      </c>
      <c r="I82" s="128">
        <v>-5.1999999999999995E-4</v>
      </c>
      <c r="J82" s="96">
        <f t="shared" si="7"/>
        <v>0.26689000000000002</v>
      </c>
    </row>
    <row r="83" spans="1:10" x14ac:dyDescent="0.25">
      <c r="A83" t="s">
        <v>288</v>
      </c>
      <c r="B83" t="str">
        <f t="shared" si="5"/>
        <v>NantucketElectricR-2AOBC or Non-Net Metered</v>
      </c>
      <c r="C83" t="s">
        <v>247</v>
      </c>
      <c r="D83" s="95" t="s">
        <v>39</v>
      </c>
      <c r="E83" t="s">
        <v>322</v>
      </c>
      <c r="F83" s="128">
        <v>0.18345</v>
      </c>
      <c r="G83" s="128">
        <v>8.7980000000000003E-2</v>
      </c>
      <c r="H83" s="128">
        <v>4.0910000000000002E-2</v>
      </c>
      <c r="I83" s="128">
        <v>-5.1999999999999995E-4</v>
      </c>
      <c r="J83" s="96">
        <f t="shared" si="7"/>
        <v>0.26689000000000002</v>
      </c>
    </row>
    <row r="84" spans="1:10" x14ac:dyDescent="0.25">
      <c r="A84" s="300" t="s">
        <v>288</v>
      </c>
      <c r="B84" t="str">
        <f t="shared" si="5"/>
        <v>NantucketElectricR-4AOBC or Non-Net Metered</v>
      </c>
      <c r="C84" s="300" t="s">
        <v>247</v>
      </c>
      <c r="D84" s="300" t="s">
        <v>96</v>
      </c>
      <c r="E84" s="300" t="s">
        <v>322</v>
      </c>
      <c r="F84" s="300"/>
      <c r="G84" s="300"/>
      <c r="H84" s="300"/>
      <c r="I84" s="300"/>
      <c r="J84" s="301"/>
    </row>
    <row r="85" spans="1:10" x14ac:dyDescent="0.25">
      <c r="A85" t="s">
        <v>288</v>
      </c>
      <c r="B85" t="str">
        <f t="shared" si="5"/>
        <v>NantucketElectricG-1AOBC or Non-Net Metered</v>
      </c>
      <c r="C85" t="s">
        <v>247</v>
      </c>
      <c r="D85" s="95" t="s">
        <v>40</v>
      </c>
      <c r="E85" t="s">
        <v>322</v>
      </c>
      <c r="F85" s="128">
        <v>0.17172000000000001</v>
      </c>
      <c r="G85" s="128">
        <v>7.7890000000000001E-2</v>
      </c>
      <c r="H85" s="128">
        <v>3.1710000000000002E-2</v>
      </c>
      <c r="I85" s="128">
        <v>-5.1999999999999995E-4</v>
      </c>
      <c r="J85" s="96">
        <f t="shared" si="7"/>
        <v>0.24262</v>
      </c>
    </row>
    <row r="86" spans="1:10" x14ac:dyDescent="0.25">
      <c r="A86" t="s">
        <v>288</v>
      </c>
      <c r="B86" t="str">
        <f t="shared" si="5"/>
        <v>NantucketElectricG-2AOBC or Non-Net Metered</v>
      </c>
      <c r="C86" t="s">
        <v>247</v>
      </c>
      <c r="D86" s="95" t="s">
        <v>48</v>
      </c>
      <c r="E86" t="s">
        <v>322</v>
      </c>
      <c r="F86" s="128">
        <v>0.16552</v>
      </c>
      <c r="G86" s="128">
        <v>2.068E-2</v>
      </c>
      <c r="H86" s="128">
        <v>3.048E-2</v>
      </c>
      <c r="I86" s="128">
        <v>-5.1999999999999995E-4</v>
      </c>
      <c r="J86" s="96">
        <f t="shared" si="7"/>
        <v>0.19843</v>
      </c>
    </row>
    <row r="87" spans="1:10" ht="15.75" thickBot="1" x14ac:dyDescent="0.3">
      <c r="A87" t="s">
        <v>288</v>
      </c>
      <c r="B87" t="str">
        <f t="shared" si="5"/>
        <v>NantucketElectricG-3AOBC or Non-Net Metered</v>
      </c>
      <c r="C87" t="s">
        <v>247</v>
      </c>
      <c r="D87" s="95" t="s">
        <v>49</v>
      </c>
      <c r="E87" t="s">
        <v>322</v>
      </c>
      <c r="F87" s="299">
        <v>0.16552</v>
      </c>
      <c r="G87" s="302">
        <v>1.153E-2</v>
      </c>
      <c r="H87" s="299">
        <v>3.2230000000000002E-2</v>
      </c>
      <c r="I87" s="299">
        <v>-5.1999999999999995E-4</v>
      </c>
      <c r="J87" s="96">
        <f t="shared" si="7"/>
        <v>0.19361999999999999</v>
      </c>
    </row>
    <row r="88" spans="1:10" x14ac:dyDescent="0.25">
      <c r="A88" t="s">
        <v>244</v>
      </c>
      <c r="B88" t="str">
        <f t="shared" si="5"/>
        <v>CambridgeR-1AOBC or Non-Net Metered</v>
      </c>
      <c r="C88" t="s">
        <v>78</v>
      </c>
      <c r="D88" s="95" t="s">
        <v>38</v>
      </c>
      <c r="E88" t="s">
        <v>322</v>
      </c>
      <c r="F88" s="129">
        <v>0.18118999999999999</v>
      </c>
      <c r="G88" s="129">
        <v>4.052E-2</v>
      </c>
      <c r="H88" s="129">
        <v>7.8259999999999996E-2</v>
      </c>
      <c r="I88" s="129">
        <v>-3.6999999999999999E-4</v>
      </c>
      <c r="J88" s="96">
        <f t="shared" si="7"/>
        <v>0.25814999999999999</v>
      </c>
    </row>
    <row r="89" spans="1:10" x14ac:dyDescent="0.25">
      <c r="A89" t="s">
        <v>244</v>
      </c>
      <c r="B89" t="str">
        <f t="shared" si="5"/>
        <v>CambridgeR-2AOBC or Non-Net Metered</v>
      </c>
      <c r="C89" t="s">
        <v>78</v>
      </c>
      <c r="D89" s="95" t="s">
        <v>39</v>
      </c>
      <c r="E89" t="s">
        <v>322</v>
      </c>
      <c r="F89" s="129">
        <v>0.18118999999999999</v>
      </c>
      <c r="G89" s="129">
        <v>4.052E-2</v>
      </c>
      <c r="H89" s="129">
        <v>7.8259999999999996E-2</v>
      </c>
      <c r="I89" s="129">
        <v>-3.6999999999999999E-4</v>
      </c>
      <c r="J89" s="96">
        <f t="shared" si="7"/>
        <v>0.25814999999999999</v>
      </c>
    </row>
    <row r="90" spans="1:10" x14ac:dyDescent="0.25">
      <c r="A90" t="s">
        <v>244</v>
      </c>
      <c r="B90" t="str">
        <f t="shared" si="5"/>
        <v>CambridgeR-3AOBC or Non-Net Metered</v>
      </c>
      <c r="C90" t="s">
        <v>78</v>
      </c>
      <c r="D90" s="95" t="s">
        <v>95</v>
      </c>
      <c r="E90" t="s">
        <v>322</v>
      </c>
      <c r="F90" s="129">
        <v>0.18118999999999999</v>
      </c>
      <c r="G90" s="129">
        <v>4.052E-2</v>
      </c>
      <c r="H90" s="129">
        <v>7.213E-2</v>
      </c>
      <c r="I90" s="129">
        <v>-3.6999999999999999E-4</v>
      </c>
      <c r="J90" s="96">
        <f t="shared" si="7"/>
        <v>0.25417000000000001</v>
      </c>
    </row>
    <row r="91" spans="1:10" x14ac:dyDescent="0.25">
      <c r="A91" t="s">
        <v>244</v>
      </c>
      <c r="B91" t="str">
        <f t="shared" si="5"/>
        <v>CambridgeR-4AOBC or Non-Net Metered</v>
      </c>
      <c r="C91" t="s">
        <v>78</v>
      </c>
      <c r="D91" s="95" t="s">
        <v>96</v>
      </c>
      <c r="E91" t="s">
        <v>322</v>
      </c>
      <c r="F91" s="129">
        <v>0.18118999999999999</v>
      </c>
      <c r="G91" s="129">
        <v>4.052E-2</v>
      </c>
      <c r="H91" s="129">
        <v>7.213E-2</v>
      </c>
      <c r="I91" s="129">
        <v>-3.6999999999999999E-4</v>
      </c>
      <c r="J91" s="96">
        <f t="shared" si="7"/>
        <v>0.25417000000000001</v>
      </c>
    </row>
    <row r="92" spans="1:10" x14ac:dyDescent="0.25">
      <c r="A92" t="s">
        <v>244</v>
      </c>
      <c r="B92" t="str">
        <f t="shared" si="5"/>
        <v>CambridgeG-1(02/06/52)AOBC or Non-Net Metered</v>
      </c>
      <c r="C92" t="s">
        <v>78</v>
      </c>
      <c r="D92" s="95" t="s">
        <v>340</v>
      </c>
      <c r="E92" t="s">
        <v>322</v>
      </c>
      <c r="F92" s="4">
        <v>0.18034</v>
      </c>
      <c r="G92" s="103">
        <v>3.7940000000000002E-2</v>
      </c>
      <c r="H92" s="103">
        <v>4.7809999999999998E-2</v>
      </c>
      <c r="I92" s="103">
        <v>-3.6999999999999999E-4</v>
      </c>
      <c r="J92" s="96">
        <f t="shared" si="7"/>
        <v>0.23583000000000001</v>
      </c>
    </row>
    <row r="93" spans="1:10" x14ac:dyDescent="0.25">
      <c r="A93" t="s">
        <v>244</v>
      </c>
      <c r="B93" t="str">
        <f t="shared" si="5"/>
        <v>CambridgeG-2(62)AOBC or Non-Net Metered</v>
      </c>
      <c r="C93" t="s">
        <v>78</v>
      </c>
      <c r="D93" s="95" t="s">
        <v>295</v>
      </c>
      <c r="E93" t="s">
        <v>322</v>
      </c>
      <c r="F93" s="4">
        <v>0.19314000000000001</v>
      </c>
      <c r="G93" s="103">
        <v>0</v>
      </c>
      <c r="H93" s="103">
        <v>2.3529999999999999E-2</v>
      </c>
      <c r="I93" s="103">
        <v>-3.6999999999999999E-4</v>
      </c>
      <c r="J93" s="96">
        <f t="shared" si="7"/>
        <v>0.20818999999999999</v>
      </c>
    </row>
    <row r="94" spans="1:10" x14ac:dyDescent="0.25">
      <c r="A94" t="s">
        <v>244</v>
      </c>
      <c r="B94" t="str">
        <f t="shared" si="5"/>
        <v>CambridgeG-3(70)AOBC or Non-Net Metered</v>
      </c>
      <c r="C94" t="s">
        <v>78</v>
      </c>
      <c r="D94" s="95" t="s">
        <v>296</v>
      </c>
      <c r="E94" t="s">
        <v>322</v>
      </c>
      <c r="F94" s="4">
        <v>0.19314000000000001</v>
      </c>
      <c r="G94" s="103">
        <v>0</v>
      </c>
      <c r="H94" s="103">
        <v>6.2599999999999999E-3</v>
      </c>
      <c r="I94" s="103">
        <v>-3.6999999999999999E-4</v>
      </c>
      <c r="J94" s="96">
        <f t="shared" si="7"/>
        <v>0.19696</v>
      </c>
    </row>
    <row r="95" spans="1:10" x14ac:dyDescent="0.25">
      <c r="A95" t="s">
        <v>244</v>
      </c>
      <c r="B95" t="str">
        <f t="shared" si="5"/>
        <v>CambridgeG-5(36)AOBC or Non-Net Metered</v>
      </c>
      <c r="C95" t="s">
        <v>78</v>
      </c>
      <c r="D95" s="95" t="s">
        <v>297</v>
      </c>
      <c r="E95" t="s">
        <v>322</v>
      </c>
      <c r="F95" s="4">
        <v>0.18034</v>
      </c>
      <c r="G95" s="103">
        <v>3.7940000000000002E-2</v>
      </c>
      <c r="H95" s="103">
        <v>4.0439999999999997E-2</v>
      </c>
      <c r="I95" s="103">
        <v>-3.6999999999999999E-4</v>
      </c>
      <c r="J95" s="96">
        <f t="shared" si="7"/>
        <v>0.23104</v>
      </c>
    </row>
    <row r="96" spans="1:10" x14ac:dyDescent="0.25">
      <c r="A96" t="s">
        <v>244</v>
      </c>
      <c r="B96" t="str">
        <f t="shared" si="5"/>
        <v>CambridgeG-6(51)AOBC or Non-Net Metered</v>
      </c>
      <c r="C96" t="s">
        <v>78</v>
      </c>
      <c r="D96" s="95" t="s">
        <v>298</v>
      </c>
      <c r="E96" t="s">
        <v>322</v>
      </c>
      <c r="F96" s="4">
        <v>0.18034</v>
      </c>
      <c r="G96" s="103">
        <v>3.3349999999999998E-2</v>
      </c>
      <c r="H96" s="103">
        <v>7.6960000000000001E-2</v>
      </c>
      <c r="I96" s="103">
        <v>-3.6999999999999999E-4</v>
      </c>
      <c r="J96" s="96">
        <f t="shared" si="7"/>
        <v>0.25180000000000002</v>
      </c>
    </row>
    <row r="97" spans="1:10" x14ac:dyDescent="0.25">
      <c r="A97" t="s">
        <v>244</v>
      </c>
      <c r="B97" t="str">
        <f t="shared" si="5"/>
        <v>GreaterBostonR-1AOBC or Non-Net Metered</v>
      </c>
      <c r="C97" t="s">
        <v>248</v>
      </c>
      <c r="D97" s="95" t="s">
        <v>38</v>
      </c>
      <c r="E97" t="s">
        <v>322</v>
      </c>
      <c r="F97" s="129">
        <v>0.18118999999999999</v>
      </c>
      <c r="G97" s="129">
        <v>4.052E-2</v>
      </c>
      <c r="H97" s="129">
        <v>7.8259999999999996E-2</v>
      </c>
      <c r="I97" s="129">
        <v>-3.6999999999999999E-4</v>
      </c>
      <c r="J97" s="96">
        <f t="shared" si="7"/>
        <v>0.25814999999999999</v>
      </c>
    </row>
    <row r="98" spans="1:10" x14ac:dyDescent="0.25">
      <c r="A98" t="s">
        <v>244</v>
      </c>
      <c r="B98" t="str">
        <f t="shared" ref="B98:B129" si="8">C98&amp;D98&amp;E98</f>
        <v>GreaterBostonR-2AOBC or Non-Net Metered</v>
      </c>
      <c r="C98" t="s">
        <v>248</v>
      </c>
      <c r="D98" s="95" t="s">
        <v>39</v>
      </c>
      <c r="E98" t="s">
        <v>322</v>
      </c>
      <c r="F98" s="129">
        <v>0.18118999999999999</v>
      </c>
      <c r="G98" s="129">
        <v>4.052E-2</v>
      </c>
      <c r="H98" s="129">
        <v>7.8259999999999996E-2</v>
      </c>
      <c r="I98" s="129">
        <v>-3.6999999999999999E-4</v>
      </c>
      <c r="J98" s="96">
        <f t="shared" si="7"/>
        <v>0.25814999999999999</v>
      </c>
    </row>
    <row r="99" spans="1:10" x14ac:dyDescent="0.25">
      <c r="A99" t="s">
        <v>244</v>
      </c>
      <c r="B99" t="str">
        <f t="shared" si="8"/>
        <v>GreaterBostonR-3AOBC or Non-Net Metered</v>
      </c>
      <c r="C99" t="s">
        <v>248</v>
      </c>
      <c r="D99" s="95" t="s">
        <v>95</v>
      </c>
      <c r="E99" t="s">
        <v>322</v>
      </c>
      <c r="F99" s="129">
        <v>0.18118999999999999</v>
      </c>
      <c r="G99" s="129">
        <v>4.052E-2</v>
      </c>
      <c r="H99" s="129">
        <v>7.213E-2</v>
      </c>
      <c r="I99" s="129">
        <v>-3.6999999999999999E-4</v>
      </c>
      <c r="J99" s="96">
        <f t="shared" si="7"/>
        <v>0.25417000000000001</v>
      </c>
    </row>
    <row r="100" spans="1:10" x14ac:dyDescent="0.25">
      <c r="A100" t="s">
        <v>244</v>
      </c>
      <c r="B100" t="str">
        <f t="shared" si="8"/>
        <v>GreaterBostonR-4AOBC or Non-Net Metered</v>
      </c>
      <c r="C100" t="s">
        <v>248</v>
      </c>
      <c r="D100" s="95" t="s">
        <v>96</v>
      </c>
      <c r="E100" t="s">
        <v>322</v>
      </c>
      <c r="F100" s="129">
        <v>0.18118999999999999</v>
      </c>
      <c r="G100" s="129">
        <v>4.052E-2</v>
      </c>
      <c r="H100" s="129">
        <v>7.213E-2</v>
      </c>
      <c r="I100" s="129">
        <v>-3.6999999999999999E-4</v>
      </c>
      <c r="J100" s="96">
        <f t="shared" si="7"/>
        <v>0.25417000000000001</v>
      </c>
    </row>
    <row r="101" spans="1:10" x14ac:dyDescent="0.25">
      <c r="A101" t="s">
        <v>244</v>
      </c>
      <c r="B101" t="str">
        <f t="shared" si="8"/>
        <v>GreaterBostonG-1ND(A9/B1)AOBC or Non-Net Metered</v>
      </c>
      <c r="C101" t="s">
        <v>248</v>
      </c>
      <c r="D101" s="95" t="s">
        <v>341</v>
      </c>
      <c r="E101" t="s">
        <v>322</v>
      </c>
      <c r="F101" s="4">
        <v>0.18034</v>
      </c>
      <c r="G101" s="4">
        <v>3.3640000000000003E-2</v>
      </c>
      <c r="H101" s="4">
        <v>6.6129999999999994E-2</v>
      </c>
      <c r="I101" s="103">
        <v>-3.6999999999999999E-4</v>
      </c>
      <c r="J101" s="96">
        <f t="shared" si="7"/>
        <v>0.24495</v>
      </c>
    </row>
    <row r="102" spans="1:10" x14ac:dyDescent="0.25">
      <c r="A102" t="s">
        <v>244</v>
      </c>
      <c r="B102" t="str">
        <f t="shared" si="8"/>
        <v>GreaterBostonG-1D(B2/C8/F8)AOBC or Non-Net Metered</v>
      </c>
      <c r="C102" t="s">
        <v>248</v>
      </c>
      <c r="D102" s="95" t="s">
        <v>342</v>
      </c>
      <c r="E102" t="s">
        <v>322</v>
      </c>
      <c r="F102" s="4">
        <v>0.18034</v>
      </c>
      <c r="G102" s="4">
        <v>0</v>
      </c>
      <c r="H102" s="4">
        <v>2.579E-2</v>
      </c>
      <c r="I102" s="103">
        <v>-3.6999999999999999E-4</v>
      </c>
      <c r="J102" s="96">
        <f t="shared" si="7"/>
        <v>0.19686000000000001</v>
      </c>
    </row>
    <row r="103" spans="1:10" x14ac:dyDescent="0.25">
      <c r="A103" t="s">
        <v>244</v>
      </c>
      <c r="B103" t="str">
        <f t="shared" si="8"/>
        <v>GreaterBostonG-2(B0/B7)AOBC or Non-Net Metered</v>
      </c>
      <c r="C103" t="s">
        <v>248</v>
      </c>
      <c r="D103" s="95" t="s">
        <v>343</v>
      </c>
      <c r="E103" t="s">
        <v>322</v>
      </c>
      <c r="F103" s="4">
        <v>0.19314000000000001</v>
      </c>
      <c r="G103" s="4">
        <v>0</v>
      </c>
      <c r="H103" s="4">
        <v>9.3699999999999999E-3</v>
      </c>
      <c r="I103" s="103">
        <v>-3.6999999999999999E-4</v>
      </c>
      <c r="J103" s="96">
        <f t="shared" si="7"/>
        <v>0.19899</v>
      </c>
    </row>
    <row r="104" spans="1:10" x14ac:dyDescent="0.25">
      <c r="A104" t="s">
        <v>244</v>
      </c>
      <c r="B104" t="str">
        <f t="shared" si="8"/>
        <v>GreaterBostonG-2(B0/G8)AOBC or Non-Net Metered</v>
      </c>
      <c r="C104" t="s">
        <v>248</v>
      </c>
      <c r="D104" s="95" t="s">
        <v>344</v>
      </c>
      <c r="E104" t="s">
        <v>322</v>
      </c>
      <c r="F104" s="4">
        <v>0.19322</v>
      </c>
      <c r="G104" s="103">
        <v>0</v>
      </c>
      <c r="H104" s="103">
        <v>9.3699999999999999E-3</v>
      </c>
      <c r="I104" s="103">
        <v>-3.6999999999999999E-4</v>
      </c>
      <c r="J104" s="96">
        <f t="shared" si="7"/>
        <v>0.19907</v>
      </c>
    </row>
    <row r="105" spans="1:10" x14ac:dyDescent="0.25">
      <c r="A105" t="s">
        <v>244</v>
      </c>
      <c r="B105" t="str">
        <f t="shared" si="8"/>
        <v>GreaterBostonG-3(B3)AOBC or Non-Net Metered</v>
      </c>
      <c r="C105" t="s">
        <v>248</v>
      </c>
      <c r="D105" s="95" t="s">
        <v>299</v>
      </c>
      <c r="E105" t="s">
        <v>322</v>
      </c>
      <c r="F105" s="4">
        <v>0.19314000000000001</v>
      </c>
      <c r="G105" s="103">
        <v>0</v>
      </c>
      <c r="H105" s="103">
        <v>5.1000000000000004E-3</v>
      </c>
      <c r="I105" s="103">
        <v>-3.6999999999999999E-4</v>
      </c>
      <c r="J105" s="96">
        <f t="shared" si="7"/>
        <v>0.19621</v>
      </c>
    </row>
    <row r="106" spans="1:10" x14ac:dyDescent="0.25">
      <c r="A106" t="s">
        <v>244</v>
      </c>
      <c r="B106" t="str">
        <f t="shared" si="8"/>
        <v>GreaterBostonG-3(G6)AOBC or Non-Net Metered</v>
      </c>
      <c r="C106" t="s">
        <v>248</v>
      </c>
      <c r="D106" s="95" t="s">
        <v>300</v>
      </c>
      <c r="E106" t="s">
        <v>322</v>
      </c>
      <c r="F106" s="4">
        <v>0.19322</v>
      </c>
      <c r="G106" s="4">
        <v>0</v>
      </c>
      <c r="H106" s="4">
        <v>5.1000000000000004E-3</v>
      </c>
      <c r="I106" s="103">
        <v>-3.6999999999999999E-4</v>
      </c>
      <c r="J106" s="96">
        <f t="shared" si="7"/>
        <v>0.19628999999999999</v>
      </c>
    </row>
    <row r="107" spans="1:10" x14ac:dyDescent="0.25">
      <c r="A107" t="s">
        <v>244</v>
      </c>
      <c r="B107" t="str">
        <f t="shared" si="8"/>
        <v>GreaterBostonT-1(B5)AOBC or Non-Net Metered</v>
      </c>
      <c r="C107" t="s">
        <v>248</v>
      </c>
      <c r="D107" s="95" t="s">
        <v>301</v>
      </c>
      <c r="E107" t="s">
        <v>322</v>
      </c>
      <c r="F107" s="4">
        <v>0.18034</v>
      </c>
      <c r="G107" s="103">
        <v>3.4020000000000002E-2</v>
      </c>
      <c r="H107" s="103">
        <v>6.6119999999999998E-2</v>
      </c>
      <c r="I107" s="103">
        <v>-3.6999999999999999E-4</v>
      </c>
      <c r="J107" s="96">
        <f t="shared" si="7"/>
        <v>0.24518999999999999</v>
      </c>
    </row>
    <row r="108" spans="1:10" x14ac:dyDescent="0.25">
      <c r="A108" t="s">
        <v>244</v>
      </c>
      <c r="B108" t="str">
        <f t="shared" si="8"/>
        <v>SouthShoreCCVineyardR-1AOBC or Non-Net Metered</v>
      </c>
      <c r="C108" t="s">
        <v>249</v>
      </c>
      <c r="D108" s="95" t="s">
        <v>38</v>
      </c>
      <c r="E108" t="s">
        <v>322</v>
      </c>
      <c r="F108" s="129">
        <v>0.18118999999999999</v>
      </c>
      <c r="G108" s="129">
        <v>4.052E-2</v>
      </c>
      <c r="H108" s="129">
        <v>7.8259999999999996E-2</v>
      </c>
      <c r="I108" s="129">
        <v>-3.6999999999999999E-4</v>
      </c>
      <c r="J108" s="96">
        <f t="shared" si="7"/>
        <v>0.25814999999999999</v>
      </c>
    </row>
    <row r="109" spans="1:10" x14ac:dyDescent="0.25">
      <c r="A109" t="s">
        <v>244</v>
      </c>
      <c r="B109" t="str">
        <f t="shared" si="8"/>
        <v>SouthShoreCCVineyardR-2AOBC or Non-Net Metered</v>
      </c>
      <c r="C109" t="s">
        <v>249</v>
      </c>
      <c r="D109" s="95" t="s">
        <v>39</v>
      </c>
      <c r="E109" t="s">
        <v>322</v>
      </c>
      <c r="F109" s="129">
        <v>0.18118999999999999</v>
      </c>
      <c r="G109" s="129">
        <v>4.052E-2</v>
      </c>
      <c r="H109" s="129">
        <v>7.8259999999999996E-2</v>
      </c>
      <c r="I109" s="129">
        <v>-3.6999999999999999E-4</v>
      </c>
      <c r="J109" s="96">
        <f t="shared" si="7"/>
        <v>0.25814999999999999</v>
      </c>
    </row>
    <row r="110" spans="1:10" x14ac:dyDescent="0.25">
      <c r="A110" t="s">
        <v>244</v>
      </c>
      <c r="B110" t="str">
        <f t="shared" si="8"/>
        <v>SouthShoreCCVineyardR-3AOBC or Non-Net Metered</v>
      </c>
      <c r="C110" t="s">
        <v>249</v>
      </c>
      <c r="D110" s="95" t="s">
        <v>95</v>
      </c>
      <c r="E110" t="s">
        <v>322</v>
      </c>
      <c r="F110" s="129">
        <v>0.18118999999999999</v>
      </c>
      <c r="G110" s="129">
        <v>4.052E-2</v>
      </c>
      <c r="H110" s="129">
        <v>7.213E-2</v>
      </c>
      <c r="I110" s="129">
        <v>-3.6999999999999999E-4</v>
      </c>
      <c r="J110" s="96">
        <f t="shared" si="7"/>
        <v>0.25417000000000001</v>
      </c>
    </row>
    <row r="111" spans="1:10" x14ac:dyDescent="0.25">
      <c r="A111" t="s">
        <v>244</v>
      </c>
      <c r="B111" t="str">
        <f t="shared" si="8"/>
        <v>SouthShoreCCVineyardR-4AOBC or Non-Net Metered</v>
      </c>
      <c r="C111" t="s">
        <v>249</v>
      </c>
      <c r="D111" s="95" t="s">
        <v>96</v>
      </c>
      <c r="E111" t="s">
        <v>322</v>
      </c>
      <c r="F111" s="129">
        <v>0.18118999999999999</v>
      </c>
      <c r="G111" s="129">
        <v>4.052E-2</v>
      </c>
      <c r="H111" s="129">
        <v>7.213E-2</v>
      </c>
      <c r="I111" s="129">
        <v>-3.6999999999999999E-4</v>
      </c>
      <c r="J111" s="96">
        <f t="shared" si="7"/>
        <v>0.25417000000000001</v>
      </c>
    </row>
    <row r="112" spans="1:10" x14ac:dyDescent="0.25">
      <c r="A112" t="s">
        <v>244</v>
      </c>
      <c r="B112" t="str">
        <f t="shared" si="8"/>
        <v>SouthShoreCCVineyardG-1(33/23/35/88)AOBC or Non-Net Metered</v>
      </c>
      <c r="C112" t="s">
        <v>249</v>
      </c>
      <c r="D112" s="95" t="s">
        <v>345</v>
      </c>
      <c r="E112" t="s">
        <v>322</v>
      </c>
      <c r="F112" s="4">
        <v>0.18034</v>
      </c>
      <c r="G112" s="103">
        <v>3.7940000000000002E-2</v>
      </c>
      <c r="H112" s="103">
        <v>5.1090000000000003E-2</v>
      </c>
      <c r="I112" s="103">
        <v>-3.6999999999999999E-4</v>
      </c>
      <c r="J112" s="96">
        <f t="shared" si="7"/>
        <v>0.23796</v>
      </c>
    </row>
    <row r="113" spans="1:10" x14ac:dyDescent="0.25">
      <c r="A113" t="s">
        <v>244</v>
      </c>
      <c r="B113" t="str">
        <f t="shared" si="8"/>
        <v>SouthShoreCCVineyardG-2(84)AOBC or Non-Net Metered</v>
      </c>
      <c r="C113" t="s">
        <v>249</v>
      </c>
      <c r="D113" s="95" t="s">
        <v>302</v>
      </c>
      <c r="E113" t="s">
        <v>322</v>
      </c>
      <c r="F113" s="4">
        <v>0.19322</v>
      </c>
      <c r="G113" s="103">
        <v>0</v>
      </c>
      <c r="H113" s="103">
        <v>2.3480000000000001E-2</v>
      </c>
      <c r="I113" s="103">
        <v>-3.6999999999999999E-4</v>
      </c>
      <c r="J113" s="96">
        <f t="shared" si="7"/>
        <v>0.20824000000000001</v>
      </c>
    </row>
    <row r="114" spans="1:10" x14ac:dyDescent="0.25">
      <c r="A114" t="s">
        <v>244</v>
      </c>
      <c r="B114" t="str">
        <f t="shared" si="8"/>
        <v>SouthShoreCCVineyardG-3(24)AOBC or Non-Net Metered</v>
      </c>
      <c r="C114" t="s">
        <v>249</v>
      </c>
      <c r="D114" s="95" t="s">
        <v>303</v>
      </c>
      <c r="E114" t="s">
        <v>322</v>
      </c>
      <c r="F114" s="4">
        <v>0.19322</v>
      </c>
      <c r="G114" s="4">
        <v>0</v>
      </c>
      <c r="H114" s="4">
        <v>1.4540000000000001E-2</v>
      </c>
      <c r="I114" s="103">
        <v>-3.6999999999999999E-4</v>
      </c>
      <c r="J114" s="96">
        <f t="shared" si="7"/>
        <v>0.20243</v>
      </c>
    </row>
    <row r="115" spans="1:10" x14ac:dyDescent="0.25">
      <c r="A115" t="s">
        <v>244</v>
      </c>
      <c r="B115" t="str">
        <f t="shared" si="8"/>
        <v>SouthShoreCCVineyardG-4(41)AOBC or Non-Net Metered</v>
      </c>
      <c r="C115" t="s">
        <v>249</v>
      </c>
      <c r="D115" s="95" t="s">
        <v>304</v>
      </c>
      <c r="E115" t="s">
        <v>322</v>
      </c>
      <c r="F115" s="4">
        <v>0.18034</v>
      </c>
      <c r="G115" s="4">
        <v>0</v>
      </c>
      <c r="H115" s="4">
        <v>3.7139999999999999E-2</v>
      </c>
      <c r="I115" s="103">
        <v>-3.6999999999999999E-4</v>
      </c>
      <c r="J115" s="96">
        <f t="shared" si="7"/>
        <v>0.20424</v>
      </c>
    </row>
    <row r="116" spans="1:10" x14ac:dyDescent="0.25">
      <c r="A116" t="s">
        <v>244</v>
      </c>
      <c r="B116" t="str">
        <f t="shared" si="8"/>
        <v>SouthShoreCCVineyardG-6(22)AOBC or Non-Net Metered</v>
      </c>
      <c r="C116" t="s">
        <v>249</v>
      </c>
      <c r="D116" s="95" t="s">
        <v>305</v>
      </c>
      <c r="E116" t="s">
        <v>322</v>
      </c>
      <c r="F116" s="4">
        <v>0.18034</v>
      </c>
      <c r="G116" s="103">
        <v>3.7940000000000002E-2</v>
      </c>
      <c r="H116" s="103">
        <v>3.4599999999999999E-2</v>
      </c>
      <c r="I116" s="103">
        <v>-3.6999999999999999E-4</v>
      </c>
      <c r="J116" s="96">
        <f t="shared" si="7"/>
        <v>0.22725000000000001</v>
      </c>
    </row>
    <row r="117" spans="1:10" x14ac:dyDescent="0.25">
      <c r="A117" t="s">
        <v>244</v>
      </c>
      <c r="B117" t="str">
        <f t="shared" si="8"/>
        <v>SouthShoreCCVineyardG-7(55/31)AOBC or Non-Net Metered</v>
      </c>
      <c r="C117" t="s">
        <v>249</v>
      </c>
      <c r="D117" s="95" t="s">
        <v>346</v>
      </c>
      <c r="E117" t="s">
        <v>322</v>
      </c>
      <c r="F117" s="4">
        <v>0.18034</v>
      </c>
      <c r="G117" s="103">
        <v>3.1009999999999999E-2</v>
      </c>
      <c r="H117" s="103">
        <v>4.156E-2</v>
      </c>
      <c r="I117" s="103">
        <v>-3.6999999999999999E-4</v>
      </c>
      <c r="J117" s="96">
        <f t="shared" si="7"/>
        <v>0.22727</v>
      </c>
    </row>
    <row r="118" spans="1:10" x14ac:dyDescent="0.25">
      <c r="A118" t="s">
        <v>244</v>
      </c>
      <c r="B118" t="str">
        <f t="shared" si="8"/>
        <v>WesternMassR-1AOBC or Non-Net Metered</v>
      </c>
      <c r="C118" t="s">
        <v>250</v>
      </c>
      <c r="D118" s="95" t="s">
        <v>38</v>
      </c>
      <c r="E118" t="s">
        <v>322</v>
      </c>
      <c r="F118" s="130">
        <v>0.16009000000000001</v>
      </c>
      <c r="G118" s="131">
        <v>4.052E-2</v>
      </c>
      <c r="H118" s="131">
        <v>7.8259999999999996E-2</v>
      </c>
      <c r="I118" s="131">
        <v>-3.6999999999999999E-4</v>
      </c>
      <c r="J118" s="96">
        <f t="shared" si="7"/>
        <v>0.23705000000000001</v>
      </c>
    </row>
    <row r="119" spans="1:10" x14ac:dyDescent="0.25">
      <c r="A119" t="s">
        <v>244</v>
      </c>
      <c r="B119" t="str">
        <f t="shared" si="8"/>
        <v>WesternMassR-2AOBC or Non-Net Metered</v>
      </c>
      <c r="C119" t="s">
        <v>250</v>
      </c>
      <c r="D119" s="95" t="s">
        <v>39</v>
      </c>
      <c r="E119" t="s">
        <v>322</v>
      </c>
      <c r="F119" s="4">
        <v>0.16009000000000001</v>
      </c>
      <c r="G119" s="103">
        <v>4.052E-2</v>
      </c>
      <c r="H119" s="103">
        <v>7.8259999999999996E-2</v>
      </c>
      <c r="I119" s="103">
        <v>-3.6999999999999999E-4</v>
      </c>
      <c r="J119" s="96">
        <f t="shared" si="7"/>
        <v>0.23705000000000001</v>
      </c>
    </row>
    <row r="120" spans="1:10" x14ac:dyDescent="0.25">
      <c r="A120" t="s">
        <v>244</v>
      </c>
      <c r="B120" t="str">
        <f t="shared" si="8"/>
        <v>WesternMassR-3AOBC or Non-Net Metered</v>
      </c>
      <c r="C120" t="s">
        <v>250</v>
      </c>
      <c r="D120" s="95" t="s">
        <v>95</v>
      </c>
      <c r="E120" t="s">
        <v>322</v>
      </c>
      <c r="F120" s="4">
        <v>0.16009000000000001</v>
      </c>
      <c r="G120" s="103">
        <v>4.052E-2</v>
      </c>
      <c r="H120" s="103">
        <v>7.213E-2</v>
      </c>
      <c r="I120" s="103">
        <v>-3.6999999999999999E-4</v>
      </c>
      <c r="J120" s="96">
        <f t="shared" si="7"/>
        <v>0.23307</v>
      </c>
    </row>
    <row r="121" spans="1:10" x14ac:dyDescent="0.25">
      <c r="A121" t="s">
        <v>244</v>
      </c>
      <c r="B121" t="str">
        <f t="shared" si="8"/>
        <v>WesternMassR-4AOBC or Non-Net Metered</v>
      </c>
      <c r="C121" t="s">
        <v>250</v>
      </c>
      <c r="D121" s="95" t="s">
        <v>96</v>
      </c>
      <c r="E121" t="s">
        <v>322</v>
      </c>
      <c r="F121" s="4">
        <v>0.16009000000000001</v>
      </c>
      <c r="G121" s="103">
        <v>4.052E-2</v>
      </c>
      <c r="H121" s="103">
        <v>7.213E-2</v>
      </c>
      <c r="I121" s="103">
        <v>-3.6999999999999999E-4</v>
      </c>
      <c r="J121" s="96">
        <f t="shared" si="7"/>
        <v>0.23307</v>
      </c>
    </row>
    <row r="122" spans="1:10" x14ac:dyDescent="0.25">
      <c r="A122" t="s">
        <v>244</v>
      </c>
      <c r="B122" t="str">
        <f t="shared" si="8"/>
        <v>WesternMass23AOBC or Non-Net Metered</v>
      </c>
      <c r="C122" t="s">
        <v>250</v>
      </c>
      <c r="D122" s="95" t="s">
        <v>347</v>
      </c>
      <c r="E122" t="s">
        <v>322</v>
      </c>
      <c r="F122" s="4">
        <v>0.16094</v>
      </c>
      <c r="G122" s="103">
        <v>4.3999999999999997E-2</v>
      </c>
      <c r="H122" s="103">
        <v>4.419E-2</v>
      </c>
      <c r="I122" s="127">
        <v>-3.6999999999999999E-4</v>
      </c>
      <c r="J122" s="96">
        <f t="shared" si="7"/>
        <v>0.21801999999999999</v>
      </c>
    </row>
    <row r="123" spans="1:10" x14ac:dyDescent="0.25">
      <c r="A123" t="s">
        <v>244</v>
      </c>
      <c r="B123" t="str">
        <f t="shared" si="8"/>
        <v>WesternMass24AOBC or Non-Net Metered</v>
      </c>
      <c r="C123" t="s">
        <v>250</v>
      </c>
      <c r="D123" s="95" t="s">
        <v>348</v>
      </c>
      <c r="E123" t="s">
        <v>322</v>
      </c>
      <c r="F123" s="4">
        <v>0.16094</v>
      </c>
      <c r="G123" s="103">
        <v>0</v>
      </c>
      <c r="H123" s="103">
        <v>2.2329999999999999E-2</v>
      </c>
      <c r="I123" s="127">
        <v>-3.6999999999999999E-4</v>
      </c>
      <c r="J123" s="96">
        <f t="shared" si="7"/>
        <v>0.17521</v>
      </c>
    </row>
    <row r="124" spans="1:10" x14ac:dyDescent="0.25">
      <c r="A124" t="s">
        <v>244</v>
      </c>
      <c r="B124" t="str">
        <f t="shared" si="8"/>
        <v>WesternMassG-1NDAOBC or Non-Net Metered</v>
      </c>
      <c r="C124" t="s">
        <v>250</v>
      </c>
      <c r="D124" s="95" t="s">
        <v>338</v>
      </c>
      <c r="E124" t="s">
        <v>322</v>
      </c>
      <c r="F124" s="4">
        <v>0.16094</v>
      </c>
      <c r="G124" s="103">
        <v>3.2169999999999997E-2</v>
      </c>
      <c r="H124" s="103">
        <v>5.3039999999999997E-2</v>
      </c>
      <c r="I124" s="127">
        <v>-3.6999999999999999E-4</v>
      </c>
      <c r="J124" s="96">
        <f t="shared" si="7"/>
        <v>0.21607999999999999</v>
      </c>
    </row>
    <row r="125" spans="1:10" x14ac:dyDescent="0.25">
      <c r="A125" t="s">
        <v>244</v>
      </c>
      <c r="B125" t="str">
        <f t="shared" si="8"/>
        <v>WesternMassG-1DAOBC or Non-Net Metered</v>
      </c>
      <c r="C125" t="s">
        <v>250</v>
      </c>
      <c r="D125" s="95" t="s">
        <v>339</v>
      </c>
      <c r="E125" t="s">
        <v>322</v>
      </c>
      <c r="F125" s="4">
        <v>0.16094</v>
      </c>
      <c r="G125" s="103">
        <v>0</v>
      </c>
      <c r="H125" s="103">
        <v>1.711E-2</v>
      </c>
      <c r="I125" s="127">
        <v>-3.6999999999999999E-4</v>
      </c>
      <c r="J125" s="96">
        <f t="shared" si="7"/>
        <v>0.17182</v>
      </c>
    </row>
    <row r="126" spans="1:10" x14ac:dyDescent="0.25">
      <c r="A126" t="s">
        <v>244</v>
      </c>
      <c r="B126" t="str">
        <f t="shared" si="8"/>
        <v>WesternMassG-2AOBC or Non-Net Metered</v>
      </c>
      <c r="C126" t="s">
        <v>250</v>
      </c>
      <c r="D126" s="95" t="s">
        <v>48</v>
      </c>
      <c r="E126" t="s">
        <v>322</v>
      </c>
      <c r="F126" s="4">
        <v>0.18</v>
      </c>
      <c r="G126" s="103">
        <v>0</v>
      </c>
      <c r="H126" s="103">
        <v>1.1339999999999999E-2</v>
      </c>
      <c r="I126" s="127">
        <v>-3.6999999999999999E-4</v>
      </c>
      <c r="J126" s="96">
        <f t="shared" si="7"/>
        <v>0.18712999999999999</v>
      </c>
    </row>
    <row r="127" spans="1:10" x14ac:dyDescent="0.25">
      <c r="A127" t="s">
        <v>244</v>
      </c>
      <c r="B127" t="str">
        <f t="shared" si="8"/>
        <v>WesternMassT-4AOBC or Non-Net Metered</v>
      </c>
      <c r="C127" t="s">
        <v>250</v>
      </c>
      <c r="D127" s="95" t="s">
        <v>99</v>
      </c>
      <c r="E127" t="s">
        <v>322</v>
      </c>
      <c r="F127" s="4">
        <v>0.18</v>
      </c>
      <c r="G127" s="103">
        <v>0</v>
      </c>
      <c r="H127" s="103">
        <v>1.133E-2</v>
      </c>
      <c r="I127" s="127">
        <v>-3.6999999999999999E-4</v>
      </c>
      <c r="J127" s="96">
        <f t="shared" si="7"/>
        <v>0.18712000000000001</v>
      </c>
    </row>
    <row r="128" spans="1:10" x14ac:dyDescent="0.25">
      <c r="A128" t="s">
        <v>244</v>
      </c>
      <c r="B128" t="str">
        <f t="shared" si="8"/>
        <v>WesternMassG-3AOBC or Non-Net Metered</v>
      </c>
      <c r="C128" t="s">
        <v>250</v>
      </c>
      <c r="D128" s="95" t="s">
        <v>49</v>
      </c>
      <c r="E128" t="s">
        <v>322</v>
      </c>
      <c r="F128" s="4">
        <v>0.18</v>
      </c>
      <c r="G128" s="103">
        <v>0</v>
      </c>
      <c r="H128" s="103">
        <v>6.6800000000000002E-3</v>
      </c>
      <c r="I128" s="127">
        <v>-3.6999999999999999E-4</v>
      </c>
      <c r="J128" s="96">
        <f t="shared" si="7"/>
        <v>0.18410000000000001</v>
      </c>
    </row>
    <row r="129" spans="1:10" x14ac:dyDescent="0.25">
      <c r="A129" t="s">
        <v>244</v>
      </c>
      <c r="B129" t="str">
        <f t="shared" si="8"/>
        <v>WesternMassT-5AOBC or Non-Net Metered</v>
      </c>
      <c r="C129" t="s">
        <v>250</v>
      </c>
      <c r="D129" s="95" t="s">
        <v>100</v>
      </c>
      <c r="E129" t="s">
        <v>322</v>
      </c>
      <c r="F129" s="132">
        <v>0.18</v>
      </c>
      <c r="G129" s="133">
        <v>0</v>
      </c>
      <c r="H129" s="133">
        <v>6.6699999999999997E-3</v>
      </c>
      <c r="I129" s="134">
        <v>-3.6999999999999999E-4</v>
      </c>
      <c r="J129" s="96">
        <f t="shared" si="7"/>
        <v>0.18409</v>
      </c>
    </row>
  </sheetData>
  <sheetProtection algorithmName="SHA-512" hashValue="U25E2NTaAp0jCNhU3O08U5+w/qJhsZjTXXj2mqdC42Ez0AzbSGv0n/a/niEbTzooYKNjbdQ7BP0xYVZsekkCwA==" saltValue="wwBhJhoxetXujBnLFvtt3A=="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18"/>
  <sheetViews>
    <sheetView zoomScaleNormal="100" workbookViewId="0">
      <selection sqref="A1:G1"/>
    </sheetView>
  </sheetViews>
  <sheetFormatPr defaultRowHeight="15" x14ac:dyDescent="0.25"/>
  <cols>
    <col min="1" max="1" width="9.85546875" bestFit="1" customWidth="1"/>
    <col min="2" max="5" width="12.28515625" customWidth="1"/>
    <col min="6" max="7" width="20.5703125" customWidth="1"/>
    <col min="13" max="13" width="13.28515625" customWidth="1"/>
    <col min="14" max="14" width="17.5703125" customWidth="1"/>
  </cols>
  <sheetData>
    <row r="1" spans="1:8" x14ac:dyDescent="0.25">
      <c r="A1" s="313" t="s">
        <v>61</v>
      </c>
      <c r="B1" s="313"/>
      <c r="C1" s="313"/>
      <c r="D1" s="313"/>
      <c r="E1" s="313"/>
      <c r="F1" s="313"/>
      <c r="G1" s="313"/>
    </row>
    <row r="2" spans="1:8" ht="17.100000000000001" customHeight="1" x14ac:dyDescent="0.25">
      <c r="A2" s="315" t="s">
        <v>7</v>
      </c>
      <c r="B2" s="316" t="s">
        <v>62</v>
      </c>
      <c r="C2" s="317" t="s">
        <v>63</v>
      </c>
      <c r="D2" s="317"/>
      <c r="E2" s="317"/>
      <c r="F2" s="314" t="s">
        <v>316</v>
      </c>
      <c r="G2" s="314" t="s">
        <v>321</v>
      </c>
    </row>
    <row r="3" spans="1:8" ht="29.1" customHeight="1" x14ac:dyDescent="0.25">
      <c r="A3" s="315"/>
      <c r="B3" s="316"/>
      <c r="C3" s="243" t="s">
        <v>64</v>
      </c>
      <c r="D3" s="243" t="s">
        <v>31</v>
      </c>
      <c r="E3" s="243" t="s">
        <v>32</v>
      </c>
      <c r="F3" s="314"/>
      <c r="G3" s="314"/>
    </row>
    <row r="4" spans="1:8" ht="30" x14ac:dyDescent="0.25">
      <c r="A4" s="210"/>
      <c r="B4" s="135" t="s">
        <v>33</v>
      </c>
      <c r="C4" s="135" t="s">
        <v>34</v>
      </c>
      <c r="D4" s="135" t="s">
        <v>35</v>
      </c>
      <c r="E4" s="135" t="s">
        <v>36</v>
      </c>
      <c r="F4" s="135" t="s">
        <v>37</v>
      </c>
      <c r="G4" s="135" t="s">
        <v>317</v>
      </c>
    </row>
    <row r="5" spans="1:8" x14ac:dyDescent="0.25">
      <c r="A5" s="125" t="s">
        <v>65</v>
      </c>
      <c r="B5" s="140">
        <v>0.18465000000000001</v>
      </c>
      <c r="C5" s="140">
        <v>0.15945999999999999</v>
      </c>
      <c r="D5" s="140">
        <v>3.5009999999999999E-2</v>
      </c>
      <c r="E5" s="140">
        <v>0</v>
      </c>
      <c r="F5" s="219">
        <f t="shared" ref="F5:F9" si="0">SUM(B5:E5)</f>
        <v>0.37912000000000001</v>
      </c>
      <c r="G5" s="219">
        <f>TRUNC(SUM(B5:E5)*0.65+B5*0.35,5)</f>
        <v>0.31104999999999999</v>
      </c>
    </row>
    <row r="6" spans="1:8" x14ac:dyDescent="0.25">
      <c r="A6" s="125" t="s">
        <v>66</v>
      </c>
      <c r="B6" s="140">
        <v>0.18465000000000001</v>
      </c>
      <c r="C6" s="140">
        <v>0.15643000000000001</v>
      </c>
      <c r="D6" s="140">
        <v>3.5009999999999999E-2</v>
      </c>
      <c r="E6" s="140">
        <v>0</v>
      </c>
      <c r="F6" s="219">
        <f t="shared" si="0"/>
        <v>0.37609000000000004</v>
      </c>
      <c r="G6" s="219">
        <f t="shared" ref="G6:G9" si="1">TRUNC(SUM(B6:E6)*0.65+B6*0.35,5)</f>
        <v>0.30908000000000002</v>
      </c>
    </row>
    <row r="7" spans="1:8" x14ac:dyDescent="0.25">
      <c r="A7" s="125" t="s">
        <v>67</v>
      </c>
      <c r="B7" s="140">
        <v>0.18465000000000001</v>
      </c>
      <c r="C7" s="140">
        <v>0.12537999999999999</v>
      </c>
      <c r="D7" s="140">
        <v>2.997E-2</v>
      </c>
      <c r="E7" s="140">
        <v>0</v>
      </c>
      <c r="F7" s="219">
        <f t="shared" si="0"/>
        <v>0.34</v>
      </c>
      <c r="G7" s="219">
        <f t="shared" si="1"/>
        <v>0.28561999999999999</v>
      </c>
      <c r="H7" s="4"/>
    </row>
    <row r="8" spans="1:8" ht="14.45" customHeight="1" x14ac:dyDescent="0.25">
      <c r="A8" s="125" t="s">
        <v>68</v>
      </c>
      <c r="B8" s="140">
        <v>0.17541000000000001</v>
      </c>
      <c r="C8" s="140">
        <v>7.3260000000000006E-2</v>
      </c>
      <c r="D8" s="140">
        <v>2.997E-2</v>
      </c>
      <c r="E8" s="140">
        <v>0</v>
      </c>
      <c r="F8" s="219">
        <f t="shared" si="0"/>
        <v>0.27864</v>
      </c>
      <c r="G8" s="219">
        <f t="shared" si="1"/>
        <v>0.24249999999999999</v>
      </c>
    </row>
    <row r="9" spans="1:8" ht="14.45" customHeight="1" x14ac:dyDescent="0.25">
      <c r="A9" s="125" t="s">
        <v>329</v>
      </c>
      <c r="B9" s="410">
        <v>9.9169999999999994E-2</v>
      </c>
      <c r="C9" s="140">
        <v>2.946E-2</v>
      </c>
      <c r="D9" s="140">
        <v>2.3259999999999999E-2</v>
      </c>
      <c r="E9" s="140">
        <v>0</v>
      </c>
      <c r="F9" s="409">
        <f t="shared" si="0"/>
        <v>0.15189</v>
      </c>
      <c r="G9" s="409">
        <f t="shared" si="1"/>
        <v>0.13342999999999999</v>
      </c>
    </row>
    <row r="10" spans="1:8" x14ac:dyDescent="0.25">
      <c r="A10" s="125" t="s">
        <v>70</v>
      </c>
      <c r="B10" s="140">
        <v>0.17541000000000001</v>
      </c>
      <c r="C10" s="140">
        <v>5.1709999999999999E-2</v>
      </c>
      <c r="D10" s="140">
        <v>2.997E-2</v>
      </c>
      <c r="E10" s="140">
        <v>0</v>
      </c>
      <c r="F10" s="219">
        <f>SUM(B10:E10)</f>
        <v>0.25709000000000004</v>
      </c>
      <c r="G10" s="219">
        <f t="shared" ref="G10" si="2">TRUNC(SUM(B10:E10)*0.65+B10*0.35,5)</f>
        <v>0.22850000000000001</v>
      </c>
    </row>
    <row r="11" spans="1:8" x14ac:dyDescent="0.25">
      <c r="A11" s="2"/>
      <c r="B11" s="4"/>
      <c r="C11" s="4"/>
      <c r="D11" s="4"/>
      <c r="E11" s="4"/>
      <c r="F11" s="4"/>
    </row>
    <row r="12" spans="1:8" x14ac:dyDescent="0.25">
      <c r="A12" s="193" t="s">
        <v>15</v>
      </c>
      <c r="B12" s="4"/>
      <c r="C12" s="4"/>
      <c r="D12" s="4"/>
      <c r="E12" s="4"/>
      <c r="F12" s="4"/>
      <c r="G12" s="4"/>
    </row>
    <row r="13" spans="1:8" x14ac:dyDescent="0.25">
      <c r="A13" s="194" t="s">
        <v>71</v>
      </c>
      <c r="B13" s="4"/>
      <c r="C13" s="4"/>
      <c r="D13" s="4"/>
      <c r="E13" s="4"/>
      <c r="F13" s="4"/>
      <c r="G13" s="4"/>
    </row>
    <row r="14" spans="1:8" x14ac:dyDescent="0.25">
      <c r="A14" s="8" t="s">
        <v>330</v>
      </c>
    </row>
    <row r="15" spans="1:8" x14ac:dyDescent="0.25">
      <c r="A15" s="8"/>
    </row>
    <row r="16" spans="1:8" x14ac:dyDescent="0.25">
      <c r="A16" s="193" t="s">
        <v>52</v>
      </c>
    </row>
    <row r="17" spans="1:3" x14ac:dyDescent="0.25">
      <c r="A17" s="195" t="s">
        <v>72</v>
      </c>
      <c r="C17" t="s">
        <v>73</v>
      </c>
    </row>
    <row r="18" spans="1:3" x14ac:dyDescent="0.25">
      <c r="A18" s="195" t="s">
        <v>74</v>
      </c>
      <c r="C18" s="93" t="s">
        <v>75</v>
      </c>
    </row>
  </sheetData>
  <sheetProtection algorithmName="SHA-512" hashValue="YTENwBmZNpNKVJr0qhRaymKwLLMZttPh+QV9Dmc/pNtAbBAJNvMu/k3ofi6Ruq8lGOUrekUfT2liJt1khv6E1A==" saltValue="C8MChQgb4BaQ/rNAPyaCyA==" spinCount="100000" sheet="1" objects="1" scenarios="1"/>
  <mergeCells count="6">
    <mergeCell ref="A1:G1"/>
    <mergeCell ref="G2:G3"/>
    <mergeCell ref="A2:A3"/>
    <mergeCell ref="B2:B3"/>
    <mergeCell ref="F2:F3"/>
    <mergeCell ref="C2:E2"/>
  </mergeCells>
  <hyperlinks>
    <hyperlink ref="C18" r:id="rId1" xr:uid="{00000000-0004-0000-01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T37"/>
  <sheetViews>
    <sheetView zoomScaleNormal="100" workbookViewId="0">
      <selection sqref="A1:G1"/>
    </sheetView>
  </sheetViews>
  <sheetFormatPr defaultRowHeight="15" x14ac:dyDescent="0.25"/>
  <cols>
    <col min="1" max="1" width="20.5703125" bestFit="1" customWidth="1"/>
    <col min="2" max="2" width="16.85546875" customWidth="1"/>
    <col min="3" max="3" width="12.5703125" bestFit="1" customWidth="1"/>
    <col min="4" max="5" width="12.5703125" customWidth="1"/>
    <col min="6" max="6" width="22.140625" customWidth="1"/>
    <col min="7" max="7" width="20.140625" customWidth="1"/>
    <col min="8" max="8" width="9.42578125" bestFit="1" customWidth="1"/>
  </cols>
  <sheetData>
    <row r="1" spans="1:8" ht="14.45" customHeight="1" x14ac:dyDescent="0.25">
      <c r="A1" s="318" t="s">
        <v>27</v>
      </c>
      <c r="B1" s="319"/>
      <c r="C1" s="319"/>
      <c r="D1" s="319"/>
      <c r="E1" s="319"/>
      <c r="F1" s="319"/>
      <c r="G1" s="320"/>
    </row>
    <row r="2" spans="1:8" ht="15" customHeight="1" x14ac:dyDescent="0.25">
      <c r="A2" s="322" t="s">
        <v>7</v>
      </c>
      <c r="B2" s="323" t="s">
        <v>28</v>
      </c>
      <c r="C2" s="242" t="s">
        <v>29</v>
      </c>
      <c r="D2" s="242"/>
      <c r="E2" s="242"/>
      <c r="F2" s="314" t="s">
        <v>316</v>
      </c>
      <c r="G2" s="314" t="s">
        <v>321</v>
      </c>
    </row>
    <row r="3" spans="1:8" ht="32.450000000000003" customHeight="1" x14ac:dyDescent="0.25">
      <c r="A3" s="322"/>
      <c r="B3" s="323"/>
      <c r="C3" s="196" t="s">
        <v>30</v>
      </c>
      <c r="D3" s="210" t="s">
        <v>31</v>
      </c>
      <c r="E3" s="210" t="s">
        <v>32</v>
      </c>
      <c r="F3" s="314"/>
      <c r="G3" s="314"/>
    </row>
    <row r="4" spans="1:8" ht="30" x14ac:dyDescent="0.25">
      <c r="A4" s="210"/>
      <c r="B4" s="135" t="s">
        <v>33</v>
      </c>
      <c r="C4" s="135" t="s">
        <v>34</v>
      </c>
      <c r="D4" s="135" t="s">
        <v>35</v>
      </c>
      <c r="E4" s="135" t="s">
        <v>36</v>
      </c>
      <c r="F4" s="135" t="s">
        <v>37</v>
      </c>
      <c r="G4" s="135" t="s">
        <v>317</v>
      </c>
    </row>
    <row r="5" spans="1:8" x14ac:dyDescent="0.25">
      <c r="A5" s="136" t="s">
        <v>38</v>
      </c>
      <c r="B5" s="137">
        <v>0.18345</v>
      </c>
      <c r="C5" s="137">
        <v>8.7980000000000003E-2</v>
      </c>
      <c r="D5" s="137">
        <v>4.0910000000000002E-2</v>
      </c>
      <c r="E5" s="137">
        <v>-5.1999999999999995E-4</v>
      </c>
      <c r="F5" s="219">
        <f>B5+C5+D5+E5</f>
        <v>0.31181999999999999</v>
      </c>
      <c r="G5" s="219">
        <f>TRUNC(SUM(B5:E5)*0.65+B5*0.35,5)</f>
        <v>0.26689000000000002</v>
      </c>
      <c r="H5" s="244"/>
    </row>
    <row r="6" spans="1:8" x14ac:dyDescent="0.25">
      <c r="A6" s="136" t="s">
        <v>39</v>
      </c>
      <c r="B6" s="137">
        <v>0.18345</v>
      </c>
      <c r="C6" s="137">
        <v>8.7980000000000003E-2</v>
      </c>
      <c r="D6" s="137">
        <v>4.0910000000000002E-2</v>
      </c>
      <c r="E6" s="137">
        <v>-5.1999999999999995E-4</v>
      </c>
      <c r="F6" s="219">
        <f t="shared" ref="F6:F13" si="0">B6+C6+D6+E6</f>
        <v>0.31181999999999999</v>
      </c>
      <c r="G6" s="219">
        <f t="shared" ref="G6:G13" si="1">TRUNC(SUM(B6:E6)*0.65+B6*0.35,5)</f>
        <v>0.26689000000000002</v>
      </c>
    </row>
    <row r="7" spans="1:8" x14ac:dyDescent="0.25">
      <c r="A7" s="136" t="s">
        <v>40</v>
      </c>
      <c r="B7" s="137">
        <v>0.17172000000000001</v>
      </c>
      <c r="C7" s="137">
        <v>7.7890000000000001E-2</v>
      </c>
      <c r="D7" s="137">
        <v>3.1710000000000002E-2</v>
      </c>
      <c r="E7" s="137">
        <v>-5.1999999999999995E-4</v>
      </c>
      <c r="F7" s="219">
        <f t="shared" si="0"/>
        <v>0.28079999999999999</v>
      </c>
      <c r="G7" s="219">
        <f t="shared" si="1"/>
        <v>0.24262</v>
      </c>
    </row>
    <row r="8" spans="1:8" x14ac:dyDescent="0.25">
      <c r="A8" s="136" t="s">
        <v>41</v>
      </c>
      <c r="B8" s="137">
        <v>0.16528999999999999</v>
      </c>
      <c r="C8" s="137">
        <v>2.068E-2</v>
      </c>
      <c r="D8" s="137">
        <v>3.048E-2</v>
      </c>
      <c r="E8" s="137">
        <v>-5.1999999999999995E-4</v>
      </c>
      <c r="F8" s="219">
        <f t="shared" si="0"/>
        <v>0.21593000000000001</v>
      </c>
      <c r="G8" s="219">
        <f t="shared" si="1"/>
        <v>0.19819999999999999</v>
      </c>
    </row>
    <row r="9" spans="1:8" x14ac:dyDescent="0.25">
      <c r="A9" s="136" t="s">
        <v>42</v>
      </c>
      <c r="B9" s="137">
        <v>0.16103999999999999</v>
      </c>
      <c r="C9" s="137">
        <v>2.068E-2</v>
      </c>
      <c r="D9" s="137">
        <v>3.048E-2</v>
      </c>
      <c r="E9" s="137">
        <v>-5.1999999999999995E-4</v>
      </c>
      <c r="F9" s="219">
        <f t="shared" si="0"/>
        <v>0.21168000000000001</v>
      </c>
      <c r="G9" s="219">
        <f t="shared" si="1"/>
        <v>0.19395000000000001</v>
      </c>
    </row>
    <row r="10" spans="1:8" x14ac:dyDescent="0.25">
      <c r="A10" s="136" t="s">
        <v>43</v>
      </c>
      <c r="B10" s="137">
        <v>0.16552</v>
      </c>
      <c r="C10" s="137">
        <v>2.068E-2</v>
      </c>
      <c r="D10" s="137">
        <v>3.048E-2</v>
      </c>
      <c r="E10" s="137">
        <v>-5.1999999999999995E-4</v>
      </c>
      <c r="F10" s="219">
        <f t="shared" si="0"/>
        <v>0.21616000000000002</v>
      </c>
      <c r="G10" s="219">
        <f t="shared" si="1"/>
        <v>0.19843</v>
      </c>
    </row>
    <row r="11" spans="1:8" x14ac:dyDescent="0.25">
      <c r="A11" s="136" t="s">
        <v>44</v>
      </c>
      <c r="B11" s="137">
        <v>0.16528999999999999</v>
      </c>
      <c r="C11" s="137">
        <v>1.153E-2</v>
      </c>
      <c r="D11" s="137">
        <v>3.2230000000000002E-2</v>
      </c>
      <c r="E11" s="137">
        <v>-5.1999999999999995E-4</v>
      </c>
      <c r="F11" s="219">
        <f t="shared" si="0"/>
        <v>0.20853000000000002</v>
      </c>
      <c r="G11" s="219">
        <f t="shared" si="1"/>
        <v>0.19339000000000001</v>
      </c>
    </row>
    <row r="12" spans="1:8" x14ac:dyDescent="0.25">
      <c r="A12" s="136" t="s">
        <v>45</v>
      </c>
      <c r="B12" s="137">
        <v>0.16103999999999999</v>
      </c>
      <c r="C12" s="137">
        <v>1.153E-2</v>
      </c>
      <c r="D12" s="137">
        <v>3.2230000000000002E-2</v>
      </c>
      <c r="E12" s="137">
        <v>-5.1999999999999995E-4</v>
      </c>
      <c r="F12" s="219">
        <f t="shared" si="0"/>
        <v>0.20428000000000002</v>
      </c>
      <c r="G12" s="219">
        <f t="shared" si="1"/>
        <v>0.18914</v>
      </c>
    </row>
    <row r="13" spans="1:8" x14ac:dyDescent="0.25">
      <c r="A13" s="136" t="s">
        <v>46</v>
      </c>
      <c r="B13" s="137">
        <v>0.16552</v>
      </c>
      <c r="C13" s="137">
        <v>1.153E-2</v>
      </c>
      <c r="D13" s="137">
        <v>3.2230000000000002E-2</v>
      </c>
      <c r="E13" s="137">
        <v>-5.1999999999999995E-4</v>
      </c>
      <c r="F13" s="219">
        <f t="shared" si="0"/>
        <v>0.20876000000000003</v>
      </c>
      <c r="G13" s="219">
        <f t="shared" si="1"/>
        <v>0.19361999999999999</v>
      </c>
    </row>
    <row r="14" spans="1:8" x14ac:dyDescent="0.25">
      <c r="A14" s="90"/>
    </row>
    <row r="15" spans="1:8" ht="15" customHeight="1" x14ac:dyDescent="0.25">
      <c r="A15" s="321" t="s">
        <v>47</v>
      </c>
      <c r="B15" s="321"/>
      <c r="C15" s="321"/>
      <c r="D15" s="321"/>
      <c r="E15" s="321"/>
      <c r="F15" s="321"/>
      <c r="G15" s="321"/>
    </row>
    <row r="16" spans="1:8" ht="15" customHeight="1" x14ac:dyDescent="0.25">
      <c r="A16" s="322" t="s">
        <v>7</v>
      </c>
      <c r="B16" s="323" t="s">
        <v>28</v>
      </c>
      <c r="C16" s="242" t="s">
        <v>29</v>
      </c>
      <c r="D16" s="242"/>
      <c r="E16" s="242"/>
      <c r="F16" s="314" t="s">
        <v>316</v>
      </c>
      <c r="G16" s="314" t="s">
        <v>321</v>
      </c>
    </row>
    <row r="17" spans="1:20" ht="29.1" customHeight="1" x14ac:dyDescent="0.25">
      <c r="A17" s="322"/>
      <c r="B17" s="323"/>
      <c r="C17" s="196" t="s">
        <v>30</v>
      </c>
      <c r="D17" s="210" t="s">
        <v>31</v>
      </c>
      <c r="E17" s="210" t="s">
        <v>32</v>
      </c>
      <c r="F17" s="314"/>
      <c r="G17" s="314"/>
    </row>
    <row r="18" spans="1:20" ht="30" x14ac:dyDescent="0.25">
      <c r="A18" s="210"/>
      <c r="B18" s="135" t="s">
        <v>33</v>
      </c>
      <c r="C18" s="135" t="s">
        <v>34</v>
      </c>
      <c r="D18" s="135" t="s">
        <v>35</v>
      </c>
      <c r="E18" s="135" t="s">
        <v>36</v>
      </c>
      <c r="F18" s="135" t="s">
        <v>37</v>
      </c>
      <c r="G18" s="135" t="s">
        <v>317</v>
      </c>
    </row>
    <row r="19" spans="1:20" x14ac:dyDescent="0.25">
      <c r="A19" s="136" t="s">
        <v>38</v>
      </c>
      <c r="B19" s="137">
        <v>0.18345</v>
      </c>
      <c r="C19" s="137">
        <v>8.7980000000000003E-2</v>
      </c>
      <c r="D19" s="137">
        <v>4.0910000000000002E-2</v>
      </c>
      <c r="E19" s="137">
        <v>-5.1999999999999995E-4</v>
      </c>
      <c r="F19" s="219">
        <f t="shared" ref="F19:F23" si="2">B19+C19+D19+E19</f>
        <v>0.31181999999999999</v>
      </c>
      <c r="G19" s="219">
        <f>TRUNC(SUM(B19:E19)*0.65+B19*0.35,5)</f>
        <v>0.26689000000000002</v>
      </c>
    </row>
    <row r="20" spans="1:20" x14ac:dyDescent="0.25">
      <c r="A20" s="136" t="s">
        <v>39</v>
      </c>
      <c r="B20" s="137">
        <v>0.18345</v>
      </c>
      <c r="C20" s="137">
        <v>8.7980000000000003E-2</v>
      </c>
      <c r="D20" s="137">
        <v>4.0910000000000002E-2</v>
      </c>
      <c r="E20" s="137">
        <v>-5.1999999999999995E-4</v>
      </c>
      <c r="F20" s="219">
        <f t="shared" si="2"/>
        <v>0.31181999999999999</v>
      </c>
      <c r="G20" s="219">
        <f t="shared" ref="G20:G23" si="3">TRUNC(SUM(B20:E20)*0.65+B20*0.35,5)</f>
        <v>0.26689000000000002</v>
      </c>
    </row>
    <row r="21" spans="1:20" x14ac:dyDescent="0.25">
      <c r="A21" s="136" t="s">
        <v>40</v>
      </c>
      <c r="B21" s="137">
        <v>0.17172000000000001</v>
      </c>
      <c r="C21" s="137">
        <v>7.7890000000000001E-2</v>
      </c>
      <c r="D21" s="137">
        <v>3.1710000000000002E-2</v>
      </c>
      <c r="E21" s="137">
        <v>-5.1999999999999995E-4</v>
      </c>
      <c r="F21" s="219">
        <f t="shared" si="2"/>
        <v>0.28079999999999999</v>
      </c>
      <c r="G21" s="219">
        <f t="shared" si="3"/>
        <v>0.24262</v>
      </c>
    </row>
    <row r="22" spans="1:20" x14ac:dyDescent="0.25">
      <c r="A22" s="136" t="s">
        <v>48</v>
      </c>
      <c r="B22" s="137">
        <v>0.16552</v>
      </c>
      <c r="C22" s="137">
        <v>2.068E-2</v>
      </c>
      <c r="D22" s="137">
        <v>3.048E-2</v>
      </c>
      <c r="E22" s="137">
        <v>-5.1999999999999995E-4</v>
      </c>
      <c r="F22" s="219">
        <f t="shared" si="2"/>
        <v>0.21616000000000002</v>
      </c>
      <c r="G22" s="219">
        <f t="shared" si="3"/>
        <v>0.19843</v>
      </c>
    </row>
    <row r="23" spans="1:20" x14ac:dyDescent="0.25">
      <c r="A23" s="136" t="s">
        <v>49</v>
      </c>
      <c r="B23" s="137">
        <v>0.16552</v>
      </c>
      <c r="C23" s="137">
        <v>1.153E-2</v>
      </c>
      <c r="D23" s="137">
        <v>3.2230000000000002E-2</v>
      </c>
      <c r="E23" s="137">
        <v>-5.1999999999999995E-4</v>
      </c>
      <c r="F23" s="219">
        <f t="shared" si="2"/>
        <v>0.20876000000000003</v>
      </c>
      <c r="G23" s="219">
        <f t="shared" si="3"/>
        <v>0.19361999999999999</v>
      </c>
    </row>
    <row r="24" spans="1:20" x14ac:dyDescent="0.25">
      <c r="A24" s="89"/>
      <c r="B24" s="128"/>
      <c r="C24" s="128"/>
      <c r="D24" s="128"/>
      <c r="E24" s="128"/>
      <c r="F24" s="128"/>
    </row>
    <row r="25" spans="1:20" s="126" customFormat="1" x14ac:dyDescent="0.25">
      <c r="A25" s="120" t="s">
        <v>15</v>
      </c>
      <c r="B25"/>
      <c r="C25"/>
      <c r="D25"/>
      <c r="E25"/>
      <c r="F25"/>
      <c r="G25" s="208"/>
      <c r="L25"/>
      <c r="M25"/>
      <c r="N25"/>
      <c r="O25"/>
      <c r="P25"/>
      <c r="Q25"/>
      <c r="R25"/>
      <c r="S25"/>
      <c r="T25"/>
    </row>
    <row r="26" spans="1:20" s="126" customFormat="1" ht="27.75" customHeight="1" x14ac:dyDescent="0.25">
      <c r="A26" s="324" t="s">
        <v>50</v>
      </c>
      <c r="B26" s="324"/>
      <c r="C26" s="324"/>
      <c r="D26" s="324"/>
      <c r="E26" s="324"/>
      <c r="F26" s="324"/>
      <c r="G26" s="324"/>
      <c r="L26"/>
      <c r="M26"/>
      <c r="N26"/>
      <c r="O26"/>
      <c r="P26"/>
      <c r="Q26"/>
      <c r="R26"/>
      <c r="S26"/>
      <c r="T26"/>
    </row>
    <row r="27" spans="1:20" s="126" customFormat="1" x14ac:dyDescent="0.25">
      <c r="A27" s="121"/>
      <c r="B27" s="4"/>
      <c r="C27" s="4"/>
      <c r="D27" s="4"/>
      <c r="E27" s="4"/>
      <c r="F27" s="4"/>
      <c r="G27"/>
      <c r="L27"/>
      <c r="M27"/>
      <c r="N27"/>
      <c r="O27"/>
      <c r="P27"/>
      <c r="Q27"/>
      <c r="R27"/>
      <c r="S27"/>
      <c r="T27"/>
    </row>
    <row r="28" spans="1:20" s="126" customFormat="1" x14ac:dyDescent="0.25">
      <c r="A28" s="121" t="s">
        <v>51</v>
      </c>
      <c r="B28" s="4"/>
      <c r="C28" s="4"/>
      <c r="D28" s="4"/>
      <c r="E28" s="4"/>
      <c r="F28" s="4"/>
      <c r="G28"/>
      <c r="L28"/>
      <c r="M28"/>
      <c r="N28"/>
      <c r="O28"/>
      <c r="P28"/>
      <c r="Q28"/>
      <c r="R28"/>
      <c r="S28"/>
      <c r="T28"/>
    </row>
    <row r="29" spans="1:20" s="126" customFormat="1" ht="27" customHeight="1" x14ac:dyDescent="0.25">
      <c r="A29" s="325" t="s">
        <v>315</v>
      </c>
      <c r="B29" s="325"/>
      <c r="C29" s="325"/>
      <c r="D29" s="325"/>
      <c r="E29" s="325"/>
      <c r="F29" s="325"/>
      <c r="G29" s="325"/>
      <c r="L29"/>
      <c r="M29"/>
      <c r="N29"/>
      <c r="O29"/>
      <c r="P29"/>
      <c r="Q29"/>
      <c r="R29"/>
      <c r="S29"/>
      <c r="T29"/>
    </row>
    <row r="30" spans="1:20" s="126" customFormat="1" x14ac:dyDescent="0.25">
      <c r="A30" s="120"/>
      <c r="B30"/>
      <c r="C30"/>
      <c r="D30"/>
      <c r="E30"/>
      <c r="F30"/>
      <c r="G30"/>
      <c r="L30"/>
      <c r="M30"/>
      <c r="N30"/>
      <c r="O30"/>
      <c r="P30"/>
      <c r="Q30"/>
      <c r="R30"/>
      <c r="S30"/>
      <c r="T30"/>
    </row>
    <row r="31" spans="1:20" s="126" customFormat="1" x14ac:dyDescent="0.25">
      <c r="A31" s="120" t="s">
        <v>52</v>
      </c>
      <c r="B31"/>
      <c r="C31"/>
      <c r="D31"/>
      <c r="E31"/>
      <c r="F31"/>
      <c r="G31"/>
    </row>
    <row r="32" spans="1:20" s="126" customFormat="1" x14ac:dyDescent="0.25">
      <c r="A32" s="92" t="s">
        <v>53</v>
      </c>
      <c r="B32" s="138"/>
      <c r="C32" s="122" t="s">
        <v>54</v>
      </c>
      <c r="D32" s="122"/>
      <c r="E32"/>
      <c r="F32"/>
      <c r="G32"/>
    </row>
    <row r="33" spans="1:7" s="126" customFormat="1" x14ac:dyDescent="0.25">
      <c r="A33" s="92" t="s">
        <v>55</v>
      </c>
      <c r="B33" s="138"/>
      <c r="C33" s="122" t="s">
        <v>56</v>
      </c>
      <c r="D33" s="139"/>
      <c r="E33"/>
      <c r="F33"/>
      <c r="G33"/>
    </row>
    <row r="34" spans="1:7" x14ac:dyDescent="0.25">
      <c r="A34" s="92" t="s">
        <v>57</v>
      </c>
      <c r="B34" s="138"/>
      <c r="C34" s="122" t="s">
        <v>58</v>
      </c>
      <c r="D34" s="139"/>
    </row>
    <row r="35" spans="1:7" x14ac:dyDescent="0.25">
      <c r="A35" s="92" t="s">
        <v>59</v>
      </c>
      <c r="B35" s="138"/>
      <c r="C35" s="122" t="s">
        <v>60</v>
      </c>
      <c r="D35" s="122"/>
    </row>
    <row r="36" spans="1:7" x14ac:dyDescent="0.25">
      <c r="A36" s="92"/>
      <c r="B36" s="92"/>
      <c r="C36" s="93"/>
    </row>
    <row r="37" spans="1:7" x14ac:dyDescent="0.25">
      <c r="A37" s="3"/>
    </row>
  </sheetData>
  <sheetProtection algorithmName="SHA-512" hashValue="DQOjl8AH3ZSg/LkdzlT8cA7t9gw1gWLbNUU8B/uWC2eklouHuPD5hIkZEoy7lC206wQWuGgthHBPOwgIa65/TQ==" saltValue="apHEBsIjfaTlV2mekUAsKA==" spinCount="100000" sheet="1" objects="1" scenarios="1"/>
  <mergeCells count="12">
    <mergeCell ref="A26:G26"/>
    <mergeCell ref="A29:G29"/>
    <mergeCell ref="A16:A17"/>
    <mergeCell ref="B16:B17"/>
    <mergeCell ref="F16:F17"/>
    <mergeCell ref="G16:G17"/>
    <mergeCell ref="A1:G1"/>
    <mergeCell ref="A15:G15"/>
    <mergeCell ref="A2:A3"/>
    <mergeCell ref="B2:B3"/>
    <mergeCell ref="F2:F3"/>
    <mergeCell ref="G2:G3"/>
  </mergeCells>
  <hyperlinks>
    <hyperlink ref="C32" r:id="rId1" xr:uid="{1A7FFF8E-6434-4C8B-B883-4B3F3AEFDE66}"/>
    <hyperlink ref="C33" r:id="rId2" xr:uid="{85FCD8D9-74D6-4E98-B97B-6009CAC1B639}"/>
    <hyperlink ref="C34" r:id="rId3" xr:uid="{3AC8E793-111F-4297-98C0-C67793C4A9D9}"/>
  </hyperlinks>
  <pageMargins left="0.7" right="0.7" top="0.75" bottom="0.75" header="0.3" footer="0.3"/>
  <pageSetup scale="36" orientation="portrait" r:id="rId4"/>
  <ignoredErrors>
    <ignoredError sqref="G5:G13 G19:G23"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51"/>
  <sheetViews>
    <sheetView zoomScaleNormal="100" workbookViewId="0">
      <pane xSplit="2" ySplit="4" topLeftCell="C5" activePane="bottomRight" state="frozen"/>
      <selection pane="topRight" activeCell="C1" sqref="C1"/>
      <selection pane="bottomLeft" activeCell="A5" sqref="A5"/>
      <selection pane="bottomRight" sqref="A1:H1"/>
    </sheetView>
  </sheetViews>
  <sheetFormatPr defaultRowHeight="15" x14ac:dyDescent="0.25"/>
  <cols>
    <col min="1" max="1" width="13.5703125" customWidth="1"/>
    <col min="2" max="2" width="19.140625" customWidth="1"/>
    <col min="3" max="3" width="16.85546875" customWidth="1"/>
    <col min="4" max="4" width="12.5703125" bestFit="1" customWidth="1"/>
    <col min="5" max="6" width="12.5703125" customWidth="1"/>
    <col min="7" max="8" width="20.140625" customWidth="1"/>
  </cols>
  <sheetData>
    <row r="1" spans="1:8" ht="15" customHeight="1" x14ac:dyDescent="0.25">
      <c r="A1" s="318" t="s">
        <v>244</v>
      </c>
      <c r="B1" s="319"/>
      <c r="C1" s="319"/>
      <c r="D1" s="319"/>
      <c r="E1" s="319"/>
      <c r="F1" s="319"/>
      <c r="G1" s="319"/>
      <c r="H1" s="320"/>
    </row>
    <row r="2" spans="1:8" ht="15" customHeight="1" x14ac:dyDescent="0.25">
      <c r="A2" s="326" t="s">
        <v>6</v>
      </c>
      <c r="B2" s="331" t="s">
        <v>7</v>
      </c>
      <c r="C2" s="326" t="s">
        <v>76</v>
      </c>
      <c r="D2" s="333" t="s">
        <v>63</v>
      </c>
      <c r="E2" s="334"/>
      <c r="F2" s="335"/>
      <c r="G2" s="326" t="s">
        <v>316</v>
      </c>
      <c r="H2" s="326" t="s">
        <v>321</v>
      </c>
    </row>
    <row r="3" spans="1:8" ht="27.6" customHeight="1" x14ac:dyDescent="0.25">
      <c r="A3" s="327"/>
      <c r="B3" s="332"/>
      <c r="C3" s="327"/>
      <c r="D3" s="243" t="s">
        <v>31</v>
      </c>
      <c r="E3" s="243" t="s">
        <v>64</v>
      </c>
      <c r="F3" s="243" t="s">
        <v>32</v>
      </c>
      <c r="G3" s="327"/>
      <c r="H3" s="327"/>
    </row>
    <row r="4" spans="1:8" ht="34.5" customHeight="1" thickBot="1" x14ac:dyDescent="0.3">
      <c r="A4" s="210"/>
      <c r="B4" s="247"/>
      <c r="C4" s="135" t="s">
        <v>33</v>
      </c>
      <c r="D4" s="135" t="s">
        <v>34</v>
      </c>
      <c r="E4" s="135" t="s">
        <v>35</v>
      </c>
      <c r="F4" s="135" t="s">
        <v>36</v>
      </c>
      <c r="G4" s="135" t="s">
        <v>37</v>
      </c>
      <c r="H4" s="135" t="s">
        <v>317</v>
      </c>
    </row>
    <row r="5" spans="1:8" ht="17.25" customHeight="1" x14ac:dyDescent="0.25">
      <c r="A5" s="328" t="s">
        <v>77</v>
      </c>
      <c r="B5" s="105" t="s">
        <v>349</v>
      </c>
      <c r="C5" s="261">
        <v>0.18118999999999999</v>
      </c>
      <c r="D5" s="261">
        <v>4.052E-2</v>
      </c>
      <c r="E5" s="261">
        <v>7.8259999999999996E-2</v>
      </c>
      <c r="F5" s="261">
        <v>-3.6999999999999999E-4</v>
      </c>
      <c r="G5" s="219">
        <f t="shared" ref="G5" si="0">SUM(C5:F5)</f>
        <v>0.29959999999999998</v>
      </c>
      <c r="H5" s="219">
        <f>TRUNC(SUM(C5:F5)*0.65+C5*0.35,5)</f>
        <v>0.25814999999999999</v>
      </c>
    </row>
    <row r="6" spans="1:8" ht="16.5" customHeight="1" x14ac:dyDescent="0.25">
      <c r="A6" s="329"/>
      <c r="B6" s="212" t="s">
        <v>350</v>
      </c>
      <c r="C6" s="213">
        <v>0.18118999999999999</v>
      </c>
      <c r="D6" s="213">
        <v>4.052E-2</v>
      </c>
      <c r="E6" s="213">
        <v>7.8259999999999996E-2</v>
      </c>
      <c r="F6" s="213">
        <v>-3.6999999999999999E-4</v>
      </c>
      <c r="G6" s="219">
        <f t="shared" ref="G6:G38" si="1">SUM(C6:F6)</f>
        <v>0.29959999999999998</v>
      </c>
      <c r="H6" s="219">
        <f t="shared" ref="H6:H38" si="2">TRUNC(SUM(C6:F6)*0.65+C6*0.35,5)</f>
        <v>0.25814999999999999</v>
      </c>
    </row>
    <row r="7" spans="1:8" ht="17.25" x14ac:dyDescent="0.25">
      <c r="A7" s="329"/>
      <c r="B7" s="212" t="s">
        <v>351</v>
      </c>
      <c r="C7" s="213">
        <v>0.18118999999999999</v>
      </c>
      <c r="D7" s="213">
        <v>4.052E-2</v>
      </c>
      <c r="E7" s="213">
        <v>7.213E-2</v>
      </c>
      <c r="F7" s="213">
        <v>-3.6999999999999999E-4</v>
      </c>
      <c r="G7" s="219">
        <f t="shared" si="1"/>
        <v>0.29347000000000001</v>
      </c>
      <c r="H7" s="219">
        <f t="shared" si="2"/>
        <v>0.25417000000000001</v>
      </c>
    </row>
    <row r="8" spans="1:8" ht="18" thickBot="1" x14ac:dyDescent="0.3">
      <c r="A8" s="330"/>
      <c r="B8" s="214" t="s">
        <v>352</v>
      </c>
      <c r="C8" s="215">
        <v>0.18118999999999999</v>
      </c>
      <c r="D8" s="215">
        <v>4.052E-2</v>
      </c>
      <c r="E8" s="215">
        <v>7.213E-2</v>
      </c>
      <c r="F8" s="215">
        <v>-3.6999999999999999E-4</v>
      </c>
      <c r="G8" s="219">
        <f t="shared" si="1"/>
        <v>0.29347000000000001</v>
      </c>
      <c r="H8" s="219">
        <f t="shared" si="2"/>
        <v>0.25417000000000001</v>
      </c>
    </row>
    <row r="9" spans="1:8" x14ac:dyDescent="0.25">
      <c r="A9" s="262"/>
      <c r="B9" s="105" t="s">
        <v>331</v>
      </c>
      <c r="C9" s="260">
        <v>0.18034</v>
      </c>
      <c r="D9" s="260">
        <v>3.3640000000000003E-2</v>
      </c>
      <c r="E9" s="260">
        <v>6.6129999999999994E-2</v>
      </c>
      <c r="F9" s="261">
        <v>-3.6999999999999999E-4</v>
      </c>
      <c r="G9" s="219">
        <f t="shared" si="1"/>
        <v>0.27973999999999999</v>
      </c>
      <c r="H9" s="219">
        <f t="shared" si="2"/>
        <v>0.24495</v>
      </c>
    </row>
    <row r="10" spans="1:8" x14ac:dyDescent="0.25">
      <c r="A10" s="112"/>
      <c r="B10" s="125" t="s">
        <v>332</v>
      </c>
      <c r="C10" s="140">
        <v>0.18034</v>
      </c>
      <c r="D10" s="140">
        <v>0</v>
      </c>
      <c r="E10" s="140">
        <v>2.579E-2</v>
      </c>
      <c r="F10" s="213">
        <v>-3.6999999999999999E-4</v>
      </c>
      <c r="G10" s="219">
        <f t="shared" si="1"/>
        <v>0.20576</v>
      </c>
      <c r="H10" s="219">
        <f t="shared" si="2"/>
        <v>0.19686000000000001</v>
      </c>
    </row>
    <row r="11" spans="1:8" x14ac:dyDescent="0.25">
      <c r="A11" s="111"/>
      <c r="B11" s="125" t="s">
        <v>333</v>
      </c>
      <c r="C11" s="140">
        <v>0.19314000000000001</v>
      </c>
      <c r="D11" s="140">
        <v>0</v>
      </c>
      <c r="E11" s="140">
        <v>9.3699999999999999E-3</v>
      </c>
      <c r="F11" s="213">
        <v>-3.6999999999999999E-4</v>
      </c>
      <c r="G11" s="219">
        <f t="shared" si="1"/>
        <v>0.20213999999999999</v>
      </c>
      <c r="H11" s="219">
        <f t="shared" si="2"/>
        <v>0.19899</v>
      </c>
    </row>
    <row r="12" spans="1:8" x14ac:dyDescent="0.25">
      <c r="A12" s="111"/>
      <c r="B12" s="125" t="s">
        <v>334</v>
      </c>
      <c r="C12" s="140">
        <v>0.19322</v>
      </c>
      <c r="D12" s="140">
        <v>0</v>
      </c>
      <c r="E12" s="140">
        <v>9.3699999999999999E-3</v>
      </c>
      <c r="F12" s="213">
        <v>-3.6999999999999999E-4</v>
      </c>
      <c r="G12" s="219">
        <f t="shared" si="1"/>
        <v>0.20221999999999998</v>
      </c>
      <c r="H12" s="219">
        <f t="shared" si="2"/>
        <v>0.19907</v>
      </c>
    </row>
    <row r="13" spans="1:8" x14ac:dyDescent="0.25">
      <c r="A13" s="112" t="s">
        <v>83</v>
      </c>
      <c r="B13" s="125" t="s">
        <v>84</v>
      </c>
      <c r="C13" s="140">
        <v>0.19314000000000001</v>
      </c>
      <c r="D13" s="213">
        <v>0</v>
      </c>
      <c r="E13" s="213">
        <v>5.1000000000000004E-3</v>
      </c>
      <c r="F13" s="213">
        <v>-3.6999999999999999E-4</v>
      </c>
      <c r="G13" s="219">
        <f t="shared" si="1"/>
        <v>0.19786999999999999</v>
      </c>
      <c r="H13" s="219">
        <f t="shared" si="2"/>
        <v>0.19621</v>
      </c>
    </row>
    <row r="14" spans="1:8" x14ac:dyDescent="0.25">
      <c r="A14" s="112" t="s">
        <v>85</v>
      </c>
      <c r="B14" s="125" t="s">
        <v>86</v>
      </c>
      <c r="C14" s="140">
        <v>0.19322</v>
      </c>
      <c r="D14" s="213">
        <v>0</v>
      </c>
      <c r="E14" s="213">
        <v>5.1000000000000004E-3</v>
      </c>
      <c r="F14" s="213">
        <v>-3.6999999999999999E-4</v>
      </c>
      <c r="G14" s="219">
        <f t="shared" si="1"/>
        <v>0.19794999999999999</v>
      </c>
      <c r="H14" s="219">
        <f t="shared" si="2"/>
        <v>0.19628999999999999</v>
      </c>
    </row>
    <row r="15" spans="1:8" ht="15.75" thickBot="1" x14ac:dyDescent="0.3">
      <c r="A15" s="248"/>
      <c r="B15" s="106" t="s">
        <v>87</v>
      </c>
      <c r="C15" s="241">
        <v>0.18034</v>
      </c>
      <c r="D15" s="241">
        <v>3.4020000000000002E-2</v>
      </c>
      <c r="E15" s="241">
        <v>6.6119999999999998E-2</v>
      </c>
      <c r="F15" s="215">
        <v>-3.6999999999999999E-4</v>
      </c>
      <c r="G15" s="219">
        <f t="shared" si="1"/>
        <v>0.28011000000000003</v>
      </c>
      <c r="H15" s="219">
        <f t="shared" si="2"/>
        <v>0.24518999999999999</v>
      </c>
    </row>
    <row r="16" spans="1:8" ht="15" customHeight="1" x14ac:dyDescent="0.25">
      <c r="A16" s="109"/>
      <c r="B16" s="104" t="s">
        <v>335</v>
      </c>
      <c r="C16" s="140">
        <v>0.18034</v>
      </c>
      <c r="D16" s="213">
        <v>3.7940000000000002E-2</v>
      </c>
      <c r="E16" s="213">
        <v>4.7809999999999998E-2</v>
      </c>
      <c r="F16" s="213">
        <v>-3.6999999999999999E-4</v>
      </c>
      <c r="G16" s="219">
        <f t="shared" si="1"/>
        <v>0.26572000000000001</v>
      </c>
      <c r="H16" s="219">
        <f t="shared" si="2"/>
        <v>0.23583000000000001</v>
      </c>
    </row>
    <row r="17" spans="1:8" x14ac:dyDescent="0.25">
      <c r="A17" s="110" t="s">
        <v>78</v>
      </c>
      <c r="B17" s="125" t="s">
        <v>79</v>
      </c>
      <c r="C17" s="140">
        <v>0.19314000000000001</v>
      </c>
      <c r="D17" s="213">
        <v>0</v>
      </c>
      <c r="E17" s="213">
        <v>2.3529999999999999E-2</v>
      </c>
      <c r="F17" s="213">
        <v>-3.6999999999999999E-4</v>
      </c>
      <c r="G17" s="219">
        <f t="shared" si="1"/>
        <v>0.21629999999999999</v>
      </c>
      <c r="H17" s="219">
        <f t="shared" si="2"/>
        <v>0.20818999999999999</v>
      </c>
    </row>
    <row r="18" spans="1:8" x14ac:dyDescent="0.25">
      <c r="A18" s="111"/>
      <c r="B18" s="102" t="s">
        <v>80</v>
      </c>
      <c r="C18" s="140">
        <v>0.19314000000000001</v>
      </c>
      <c r="D18" s="213">
        <v>0</v>
      </c>
      <c r="E18" s="213">
        <v>6.2599999999999999E-3</v>
      </c>
      <c r="F18" s="213">
        <v>-3.6999999999999999E-4</v>
      </c>
      <c r="G18" s="219">
        <f t="shared" si="1"/>
        <v>0.19902999999999998</v>
      </c>
      <c r="H18" s="219">
        <f t="shared" si="2"/>
        <v>0.19696</v>
      </c>
    </row>
    <row r="19" spans="1:8" x14ac:dyDescent="0.25">
      <c r="A19" s="109"/>
      <c r="B19" s="102" t="s">
        <v>81</v>
      </c>
      <c r="C19" s="240">
        <v>0.18034</v>
      </c>
      <c r="D19" s="217">
        <v>3.7940000000000002E-2</v>
      </c>
      <c r="E19" s="217">
        <v>4.0439999999999997E-2</v>
      </c>
      <c r="F19" s="213">
        <v>-3.6999999999999999E-4</v>
      </c>
      <c r="G19" s="219">
        <f t="shared" si="1"/>
        <v>0.25835000000000002</v>
      </c>
      <c r="H19" s="219">
        <f t="shared" si="2"/>
        <v>0.23104</v>
      </c>
    </row>
    <row r="20" spans="1:8" ht="15.75" thickBot="1" x14ac:dyDescent="0.3">
      <c r="A20" s="263"/>
      <c r="B20" s="106" t="s">
        <v>82</v>
      </c>
      <c r="C20" s="241">
        <v>0.18034</v>
      </c>
      <c r="D20" s="215">
        <v>3.3349999999999998E-2</v>
      </c>
      <c r="E20" s="215">
        <v>7.6960000000000001E-2</v>
      </c>
      <c r="F20" s="215">
        <v>-3.6999999999999999E-4</v>
      </c>
      <c r="G20" s="219">
        <f t="shared" si="1"/>
        <v>0.29027999999999998</v>
      </c>
      <c r="H20" s="219">
        <f t="shared" si="2"/>
        <v>0.25180000000000002</v>
      </c>
    </row>
    <row r="21" spans="1:8" x14ac:dyDescent="0.25">
      <c r="A21" s="264"/>
      <c r="B21" s="107" t="s">
        <v>336</v>
      </c>
      <c r="C21" s="260">
        <v>0.18034</v>
      </c>
      <c r="D21" s="265">
        <v>3.7940000000000002E-2</v>
      </c>
      <c r="E21" s="265">
        <v>5.1090000000000003E-2</v>
      </c>
      <c r="F21" s="261">
        <v>-3.6999999999999999E-4</v>
      </c>
      <c r="G21" s="219">
        <f t="shared" si="1"/>
        <v>0.26900000000000002</v>
      </c>
      <c r="H21" s="219">
        <f t="shared" si="2"/>
        <v>0.23796</v>
      </c>
    </row>
    <row r="22" spans="1:8" x14ac:dyDescent="0.25">
      <c r="A22" s="113" t="s">
        <v>88</v>
      </c>
      <c r="B22" s="125" t="s">
        <v>89</v>
      </c>
      <c r="C22" s="140">
        <v>0.19322</v>
      </c>
      <c r="D22" s="219">
        <v>0</v>
      </c>
      <c r="E22" s="219">
        <v>2.3480000000000001E-2</v>
      </c>
      <c r="F22" s="213">
        <v>-3.6999999999999999E-4</v>
      </c>
      <c r="G22" s="219">
        <f t="shared" si="1"/>
        <v>0.21632999999999999</v>
      </c>
      <c r="H22" s="219">
        <f t="shared" si="2"/>
        <v>0.20824000000000001</v>
      </c>
    </row>
    <row r="23" spans="1:8" x14ac:dyDescent="0.25">
      <c r="A23" s="114" t="s">
        <v>90</v>
      </c>
      <c r="B23" s="108" t="s">
        <v>91</v>
      </c>
      <c r="C23" s="239">
        <v>0.19322</v>
      </c>
      <c r="D23" s="219">
        <v>0</v>
      </c>
      <c r="E23" s="219">
        <v>1.4540000000000001E-2</v>
      </c>
      <c r="F23" s="216">
        <v>-3.6999999999999999E-4</v>
      </c>
      <c r="G23" s="219">
        <f t="shared" si="1"/>
        <v>0.20738999999999999</v>
      </c>
      <c r="H23" s="219">
        <f t="shared" si="2"/>
        <v>0.20243</v>
      </c>
    </row>
    <row r="24" spans="1:8" ht="15" customHeight="1" x14ac:dyDescent="0.25">
      <c r="A24" s="113" t="s">
        <v>92</v>
      </c>
      <c r="B24" s="108" t="s">
        <v>93</v>
      </c>
      <c r="C24" s="140">
        <v>0.18034</v>
      </c>
      <c r="D24" s="218">
        <v>0</v>
      </c>
      <c r="E24" s="218">
        <v>3.7139999999999999E-2</v>
      </c>
      <c r="F24" s="216">
        <v>-3.6999999999999999E-4</v>
      </c>
      <c r="G24" s="219">
        <f t="shared" si="1"/>
        <v>0.21711</v>
      </c>
      <c r="H24" s="219">
        <f t="shared" si="2"/>
        <v>0.20424</v>
      </c>
    </row>
    <row r="25" spans="1:8" x14ac:dyDescent="0.25">
      <c r="A25" s="113"/>
      <c r="B25" s="108" t="s">
        <v>94</v>
      </c>
      <c r="C25" s="140">
        <v>0.18034</v>
      </c>
      <c r="D25" s="218">
        <v>3.7940000000000002E-2</v>
      </c>
      <c r="E25" s="218">
        <v>3.4599999999999999E-2</v>
      </c>
      <c r="F25" s="216">
        <v>-3.6999999999999999E-4</v>
      </c>
      <c r="G25" s="219">
        <f t="shared" si="1"/>
        <v>0.25251000000000001</v>
      </c>
      <c r="H25" s="219">
        <f t="shared" si="2"/>
        <v>0.22725000000000001</v>
      </c>
    </row>
    <row r="26" spans="1:8" ht="15.75" thickBot="1" x14ac:dyDescent="0.3">
      <c r="A26" s="115"/>
      <c r="B26" s="106" t="s">
        <v>337</v>
      </c>
      <c r="C26" s="241">
        <v>0.18034</v>
      </c>
      <c r="D26" s="220">
        <v>3.1009999999999999E-2</v>
      </c>
      <c r="E26" s="220">
        <v>4.156E-2</v>
      </c>
      <c r="F26" s="215">
        <v>-3.6999999999999999E-4</v>
      </c>
      <c r="G26" s="219">
        <f t="shared" si="1"/>
        <v>0.25254000000000004</v>
      </c>
      <c r="H26" s="219">
        <f t="shared" si="2"/>
        <v>0.22727</v>
      </c>
    </row>
    <row r="27" spans="1:8" x14ac:dyDescent="0.25">
      <c r="A27" s="112"/>
      <c r="B27" s="108" t="s">
        <v>38</v>
      </c>
      <c r="C27" s="260">
        <v>0.16009000000000001</v>
      </c>
      <c r="D27" s="260">
        <v>4.052E-2</v>
      </c>
      <c r="E27" s="260">
        <v>7.8259999999999996E-2</v>
      </c>
      <c r="F27" s="260">
        <v>-3.6999999999999999E-4</v>
      </c>
      <c r="G27" s="219">
        <f t="shared" si="1"/>
        <v>0.27850000000000003</v>
      </c>
      <c r="H27" s="219">
        <f t="shared" si="2"/>
        <v>0.23705000000000001</v>
      </c>
    </row>
    <row r="28" spans="1:8" x14ac:dyDescent="0.25">
      <c r="A28" s="112"/>
      <c r="B28" s="125" t="s">
        <v>39</v>
      </c>
      <c r="C28" s="140">
        <v>0.16009000000000001</v>
      </c>
      <c r="D28" s="140">
        <v>4.052E-2</v>
      </c>
      <c r="E28" s="140">
        <v>7.8259999999999996E-2</v>
      </c>
      <c r="F28" s="140">
        <v>-3.6999999999999999E-4</v>
      </c>
      <c r="G28" s="219">
        <f t="shared" si="1"/>
        <v>0.27850000000000003</v>
      </c>
      <c r="H28" s="219">
        <f t="shared" si="2"/>
        <v>0.23705000000000001</v>
      </c>
    </row>
    <row r="29" spans="1:8" x14ac:dyDescent="0.25">
      <c r="A29" s="112"/>
      <c r="B29" s="125" t="s">
        <v>95</v>
      </c>
      <c r="C29" s="140">
        <v>0.16009000000000001</v>
      </c>
      <c r="D29" s="140">
        <v>4.052E-2</v>
      </c>
      <c r="E29" s="140">
        <v>7.213E-2</v>
      </c>
      <c r="F29" s="140">
        <v>-3.6999999999999999E-4</v>
      </c>
      <c r="G29" s="219">
        <f t="shared" si="1"/>
        <v>0.27237</v>
      </c>
      <c r="H29" s="219">
        <f t="shared" si="2"/>
        <v>0.23307</v>
      </c>
    </row>
    <row r="30" spans="1:8" x14ac:dyDescent="0.25">
      <c r="A30" s="112"/>
      <c r="B30" s="125" t="s">
        <v>96</v>
      </c>
      <c r="C30" s="140">
        <v>0.16009000000000001</v>
      </c>
      <c r="D30" s="140">
        <v>4.052E-2</v>
      </c>
      <c r="E30" s="140">
        <v>7.213E-2</v>
      </c>
      <c r="F30" s="140">
        <v>-3.6999999999999999E-4</v>
      </c>
      <c r="G30" s="219">
        <f t="shared" si="1"/>
        <v>0.27237</v>
      </c>
      <c r="H30" s="219">
        <f t="shared" si="2"/>
        <v>0.23307</v>
      </c>
    </row>
    <row r="31" spans="1:8" x14ac:dyDescent="0.25">
      <c r="A31" s="112"/>
      <c r="B31" s="125">
        <v>23</v>
      </c>
      <c r="C31" s="239">
        <v>0.16094</v>
      </c>
      <c r="D31" s="216">
        <v>4.3999999999999997E-2</v>
      </c>
      <c r="E31" s="216">
        <v>4.419E-2</v>
      </c>
      <c r="F31" s="266">
        <v>-3.6999999999999999E-4</v>
      </c>
      <c r="G31" s="219">
        <f t="shared" si="1"/>
        <v>0.24876000000000001</v>
      </c>
      <c r="H31" s="219">
        <f t="shared" si="2"/>
        <v>0.21801999999999999</v>
      </c>
    </row>
    <row r="32" spans="1:8" x14ac:dyDescent="0.25">
      <c r="A32" s="110" t="s">
        <v>97</v>
      </c>
      <c r="B32" s="125">
        <v>24</v>
      </c>
      <c r="C32" s="140">
        <v>0.16094</v>
      </c>
      <c r="D32" s="213">
        <v>0</v>
      </c>
      <c r="E32" s="213">
        <v>2.2329999999999999E-2</v>
      </c>
      <c r="F32" s="221">
        <v>-3.6999999999999999E-4</v>
      </c>
      <c r="G32" s="219">
        <f t="shared" si="1"/>
        <v>0.18289999999999998</v>
      </c>
      <c r="H32" s="219">
        <f t="shared" si="2"/>
        <v>0.17521</v>
      </c>
    </row>
    <row r="33" spans="1:8" ht="15" customHeight="1" x14ac:dyDescent="0.25">
      <c r="A33" s="109" t="s">
        <v>98</v>
      </c>
      <c r="B33" s="125" t="s">
        <v>338</v>
      </c>
      <c r="C33" s="140">
        <v>0.16094</v>
      </c>
      <c r="D33" s="213">
        <v>3.2169999999999997E-2</v>
      </c>
      <c r="E33" s="213">
        <v>5.3039999999999997E-2</v>
      </c>
      <c r="F33" s="221">
        <v>-3.6999999999999999E-4</v>
      </c>
      <c r="G33" s="219">
        <f t="shared" si="1"/>
        <v>0.24578</v>
      </c>
      <c r="H33" s="219">
        <f t="shared" si="2"/>
        <v>0.21607999999999999</v>
      </c>
    </row>
    <row r="34" spans="1:8" x14ac:dyDescent="0.25">
      <c r="A34" s="116"/>
      <c r="B34" s="125" t="s">
        <v>339</v>
      </c>
      <c r="C34" s="140">
        <v>0.16094</v>
      </c>
      <c r="D34" s="213">
        <v>0</v>
      </c>
      <c r="E34" s="213">
        <v>1.711E-2</v>
      </c>
      <c r="F34" s="221">
        <v>-3.6999999999999999E-4</v>
      </c>
      <c r="G34" s="219">
        <f t="shared" si="1"/>
        <v>0.17767999999999998</v>
      </c>
      <c r="H34" s="219">
        <f t="shared" si="2"/>
        <v>0.17182</v>
      </c>
    </row>
    <row r="35" spans="1:8" x14ac:dyDescent="0.25">
      <c r="A35" s="116"/>
      <c r="B35" s="125" t="s">
        <v>48</v>
      </c>
      <c r="C35" s="140">
        <v>0.18</v>
      </c>
      <c r="D35" s="213">
        <v>0</v>
      </c>
      <c r="E35" s="213">
        <v>1.1339999999999999E-2</v>
      </c>
      <c r="F35" s="221">
        <v>-3.6999999999999999E-4</v>
      </c>
      <c r="G35" s="219">
        <f t="shared" si="1"/>
        <v>0.19096999999999997</v>
      </c>
      <c r="H35" s="219">
        <f t="shared" si="2"/>
        <v>0.18712999999999999</v>
      </c>
    </row>
    <row r="36" spans="1:8" x14ac:dyDescent="0.25">
      <c r="A36" s="116"/>
      <c r="B36" s="125" t="s">
        <v>99</v>
      </c>
      <c r="C36" s="140">
        <v>0.18</v>
      </c>
      <c r="D36" s="213">
        <v>0</v>
      </c>
      <c r="E36" s="213">
        <v>1.133E-2</v>
      </c>
      <c r="F36" s="221">
        <v>-3.6999999999999999E-4</v>
      </c>
      <c r="G36" s="219">
        <f t="shared" si="1"/>
        <v>0.19095999999999999</v>
      </c>
      <c r="H36" s="219">
        <f t="shared" si="2"/>
        <v>0.18712000000000001</v>
      </c>
    </row>
    <row r="37" spans="1:8" x14ac:dyDescent="0.25">
      <c r="A37" s="116"/>
      <c r="B37" s="125" t="s">
        <v>49</v>
      </c>
      <c r="C37" s="140">
        <v>0.18</v>
      </c>
      <c r="D37" s="213">
        <v>0</v>
      </c>
      <c r="E37" s="213">
        <v>6.6800000000000002E-3</v>
      </c>
      <c r="F37" s="221">
        <v>-3.6999999999999999E-4</v>
      </c>
      <c r="G37" s="219">
        <f t="shared" si="1"/>
        <v>0.18630999999999998</v>
      </c>
      <c r="H37" s="219">
        <f t="shared" si="2"/>
        <v>0.18410000000000001</v>
      </c>
    </row>
    <row r="38" spans="1:8" ht="15.75" thickBot="1" x14ac:dyDescent="0.3">
      <c r="A38" s="117"/>
      <c r="B38" s="106" t="s">
        <v>100</v>
      </c>
      <c r="C38" s="241">
        <v>0.18</v>
      </c>
      <c r="D38" s="215">
        <v>0</v>
      </c>
      <c r="E38" s="215">
        <v>6.6699999999999997E-3</v>
      </c>
      <c r="F38" s="222">
        <v>-3.6999999999999999E-4</v>
      </c>
      <c r="G38" s="219">
        <f t="shared" si="1"/>
        <v>0.18629999999999999</v>
      </c>
      <c r="H38" s="219">
        <f t="shared" si="2"/>
        <v>0.18409</v>
      </c>
    </row>
    <row r="39" spans="1:8" x14ac:dyDescent="0.25">
      <c r="A39" s="119"/>
    </row>
    <row r="40" spans="1:8" x14ac:dyDescent="0.25">
      <c r="A40" s="120" t="s">
        <v>15</v>
      </c>
    </row>
    <row r="41" spans="1:8" ht="17.25" x14ac:dyDescent="0.25">
      <c r="A41" s="121" t="s">
        <v>101</v>
      </c>
    </row>
    <row r="42" spans="1:8" ht="17.25" x14ac:dyDescent="0.25">
      <c r="A42" s="121" t="s">
        <v>102</v>
      </c>
    </row>
    <row r="43" spans="1:8" ht="17.25" x14ac:dyDescent="0.25">
      <c r="A43" s="121" t="s">
        <v>103</v>
      </c>
    </row>
    <row r="44" spans="1:8" ht="17.25" x14ac:dyDescent="0.25">
      <c r="A44" s="121" t="s">
        <v>104</v>
      </c>
    </row>
    <row r="45" spans="1:8" x14ac:dyDescent="0.25">
      <c r="A45" s="121" t="s">
        <v>105</v>
      </c>
    </row>
    <row r="46" spans="1:8" x14ac:dyDescent="0.25">
      <c r="A46" s="121"/>
    </row>
    <row r="47" spans="1:8" x14ac:dyDescent="0.25">
      <c r="A47" s="120" t="s">
        <v>52</v>
      </c>
    </row>
    <row r="48" spans="1:8" x14ac:dyDescent="0.25">
      <c r="A48" s="121" t="s">
        <v>106</v>
      </c>
      <c r="D48" s="122" t="s">
        <v>107</v>
      </c>
    </row>
    <row r="49" spans="1:4" x14ac:dyDescent="0.25">
      <c r="A49" s="121" t="s">
        <v>108</v>
      </c>
      <c r="D49" s="122" t="s">
        <v>109</v>
      </c>
    </row>
    <row r="50" spans="1:4" x14ac:dyDescent="0.25">
      <c r="A50" s="118" t="s">
        <v>74</v>
      </c>
      <c r="D50" s="122" t="s">
        <v>75</v>
      </c>
    </row>
    <row r="51" spans="1:4" x14ac:dyDescent="0.25">
      <c r="A51" s="118"/>
      <c r="D51" s="93"/>
    </row>
  </sheetData>
  <sheetProtection algorithmName="SHA-512" hashValue="XPJ+5M4VmhtNtz5kA9wveExjkLT7QBpEIyHe4Q9NpUV3PR15gwfCqYBdTZt50Y4rk83S8RYb3Vc3t8oIyB+3uQ==" saltValue="g2pBDnvfC41wU7iYKpUbYg==" spinCount="100000" sheet="1" objects="1" scenarios="1"/>
  <mergeCells count="8">
    <mergeCell ref="A1:H1"/>
    <mergeCell ref="H2:H3"/>
    <mergeCell ref="A5:A8"/>
    <mergeCell ref="A2:A3"/>
    <mergeCell ref="B2:B3"/>
    <mergeCell ref="C2:C3"/>
    <mergeCell ref="D2:F2"/>
    <mergeCell ref="G2:G3"/>
  </mergeCells>
  <hyperlinks>
    <hyperlink ref="D48" r:id="rId1" xr:uid="{E1820789-D54E-4BB2-B1B7-C649979B0A57}"/>
    <hyperlink ref="D49" r:id="rId2" xr:uid="{EEA3D642-2557-4B5E-9608-2E07DBC5CC54}"/>
    <hyperlink ref="D50" r:id="rId3" xr:uid="{62C1DAD1-6F4B-4917-AE4A-E55584B4477A}"/>
  </hyperlinks>
  <pageMargins left="0.7" right="0.7" top="0.75" bottom="0.75" header="0.3" footer="0.3"/>
  <pageSetup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118"/>
  <sheetViews>
    <sheetView zoomScale="80" zoomScaleNormal="80" workbookViewId="0">
      <selection sqref="A1:T2"/>
    </sheetView>
  </sheetViews>
  <sheetFormatPr defaultRowHeight="15" x14ac:dyDescent="0.25"/>
  <cols>
    <col min="2" max="2" width="23.85546875" customWidth="1"/>
    <col min="3" max="3" width="20.140625" customWidth="1"/>
    <col min="4" max="4" width="22" customWidth="1"/>
    <col min="5" max="5" width="22.140625" customWidth="1"/>
    <col min="6" max="6" width="12.85546875" customWidth="1"/>
    <col min="7" max="7" width="11.5703125" customWidth="1"/>
    <col min="8" max="8" width="14.140625" bestFit="1" customWidth="1"/>
    <col min="9" max="9" width="14.5703125" bestFit="1" customWidth="1"/>
    <col min="10" max="10" width="11" bestFit="1" customWidth="1"/>
    <col min="11" max="11" width="11.5703125" bestFit="1" customWidth="1"/>
    <col min="12" max="12" width="11.140625" customWidth="1"/>
    <col min="13" max="13" width="12.85546875" bestFit="1" customWidth="1"/>
    <col min="14" max="14" width="11" bestFit="1" customWidth="1"/>
    <col min="15" max="15" width="14.5703125" bestFit="1" customWidth="1"/>
    <col min="16" max="16" width="16.140625" customWidth="1"/>
  </cols>
  <sheetData>
    <row r="1" spans="1:15" ht="15" customHeight="1" x14ac:dyDescent="0.25">
      <c r="A1" s="419" t="s">
        <v>110</v>
      </c>
      <c r="B1" s="414" t="s">
        <v>111</v>
      </c>
      <c r="C1" s="351" t="s">
        <v>112</v>
      </c>
      <c r="D1" s="351" t="s">
        <v>113</v>
      </c>
      <c r="E1" s="353" t="s">
        <v>114</v>
      </c>
      <c r="F1" s="6"/>
      <c r="H1" s="6"/>
      <c r="I1" s="6"/>
      <c r="J1" s="6"/>
      <c r="K1" s="6"/>
      <c r="L1" s="6"/>
      <c r="M1" s="6"/>
      <c r="N1" s="6"/>
      <c r="O1" s="6"/>
    </row>
    <row r="2" spans="1:15" x14ac:dyDescent="0.25">
      <c r="A2" s="420"/>
      <c r="B2" s="320"/>
      <c r="C2" s="352"/>
      <c r="D2" s="352"/>
      <c r="E2" s="354"/>
      <c r="F2" s="6"/>
      <c r="G2" s="6"/>
      <c r="H2" s="6"/>
      <c r="I2" s="6"/>
      <c r="J2" s="6"/>
      <c r="K2" s="89"/>
      <c r="L2" s="89"/>
      <c r="M2" s="89"/>
      <c r="N2" s="89"/>
      <c r="O2" s="89"/>
    </row>
    <row r="3" spans="1:15" x14ac:dyDescent="0.25">
      <c r="A3" s="420"/>
      <c r="B3" s="415">
        <v>45627</v>
      </c>
      <c r="C3" s="268">
        <v>0.19303999999999999</v>
      </c>
      <c r="D3" s="268">
        <v>0.22220999999999999</v>
      </c>
      <c r="E3" s="412">
        <v>0.12078999999999999</v>
      </c>
      <c r="F3" s="6"/>
      <c r="G3" s="6"/>
      <c r="H3" s="6"/>
      <c r="I3" s="201"/>
      <c r="J3" s="201"/>
      <c r="K3" s="201"/>
      <c r="L3" s="200"/>
      <c r="M3" s="199"/>
    </row>
    <row r="4" spans="1:15" x14ac:dyDescent="0.25">
      <c r="A4" s="420"/>
      <c r="B4" s="415">
        <v>45597</v>
      </c>
      <c r="C4" s="268">
        <v>0.19303999999999999</v>
      </c>
      <c r="D4" s="268">
        <v>0.17706</v>
      </c>
      <c r="E4" s="413">
        <v>7.7420000000000003E-2</v>
      </c>
      <c r="F4" s="6"/>
      <c r="G4" s="6"/>
      <c r="H4" s="6"/>
      <c r="I4" s="201"/>
      <c r="J4" s="201"/>
      <c r="K4" s="201"/>
      <c r="L4" s="200"/>
      <c r="M4" s="199"/>
    </row>
    <row r="5" spans="1:15" x14ac:dyDescent="0.25">
      <c r="A5" s="420"/>
      <c r="B5" s="416">
        <v>45566</v>
      </c>
      <c r="C5" s="268">
        <v>0.19303999999999999</v>
      </c>
      <c r="D5" s="268">
        <v>0.15359</v>
      </c>
      <c r="E5" s="269">
        <v>7.288E-2</v>
      </c>
      <c r="F5" s="6"/>
      <c r="G5" s="6"/>
      <c r="H5" s="6"/>
      <c r="I5" s="201"/>
      <c r="J5" s="201"/>
      <c r="K5" s="201"/>
      <c r="L5" s="200"/>
      <c r="M5" s="199"/>
    </row>
    <row r="6" spans="1:15" x14ac:dyDescent="0.25">
      <c r="A6" s="420"/>
      <c r="B6" s="415">
        <v>45536</v>
      </c>
      <c r="C6" s="268">
        <v>0.19303999999999999</v>
      </c>
      <c r="D6" s="268">
        <v>0.15728</v>
      </c>
      <c r="E6" s="269">
        <v>7.3709999999999998E-2</v>
      </c>
      <c r="F6" s="6"/>
      <c r="G6" s="6"/>
      <c r="H6" s="6"/>
      <c r="I6" s="201"/>
      <c r="J6" s="201"/>
      <c r="K6" s="201"/>
      <c r="L6" s="200"/>
      <c r="M6" s="199"/>
    </row>
    <row r="7" spans="1:15" x14ac:dyDescent="0.25">
      <c r="A7" s="420"/>
      <c r="B7" s="416">
        <v>45505</v>
      </c>
      <c r="C7" s="268">
        <v>0.19303999999999999</v>
      </c>
      <c r="D7" s="268">
        <v>0.16472999999999999</v>
      </c>
      <c r="E7" s="269">
        <v>8.2140000000000005E-2</v>
      </c>
      <c r="F7" s="6"/>
      <c r="G7" s="6"/>
      <c r="H7" s="6"/>
      <c r="I7" s="201"/>
      <c r="J7" s="201"/>
      <c r="K7" s="201"/>
      <c r="L7" s="200"/>
      <c r="M7" s="199"/>
    </row>
    <row r="8" spans="1:15" x14ac:dyDescent="0.25">
      <c r="A8" s="420"/>
      <c r="B8" s="415">
        <v>45474</v>
      </c>
      <c r="C8" s="268">
        <v>0.19338</v>
      </c>
      <c r="D8" s="268">
        <v>0.18057999999999999</v>
      </c>
      <c r="E8" s="269">
        <v>8.2140000000000005E-2</v>
      </c>
      <c r="F8" s="6"/>
      <c r="G8" s="6"/>
      <c r="H8" s="6"/>
      <c r="I8" s="201"/>
      <c r="J8" s="201"/>
      <c r="K8" s="201"/>
      <c r="L8" s="200"/>
      <c r="M8" s="199"/>
    </row>
    <row r="9" spans="1:15" x14ac:dyDescent="0.25">
      <c r="A9" s="420"/>
      <c r="B9" s="416">
        <v>45444</v>
      </c>
      <c r="C9" s="268">
        <v>0.19338</v>
      </c>
      <c r="D9" s="268">
        <v>0.16777</v>
      </c>
      <c r="E9" s="269">
        <v>6.7909999999999998E-2</v>
      </c>
      <c r="F9" s="6"/>
      <c r="G9" s="6"/>
      <c r="H9" s="6"/>
      <c r="I9" s="201"/>
      <c r="J9" s="201"/>
      <c r="K9" s="201"/>
      <c r="L9" s="200"/>
      <c r="M9" s="199"/>
    </row>
    <row r="10" spans="1:15" x14ac:dyDescent="0.25">
      <c r="A10" s="420"/>
      <c r="B10" s="415">
        <v>45413</v>
      </c>
      <c r="C10" s="268">
        <v>0.19338</v>
      </c>
      <c r="D10" s="268">
        <v>0.16516</v>
      </c>
      <c r="E10" s="269">
        <v>6.2480000000000001E-2</v>
      </c>
      <c r="F10" s="6"/>
      <c r="G10" s="6"/>
      <c r="H10" s="6"/>
      <c r="I10" s="201"/>
      <c r="J10" s="201"/>
      <c r="K10" s="201"/>
      <c r="L10" s="200"/>
      <c r="M10" s="199"/>
    </row>
    <row r="11" spans="1:15" x14ac:dyDescent="0.25">
      <c r="A11" s="420"/>
      <c r="B11" s="416">
        <v>45383</v>
      </c>
      <c r="C11" s="268">
        <v>0.19338</v>
      </c>
      <c r="D11" s="268">
        <v>0.17351</v>
      </c>
      <c r="E11" s="269">
        <v>6.2890000000000001E-2</v>
      </c>
      <c r="F11" s="6"/>
      <c r="G11" s="6"/>
      <c r="H11" s="6"/>
      <c r="I11" s="201"/>
      <c r="J11" s="201"/>
      <c r="K11" s="201"/>
      <c r="L11" s="200"/>
      <c r="M11" s="199"/>
    </row>
    <row r="12" spans="1:15" x14ac:dyDescent="0.25">
      <c r="A12" s="420"/>
      <c r="B12" s="415">
        <v>45352</v>
      </c>
      <c r="C12" s="268">
        <v>0.19338</v>
      </c>
      <c r="D12" s="268">
        <v>0.20186999999999999</v>
      </c>
      <c r="E12" s="269">
        <v>6.2080000000000003E-2</v>
      </c>
      <c r="F12" s="6"/>
      <c r="G12" s="6"/>
      <c r="H12" s="6"/>
      <c r="I12" s="201"/>
      <c r="J12" s="201"/>
      <c r="K12" s="201"/>
      <c r="L12" s="200"/>
      <c r="M12" s="199"/>
    </row>
    <row r="13" spans="1:15" x14ac:dyDescent="0.25">
      <c r="A13" s="420"/>
      <c r="B13" s="416">
        <v>45323</v>
      </c>
      <c r="C13" s="268">
        <v>0.19338</v>
      </c>
      <c r="D13" s="268">
        <v>0.26705000000000001</v>
      </c>
      <c r="E13" s="269">
        <v>7.5539999999999996E-2</v>
      </c>
      <c r="F13" s="6"/>
      <c r="G13" s="6"/>
      <c r="H13" s="6"/>
      <c r="I13" s="201"/>
      <c r="J13" s="201"/>
      <c r="K13" s="201"/>
      <c r="L13" s="200"/>
      <c r="M13" s="199"/>
    </row>
    <row r="14" spans="1:15" x14ac:dyDescent="0.25">
      <c r="A14" s="420"/>
      <c r="B14" s="415">
        <v>45292</v>
      </c>
      <c r="C14" s="268">
        <v>0.21206</v>
      </c>
      <c r="D14" s="268">
        <v>0.30243999999999999</v>
      </c>
      <c r="E14" s="269">
        <v>0.10276852941176472</v>
      </c>
      <c r="F14" s="6"/>
      <c r="G14" s="6"/>
      <c r="H14" s="6"/>
      <c r="I14" s="201"/>
      <c r="J14" s="201"/>
      <c r="K14" s="201"/>
      <c r="L14" s="200"/>
      <c r="M14" s="199"/>
    </row>
    <row r="15" spans="1:15" x14ac:dyDescent="0.25">
      <c r="A15" s="420"/>
      <c r="B15" s="415">
        <v>45261</v>
      </c>
      <c r="C15" s="268">
        <v>0.21206</v>
      </c>
      <c r="D15" s="268">
        <v>0.25202999999999998</v>
      </c>
      <c r="E15" s="270">
        <v>8.4500000000000006E-2</v>
      </c>
      <c r="F15" s="6"/>
      <c r="G15" s="6"/>
      <c r="H15" s="6"/>
      <c r="I15" s="6"/>
      <c r="J15" s="6"/>
      <c r="K15" s="201"/>
      <c r="L15" s="201"/>
      <c r="M15" s="201"/>
      <c r="N15" s="200"/>
      <c r="O15" s="199"/>
    </row>
    <row r="16" spans="1:15" x14ac:dyDescent="0.25">
      <c r="A16" s="420"/>
      <c r="B16" s="415">
        <v>45231</v>
      </c>
      <c r="C16" s="268">
        <v>0.21206</v>
      </c>
      <c r="D16" s="268">
        <v>0.19613999999999998</v>
      </c>
      <c r="E16" s="270">
        <v>6.8500000000000005E-2</v>
      </c>
      <c r="F16" s="6"/>
      <c r="G16" s="6"/>
      <c r="H16" s="6"/>
      <c r="I16" s="6"/>
      <c r="J16" s="6"/>
      <c r="K16" s="201"/>
      <c r="L16" s="201"/>
      <c r="M16" s="201"/>
      <c r="N16" s="200"/>
      <c r="O16" s="4"/>
    </row>
    <row r="17" spans="1:15" x14ac:dyDescent="0.25">
      <c r="A17" s="420"/>
      <c r="B17" s="416">
        <v>45200</v>
      </c>
      <c r="C17" s="268">
        <v>0.21206</v>
      </c>
      <c r="D17" s="268">
        <v>0.15428</v>
      </c>
      <c r="E17" s="269">
        <v>5.9859999999999997E-2</v>
      </c>
      <c r="F17" s="6"/>
      <c r="G17" s="6"/>
      <c r="H17" s="6"/>
      <c r="I17" s="6"/>
      <c r="J17" s="6"/>
      <c r="K17" s="201"/>
      <c r="L17" s="201"/>
      <c r="M17" s="201"/>
      <c r="N17" s="200"/>
      <c r="O17" s="4"/>
    </row>
    <row r="18" spans="1:15" x14ac:dyDescent="0.25">
      <c r="A18" s="420"/>
      <c r="B18" s="415">
        <v>45170</v>
      </c>
      <c r="C18" s="268">
        <v>0.21206</v>
      </c>
      <c r="D18" s="268">
        <v>0.15570999999999999</v>
      </c>
      <c r="E18" s="269">
        <v>7.152E-2</v>
      </c>
      <c r="F18" s="6"/>
      <c r="G18" s="6"/>
      <c r="H18" s="6"/>
      <c r="I18" s="6"/>
      <c r="J18" s="6"/>
      <c r="K18" s="201"/>
      <c r="L18" s="201"/>
      <c r="M18" s="201"/>
      <c r="N18" s="200"/>
      <c r="O18" s="4"/>
    </row>
    <row r="19" spans="1:15" x14ac:dyDescent="0.25">
      <c r="A19" s="420"/>
      <c r="B19" s="416">
        <v>45139</v>
      </c>
      <c r="C19" s="268">
        <v>0.21206</v>
      </c>
      <c r="D19" s="268">
        <v>0.16999</v>
      </c>
      <c r="E19" s="269">
        <v>6.6869999999999999E-2</v>
      </c>
      <c r="F19" s="6"/>
      <c r="G19" s="6"/>
      <c r="H19" s="6"/>
      <c r="I19" s="6"/>
      <c r="J19" s="6"/>
      <c r="K19" s="201"/>
      <c r="L19" s="201"/>
      <c r="M19" s="201"/>
      <c r="N19" s="200"/>
      <c r="O19" s="4"/>
    </row>
    <row r="20" spans="1:15" x14ac:dyDescent="0.25">
      <c r="A20" s="420"/>
      <c r="B20" s="415">
        <v>45108</v>
      </c>
      <c r="C20" s="268">
        <v>0.21429000000000001</v>
      </c>
      <c r="D20" s="268">
        <v>0.12343999999999999</v>
      </c>
      <c r="E20" s="269">
        <v>8.2280000000000006E-2</v>
      </c>
      <c r="F20" s="6"/>
      <c r="G20" s="6"/>
      <c r="H20" s="6"/>
      <c r="I20" s="6"/>
      <c r="J20" s="6"/>
      <c r="K20" s="201"/>
      <c r="L20" s="201"/>
      <c r="M20" s="201"/>
      <c r="N20" s="200"/>
      <c r="O20" s="4"/>
    </row>
    <row r="21" spans="1:15" x14ac:dyDescent="0.25">
      <c r="A21" s="420"/>
      <c r="B21" s="416">
        <v>45078</v>
      </c>
      <c r="C21" s="268">
        <v>0.21429000000000001</v>
      </c>
      <c r="D21" s="268">
        <v>0.10269</v>
      </c>
      <c r="E21" s="269">
        <v>6.9989999999999997E-2</v>
      </c>
      <c r="F21" s="6"/>
      <c r="G21" s="6"/>
      <c r="H21" s="6"/>
      <c r="I21" s="6"/>
      <c r="J21" s="6"/>
      <c r="K21" s="201"/>
      <c r="L21" s="201"/>
      <c r="M21" s="201"/>
      <c r="N21" s="200"/>
      <c r="O21" s="4"/>
    </row>
    <row r="22" spans="1:15" x14ac:dyDescent="0.25">
      <c r="A22" s="420"/>
      <c r="B22" s="415">
        <v>45047</v>
      </c>
      <c r="C22" s="268">
        <v>0.21429000000000001</v>
      </c>
      <c r="D22" s="268">
        <v>0.10648000000000001</v>
      </c>
      <c r="E22" s="269">
        <v>6.5740000000000007E-2</v>
      </c>
      <c r="F22" s="6"/>
      <c r="G22" s="6"/>
      <c r="H22" s="6"/>
      <c r="I22" s="6"/>
      <c r="J22" s="6"/>
      <c r="K22" s="201"/>
      <c r="L22" s="201"/>
      <c r="M22" s="201"/>
      <c r="N22" s="200"/>
      <c r="O22" s="4"/>
    </row>
    <row r="23" spans="1:15" x14ac:dyDescent="0.25">
      <c r="A23" s="420"/>
      <c r="B23" s="416">
        <v>45017</v>
      </c>
      <c r="C23" s="268">
        <v>0.21429000000000001</v>
      </c>
      <c r="D23" s="268">
        <v>0.13821</v>
      </c>
      <c r="E23" s="269">
        <v>7.6179999999999998E-2</v>
      </c>
      <c r="F23" s="6"/>
      <c r="G23" s="6"/>
      <c r="H23" s="6"/>
      <c r="I23" s="6"/>
      <c r="J23" s="6"/>
      <c r="K23" s="201"/>
      <c r="L23" s="201"/>
      <c r="M23" s="201"/>
      <c r="N23" s="200"/>
      <c r="O23" s="4"/>
    </row>
    <row r="24" spans="1:15" x14ac:dyDescent="0.25">
      <c r="A24" s="420"/>
      <c r="B24" s="415">
        <v>44986</v>
      </c>
      <c r="C24" s="268">
        <v>0.21429000000000001</v>
      </c>
      <c r="D24" s="268">
        <v>0.21612999999999999</v>
      </c>
      <c r="E24" s="269">
        <v>9.1389999999999999E-2</v>
      </c>
      <c r="F24" s="6"/>
      <c r="G24" s="6"/>
      <c r="H24" s="6"/>
      <c r="I24" s="6"/>
      <c r="J24" s="6"/>
      <c r="K24" s="201"/>
      <c r="L24" s="201"/>
      <c r="M24" s="201"/>
      <c r="N24" s="200"/>
      <c r="O24" s="4"/>
    </row>
    <row r="25" spans="1:15" x14ac:dyDescent="0.25">
      <c r="A25" s="420"/>
      <c r="B25" s="416">
        <v>44958</v>
      </c>
      <c r="C25" s="268">
        <v>0.21429000000000001</v>
      </c>
      <c r="D25" s="268">
        <v>0.34727999999999998</v>
      </c>
      <c r="E25" s="269">
        <v>9.7250000000000003E-2</v>
      </c>
      <c r="F25" s="6"/>
      <c r="G25" s="6"/>
      <c r="H25" s="6"/>
      <c r="I25" s="6"/>
      <c r="J25" s="6"/>
      <c r="K25" s="201"/>
      <c r="L25" s="201"/>
      <c r="M25" s="201"/>
      <c r="N25" s="200"/>
      <c r="O25" s="4"/>
    </row>
    <row r="26" spans="1:15" x14ac:dyDescent="0.25">
      <c r="A26" s="420"/>
      <c r="B26" s="415">
        <v>44927</v>
      </c>
      <c r="C26" s="268">
        <v>0.21429000000000001</v>
      </c>
      <c r="D26" s="268">
        <v>0.36259000000000002</v>
      </c>
      <c r="E26" s="269">
        <v>0.14526</v>
      </c>
      <c r="F26" s="6"/>
      <c r="G26" s="6"/>
      <c r="H26" s="6"/>
      <c r="I26" s="6"/>
      <c r="J26" s="6"/>
      <c r="K26" s="201"/>
      <c r="L26" s="201"/>
      <c r="M26" s="201"/>
      <c r="N26" s="200"/>
      <c r="O26" s="4"/>
    </row>
    <row r="27" spans="1:15" x14ac:dyDescent="0.25">
      <c r="A27" s="420"/>
      <c r="B27" s="417">
        <v>44896</v>
      </c>
      <c r="C27" s="268">
        <v>0.17859</v>
      </c>
      <c r="D27" s="268">
        <v>0.20544000000000001</v>
      </c>
      <c r="E27" s="270">
        <v>0.13003000000000001</v>
      </c>
      <c r="F27" s="6"/>
      <c r="G27" s="6"/>
      <c r="H27" s="6"/>
      <c r="I27" s="6"/>
      <c r="J27" s="6"/>
      <c r="K27" s="201"/>
      <c r="L27" s="201"/>
      <c r="M27" s="201"/>
      <c r="N27" s="200"/>
      <c r="O27" s="4"/>
    </row>
    <row r="28" spans="1:15" x14ac:dyDescent="0.25">
      <c r="A28" s="420"/>
      <c r="B28" s="415">
        <v>44866</v>
      </c>
      <c r="C28" s="268">
        <v>0.13436000000000001</v>
      </c>
      <c r="D28" s="268">
        <v>0.16800000000000001</v>
      </c>
      <c r="E28" s="270">
        <v>0.11555</v>
      </c>
      <c r="F28" s="6"/>
      <c r="G28" s="6"/>
      <c r="H28" s="6"/>
      <c r="I28" s="6"/>
      <c r="J28" s="6"/>
      <c r="K28" s="201"/>
      <c r="L28" s="201"/>
      <c r="M28" s="201"/>
      <c r="N28" s="200"/>
      <c r="O28" s="4"/>
    </row>
    <row r="29" spans="1:15" x14ac:dyDescent="0.25">
      <c r="A29" s="420"/>
      <c r="B29" s="416">
        <v>44835</v>
      </c>
      <c r="C29" s="268">
        <v>0.13436000000000001</v>
      </c>
      <c r="D29" s="268">
        <v>0.12598000000000001</v>
      </c>
      <c r="E29" s="270">
        <v>0.1043</v>
      </c>
      <c r="F29" s="6"/>
      <c r="G29" s="6"/>
      <c r="H29" s="6"/>
      <c r="I29" s="6"/>
      <c r="J29" s="6"/>
      <c r="K29" s="201"/>
      <c r="L29" s="201"/>
      <c r="M29" s="201"/>
      <c r="N29" s="200"/>
      <c r="O29" s="4"/>
    </row>
    <row r="30" spans="1:15" x14ac:dyDescent="0.25">
      <c r="A30" s="420"/>
      <c r="B30" s="415">
        <v>44805</v>
      </c>
      <c r="C30" s="268">
        <v>0.13436000000000001</v>
      </c>
      <c r="D30" s="268">
        <v>0.12801000000000001</v>
      </c>
      <c r="E30" s="269">
        <v>0.12193</v>
      </c>
      <c r="F30" s="6"/>
      <c r="G30" s="6"/>
      <c r="H30" s="6"/>
      <c r="I30" s="6"/>
      <c r="J30" s="6"/>
      <c r="K30" s="201"/>
      <c r="L30" s="201"/>
      <c r="M30" s="201"/>
      <c r="N30" s="200"/>
      <c r="O30" s="4"/>
    </row>
    <row r="31" spans="1:15" x14ac:dyDescent="0.25">
      <c r="A31" s="420"/>
      <c r="B31" s="416">
        <v>44774</v>
      </c>
      <c r="C31" s="268">
        <v>0.13436000000000001</v>
      </c>
      <c r="D31" s="268">
        <v>0.12947</v>
      </c>
      <c r="E31" s="269">
        <v>0.15609999999999999</v>
      </c>
      <c r="F31" s="6"/>
      <c r="G31" s="6"/>
      <c r="H31" s="6"/>
      <c r="I31" s="6"/>
      <c r="J31" s="6"/>
      <c r="K31" s="201"/>
      <c r="L31" s="201"/>
      <c r="M31" s="201"/>
      <c r="N31" s="200"/>
      <c r="O31" s="4"/>
    </row>
    <row r="32" spans="1:15" x14ac:dyDescent="0.25">
      <c r="A32" s="420"/>
      <c r="B32" s="415">
        <v>44743</v>
      </c>
      <c r="C32" s="268">
        <v>0.13436000000000001</v>
      </c>
      <c r="D32" s="268">
        <v>0.13089999999999999</v>
      </c>
      <c r="E32" s="269">
        <v>0.14294000000000001</v>
      </c>
      <c r="F32" s="6"/>
      <c r="G32" s="6"/>
      <c r="H32" s="6"/>
      <c r="I32" s="6"/>
      <c r="J32" s="6"/>
      <c r="K32" s="201"/>
      <c r="L32" s="201"/>
      <c r="M32" s="201"/>
      <c r="N32" s="200"/>
      <c r="O32" s="4"/>
    </row>
    <row r="33" spans="1:16" x14ac:dyDescent="0.25">
      <c r="A33" s="420"/>
      <c r="B33" s="416">
        <v>44713</v>
      </c>
      <c r="C33" s="268">
        <v>0.13436000000000001</v>
      </c>
      <c r="D33" s="268">
        <v>0.11343</v>
      </c>
      <c r="E33" s="269">
        <v>0.13389999999999999</v>
      </c>
      <c r="F33" s="6"/>
      <c r="G33" s="6"/>
      <c r="H33" s="6"/>
      <c r="I33" s="6"/>
      <c r="J33" s="6"/>
      <c r="K33" s="201"/>
      <c r="L33" s="201"/>
      <c r="M33" s="201"/>
      <c r="N33" s="200"/>
      <c r="O33" s="4"/>
    </row>
    <row r="34" spans="1:16" x14ac:dyDescent="0.25">
      <c r="A34" s="420"/>
      <c r="B34" s="415">
        <v>44682</v>
      </c>
      <c r="C34" s="268">
        <v>0.15298</v>
      </c>
      <c r="D34" s="268">
        <v>7.5700000000000003E-2</v>
      </c>
      <c r="E34" s="269">
        <v>0.12539</v>
      </c>
      <c r="F34" s="6"/>
      <c r="G34" s="6"/>
      <c r="H34" s="6"/>
      <c r="I34" s="6"/>
      <c r="J34" s="6"/>
      <c r="K34" s="201"/>
      <c r="L34" s="201"/>
      <c r="M34" s="201"/>
      <c r="N34" s="200"/>
      <c r="O34" s="4"/>
    </row>
    <row r="35" spans="1:16" x14ac:dyDescent="0.25">
      <c r="A35" s="420"/>
      <c r="B35" s="416">
        <v>44652</v>
      </c>
      <c r="C35" s="268">
        <v>0.15298</v>
      </c>
      <c r="D35" s="268">
        <v>8.4529999999999994E-2</v>
      </c>
      <c r="E35" s="269">
        <v>0.12132</v>
      </c>
      <c r="F35" s="6"/>
      <c r="G35" s="6"/>
      <c r="H35" s="6"/>
      <c r="I35" s="6"/>
      <c r="J35" s="6"/>
      <c r="K35" s="201"/>
      <c r="L35" s="201"/>
      <c r="M35" s="201"/>
      <c r="N35" s="200"/>
      <c r="O35" s="4"/>
    </row>
    <row r="36" spans="1:16" x14ac:dyDescent="0.25">
      <c r="A36" s="420"/>
      <c r="B36" s="415">
        <v>44621</v>
      </c>
      <c r="C36" s="268">
        <v>0.15298</v>
      </c>
      <c r="D36" s="268">
        <v>0.11663</v>
      </c>
      <c r="E36" s="269">
        <v>0.12125</v>
      </c>
      <c r="F36" s="6"/>
      <c r="G36" s="6"/>
      <c r="H36" s="6"/>
      <c r="I36" s="6"/>
      <c r="J36" s="6"/>
      <c r="K36" s="201"/>
      <c r="L36" s="201"/>
      <c r="M36" s="201"/>
      <c r="N36" s="200"/>
      <c r="O36" s="4"/>
      <c r="P36" s="202"/>
    </row>
    <row r="37" spans="1:16" x14ac:dyDescent="0.25">
      <c r="A37" s="420"/>
      <c r="B37" s="416">
        <v>44593</v>
      </c>
      <c r="C37" s="268">
        <v>0.15298</v>
      </c>
      <c r="D37" s="268">
        <v>0.18576000000000001</v>
      </c>
      <c r="E37" s="269">
        <v>0.18989</v>
      </c>
      <c r="F37" s="6"/>
      <c r="G37" s="6"/>
      <c r="H37" s="6"/>
      <c r="I37" s="6"/>
      <c r="J37" s="6"/>
      <c r="K37" s="201"/>
      <c r="L37" s="201"/>
      <c r="M37" s="201"/>
      <c r="N37" s="200"/>
      <c r="O37" s="4"/>
      <c r="P37" s="203"/>
    </row>
    <row r="38" spans="1:16" ht="15.75" thickBot="1" x14ac:dyDescent="0.3">
      <c r="A38" s="421"/>
      <c r="B38" s="418">
        <v>44562</v>
      </c>
      <c r="C38" s="271">
        <v>0.15298</v>
      </c>
      <c r="D38" s="271">
        <v>0.19273000000000001</v>
      </c>
      <c r="E38" s="272">
        <v>0.18557999999999999</v>
      </c>
      <c r="F38" s="6"/>
      <c r="G38" s="6"/>
      <c r="H38" s="6"/>
      <c r="I38" s="6"/>
      <c r="J38" s="6"/>
      <c r="K38" s="201"/>
      <c r="L38" s="201"/>
      <c r="M38" s="201"/>
      <c r="N38" s="200"/>
      <c r="O38" s="4"/>
      <c r="P38" s="203"/>
    </row>
    <row r="39" spans="1:16" x14ac:dyDescent="0.25">
      <c r="F39" s="6"/>
      <c r="G39" s="6"/>
      <c r="H39" s="6"/>
      <c r="I39" s="6"/>
      <c r="J39" s="6"/>
    </row>
    <row r="40" spans="1:16" x14ac:dyDescent="0.25">
      <c r="B40" s="141" t="s">
        <v>71</v>
      </c>
    </row>
    <row r="41" spans="1:16" ht="15.75" thickBot="1" x14ac:dyDescent="0.3">
      <c r="A41" s="5"/>
    </row>
    <row r="42" spans="1:16" ht="15" customHeight="1" x14ac:dyDescent="0.25">
      <c r="A42" s="419" t="s">
        <v>115</v>
      </c>
      <c r="B42" s="349" t="s">
        <v>116</v>
      </c>
      <c r="C42" s="347" t="s">
        <v>117</v>
      </c>
      <c r="D42" s="347" t="s">
        <v>118</v>
      </c>
      <c r="E42" s="342" t="s">
        <v>119</v>
      </c>
      <c r="F42" s="343"/>
      <c r="G42" s="344"/>
    </row>
    <row r="43" spans="1:16" x14ac:dyDescent="0.25">
      <c r="A43" s="420"/>
      <c r="B43" s="350"/>
      <c r="C43" s="348"/>
      <c r="D43" s="348"/>
      <c r="E43" s="209" t="s">
        <v>120</v>
      </c>
      <c r="F43" s="209" t="s">
        <v>121</v>
      </c>
      <c r="G43" s="94" t="s">
        <v>122</v>
      </c>
    </row>
    <row r="44" spans="1:16" x14ac:dyDescent="0.25">
      <c r="A44" s="420"/>
      <c r="B44" s="211">
        <v>2021</v>
      </c>
      <c r="C44" s="91">
        <v>0.16334000000000001</v>
      </c>
      <c r="D44" s="91">
        <v>0.14937</v>
      </c>
      <c r="E44" s="91">
        <v>0.18129000000000001</v>
      </c>
      <c r="F44" s="98">
        <v>0.17823</v>
      </c>
      <c r="G44" s="99">
        <v>0.17510999999999999</v>
      </c>
    </row>
    <row r="45" spans="1:16" x14ac:dyDescent="0.25">
      <c r="A45" s="420"/>
      <c r="B45" s="211">
        <v>2022</v>
      </c>
      <c r="C45" s="91">
        <v>0.21390000000000001</v>
      </c>
      <c r="D45" s="91">
        <v>0.20335</v>
      </c>
      <c r="E45" s="91">
        <v>0.17857999999999999</v>
      </c>
      <c r="F45" s="98">
        <v>0.17555999999999999</v>
      </c>
      <c r="G45" s="99">
        <v>0.17404</v>
      </c>
    </row>
    <row r="46" spans="1:16" x14ac:dyDescent="0.25">
      <c r="A46" s="420"/>
      <c r="B46" s="211">
        <v>2023</v>
      </c>
      <c r="C46" s="91">
        <v>0.17313000000000001</v>
      </c>
      <c r="D46" s="91">
        <v>0.16245000000000001</v>
      </c>
      <c r="E46" s="91">
        <v>0.13600999999999999</v>
      </c>
      <c r="F46" s="98">
        <v>0.14277999999999999</v>
      </c>
      <c r="G46" s="99">
        <v>0.13397000000000001</v>
      </c>
    </row>
    <row r="47" spans="1:16" x14ac:dyDescent="0.25">
      <c r="A47" s="420"/>
      <c r="B47" s="7"/>
      <c r="C47" s="96"/>
      <c r="D47" s="96"/>
      <c r="E47" s="96"/>
      <c r="F47" s="90"/>
      <c r="G47" s="88"/>
    </row>
    <row r="48" spans="1:16" x14ac:dyDescent="0.25">
      <c r="A48" s="420"/>
      <c r="B48" s="100" t="s">
        <v>123</v>
      </c>
      <c r="C48" s="91">
        <f>TRUNC(AVERAGE(C44:C46),5)</f>
        <v>0.18345</v>
      </c>
      <c r="D48" s="91">
        <f t="shared" ref="D48:G48" si="0">TRUNC(AVERAGE(D44:D46),5)</f>
        <v>0.17172000000000001</v>
      </c>
      <c r="E48" s="91">
        <f t="shared" si="0"/>
        <v>0.16528999999999999</v>
      </c>
      <c r="F48" s="91">
        <f t="shared" si="0"/>
        <v>0.16552</v>
      </c>
      <c r="G48" s="422">
        <f t="shared" si="0"/>
        <v>0.16103999999999999</v>
      </c>
      <c r="H48" s="423"/>
    </row>
    <row r="49" spans="1:17" x14ac:dyDescent="0.25">
      <c r="A49" s="420"/>
      <c r="B49" s="7"/>
      <c r="C49" s="96"/>
      <c r="D49" s="96"/>
      <c r="E49" s="96"/>
      <c r="F49" s="90"/>
      <c r="G49" s="88"/>
    </row>
    <row r="50" spans="1:17" x14ac:dyDescent="0.25">
      <c r="A50" s="420"/>
      <c r="B50" s="345"/>
      <c r="C50" s="97" t="s">
        <v>117</v>
      </c>
      <c r="D50" s="97" t="s">
        <v>118</v>
      </c>
      <c r="E50" s="97" t="s">
        <v>120</v>
      </c>
      <c r="F50" s="209" t="s">
        <v>121</v>
      </c>
      <c r="G50" s="94" t="s">
        <v>122</v>
      </c>
    </row>
    <row r="51" spans="1:17" x14ac:dyDescent="0.25">
      <c r="A51" s="420"/>
      <c r="B51" s="346"/>
      <c r="C51" s="97" t="s">
        <v>124</v>
      </c>
      <c r="D51" s="97" t="s">
        <v>124</v>
      </c>
      <c r="E51" s="97" t="s">
        <v>125</v>
      </c>
      <c r="F51" s="209" t="s">
        <v>125</v>
      </c>
      <c r="G51" s="94" t="s">
        <v>125</v>
      </c>
    </row>
    <row r="52" spans="1:17" x14ac:dyDescent="0.25">
      <c r="A52" s="420"/>
      <c r="B52" s="273">
        <v>44562</v>
      </c>
      <c r="C52" s="14">
        <v>0.14821000000000001</v>
      </c>
      <c r="D52" s="14">
        <v>0.13113</v>
      </c>
      <c r="E52" s="14">
        <v>0.21507000000000001</v>
      </c>
      <c r="F52" s="14">
        <v>0.21368999999999999</v>
      </c>
      <c r="G52" s="274">
        <v>0.20710000000000001</v>
      </c>
      <c r="O52" s="204"/>
      <c r="P52" s="204"/>
      <c r="Q52" s="204"/>
    </row>
    <row r="53" spans="1:17" x14ac:dyDescent="0.25">
      <c r="A53" s="420"/>
      <c r="B53" s="273">
        <v>44593</v>
      </c>
      <c r="C53" s="14">
        <v>0.14821000000000001</v>
      </c>
      <c r="D53" s="14">
        <v>0.13113</v>
      </c>
      <c r="E53" s="14">
        <v>0.21623999999999999</v>
      </c>
      <c r="F53" s="14">
        <v>0.21548</v>
      </c>
      <c r="G53" s="274">
        <v>0.21274999999999999</v>
      </c>
      <c r="O53" s="204"/>
      <c r="P53" s="204"/>
      <c r="Q53" s="204"/>
    </row>
    <row r="54" spans="1:17" x14ac:dyDescent="0.25">
      <c r="A54" s="420"/>
      <c r="B54" s="273">
        <v>44621</v>
      </c>
      <c r="C54" s="14">
        <v>0.14821000000000001</v>
      </c>
      <c r="D54" s="14">
        <v>0.13113</v>
      </c>
      <c r="E54" s="14">
        <v>0.15679999999999999</v>
      </c>
      <c r="F54" s="14">
        <v>0.15467</v>
      </c>
      <c r="G54" s="274">
        <v>0.15053</v>
      </c>
      <c r="O54" s="204"/>
      <c r="P54" s="204"/>
      <c r="Q54" s="204"/>
    </row>
    <row r="55" spans="1:17" x14ac:dyDescent="0.25">
      <c r="A55" s="420"/>
      <c r="B55" s="273">
        <v>44652</v>
      </c>
      <c r="C55" s="14">
        <v>0.14821000000000001</v>
      </c>
      <c r="D55" s="14">
        <v>0.13113</v>
      </c>
      <c r="E55" s="14">
        <v>0.11570999999999999</v>
      </c>
      <c r="F55" s="14">
        <v>0.11634</v>
      </c>
      <c r="G55" s="274">
        <v>0.11323</v>
      </c>
      <c r="O55" s="204"/>
      <c r="P55" s="204"/>
      <c r="Q55" s="204"/>
    </row>
    <row r="56" spans="1:17" x14ac:dyDescent="0.25">
      <c r="A56" s="420"/>
      <c r="B56" s="273">
        <v>44682</v>
      </c>
      <c r="C56" s="14">
        <v>0.11491</v>
      </c>
      <c r="D56" s="14">
        <v>0.1037</v>
      </c>
      <c r="E56" s="14">
        <v>0.10809000000000001</v>
      </c>
      <c r="F56" s="14">
        <v>0.10741000000000001</v>
      </c>
      <c r="G56" s="274">
        <v>9.9529999999999993E-2</v>
      </c>
      <c r="O56" s="204"/>
      <c r="P56" s="204"/>
      <c r="Q56" s="204"/>
    </row>
    <row r="57" spans="1:17" x14ac:dyDescent="0.25">
      <c r="A57" s="420"/>
      <c r="B57" s="273">
        <v>44713</v>
      </c>
      <c r="C57" s="14">
        <v>0.11491</v>
      </c>
      <c r="D57" s="14">
        <v>0.1037</v>
      </c>
      <c r="E57" s="14">
        <v>0.1036</v>
      </c>
      <c r="F57" s="14">
        <v>0.10328</v>
      </c>
      <c r="G57" s="274">
        <v>0.10468</v>
      </c>
      <c r="O57" s="204"/>
      <c r="P57" s="204"/>
      <c r="Q57" s="204"/>
    </row>
    <row r="58" spans="1:17" x14ac:dyDescent="0.25">
      <c r="A58" s="420"/>
      <c r="B58" s="273">
        <v>44743</v>
      </c>
      <c r="C58" s="14">
        <v>0.11491</v>
      </c>
      <c r="D58" s="14">
        <v>0.1037</v>
      </c>
      <c r="E58" s="14">
        <v>0.12354</v>
      </c>
      <c r="F58" s="14">
        <v>0.12441000000000001</v>
      </c>
      <c r="G58" s="274">
        <v>0.1181</v>
      </c>
      <c r="O58" s="204"/>
      <c r="P58" s="204"/>
      <c r="Q58" s="204"/>
    </row>
    <row r="59" spans="1:17" x14ac:dyDescent="0.25">
      <c r="A59" s="420"/>
      <c r="B59" s="273">
        <v>44774</v>
      </c>
      <c r="C59" s="14">
        <v>0.11491</v>
      </c>
      <c r="D59" s="14">
        <v>0.1037</v>
      </c>
      <c r="E59" s="14">
        <v>0.23998</v>
      </c>
      <c r="F59" s="14">
        <v>0.22842000000000001</v>
      </c>
      <c r="G59" s="274">
        <v>0.22941</v>
      </c>
      <c r="O59" s="204"/>
      <c r="P59" s="204"/>
      <c r="Q59" s="204"/>
    </row>
    <row r="60" spans="1:17" x14ac:dyDescent="0.25">
      <c r="A60" s="420"/>
      <c r="B60" s="273">
        <v>44805</v>
      </c>
      <c r="C60" s="14">
        <v>0.11491</v>
      </c>
      <c r="D60" s="14">
        <v>0.1037</v>
      </c>
      <c r="E60" s="14">
        <v>0.21489</v>
      </c>
      <c r="F60" s="14">
        <v>0.20463000000000001</v>
      </c>
      <c r="G60" s="274">
        <v>0.20609</v>
      </c>
      <c r="O60" s="204"/>
      <c r="P60" s="204"/>
      <c r="Q60" s="204"/>
    </row>
    <row r="61" spans="1:17" x14ac:dyDescent="0.25">
      <c r="A61" s="420"/>
      <c r="B61" s="273">
        <v>44835</v>
      </c>
      <c r="C61" s="14">
        <v>0.11491</v>
      </c>
      <c r="D61" s="14">
        <v>0.1037</v>
      </c>
      <c r="E61" s="14">
        <v>0.20666999999999999</v>
      </c>
      <c r="F61" s="14">
        <v>0.19500999999999999</v>
      </c>
      <c r="G61" s="274">
        <v>0.20166999999999999</v>
      </c>
      <c r="O61" s="204"/>
      <c r="P61" s="204"/>
      <c r="Q61" s="204"/>
    </row>
    <row r="62" spans="1:17" x14ac:dyDescent="0.25">
      <c r="A62" s="420"/>
      <c r="B62" s="273">
        <v>44866</v>
      </c>
      <c r="C62" s="14">
        <v>0.33890999999999999</v>
      </c>
      <c r="D62" s="14">
        <v>0.32286999999999999</v>
      </c>
      <c r="E62" s="14">
        <v>0.18043000000000001</v>
      </c>
      <c r="F62" s="14">
        <v>0.18279000000000001</v>
      </c>
      <c r="G62" s="274">
        <v>0.17763999999999999</v>
      </c>
      <c r="O62" s="204"/>
      <c r="P62" s="204"/>
      <c r="Q62" s="204"/>
    </row>
    <row r="63" spans="1:17" ht="15" customHeight="1" x14ac:dyDescent="0.25">
      <c r="A63" s="420"/>
      <c r="B63" s="273">
        <v>44896</v>
      </c>
      <c r="C63" s="14">
        <v>0.33890999999999999</v>
      </c>
      <c r="D63" s="14">
        <v>0.32286999999999999</v>
      </c>
      <c r="E63" s="14">
        <v>0.29448999999999997</v>
      </c>
      <c r="F63" s="14">
        <v>0.29270000000000002</v>
      </c>
      <c r="G63" s="274">
        <v>0.28065000000000001</v>
      </c>
      <c r="O63" s="204"/>
      <c r="P63" s="204"/>
      <c r="Q63" s="204"/>
    </row>
    <row r="64" spans="1:17" x14ac:dyDescent="0.25">
      <c r="A64" s="420"/>
      <c r="B64" s="273">
        <v>44927</v>
      </c>
      <c r="C64" s="14">
        <v>0.33890999999999999</v>
      </c>
      <c r="D64" s="14">
        <v>0.32286999999999999</v>
      </c>
      <c r="E64" s="14">
        <v>0.37607000000000002</v>
      </c>
      <c r="F64" s="14">
        <v>0.36764999999999998</v>
      </c>
      <c r="G64" s="274">
        <v>0.35333999999999999</v>
      </c>
      <c r="O64" s="204"/>
      <c r="P64" s="204"/>
      <c r="Q64" s="204"/>
    </row>
    <row r="65" spans="1:17" x14ac:dyDescent="0.25">
      <c r="A65" s="420"/>
      <c r="B65" s="273">
        <v>44958</v>
      </c>
      <c r="C65" s="14">
        <v>0.33890999999999999</v>
      </c>
      <c r="D65" s="14">
        <v>0.32286999999999999</v>
      </c>
      <c r="E65" s="14">
        <v>0.33072000000000001</v>
      </c>
      <c r="F65" s="14">
        <v>0.32096999999999998</v>
      </c>
      <c r="G65" s="274">
        <v>0.31276999999999999</v>
      </c>
      <c r="O65" s="204"/>
      <c r="P65" s="204"/>
      <c r="Q65" s="204"/>
    </row>
    <row r="66" spans="1:17" x14ac:dyDescent="0.25">
      <c r="A66" s="420"/>
      <c r="B66" s="273">
        <v>44986</v>
      </c>
      <c r="C66" s="14">
        <v>0.33890999999999999</v>
      </c>
      <c r="D66" s="14">
        <v>0.32286999999999999</v>
      </c>
      <c r="E66" s="14">
        <v>0.21357000000000001</v>
      </c>
      <c r="F66" s="14">
        <v>0.21734999999999999</v>
      </c>
      <c r="G66" s="274">
        <v>0.21174999999999999</v>
      </c>
      <c r="O66" s="204"/>
      <c r="P66" s="204"/>
      <c r="Q66" s="204"/>
    </row>
    <row r="67" spans="1:17" x14ac:dyDescent="0.25">
      <c r="A67" s="420"/>
      <c r="B67" s="273">
        <v>45017</v>
      </c>
      <c r="C67" s="14">
        <v>0.33890999999999999</v>
      </c>
      <c r="D67" s="14">
        <v>0.32286999999999999</v>
      </c>
      <c r="E67" s="14">
        <v>0.14394999999999999</v>
      </c>
      <c r="F67" s="14">
        <v>0.14796000000000001</v>
      </c>
      <c r="G67" s="274">
        <v>0.14365</v>
      </c>
      <c r="O67" s="204"/>
      <c r="P67" s="204"/>
      <c r="Q67" s="204"/>
    </row>
    <row r="68" spans="1:17" x14ac:dyDescent="0.25">
      <c r="A68" s="420"/>
      <c r="B68" s="273">
        <v>45047</v>
      </c>
      <c r="C68" s="14">
        <v>0.14115</v>
      </c>
      <c r="D68" s="14">
        <v>0.13392999999999999</v>
      </c>
      <c r="E68" s="14">
        <v>0.12446</v>
      </c>
      <c r="F68" s="14">
        <v>0.12716</v>
      </c>
      <c r="G68" s="274">
        <v>0.12037</v>
      </c>
      <c r="O68" s="204"/>
      <c r="P68" s="204"/>
      <c r="Q68" s="204"/>
    </row>
    <row r="69" spans="1:17" x14ac:dyDescent="0.25">
      <c r="A69" s="420"/>
      <c r="B69" s="273">
        <v>45078</v>
      </c>
      <c r="C69" s="14">
        <v>0.14115</v>
      </c>
      <c r="D69" s="14">
        <v>0.13392999999999999</v>
      </c>
      <c r="E69" s="14">
        <v>0.12164</v>
      </c>
      <c r="F69" s="14">
        <v>0.11931</v>
      </c>
      <c r="G69" s="274">
        <v>0.11941</v>
      </c>
      <c r="O69" s="204"/>
      <c r="P69" s="204"/>
      <c r="Q69" s="204"/>
    </row>
    <row r="70" spans="1:17" x14ac:dyDescent="0.25">
      <c r="A70" s="420"/>
      <c r="B70" s="273">
        <v>45108</v>
      </c>
      <c r="C70" s="14">
        <v>0.14115</v>
      </c>
      <c r="D70" s="14">
        <v>0.13392999999999999</v>
      </c>
      <c r="E70" s="14">
        <v>0.15159</v>
      </c>
      <c r="F70" s="14">
        <v>0.13933999999999999</v>
      </c>
      <c r="G70" s="274">
        <v>0.14613000000000001</v>
      </c>
      <c r="O70" s="204"/>
      <c r="P70" s="204"/>
      <c r="Q70" s="204"/>
    </row>
    <row r="71" spans="1:17" x14ac:dyDescent="0.25">
      <c r="A71" s="420"/>
      <c r="B71" s="273">
        <v>45139</v>
      </c>
      <c r="C71" s="14">
        <v>0.14115</v>
      </c>
      <c r="D71" s="14">
        <v>0.13392999999999999</v>
      </c>
      <c r="E71" s="14">
        <v>0.11959</v>
      </c>
      <c r="F71" s="14">
        <v>0.12213</v>
      </c>
      <c r="G71" s="274">
        <v>0.12291000000000001</v>
      </c>
      <c r="O71" s="204"/>
      <c r="P71" s="204"/>
      <c r="Q71" s="204"/>
    </row>
    <row r="72" spans="1:17" x14ac:dyDescent="0.25">
      <c r="A72" s="420"/>
      <c r="B72" s="273">
        <v>45170</v>
      </c>
      <c r="C72" s="14">
        <v>0.14115</v>
      </c>
      <c r="D72" s="14">
        <v>0.13392999999999999</v>
      </c>
      <c r="E72" s="14">
        <v>9.9279999999999993E-2</v>
      </c>
      <c r="F72" s="14">
        <v>0.10144</v>
      </c>
      <c r="G72" s="274">
        <v>0.10468</v>
      </c>
      <c r="O72" s="204"/>
      <c r="P72" s="204"/>
      <c r="Q72" s="204"/>
    </row>
    <row r="73" spans="1:17" x14ac:dyDescent="0.25">
      <c r="A73" s="420"/>
      <c r="B73" s="273">
        <v>45200</v>
      </c>
      <c r="C73" s="14">
        <v>0.14115</v>
      </c>
      <c r="D73" s="14">
        <v>0.13392999999999999</v>
      </c>
      <c r="E73" s="14">
        <v>9.6769999999999995E-2</v>
      </c>
      <c r="F73" s="14">
        <v>9.7159999999999996E-2</v>
      </c>
      <c r="G73" s="274">
        <v>0.10359</v>
      </c>
      <c r="O73" s="204"/>
      <c r="P73" s="204"/>
      <c r="Q73" s="204"/>
    </row>
    <row r="74" spans="1:17" x14ac:dyDescent="0.25">
      <c r="A74" s="420"/>
      <c r="B74" s="273">
        <v>45231</v>
      </c>
      <c r="C74" s="14">
        <v>0.18212999999999999</v>
      </c>
      <c r="D74" s="14">
        <v>0.17262</v>
      </c>
      <c r="E74" s="14">
        <v>0.14152000000000001</v>
      </c>
      <c r="F74" s="14">
        <v>0.13494999999999999</v>
      </c>
      <c r="G74" s="274">
        <v>0.13768</v>
      </c>
      <c r="O74" s="204"/>
      <c r="P74" s="204"/>
      <c r="Q74" s="204"/>
    </row>
    <row r="75" spans="1:17" x14ac:dyDescent="0.25">
      <c r="A75" s="420"/>
      <c r="B75" s="273">
        <v>45261</v>
      </c>
      <c r="C75" s="14">
        <v>0.18212999999999999</v>
      </c>
      <c r="D75" s="14">
        <v>0.17262</v>
      </c>
      <c r="E75" s="14">
        <v>0.22388</v>
      </c>
      <c r="F75" s="14">
        <v>0.21129999999999999</v>
      </c>
      <c r="G75" s="274">
        <v>0.21226</v>
      </c>
      <c r="O75" s="204"/>
      <c r="P75" s="204"/>
      <c r="Q75" s="204"/>
    </row>
    <row r="76" spans="1:17" x14ac:dyDescent="0.25">
      <c r="A76" s="420"/>
      <c r="B76" s="273">
        <v>45292</v>
      </c>
      <c r="C76" s="14">
        <v>0.18212999999999999</v>
      </c>
      <c r="D76" s="14">
        <v>0.17262</v>
      </c>
      <c r="E76" s="14">
        <v>0.27238000000000001</v>
      </c>
      <c r="F76" s="14">
        <v>0.27293000000000001</v>
      </c>
      <c r="G76" s="274">
        <v>0.27453</v>
      </c>
      <c r="O76" s="204"/>
      <c r="P76" s="204"/>
      <c r="Q76" s="204"/>
    </row>
    <row r="77" spans="1:17" x14ac:dyDescent="0.25">
      <c r="A77" s="420"/>
      <c r="B77" s="273">
        <v>45323</v>
      </c>
      <c r="C77" s="14">
        <v>0.18212999999999999</v>
      </c>
      <c r="D77" s="14">
        <v>0.17262</v>
      </c>
      <c r="E77" s="14">
        <v>0.17974999999999999</v>
      </c>
      <c r="F77" s="14">
        <v>0.17584</v>
      </c>
      <c r="G77" s="274">
        <v>0.18251000000000001</v>
      </c>
      <c r="O77" s="204"/>
      <c r="P77" s="204"/>
      <c r="Q77" s="204"/>
    </row>
    <row r="78" spans="1:17" x14ac:dyDescent="0.25">
      <c r="A78" s="420"/>
      <c r="B78" s="273">
        <v>45352</v>
      </c>
      <c r="C78" s="14">
        <v>0.18212999999999999</v>
      </c>
      <c r="D78" s="14">
        <v>0.17262</v>
      </c>
      <c r="E78" s="14">
        <v>0.12731000000000001</v>
      </c>
      <c r="F78" s="14">
        <v>0.13139999999999999</v>
      </c>
      <c r="G78" s="274">
        <v>0.13220000000000001</v>
      </c>
      <c r="O78" s="204"/>
      <c r="P78" s="204"/>
      <c r="Q78" s="204"/>
    </row>
    <row r="79" spans="1:17" x14ac:dyDescent="0.25">
      <c r="A79" s="420"/>
      <c r="B79" s="273">
        <v>45383</v>
      </c>
      <c r="C79" s="14">
        <v>0.18212999999999999</v>
      </c>
      <c r="D79" s="14">
        <v>0.17262</v>
      </c>
      <c r="E79" s="14">
        <v>0.10803</v>
      </c>
      <c r="F79" s="14">
        <v>0.11455</v>
      </c>
      <c r="G79" s="274">
        <v>0.1144</v>
      </c>
      <c r="O79" s="204"/>
      <c r="P79" s="204"/>
      <c r="Q79" s="204"/>
    </row>
    <row r="80" spans="1:17" x14ac:dyDescent="0.25">
      <c r="A80" s="420"/>
      <c r="B80" s="273">
        <v>45413</v>
      </c>
      <c r="C80" s="14">
        <v>0.18212999999999999</v>
      </c>
      <c r="D80" s="14">
        <v>0.17262</v>
      </c>
      <c r="E80" s="14">
        <v>8.337E-2</v>
      </c>
      <c r="F80" s="14">
        <v>9.8000000000000004E-2</v>
      </c>
      <c r="G80" s="274">
        <v>8.2839999999999997E-2</v>
      </c>
      <c r="O80" s="204"/>
      <c r="P80" s="204"/>
      <c r="Q80" s="204"/>
    </row>
    <row r="81" spans="1:17" x14ac:dyDescent="0.25">
      <c r="A81" s="420"/>
      <c r="B81" s="273">
        <v>45444</v>
      </c>
      <c r="C81" s="14">
        <v>0.18212999999999999</v>
      </c>
      <c r="D81" s="14">
        <v>0.17262</v>
      </c>
      <c r="E81" s="14">
        <v>0.1065</v>
      </c>
      <c r="F81" s="14">
        <v>0.11122</v>
      </c>
      <c r="G81" s="274">
        <v>0.10217</v>
      </c>
      <c r="O81" s="204"/>
      <c r="P81" s="204"/>
      <c r="Q81" s="204"/>
    </row>
    <row r="82" spans="1:17" x14ac:dyDescent="0.25">
      <c r="A82" s="420"/>
      <c r="B82" s="273">
        <v>45474</v>
      </c>
      <c r="C82" s="14">
        <v>0.18212999999999999</v>
      </c>
      <c r="D82" s="14">
        <v>0.17262</v>
      </c>
      <c r="E82" s="14">
        <v>0.12717999999999999</v>
      </c>
      <c r="F82" s="14">
        <v>0.12007</v>
      </c>
      <c r="G82" s="274">
        <v>0.11959</v>
      </c>
      <c r="O82" s="204"/>
      <c r="P82" s="204"/>
      <c r="Q82" s="204"/>
    </row>
    <row r="83" spans="1:17" x14ac:dyDescent="0.25">
      <c r="A83" s="420"/>
      <c r="B83" s="273">
        <v>45505</v>
      </c>
      <c r="C83" s="14">
        <v>0.16055</v>
      </c>
      <c r="D83" s="14">
        <v>0.14823</v>
      </c>
      <c r="E83" s="14">
        <v>0.12489</v>
      </c>
      <c r="F83" s="14">
        <v>0.15129000000000001</v>
      </c>
      <c r="G83" s="274">
        <v>0.13475000000000001</v>
      </c>
      <c r="O83" s="204"/>
      <c r="P83" s="204"/>
      <c r="Q83" s="204"/>
    </row>
    <row r="84" spans="1:17" x14ac:dyDescent="0.25">
      <c r="A84" s="420"/>
      <c r="B84" s="273">
        <v>45536</v>
      </c>
      <c r="C84" s="14">
        <v>0.16055</v>
      </c>
      <c r="D84" s="14">
        <v>0.14823</v>
      </c>
      <c r="E84" s="14">
        <v>0.11255999999999999</v>
      </c>
      <c r="F84" s="14">
        <v>0.10891000000000001</v>
      </c>
      <c r="G84" s="274">
        <v>0.1047</v>
      </c>
      <c r="O84" s="204"/>
      <c r="P84" s="204"/>
      <c r="Q84" s="204"/>
    </row>
    <row r="85" spans="1:17" x14ac:dyDescent="0.25">
      <c r="A85" s="420"/>
      <c r="B85" s="273">
        <v>45566</v>
      </c>
      <c r="C85" s="14">
        <v>0.16055</v>
      </c>
      <c r="D85" s="14">
        <v>0.14823</v>
      </c>
      <c r="E85" s="14">
        <v>0.10511</v>
      </c>
      <c r="F85" s="14">
        <v>0.10448</v>
      </c>
      <c r="G85" s="274">
        <v>9.6269999999999994E-2</v>
      </c>
      <c r="O85" s="204"/>
      <c r="P85" s="204"/>
      <c r="Q85" s="204"/>
    </row>
    <row r="86" spans="1:17" x14ac:dyDescent="0.25">
      <c r="A86" s="420"/>
      <c r="B86" s="273">
        <v>45597</v>
      </c>
      <c r="C86" s="14">
        <v>0.16055</v>
      </c>
      <c r="D86" s="14">
        <v>0.14823</v>
      </c>
      <c r="E86" s="14">
        <v>0.12471</v>
      </c>
      <c r="F86" s="14">
        <v>0.15248</v>
      </c>
      <c r="G86" s="274">
        <v>0.10872999999999999</v>
      </c>
      <c r="O86" s="204"/>
      <c r="P86" s="204"/>
      <c r="Q86" s="204"/>
    </row>
    <row r="87" spans="1:17" ht="15.75" thickBot="1" x14ac:dyDescent="0.3">
      <c r="A87" s="421"/>
      <c r="B87" s="275">
        <v>45627</v>
      </c>
      <c r="C87" s="276">
        <v>0.16055</v>
      </c>
      <c r="D87" s="276">
        <v>0.14823</v>
      </c>
      <c r="E87" s="276">
        <v>0.16033</v>
      </c>
      <c r="F87" s="276">
        <v>0.17221</v>
      </c>
      <c r="G87" s="277">
        <v>0.155</v>
      </c>
      <c r="O87" s="204"/>
      <c r="P87" s="204"/>
      <c r="Q87" s="204"/>
    </row>
    <row r="88" spans="1:17" ht="15.75" thickBot="1" x14ac:dyDescent="0.3"/>
    <row r="89" spans="1:17" ht="15" customHeight="1" thickBot="1" x14ac:dyDescent="0.3">
      <c r="A89" s="339" t="s">
        <v>126</v>
      </c>
      <c r="B89" s="336" t="s">
        <v>127</v>
      </c>
      <c r="C89" s="337"/>
      <c r="D89" s="337"/>
      <c r="E89" s="337"/>
      <c r="F89" s="337"/>
      <c r="G89" s="337"/>
      <c r="H89" s="337"/>
      <c r="I89" s="337"/>
      <c r="J89" s="337"/>
      <c r="K89" s="337"/>
      <c r="L89" s="337"/>
      <c r="M89" s="337"/>
      <c r="N89" s="337"/>
      <c r="O89" s="337"/>
      <c r="P89" s="338"/>
    </row>
    <row r="90" spans="1:17" ht="15.75" thickBot="1" x14ac:dyDescent="0.3">
      <c r="A90" s="340"/>
      <c r="B90" s="223" t="s">
        <v>128</v>
      </c>
      <c r="C90" s="232" t="s">
        <v>129</v>
      </c>
      <c r="D90" s="278" t="s">
        <v>135</v>
      </c>
      <c r="E90" s="278" t="s">
        <v>136</v>
      </c>
      <c r="F90" s="278" t="s">
        <v>137</v>
      </c>
      <c r="G90" s="278" t="s">
        <v>138</v>
      </c>
      <c r="H90" s="278" t="s">
        <v>139</v>
      </c>
      <c r="I90" s="278" t="s">
        <v>140</v>
      </c>
      <c r="J90" s="278" t="s">
        <v>141</v>
      </c>
      <c r="K90" s="278" t="s">
        <v>142</v>
      </c>
      <c r="L90" s="278" t="s">
        <v>143</v>
      </c>
      <c r="M90" s="278" t="s">
        <v>144</v>
      </c>
      <c r="N90" s="278" t="s">
        <v>145</v>
      </c>
      <c r="O90" s="278" t="s">
        <v>146</v>
      </c>
      <c r="P90" s="234" t="s">
        <v>130</v>
      </c>
    </row>
    <row r="91" spans="1:17" x14ac:dyDescent="0.25">
      <c r="A91" s="340"/>
      <c r="B91" s="224" t="s">
        <v>131</v>
      </c>
      <c r="C91" s="283">
        <v>2024</v>
      </c>
      <c r="D91" s="280">
        <v>0.17216000000000001</v>
      </c>
      <c r="E91" s="225">
        <v>0.17216000000000001</v>
      </c>
      <c r="F91" s="225">
        <v>0.17216000000000001</v>
      </c>
      <c r="G91" s="225">
        <v>0.17216000000000001</v>
      </c>
      <c r="H91" s="225">
        <v>0.17216000000000001</v>
      </c>
      <c r="I91" s="225">
        <v>0.17216000000000001</v>
      </c>
      <c r="J91" s="225">
        <v>0.17216000000000001</v>
      </c>
      <c r="K91" s="225">
        <v>0.15772</v>
      </c>
      <c r="L91" s="225">
        <v>0.15772</v>
      </c>
      <c r="M91" s="225">
        <v>0.15772</v>
      </c>
      <c r="N91" s="225">
        <v>0.15772</v>
      </c>
      <c r="O91" s="284">
        <v>0.15772</v>
      </c>
      <c r="P91" s="285">
        <f>TRUNC(AVERAGE(D91:O93),5)</f>
        <v>0.18118999999999999</v>
      </c>
    </row>
    <row r="92" spans="1:17" x14ac:dyDescent="0.25">
      <c r="A92" s="340"/>
      <c r="B92" s="227"/>
      <c r="C92" s="286">
        <v>2023</v>
      </c>
      <c r="D92" s="211">
        <v>0.25775999999999999</v>
      </c>
      <c r="E92" s="228">
        <v>0.25775999999999999</v>
      </c>
      <c r="F92" s="229">
        <v>0.25775999999999999</v>
      </c>
      <c r="G92" s="229">
        <v>0.25775999999999999</v>
      </c>
      <c r="H92" s="229">
        <v>0.25775999999999999</v>
      </c>
      <c r="I92" s="229">
        <v>0.25775999999999999</v>
      </c>
      <c r="J92" s="229">
        <v>0.16078000000000001</v>
      </c>
      <c r="K92" s="229">
        <v>0.16078000000000001</v>
      </c>
      <c r="L92" s="229">
        <v>0.16078000000000001</v>
      </c>
      <c r="M92" s="229">
        <v>0.16078000000000001</v>
      </c>
      <c r="N92" s="229">
        <v>0.16078000000000001</v>
      </c>
      <c r="O92" s="287">
        <v>0.16078000000000001</v>
      </c>
      <c r="P92" s="288"/>
    </row>
    <row r="93" spans="1:17" ht="15.75" thickBot="1" x14ac:dyDescent="0.3">
      <c r="A93" s="340"/>
      <c r="B93" s="230"/>
      <c r="C93" s="289">
        <v>2022</v>
      </c>
      <c r="D93" s="281">
        <v>0.15764</v>
      </c>
      <c r="E93" s="282">
        <v>0.15764</v>
      </c>
      <c r="F93" s="282">
        <v>0.15764</v>
      </c>
      <c r="G93" s="282">
        <v>0.15764</v>
      </c>
      <c r="H93" s="282">
        <v>0.15764</v>
      </c>
      <c r="I93" s="282">
        <v>0.15764</v>
      </c>
      <c r="J93" s="282">
        <v>0.17871000000000001</v>
      </c>
      <c r="K93" s="282">
        <v>0.17871000000000001</v>
      </c>
      <c r="L93" s="282">
        <v>0.17871000000000001</v>
      </c>
      <c r="M93" s="282">
        <v>0.17871000000000001</v>
      </c>
      <c r="N93" s="282">
        <v>0.17871000000000001</v>
      </c>
      <c r="O93" s="290">
        <v>0.17871000000000001</v>
      </c>
      <c r="P93" s="291"/>
    </row>
    <row r="94" spans="1:17" x14ac:dyDescent="0.25">
      <c r="A94" s="340"/>
      <c r="B94" s="224" t="s">
        <v>132</v>
      </c>
      <c r="C94" s="283">
        <v>2024</v>
      </c>
      <c r="D94" s="280">
        <v>0.15809999999999999</v>
      </c>
      <c r="E94" s="225">
        <v>0.15809999999999999</v>
      </c>
      <c r="F94" s="225">
        <v>0.15809999999999999</v>
      </c>
      <c r="G94" s="225">
        <v>0.15809999999999999</v>
      </c>
      <c r="H94" s="225">
        <v>0.15809999999999999</v>
      </c>
      <c r="I94" s="225">
        <v>0.15809999999999999</v>
      </c>
      <c r="J94" s="225">
        <v>0.15809999999999999</v>
      </c>
      <c r="K94" s="225">
        <v>0.14022999999999999</v>
      </c>
      <c r="L94" s="225">
        <v>0.14022999999999999</v>
      </c>
      <c r="M94" s="225">
        <v>0.14022999999999999</v>
      </c>
      <c r="N94" s="225">
        <v>0.14022999999999999</v>
      </c>
      <c r="O94" s="284">
        <v>0.14022999999999999</v>
      </c>
      <c r="P94" s="288">
        <f>TRUNC(AVERAGE(D94:O96),5)</f>
        <v>0.16009000000000001</v>
      </c>
    </row>
    <row r="95" spans="1:17" x14ac:dyDescent="0.25">
      <c r="A95" s="340"/>
      <c r="B95" s="227"/>
      <c r="C95" s="286">
        <v>2023</v>
      </c>
      <c r="D95" s="292">
        <v>0.21991000000000002</v>
      </c>
      <c r="E95" s="229">
        <v>0.21991000000000002</v>
      </c>
      <c r="F95" s="229">
        <v>0.21991000000000002</v>
      </c>
      <c r="G95" s="229">
        <v>0.21991000000000002</v>
      </c>
      <c r="H95" s="229">
        <v>0.21991000000000002</v>
      </c>
      <c r="I95" s="229">
        <v>0.21991000000000002</v>
      </c>
      <c r="J95" s="229">
        <v>0.14854000000000001</v>
      </c>
      <c r="K95" s="229">
        <v>0.14854000000000001</v>
      </c>
      <c r="L95" s="229">
        <v>0.14854000000000001</v>
      </c>
      <c r="M95" s="229">
        <v>0.14854000000000001</v>
      </c>
      <c r="N95" s="229">
        <v>0.14854000000000001</v>
      </c>
      <c r="O95" s="287">
        <v>0.14854000000000001</v>
      </c>
      <c r="P95" s="288"/>
    </row>
    <row r="96" spans="1:17" ht="15.75" thickBot="1" x14ac:dyDescent="0.3">
      <c r="A96" s="340"/>
      <c r="B96" s="230"/>
      <c r="C96" s="289">
        <v>2022</v>
      </c>
      <c r="D96" s="293">
        <v>0.13730999999999999</v>
      </c>
      <c r="E96" s="231">
        <v>0.13730999999999999</v>
      </c>
      <c r="F96" s="231">
        <v>0.13730999999999999</v>
      </c>
      <c r="G96" s="231">
        <v>0.13730999999999999</v>
      </c>
      <c r="H96" s="231">
        <v>0.13730999999999999</v>
      </c>
      <c r="I96" s="231">
        <v>0.13730999999999999</v>
      </c>
      <c r="J96" s="231">
        <v>0.15348000000000001</v>
      </c>
      <c r="K96" s="231">
        <v>0.15348000000000001</v>
      </c>
      <c r="L96" s="231">
        <v>0.15348000000000001</v>
      </c>
      <c r="M96" s="231">
        <v>0.15348000000000001</v>
      </c>
      <c r="N96" s="231">
        <v>0.15348000000000001</v>
      </c>
      <c r="O96" s="294">
        <v>0.15348000000000001</v>
      </c>
      <c r="P96" s="291"/>
    </row>
    <row r="97" spans="1:16" ht="15.75" thickBot="1" x14ac:dyDescent="0.3">
      <c r="A97" s="340"/>
      <c r="B97" s="123"/>
      <c r="C97" s="123"/>
      <c r="D97" s="123"/>
      <c r="E97" s="123"/>
      <c r="F97" s="123"/>
      <c r="G97" s="56"/>
      <c r="M97" s="56"/>
      <c r="N97" s="56"/>
      <c r="O97" s="56"/>
      <c r="P97" s="56"/>
    </row>
    <row r="98" spans="1:16" ht="15.75" thickBot="1" x14ac:dyDescent="0.3">
      <c r="A98" s="340"/>
      <c r="B98" s="336" t="s">
        <v>133</v>
      </c>
      <c r="C98" s="337"/>
      <c r="D98" s="337"/>
      <c r="E98" s="337"/>
      <c r="F98" s="337"/>
      <c r="G98" s="337"/>
      <c r="H98" s="337"/>
      <c r="I98" s="337"/>
      <c r="J98" s="337"/>
      <c r="K98" s="337"/>
      <c r="L98" s="337"/>
      <c r="M98" s="337"/>
      <c r="N98" s="337"/>
      <c r="O98" s="337"/>
      <c r="P98" s="338"/>
    </row>
    <row r="99" spans="1:16" ht="15.75" thickBot="1" x14ac:dyDescent="0.3">
      <c r="A99" s="340"/>
      <c r="B99" s="223" t="s">
        <v>128</v>
      </c>
      <c r="C99" s="232" t="s">
        <v>129</v>
      </c>
      <c r="D99" s="278" t="s">
        <v>135</v>
      </c>
      <c r="E99" s="278" t="s">
        <v>136</v>
      </c>
      <c r="F99" s="278" t="s">
        <v>137</v>
      </c>
      <c r="G99" s="278" t="s">
        <v>138</v>
      </c>
      <c r="H99" s="278" t="s">
        <v>139</v>
      </c>
      <c r="I99" s="278" t="s">
        <v>140</v>
      </c>
      <c r="J99" s="278" t="s">
        <v>141</v>
      </c>
      <c r="K99" s="278" t="s">
        <v>142</v>
      </c>
      <c r="L99" s="278" t="s">
        <v>143</v>
      </c>
      <c r="M99" s="278" t="s">
        <v>144</v>
      </c>
      <c r="N99" s="278" t="s">
        <v>145</v>
      </c>
      <c r="O99" s="278" t="s">
        <v>146</v>
      </c>
      <c r="P99" s="234" t="s">
        <v>130</v>
      </c>
    </row>
    <row r="100" spans="1:16" x14ac:dyDescent="0.25">
      <c r="A100" s="340"/>
      <c r="B100" s="224" t="s">
        <v>131</v>
      </c>
      <c r="C100" s="283">
        <v>2024</v>
      </c>
      <c r="D100" s="280">
        <v>0.17552000000000001</v>
      </c>
      <c r="E100" s="225">
        <v>0.17552000000000001</v>
      </c>
      <c r="F100" s="225">
        <v>0.17552000000000001</v>
      </c>
      <c r="G100" s="225">
        <v>0.17552000000000001</v>
      </c>
      <c r="H100" s="225">
        <v>0.17552000000000001</v>
      </c>
      <c r="I100" s="225">
        <v>0.17552000000000001</v>
      </c>
      <c r="J100" s="225">
        <v>0.17552000000000001</v>
      </c>
      <c r="K100" s="225">
        <v>0.15676999999999999</v>
      </c>
      <c r="L100" s="225">
        <v>0.15676999999999999</v>
      </c>
      <c r="M100" s="225">
        <v>0.15676999999999999</v>
      </c>
      <c r="N100" s="225">
        <v>0.15676999999999999</v>
      </c>
      <c r="O100" s="284">
        <v>0.15676999999999999</v>
      </c>
      <c r="P100" s="285">
        <f>TRUNC(AVERAGE(D100:O102),5)</f>
        <v>0.18034</v>
      </c>
    </row>
    <row r="101" spans="1:16" x14ac:dyDescent="0.25">
      <c r="A101" s="340"/>
      <c r="B101" s="227"/>
      <c r="C101" s="286">
        <v>2023</v>
      </c>
      <c r="D101" s="211">
        <v>0.26175999999999999</v>
      </c>
      <c r="E101" s="228">
        <v>0.26175999999999999</v>
      </c>
      <c r="F101" s="229">
        <v>0.26175999999999999</v>
      </c>
      <c r="G101" s="229">
        <v>0.26175999999999999</v>
      </c>
      <c r="H101" s="229">
        <v>0.26175999999999999</v>
      </c>
      <c r="I101" s="229">
        <v>0.26175999999999999</v>
      </c>
      <c r="J101" s="229">
        <v>0.15898999999999999</v>
      </c>
      <c r="K101" s="229">
        <v>0.15898999999999999</v>
      </c>
      <c r="L101" s="229">
        <v>0.15898999999999999</v>
      </c>
      <c r="M101" s="229">
        <v>0.15898999999999999</v>
      </c>
      <c r="N101" s="229">
        <v>0.15898999999999999</v>
      </c>
      <c r="O101" s="287">
        <v>0.15898999999999999</v>
      </c>
      <c r="P101" s="288"/>
    </row>
    <row r="102" spans="1:16" ht="15.75" thickBot="1" x14ac:dyDescent="0.3">
      <c r="A102" s="340"/>
      <c r="B102" s="230"/>
      <c r="C102" s="289">
        <v>2022</v>
      </c>
      <c r="D102" s="281">
        <v>0.14760999999999999</v>
      </c>
      <c r="E102" s="282">
        <v>0.14760999999999999</v>
      </c>
      <c r="F102" s="282">
        <v>0.14760999999999999</v>
      </c>
      <c r="G102" s="282">
        <v>0.14760999999999999</v>
      </c>
      <c r="H102" s="282">
        <v>0.14760999999999999</v>
      </c>
      <c r="I102" s="282">
        <v>0.14760999999999999</v>
      </c>
      <c r="J102" s="282">
        <v>0.17826999999999998</v>
      </c>
      <c r="K102" s="282">
        <v>0.17826999999999998</v>
      </c>
      <c r="L102" s="282">
        <v>0.17826999999999998</v>
      </c>
      <c r="M102" s="282">
        <v>0.17826999999999998</v>
      </c>
      <c r="N102" s="282">
        <v>0.17826999999999998</v>
      </c>
      <c r="O102" s="290">
        <v>0.17826999999999998</v>
      </c>
      <c r="P102" s="291"/>
    </row>
    <row r="103" spans="1:16" x14ac:dyDescent="0.25">
      <c r="A103" s="340"/>
      <c r="B103" s="224" t="s">
        <v>132</v>
      </c>
      <c r="C103" s="283">
        <v>2024</v>
      </c>
      <c r="D103" s="280">
        <v>0.16178999999999999</v>
      </c>
      <c r="E103" s="225">
        <v>0.16178999999999999</v>
      </c>
      <c r="F103" s="225">
        <v>0.16178999999999999</v>
      </c>
      <c r="G103" s="225">
        <v>0.16178999999999999</v>
      </c>
      <c r="H103" s="225">
        <v>0.16178999999999999</v>
      </c>
      <c r="I103" s="225">
        <v>0.16178999999999999</v>
      </c>
      <c r="J103" s="225">
        <v>0.16178999999999999</v>
      </c>
      <c r="K103" s="225">
        <v>0.13982</v>
      </c>
      <c r="L103" s="225">
        <v>0.13982</v>
      </c>
      <c r="M103" s="225">
        <v>0.13982</v>
      </c>
      <c r="N103" s="225">
        <v>0.13982</v>
      </c>
      <c r="O103" s="284">
        <v>0.13982</v>
      </c>
      <c r="P103" s="288">
        <f>TRUNC(AVERAGE(D103:O105),5)</f>
        <v>0.16094</v>
      </c>
    </row>
    <row r="104" spans="1:16" x14ac:dyDescent="0.25">
      <c r="A104" s="340"/>
      <c r="B104" s="227"/>
      <c r="C104" s="286">
        <v>2023</v>
      </c>
      <c r="D104" s="292">
        <v>0.22515000000000002</v>
      </c>
      <c r="E104" s="229">
        <v>0.22515000000000002</v>
      </c>
      <c r="F104" s="229">
        <v>0.22515000000000002</v>
      </c>
      <c r="G104" s="229">
        <v>0.22515000000000002</v>
      </c>
      <c r="H104" s="229">
        <v>0.22515000000000002</v>
      </c>
      <c r="I104" s="229">
        <v>0.22515000000000002</v>
      </c>
      <c r="J104" s="229">
        <v>0.15512999999999999</v>
      </c>
      <c r="K104" s="229">
        <v>0.15512999999999999</v>
      </c>
      <c r="L104" s="229">
        <v>0.15512999999999999</v>
      </c>
      <c r="M104" s="229">
        <v>0.15512999999999999</v>
      </c>
      <c r="N104" s="229">
        <v>0.15512999999999999</v>
      </c>
      <c r="O104" s="287">
        <v>0.15512999999999999</v>
      </c>
      <c r="P104" s="288"/>
    </row>
    <row r="105" spans="1:16" ht="15.75" thickBot="1" x14ac:dyDescent="0.3">
      <c r="A105" s="340"/>
      <c r="B105" s="230"/>
      <c r="C105" s="289">
        <v>2022</v>
      </c>
      <c r="D105" s="293">
        <v>0.13034999999999999</v>
      </c>
      <c r="E105" s="231">
        <v>0.13034999999999999</v>
      </c>
      <c r="F105" s="231">
        <v>0.13034999999999999</v>
      </c>
      <c r="G105" s="231">
        <v>0.13034999999999999</v>
      </c>
      <c r="H105" s="231">
        <v>0.13034999999999999</v>
      </c>
      <c r="I105" s="231">
        <v>0.13034999999999999</v>
      </c>
      <c r="J105" s="231">
        <v>0.14978</v>
      </c>
      <c r="K105" s="231">
        <v>0.14978</v>
      </c>
      <c r="L105" s="231">
        <v>0.14978</v>
      </c>
      <c r="M105" s="231">
        <v>0.14978</v>
      </c>
      <c r="N105" s="231">
        <v>0.14978</v>
      </c>
      <c r="O105" s="294">
        <v>0.14978</v>
      </c>
      <c r="P105" s="291"/>
    </row>
    <row r="106" spans="1:16" ht="15.75" thickBot="1" x14ac:dyDescent="0.3">
      <c r="A106" s="340"/>
      <c r="B106" s="124"/>
      <c r="C106" s="123"/>
      <c r="D106" s="123"/>
      <c r="E106" s="123"/>
      <c r="F106" s="123"/>
      <c r="G106" s="56"/>
      <c r="H106" s="56"/>
      <c r="I106" s="56"/>
      <c r="J106" s="56"/>
      <c r="K106" s="56"/>
      <c r="L106" s="56"/>
      <c r="M106" s="56"/>
      <c r="N106" s="56"/>
      <c r="O106" s="56"/>
      <c r="P106" s="56"/>
    </row>
    <row r="107" spans="1:16" ht="15.75" thickBot="1" x14ac:dyDescent="0.3">
      <c r="A107" s="340"/>
      <c r="B107" s="336" t="s">
        <v>134</v>
      </c>
      <c r="C107" s="337"/>
      <c r="D107" s="337"/>
      <c r="E107" s="337"/>
      <c r="F107" s="337"/>
      <c r="G107" s="337"/>
      <c r="H107" s="337"/>
      <c r="I107" s="337"/>
      <c r="J107" s="337"/>
      <c r="K107" s="337"/>
      <c r="L107" s="337"/>
      <c r="M107" s="337"/>
      <c r="N107" s="337"/>
      <c r="O107" s="337"/>
      <c r="P107" s="338"/>
    </row>
    <row r="108" spans="1:16" ht="15.75" thickBot="1" x14ac:dyDescent="0.3">
      <c r="A108" s="340"/>
      <c r="B108" s="223" t="s">
        <v>128</v>
      </c>
      <c r="C108" s="232" t="s">
        <v>129</v>
      </c>
      <c r="D108" s="233" t="s">
        <v>135</v>
      </c>
      <c r="E108" s="233" t="s">
        <v>136</v>
      </c>
      <c r="F108" s="233" t="s">
        <v>137</v>
      </c>
      <c r="G108" s="233" t="s">
        <v>138</v>
      </c>
      <c r="H108" s="233" t="s">
        <v>139</v>
      </c>
      <c r="I108" s="233" t="s">
        <v>140</v>
      </c>
      <c r="J108" s="233" t="s">
        <v>141</v>
      </c>
      <c r="K108" s="233" t="s">
        <v>142</v>
      </c>
      <c r="L108" s="233" t="s">
        <v>143</v>
      </c>
      <c r="M108" s="233" t="s">
        <v>144</v>
      </c>
      <c r="N108" s="233" t="s">
        <v>145</v>
      </c>
      <c r="O108" s="233" t="s">
        <v>146</v>
      </c>
      <c r="P108" s="234" t="s">
        <v>130</v>
      </c>
    </row>
    <row r="109" spans="1:16" x14ac:dyDescent="0.25">
      <c r="A109" s="340"/>
      <c r="B109" s="235" t="s">
        <v>147</v>
      </c>
      <c r="C109" s="283">
        <v>2024</v>
      </c>
      <c r="D109" s="295">
        <v>0.23696999999999999</v>
      </c>
      <c r="E109" s="226">
        <v>0.22686999999999999</v>
      </c>
      <c r="F109" s="226">
        <v>0.14874000000000001</v>
      </c>
      <c r="G109" s="226">
        <v>0.12236</v>
      </c>
      <c r="H109" s="226">
        <v>9.4350000000000003E-2</v>
      </c>
      <c r="I109" s="226">
        <v>0.11472</v>
      </c>
      <c r="J109" s="226">
        <v>0.13381000000000001</v>
      </c>
      <c r="K109" s="226">
        <v>0.12669</v>
      </c>
      <c r="L109" s="226">
        <v>0.12127</v>
      </c>
      <c r="M109" s="226">
        <v>0.11388</v>
      </c>
      <c r="N109" s="226">
        <v>0.12252</v>
      </c>
      <c r="O109" s="296">
        <v>0.1719</v>
      </c>
      <c r="P109" s="285">
        <f>TRUNC(AVERAGE(D109:O111),5)</f>
        <v>0.19314000000000001</v>
      </c>
    </row>
    <row r="110" spans="1:16" x14ac:dyDescent="0.25">
      <c r="A110" s="340"/>
      <c r="B110" s="236"/>
      <c r="C110" s="286">
        <v>2023</v>
      </c>
      <c r="D110" s="292">
        <v>0.46487000000000001</v>
      </c>
      <c r="E110" s="229">
        <v>0.45795000000000002</v>
      </c>
      <c r="F110" s="229">
        <v>0.26891000000000004</v>
      </c>
      <c r="G110" s="229">
        <v>0.13880999999999999</v>
      </c>
      <c r="H110" s="229">
        <v>0.13053999999999999</v>
      </c>
      <c r="I110" s="229">
        <v>0.12986999999999999</v>
      </c>
      <c r="J110" s="229">
        <v>0.17135</v>
      </c>
      <c r="K110" s="229">
        <v>0.1552</v>
      </c>
      <c r="L110" s="229">
        <v>0.13275999999999999</v>
      </c>
      <c r="M110" s="229">
        <v>0.10474</v>
      </c>
      <c r="N110" s="229">
        <v>0.13824</v>
      </c>
      <c r="O110" s="287">
        <v>0.21331999999999998</v>
      </c>
      <c r="P110" s="288"/>
    </row>
    <row r="111" spans="1:16" ht="15.75" thickBot="1" x14ac:dyDescent="0.3">
      <c r="A111" s="340"/>
      <c r="B111" s="237"/>
      <c r="C111" s="289">
        <v>2022</v>
      </c>
      <c r="D111" s="281">
        <v>0.30813000000000001</v>
      </c>
      <c r="E111" s="282">
        <v>0.31185000000000002</v>
      </c>
      <c r="F111" s="282">
        <v>0.21043999999999999</v>
      </c>
      <c r="G111" s="282">
        <v>0.11484999999999999</v>
      </c>
      <c r="H111" s="282">
        <v>0.10682</v>
      </c>
      <c r="I111" s="282">
        <v>0.10414</v>
      </c>
      <c r="J111" s="282">
        <v>0.22688</v>
      </c>
      <c r="K111" s="282">
        <v>0.22509999999999999</v>
      </c>
      <c r="L111" s="282">
        <v>0.20307</v>
      </c>
      <c r="M111" s="282">
        <v>0.21052999999999999</v>
      </c>
      <c r="N111" s="282">
        <v>0.28610000000000002</v>
      </c>
      <c r="O111" s="290">
        <v>0.40476000000000001</v>
      </c>
      <c r="P111" s="291"/>
    </row>
    <row r="112" spans="1:16" x14ac:dyDescent="0.25">
      <c r="A112" s="340"/>
      <c r="B112" s="235" t="s">
        <v>148</v>
      </c>
      <c r="C112" s="283">
        <v>2024</v>
      </c>
      <c r="D112" s="295">
        <v>0.26794000000000001</v>
      </c>
      <c r="E112" s="226">
        <v>0.2671</v>
      </c>
      <c r="F112" s="226">
        <v>0.18315999999999999</v>
      </c>
      <c r="G112" s="226">
        <v>0.15654000000000001</v>
      </c>
      <c r="H112" s="226">
        <v>9.3289999999999998E-2</v>
      </c>
      <c r="I112" s="226">
        <v>0.10722</v>
      </c>
      <c r="J112" s="226">
        <v>0.13033</v>
      </c>
      <c r="K112" s="226">
        <v>0.14027999999999999</v>
      </c>
      <c r="L112" s="226">
        <v>0.13253999999999999</v>
      </c>
      <c r="M112" s="226">
        <v>0.13264999999999999</v>
      </c>
      <c r="N112" s="226">
        <v>0.12375</v>
      </c>
      <c r="O112" s="296">
        <v>0.17735999999999999</v>
      </c>
      <c r="P112" s="288">
        <f>TRUNC(AVERAGE(D112:O114),5)</f>
        <v>0.19322</v>
      </c>
    </row>
    <row r="113" spans="1:16" x14ac:dyDescent="0.25">
      <c r="A113" s="340"/>
      <c r="B113" s="236"/>
      <c r="C113" s="286">
        <v>2023</v>
      </c>
      <c r="D113" s="292">
        <v>0.46487000000000001</v>
      </c>
      <c r="E113" s="229">
        <v>0.45795000000000002</v>
      </c>
      <c r="F113" s="229">
        <v>0.26891000000000004</v>
      </c>
      <c r="G113" s="229">
        <v>0.12801999999999999</v>
      </c>
      <c r="H113" s="229">
        <v>0.12324</v>
      </c>
      <c r="I113" s="229">
        <v>0.11940000000000001</v>
      </c>
      <c r="J113" s="229">
        <v>0.15984999999999999</v>
      </c>
      <c r="K113" s="229">
        <v>0.14152999999999999</v>
      </c>
      <c r="L113" s="229">
        <v>0.11851</v>
      </c>
      <c r="M113" s="229">
        <v>0.10056</v>
      </c>
      <c r="N113" s="229">
        <v>0.13539999999999999</v>
      </c>
      <c r="O113" s="287">
        <v>0.21209999999999998</v>
      </c>
      <c r="P113" s="288"/>
    </row>
    <row r="114" spans="1:16" ht="15.75" thickBot="1" x14ac:dyDescent="0.3">
      <c r="A114" s="340"/>
      <c r="B114" s="237"/>
      <c r="C114" s="289">
        <v>2022</v>
      </c>
      <c r="D114" s="293">
        <v>0.29357</v>
      </c>
      <c r="E114" s="231">
        <v>0.28553000000000001</v>
      </c>
      <c r="F114" s="231">
        <v>0.19194999999999998</v>
      </c>
      <c r="G114" s="231">
        <v>0.10882</v>
      </c>
      <c r="H114" s="231">
        <v>0.10194</v>
      </c>
      <c r="I114" s="231">
        <v>0.10328</v>
      </c>
      <c r="J114" s="231">
        <v>0.21725</v>
      </c>
      <c r="K114" s="231">
        <v>0.21509999999999999</v>
      </c>
      <c r="L114" s="231">
        <v>0.19472</v>
      </c>
      <c r="M114" s="231">
        <v>0.21052999999999999</v>
      </c>
      <c r="N114" s="231">
        <v>0.28610000000000002</v>
      </c>
      <c r="O114" s="294">
        <v>0.40476000000000001</v>
      </c>
      <c r="P114" s="291"/>
    </row>
    <row r="115" spans="1:16" x14ac:dyDescent="0.25">
      <c r="A115" s="340"/>
      <c r="B115" s="235" t="s">
        <v>132</v>
      </c>
      <c r="C115" s="283">
        <v>2024</v>
      </c>
      <c r="D115" s="297">
        <v>0.22316</v>
      </c>
      <c r="E115" s="267">
        <v>0.21451999999999999</v>
      </c>
      <c r="F115" s="267">
        <v>0.13175000000000001</v>
      </c>
      <c r="G115" s="267">
        <v>0.10514999999999999</v>
      </c>
      <c r="H115" s="267">
        <v>9.153E-2</v>
      </c>
      <c r="I115" s="267">
        <v>0.1002</v>
      </c>
      <c r="J115" s="267">
        <v>0.12087000000000001</v>
      </c>
      <c r="K115" s="267">
        <v>0.11279</v>
      </c>
      <c r="L115" s="267">
        <v>0.1018</v>
      </c>
      <c r="M115" s="267">
        <v>9.7430000000000003E-2</v>
      </c>
      <c r="N115" s="267">
        <v>0.11987</v>
      </c>
      <c r="O115" s="298">
        <v>0.16366</v>
      </c>
      <c r="P115" s="285">
        <f>TRUNC(AVERAGE(D115:O117),5)</f>
        <v>0.18</v>
      </c>
    </row>
    <row r="116" spans="1:16" x14ac:dyDescent="0.25">
      <c r="A116" s="340"/>
      <c r="B116" s="236"/>
      <c r="C116" s="286">
        <v>2023</v>
      </c>
      <c r="D116" s="292">
        <v>0.47782000000000002</v>
      </c>
      <c r="E116" s="229">
        <v>0.51195999999999986</v>
      </c>
      <c r="F116" s="229">
        <v>0.33149000000000001</v>
      </c>
      <c r="G116" s="229">
        <v>0.14127000000000001</v>
      </c>
      <c r="H116" s="229">
        <v>0.12075</v>
      </c>
      <c r="I116" s="229">
        <v>0.13619000000000001</v>
      </c>
      <c r="J116" s="229">
        <v>0.16400999999999999</v>
      </c>
      <c r="K116" s="229">
        <v>0.13882</v>
      </c>
      <c r="L116" s="229">
        <v>0.11434999999999999</v>
      </c>
      <c r="M116" s="229">
        <v>0.10063</v>
      </c>
      <c r="N116" s="229">
        <v>0.13497999999999999</v>
      </c>
      <c r="O116" s="287">
        <v>0.21079999999999999</v>
      </c>
      <c r="P116" s="288"/>
    </row>
    <row r="117" spans="1:16" ht="15.75" thickBot="1" x14ac:dyDescent="0.3">
      <c r="A117" s="341"/>
      <c r="B117" s="238"/>
      <c r="C117" s="289">
        <v>2022</v>
      </c>
      <c r="D117" s="293">
        <v>0.29224</v>
      </c>
      <c r="E117" s="231">
        <v>0.2787</v>
      </c>
      <c r="F117" s="231">
        <v>0.22147999999999998</v>
      </c>
      <c r="G117" s="231">
        <v>0.10788</v>
      </c>
      <c r="H117" s="231">
        <v>9.7729999999999997E-2</v>
      </c>
      <c r="I117" s="231">
        <v>0.10297000000000001</v>
      </c>
      <c r="J117" s="231">
        <v>0.16364000000000001</v>
      </c>
      <c r="K117" s="231">
        <v>0.16063</v>
      </c>
      <c r="L117" s="231">
        <v>0.14673999999999998</v>
      </c>
      <c r="M117" s="231">
        <v>0.17874000000000001</v>
      </c>
      <c r="N117" s="231">
        <v>0.23397999999999999</v>
      </c>
      <c r="O117" s="294">
        <v>0.32962000000000002</v>
      </c>
      <c r="P117" s="291"/>
    </row>
    <row r="118" spans="1:16" x14ac:dyDescent="0.25">
      <c r="B118" s="56"/>
      <c r="C118" s="56"/>
      <c r="D118" s="56"/>
      <c r="E118" s="56"/>
      <c r="F118" s="56"/>
      <c r="G118" s="56"/>
      <c r="H118" s="56"/>
      <c r="I118" s="56"/>
      <c r="J118" s="56"/>
      <c r="K118" s="56"/>
      <c r="L118" s="56"/>
      <c r="M118" s="56"/>
      <c r="N118" s="56"/>
      <c r="O118" s="56"/>
      <c r="P118" s="56"/>
    </row>
  </sheetData>
  <mergeCells count="15">
    <mergeCell ref="B98:P98"/>
    <mergeCell ref="A89:A117"/>
    <mergeCell ref="A42:A87"/>
    <mergeCell ref="E42:G42"/>
    <mergeCell ref="A1:A38"/>
    <mergeCell ref="B50:B51"/>
    <mergeCell ref="D42:D43"/>
    <mergeCell ref="C42:C43"/>
    <mergeCell ref="B42:B43"/>
    <mergeCell ref="B107:P107"/>
    <mergeCell ref="C1:C2"/>
    <mergeCell ref="D1:D2"/>
    <mergeCell ref="E1:E2"/>
    <mergeCell ref="B1:B2"/>
    <mergeCell ref="B89:P89"/>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R31"/>
  <sheetViews>
    <sheetView workbookViewId="0">
      <selection sqref="A1:T2"/>
    </sheetView>
  </sheetViews>
  <sheetFormatPr defaultRowHeight="15" x14ac:dyDescent="0.25"/>
  <cols>
    <col min="1" max="1" width="27.85546875" customWidth="1"/>
    <col min="2" max="2" width="40.5703125" customWidth="1"/>
  </cols>
  <sheetData>
    <row r="1" spans="1:18" x14ac:dyDescent="0.25">
      <c r="A1" s="3" t="s">
        <v>5</v>
      </c>
      <c r="B1" s="3" t="s">
        <v>150</v>
      </c>
      <c r="C1" s="3">
        <v>1</v>
      </c>
      <c r="D1" s="3">
        <v>2</v>
      </c>
      <c r="E1" s="3">
        <v>3</v>
      </c>
      <c r="F1" s="3">
        <v>4</v>
      </c>
      <c r="G1" s="3">
        <v>5</v>
      </c>
      <c r="H1" s="3">
        <v>6</v>
      </c>
      <c r="I1" s="3">
        <v>7</v>
      </c>
      <c r="J1" s="3">
        <v>8</v>
      </c>
      <c r="K1" s="3">
        <v>9</v>
      </c>
      <c r="L1" s="3">
        <v>10</v>
      </c>
      <c r="M1" s="3">
        <v>11</v>
      </c>
      <c r="N1" s="3">
        <v>12</v>
      </c>
      <c r="O1" s="3">
        <v>13</v>
      </c>
      <c r="P1" s="3">
        <v>14</v>
      </c>
      <c r="Q1" s="3">
        <v>15</v>
      </c>
      <c r="R1" s="3">
        <v>16</v>
      </c>
    </row>
    <row r="2" spans="1:18" x14ac:dyDescent="0.25">
      <c r="A2" t="s">
        <v>246</v>
      </c>
      <c r="B2" t="s">
        <v>259</v>
      </c>
      <c r="C2">
        <v>0.35794899999999996</v>
      </c>
      <c r="D2">
        <v>0.32644948799999995</v>
      </c>
      <c r="E2">
        <v>0.29772193305599998</v>
      </c>
      <c r="F2">
        <v>0.27152240294707197</v>
      </c>
      <c r="G2">
        <v>0.26011846202329492</v>
      </c>
      <c r="H2">
        <v>0.24919348661831653</v>
      </c>
      <c r="I2">
        <v>0.23872736018034724</v>
      </c>
      <c r="J2">
        <v>0.22870081105277265</v>
      </c>
      <c r="K2">
        <v>0</v>
      </c>
      <c r="L2">
        <v>0</v>
      </c>
      <c r="M2">
        <v>0</v>
      </c>
      <c r="N2">
        <v>0</v>
      </c>
      <c r="O2">
        <v>0</v>
      </c>
      <c r="P2">
        <v>0</v>
      </c>
      <c r="Q2">
        <v>0</v>
      </c>
      <c r="R2">
        <v>0</v>
      </c>
    </row>
    <row r="3" spans="1:18" x14ac:dyDescent="0.25">
      <c r="A3" t="s">
        <v>246</v>
      </c>
      <c r="B3" t="s">
        <v>254</v>
      </c>
      <c r="C3">
        <v>0.31125999999999998</v>
      </c>
      <c r="D3">
        <v>0.28386911999999997</v>
      </c>
      <c r="E3">
        <v>0.25888863744000001</v>
      </c>
      <c r="F3">
        <v>0.23610643734528003</v>
      </c>
      <c r="G3">
        <v>0.22618996697677826</v>
      </c>
      <c r="H3">
        <v>0.21668998836375356</v>
      </c>
      <c r="I3">
        <v>0.20758900885247589</v>
      </c>
      <c r="J3">
        <v>0.19887027048067188</v>
      </c>
      <c r="K3">
        <v>0</v>
      </c>
      <c r="L3">
        <v>0</v>
      </c>
      <c r="M3">
        <v>0</v>
      </c>
      <c r="N3">
        <v>0</v>
      </c>
      <c r="O3">
        <v>0</v>
      </c>
      <c r="P3">
        <v>0</v>
      </c>
      <c r="Q3">
        <v>0</v>
      </c>
      <c r="R3">
        <v>0</v>
      </c>
    </row>
    <row r="4" spans="1:18" x14ac:dyDescent="0.25">
      <c r="A4" t="s">
        <v>246</v>
      </c>
      <c r="B4" t="s">
        <v>255</v>
      </c>
      <c r="C4">
        <v>0.23344499999999999</v>
      </c>
      <c r="D4">
        <v>0.21290183999999998</v>
      </c>
      <c r="E4">
        <v>0.19416647807999998</v>
      </c>
      <c r="F4">
        <v>0.17707982800895999</v>
      </c>
      <c r="G4">
        <v>0.16964247523258366</v>
      </c>
      <c r="H4">
        <v>0.16251749127281515</v>
      </c>
      <c r="I4">
        <v>0.15569175663935692</v>
      </c>
      <c r="J4">
        <v>0.14915270286050392</v>
      </c>
      <c r="K4">
        <v>0</v>
      </c>
      <c r="L4">
        <v>0</v>
      </c>
      <c r="M4">
        <v>0</v>
      </c>
      <c r="N4">
        <v>0</v>
      </c>
      <c r="O4">
        <v>0</v>
      </c>
      <c r="P4">
        <v>0</v>
      </c>
      <c r="Q4">
        <v>0</v>
      </c>
      <c r="R4">
        <v>0</v>
      </c>
    </row>
    <row r="5" spans="1:18" x14ac:dyDescent="0.25">
      <c r="A5" t="s">
        <v>246</v>
      </c>
      <c r="B5" t="s">
        <v>256</v>
      </c>
      <c r="C5">
        <v>0.19453749999999997</v>
      </c>
      <c r="D5">
        <v>0.17741819999999997</v>
      </c>
      <c r="E5">
        <v>0.16180539839999997</v>
      </c>
      <c r="F5">
        <v>0.14756652334079998</v>
      </c>
      <c r="G5">
        <v>0.14136872936048636</v>
      </c>
      <c r="H5">
        <v>0.13543124272734594</v>
      </c>
      <c r="I5">
        <v>0.1297431305327974</v>
      </c>
      <c r="J5">
        <v>0.12429391905041991</v>
      </c>
      <c r="K5">
        <v>0</v>
      </c>
      <c r="L5">
        <v>0</v>
      </c>
      <c r="M5">
        <v>0</v>
      </c>
      <c r="N5">
        <v>0</v>
      </c>
      <c r="O5">
        <v>0</v>
      </c>
      <c r="P5">
        <v>0</v>
      </c>
      <c r="Q5">
        <v>0</v>
      </c>
      <c r="R5">
        <v>0</v>
      </c>
    </row>
    <row r="6" spans="1:18" x14ac:dyDescent="0.25">
      <c r="A6" t="s">
        <v>246</v>
      </c>
      <c r="B6" t="s">
        <v>257</v>
      </c>
      <c r="C6">
        <v>0.17119300000000001</v>
      </c>
      <c r="D6">
        <v>0.15612801600000001</v>
      </c>
      <c r="E6">
        <v>0.14238875059200001</v>
      </c>
      <c r="F6">
        <v>0.129858540539904</v>
      </c>
      <c r="G6">
        <v>0.12440448183722803</v>
      </c>
      <c r="H6">
        <v>0.11917949360006445</v>
      </c>
      <c r="I6">
        <v>0.11417395486886174</v>
      </c>
      <c r="J6">
        <v>0.10937864876436955</v>
      </c>
      <c r="K6">
        <v>0</v>
      </c>
      <c r="L6">
        <v>0</v>
      </c>
      <c r="M6">
        <v>0</v>
      </c>
      <c r="N6">
        <v>0</v>
      </c>
      <c r="O6">
        <v>0</v>
      </c>
      <c r="P6">
        <v>0</v>
      </c>
      <c r="Q6">
        <v>0</v>
      </c>
      <c r="R6">
        <v>0</v>
      </c>
    </row>
    <row r="7" spans="1:18" x14ac:dyDescent="0.25">
      <c r="A7" t="s">
        <v>246</v>
      </c>
      <c r="B7" t="s">
        <v>258</v>
      </c>
      <c r="C7">
        <v>0.15562999999999999</v>
      </c>
      <c r="D7">
        <v>0.14193455999999999</v>
      </c>
      <c r="E7">
        <v>0.12944431872000001</v>
      </c>
      <c r="F7">
        <v>0.11805321867264001</v>
      </c>
      <c r="G7">
        <v>0.11309498348838913</v>
      </c>
      <c r="H7">
        <v>0.10834499418187678</v>
      </c>
      <c r="I7">
        <v>0.10379450442623794</v>
      </c>
      <c r="J7">
        <v>9.943513524033594E-2</v>
      </c>
      <c r="K7">
        <v>0</v>
      </c>
      <c r="L7">
        <v>0</v>
      </c>
      <c r="M7">
        <v>0</v>
      </c>
      <c r="N7">
        <v>0</v>
      </c>
      <c r="O7">
        <v>0</v>
      </c>
      <c r="P7">
        <v>0</v>
      </c>
      <c r="Q7">
        <v>0</v>
      </c>
      <c r="R7">
        <v>0</v>
      </c>
    </row>
    <row r="8" spans="1:18" x14ac:dyDescent="0.25">
      <c r="A8" t="s">
        <v>245</v>
      </c>
      <c r="B8" t="s">
        <v>259</v>
      </c>
      <c r="C8">
        <v>0.35794899999999996</v>
      </c>
      <c r="D8">
        <v>0.34363103999999994</v>
      </c>
      <c r="E8">
        <v>0.32988579839999993</v>
      </c>
      <c r="F8">
        <v>0.31669036646399989</v>
      </c>
      <c r="G8">
        <v>0.30402275180543986</v>
      </c>
      <c r="H8">
        <v>0.29186184173322227</v>
      </c>
      <c r="I8">
        <v>0.28018736806389338</v>
      </c>
      <c r="J8">
        <v>0.26897987334133766</v>
      </c>
      <c r="K8">
        <v>0.2636002758745109</v>
      </c>
      <c r="L8">
        <v>0.25832827035702066</v>
      </c>
      <c r="M8">
        <v>0.25316170494988022</v>
      </c>
      <c r="N8">
        <v>0.2480984708508826</v>
      </c>
      <c r="O8">
        <v>0.24313650143386495</v>
      </c>
      <c r="P8">
        <v>0.23827377140518766</v>
      </c>
      <c r="Q8">
        <v>0.23350829597708389</v>
      </c>
      <c r="R8">
        <v>0.22883813005754222</v>
      </c>
    </row>
    <row r="9" spans="1:18" x14ac:dyDescent="0.25">
      <c r="A9" t="s">
        <v>245</v>
      </c>
      <c r="B9" t="s">
        <v>254</v>
      </c>
      <c r="C9">
        <v>0.31125999999999998</v>
      </c>
      <c r="D9">
        <v>0.29880959999999995</v>
      </c>
      <c r="E9">
        <v>0.28685721599999997</v>
      </c>
      <c r="F9">
        <v>0.27538292735999997</v>
      </c>
      <c r="G9">
        <v>0.26436761026559996</v>
      </c>
      <c r="H9">
        <v>0.25379290585497594</v>
      </c>
      <c r="I9">
        <v>0.24364118962077688</v>
      </c>
      <c r="J9">
        <v>0.23389554203594579</v>
      </c>
      <c r="K9">
        <v>0.22921763119522687</v>
      </c>
      <c r="L9">
        <v>0.22463327857132231</v>
      </c>
      <c r="M9">
        <v>0.22014061299989587</v>
      </c>
      <c r="N9">
        <v>0.21573780073989796</v>
      </c>
      <c r="O9">
        <v>0.21142304472509998</v>
      </c>
      <c r="P9">
        <v>0.20719458383059799</v>
      </c>
      <c r="Q9">
        <v>0.20305069215398602</v>
      </c>
      <c r="R9">
        <v>0.1989896783109063</v>
      </c>
    </row>
    <row r="10" spans="1:18" x14ac:dyDescent="0.25">
      <c r="A10" t="s">
        <v>245</v>
      </c>
      <c r="B10" t="s">
        <v>255</v>
      </c>
      <c r="C10">
        <v>0.23344499999999999</v>
      </c>
      <c r="D10">
        <v>0.22410719999999998</v>
      </c>
      <c r="E10">
        <v>0.21514291199999996</v>
      </c>
      <c r="F10">
        <v>0.20653719551999997</v>
      </c>
      <c r="G10">
        <v>0.19827570769919997</v>
      </c>
      <c r="H10">
        <v>0.19034467939123195</v>
      </c>
      <c r="I10">
        <v>0.18273089221558267</v>
      </c>
      <c r="J10">
        <v>0.17542165652695935</v>
      </c>
      <c r="K10">
        <v>0.17191322339642015</v>
      </c>
      <c r="L10">
        <v>0.16847495892849174</v>
      </c>
      <c r="M10">
        <v>0.16510545974992188</v>
      </c>
      <c r="N10">
        <v>0.16180335055492345</v>
      </c>
      <c r="O10">
        <v>0.15856728354382499</v>
      </c>
      <c r="P10">
        <v>0.15539593787294848</v>
      </c>
      <c r="Q10">
        <v>0.1522880191154895</v>
      </c>
      <c r="R10">
        <v>0.1492422587331797</v>
      </c>
    </row>
    <row r="11" spans="1:18" x14ac:dyDescent="0.25">
      <c r="A11" t="s">
        <v>245</v>
      </c>
      <c r="B11" t="s">
        <v>256</v>
      </c>
      <c r="C11">
        <v>0.19453749999999997</v>
      </c>
      <c r="D11">
        <v>0.18675599999999998</v>
      </c>
      <c r="E11">
        <v>0.17928575999999996</v>
      </c>
      <c r="F11">
        <v>0.17211432959999995</v>
      </c>
      <c r="G11">
        <v>0.16522975641599993</v>
      </c>
      <c r="H11">
        <v>0.15862056615935993</v>
      </c>
      <c r="I11">
        <v>0.15227574351298553</v>
      </c>
      <c r="J11">
        <v>0.14618471377246611</v>
      </c>
      <c r="K11">
        <v>0.14326101949701678</v>
      </c>
      <c r="L11">
        <v>0.14039579910707645</v>
      </c>
      <c r="M11">
        <v>0.13758788312493492</v>
      </c>
      <c r="N11">
        <v>0.13483612546243623</v>
      </c>
      <c r="O11">
        <v>0.13213940295318749</v>
      </c>
      <c r="P11">
        <v>0.12949661489412373</v>
      </c>
      <c r="Q11">
        <v>0.12690668259624124</v>
      </c>
      <c r="R11">
        <v>0.12436854894431641</v>
      </c>
    </row>
    <row r="12" spans="1:18" x14ac:dyDescent="0.25">
      <c r="A12" t="s">
        <v>245</v>
      </c>
      <c r="B12" t="s">
        <v>257</v>
      </c>
      <c r="C12">
        <v>0.17119300000000001</v>
      </c>
      <c r="D12">
        <v>0.16434528000000001</v>
      </c>
      <c r="E12">
        <v>0.15777146880000001</v>
      </c>
      <c r="F12">
        <v>0.15146061004800002</v>
      </c>
      <c r="G12">
        <v>0.14540218564608001</v>
      </c>
      <c r="H12">
        <v>0.13958609822023679</v>
      </c>
      <c r="I12">
        <v>0.13400265429142733</v>
      </c>
      <c r="J12">
        <v>0.12864254811977022</v>
      </c>
      <c r="K12">
        <v>0.12606969715737482</v>
      </c>
      <c r="L12">
        <v>0.12354830321422731</v>
      </c>
      <c r="M12">
        <v>0.12107733714994276</v>
      </c>
      <c r="N12">
        <v>0.11865579040694391</v>
      </c>
      <c r="O12">
        <v>0.11628267459880502</v>
      </c>
      <c r="P12">
        <v>0.11395702110682893</v>
      </c>
      <c r="Q12">
        <v>0.11167788068469235</v>
      </c>
      <c r="R12">
        <v>0.10944432307099851</v>
      </c>
    </row>
    <row r="13" spans="1:18" x14ac:dyDescent="0.25">
      <c r="A13" t="s">
        <v>245</v>
      </c>
      <c r="B13" t="s">
        <v>258</v>
      </c>
      <c r="C13">
        <v>0.15562999999999999</v>
      </c>
      <c r="D13">
        <v>0.14940479999999998</v>
      </c>
      <c r="E13">
        <v>0.14342860799999999</v>
      </c>
      <c r="F13">
        <v>0.13769146367999999</v>
      </c>
      <c r="G13">
        <v>0.13218380513279998</v>
      </c>
      <c r="H13">
        <v>0.12689645292748797</v>
      </c>
      <c r="I13">
        <v>0.12182059481038844</v>
      </c>
      <c r="J13">
        <v>0.11694777101797289</v>
      </c>
      <c r="K13">
        <v>0.11460881559761343</v>
      </c>
      <c r="L13">
        <v>0.11231663928566116</v>
      </c>
      <c r="M13">
        <v>0.11007030649994794</v>
      </c>
      <c r="N13">
        <v>0.10786890036994898</v>
      </c>
      <c r="O13">
        <v>0.10571152236254999</v>
      </c>
      <c r="P13">
        <v>0.103597291915299</v>
      </c>
      <c r="Q13">
        <v>0.10152534607699301</v>
      </c>
      <c r="R13">
        <v>9.9494839155453152E-2</v>
      </c>
    </row>
    <row r="14" spans="1:18" x14ac:dyDescent="0.25">
      <c r="A14" t="s">
        <v>247</v>
      </c>
      <c r="B14" t="s">
        <v>259</v>
      </c>
      <c r="C14">
        <v>0.39100000000000001</v>
      </c>
      <c r="D14">
        <v>0.32844000000000001</v>
      </c>
      <c r="E14">
        <v>0.29559600000000003</v>
      </c>
      <c r="F14">
        <v>0.26603640000000001</v>
      </c>
      <c r="G14">
        <v>0</v>
      </c>
      <c r="H14">
        <v>0</v>
      </c>
      <c r="I14">
        <v>0</v>
      </c>
      <c r="J14">
        <v>0</v>
      </c>
      <c r="K14">
        <v>0</v>
      </c>
      <c r="L14">
        <v>0</v>
      </c>
      <c r="M14">
        <v>0</v>
      </c>
      <c r="N14">
        <v>0</v>
      </c>
      <c r="O14">
        <v>0</v>
      </c>
      <c r="P14">
        <v>0</v>
      </c>
      <c r="Q14">
        <v>0</v>
      </c>
      <c r="R14">
        <v>0</v>
      </c>
    </row>
    <row r="15" spans="1:18" x14ac:dyDescent="0.25">
      <c r="A15" t="s">
        <v>247</v>
      </c>
      <c r="B15" t="s">
        <v>254</v>
      </c>
      <c r="C15">
        <v>0.34</v>
      </c>
      <c r="D15">
        <v>0.28560000000000002</v>
      </c>
      <c r="E15">
        <v>0.25704000000000005</v>
      </c>
      <c r="F15">
        <v>0.23133600000000004</v>
      </c>
      <c r="G15">
        <v>0</v>
      </c>
      <c r="H15">
        <v>0</v>
      </c>
      <c r="I15">
        <v>0</v>
      </c>
      <c r="J15">
        <v>0</v>
      </c>
      <c r="K15">
        <v>0</v>
      </c>
      <c r="L15">
        <v>0</v>
      </c>
      <c r="M15">
        <v>0</v>
      </c>
      <c r="N15">
        <v>0</v>
      </c>
      <c r="O15">
        <v>0</v>
      </c>
      <c r="P15">
        <v>0</v>
      </c>
      <c r="Q15">
        <v>0</v>
      </c>
      <c r="R15">
        <v>0</v>
      </c>
    </row>
    <row r="16" spans="1:18" x14ac:dyDescent="0.25">
      <c r="A16" t="s">
        <v>247</v>
      </c>
      <c r="B16" t="s">
        <v>255</v>
      </c>
      <c r="C16">
        <v>0.255</v>
      </c>
      <c r="D16">
        <v>0.2142</v>
      </c>
      <c r="E16">
        <v>0.19278000000000001</v>
      </c>
      <c r="F16">
        <v>0.17350200000000002</v>
      </c>
      <c r="G16">
        <v>0</v>
      </c>
      <c r="H16">
        <v>0</v>
      </c>
      <c r="I16">
        <v>0</v>
      </c>
      <c r="J16">
        <v>0</v>
      </c>
      <c r="K16">
        <v>0</v>
      </c>
      <c r="L16">
        <v>0</v>
      </c>
      <c r="M16">
        <v>0</v>
      </c>
      <c r="N16">
        <v>0</v>
      </c>
      <c r="O16">
        <v>0</v>
      </c>
      <c r="P16">
        <v>0</v>
      </c>
      <c r="Q16">
        <v>0</v>
      </c>
      <c r="R16">
        <v>0</v>
      </c>
    </row>
    <row r="17" spans="1:18" x14ac:dyDescent="0.25">
      <c r="A17" t="s">
        <v>247</v>
      </c>
      <c r="B17" t="s">
        <v>256</v>
      </c>
      <c r="C17">
        <v>0.21250000000000002</v>
      </c>
      <c r="D17">
        <v>0.17850000000000002</v>
      </c>
      <c r="E17">
        <v>0.16065000000000002</v>
      </c>
      <c r="F17">
        <v>0.14458500000000002</v>
      </c>
      <c r="G17">
        <v>0</v>
      </c>
      <c r="H17">
        <v>0</v>
      </c>
      <c r="I17">
        <v>0</v>
      </c>
      <c r="J17">
        <v>0</v>
      </c>
      <c r="K17">
        <v>0</v>
      </c>
      <c r="L17">
        <v>0</v>
      </c>
      <c r="M17">
        <v>0</v>
      </c>
      <c r="N17">
        <v>0</v>
      </c>
      <c r="O17">
        <v>0</v>
      </c>
      <c r="P17">
        <v>0</v>
      </c>
      <c r="Q17">
        <v>0</v>
      </c>
      <c r="R17">
        <v>0</v>
      </c>
    </row>
    <row r="18" spans="1:18" x14ac:dyDescent="0.25">
      <c r="A18" t="s">
        <v>247</v>
      </c>
      <c r="B18" t="s">
        <v>257</v>
      </c>
      <c r="C18">
        <v>0.18700000000000003</v>
      </c>
      <c r="D18">
        <v>0.15708000000000003</v>
      </c>
      <c r="E18">
        <v>0.14137200000000003</v>
      </c>
      <c r="F18">
        <v>0.12723480000000004</v>
      </c>
      <c r="G18">
        <v>0</v>
      </c>
      <c r="H18">
        <v>0</v>
      </c>
      <c r="I18">
        <v>0</v>
      </c>
      <c r="J18">
        <v>0</v>
      </c>
      <c r="K18">
        <v>0</v>
      </c>
      <c r="L18">
        <v>0</v>
      </c>
      <c r="M18">
        <v>0</v>
      </c>
      <c r="N18">
        <v>0</v>
      </c>
      <c r="O18">
        <v>0</v>
      </c>
      <c r="P18">
        <v>0</v>
      </c>
      <c r="Q18">
        <v>0</v>
      </c>
      <c r="R18">
        <v>0</v>
      </c>
    </row>
    <row r="19" spans="1:18" x14ac:dyDescent="0.25">
      <c r="A19" t="s">
        <v>247</v>
      </c>
      <c r="B19" t="s">
        <v>258</v>
      </c>
      <c r="C19">
        <v>0.17</v>
      </c>
      <c r="D19">
        <v>0.14280000000000001</v>
      </c>
      <c r="E19">
        <v>0.12852000000000002</v>
      </c>
      <c r="F19">
        <v>0.11566800000000002</v>
      </c>
      <c r="G19">
        <v>0</v>
      </c>
      <c r="H19">
        <v>0</v>
      </c>
      <c r="I19">
        <v>0</v>
      </c>
      <c r="J19">
        <v>0</v>
      </c>
      <c r="K19">
        <v>0</v>
      </c>
      <c r="L19">
        <v>0</v>
      </c>
      <c r="M19">
        <v>0</v>
      </c>
      <c r="N19">
        <v>0</v>
      </c>
      <c r="O19">
        <v>0</v>
      </c>
      <c r="P19">
        <v>0</v>
      </c>
      <c r="Q19">
        <v>0</v>
      </c>
      <c r="R19">
        <v>0</v>
      </c>
    </row>
    <row r="20" spans="1:18" x14ac:dyDescent="0.25">
      <c r="A20" t="s">
        <v>251</v>
      </c>
      <c r="B20" t="s">
        <v>259</v>
      </c>
      <c r="C20">
        <v>0.39100000000000001</v>
      </c>
      <c r="D20">
        <v>0.37536000000000003</v>
      </c>
      <c r="E20">
        <v>0.36034559999999999</v>
      </c>
      <c r="F20">
        <v>0.34593177599999997</v>
      </c>
      <c r="G20">
        <v>0.33209450495999998</v>
      </c>
      <c r="H20">
        <v>0.3188107247616</v>
      </c>
      <c r="I20">
        <v>0.30605829577113597</v>
      </c>
      <c r="J20">
        <v>0.29381596394029053</v>
      </c>
      <c r="K20">
        <v>0.28793964466148469</v>
      </c>
      <c r="L20">
        <v>0.28218085176825497</v>
      </c>
      <c r="M20">
        <v>0.27653723473288988</v>
      </c>
      <c r="N20">
        <v>0.27100649003823207</v>
      </c>
      <c r="O20">
        <v>0.2655863602374674</v>
      </c>
      <c r="P20">
        <v>0.26027463303271803</v>
      </c>
      <c r="Q20">
        <v>0.25506914037206369</v>
      </c>
      <c r="R20">
        <v>0.24996775756462242</v>
      </c>
    </row>
    <row r="21" spans="1:18" x14ac:dyDescent="0.25">
      <c r="A21" t="s">
        <v>251</v>
      </c>
      <c r="B21" t="s">
        <v>254</v>
      </c>
      <c r="C21">
        <v>0.34</v>
      </c>
      <c r="D21">
        <v>0.32640000000000002</v>
      </c>
      <c r="E21">
        <v>0.31334400000000001</v>
      </c>
      <c r="F21">
        <v>0.30081024000000001</v>
      </c>
      <c r="G21">
        <v>0.28877783039999999</v>
      </c>
      <c r="H21">
        <v>0.27722671718399999</v>
      </c>
      <c r="I21">
        <v>0.26613764849664001</v>
      </c>
      <c r="J21">
        <v>0.25549214255677438</v>
      </c>
      <c r="K21">
        <v>0.25038229970563891</v>
      </c>
      <c r="L21">
        <v>0.24537465371152614</v>
      </c>
      <c r="M21">
        <v>0.24046716063729562</v>
      </c>
      <c r="N21">
        <v>0.23565781742454969</v>
      </c>
      <c r="O21">
        <v>0.23094466107605868</v>
      </c>
      <c r="P21">
        <v>0.22632576785453751</v>
      </c>
      <c r="Q21">
        <v>0.22179925249744675</v>
      </c>
      <c r="R21">
        <v>0.21736326744749782</v>
      </c>
    </row>
    <row r="22" spans="1:18" x14ac:dyDescent="0.25">
      <c r="A22" t="s">
        <v>251</v>
      </c>
      <c r="B22" t="s">
        <v>255</v>
      </c>
      <c r="C22">
        <v>0.255</v>
      </c>
      <c r="D22">
        <v>0.24479999999999999</v>
      </c>
      <c r="E22">
        <v>0.23500799999999999</v>
      </c>
      <c r="F22">
        <v>0.22560767999999998</v>
      </c>
      <c r="G22">
        <v>0.21658337279999998</v>
      </c>
      <c r="H22">
        <v>0.20792003788799998</v>
      </c>
      <c r="I22">
        <v>0.19960323637247998</v>
      </c>
      <c r="J22">
        <v>0.19161910691758077</v>
      </c>
      <c r="K22">
        <v>0.18778672477922914</v>
      </c>
      <c r="L22">
        <v>0.18403099028364456</v>
      </c>
      <c r="M22">
        <v>0.18035037047797167</v>
      </c>
      <c r="N22">
        <v>0.17674336306841223</v>
      </c>
      <c r="O22">
        <v>0.17320849580704398</v>
      </c>
      <c r="P22">
        <v>0.1697443258909031</v>
      </c>
      <c r="Q22">
        <v>0.16634943937308505</v>
      </c>
      <c r="R22">
        <v>0.16302245058562334</v>
      </c>
    </row>
    <row r="23" spans="1:18" x14ac:dyDescent="0.25">
      <c r="A23" t="s">
        <v>251</v>
      </c>
      <c r="B23" t="s">
        <v>256</v>
      </c>
      <c r="C23">
        <v>0.21250000000000002</v>
      </c>
      <c r="D23">
        <v>0.20400000000000001</v>
      </c>
      <c r="E23">
        <v>0.19584000000000001</v>
      </c>
      <c r="F23">
        <v>0.18800640000000002</v>
      </c>
      <c r="G23">
        <v>0.18048614400000002</v>
      </c>
      <c r="H23">
        <v>0.17326669824000002</v>
      </c>
      <c r="I23">
        <v>0.16633603031040001</v>
      </c>
      <c r="J23">
        <v>0.159682589097984</v>
      </c>
      <c r="K23">
        <v>0.15648893731602431</v>
      </c>
      <c r="L23">
        <v>0.15335915856970384</v>
      </c>
      <c r="M23">
        <v>0.15029197539830977</v>
      </c>
      <c r="N23">
        <v>0.14728613589034356</v>
      </c>
      <c r="O23">
        <v>0.14434041317253668</v>
      </c>
      <c r="P23">
        <v>0.14145360490908596</v>
      </c>
      <c r="Q23">
        <v>0.13862453281090423</v>
      </c>
      <c r="R23">
        <v>0.13585204215468613</v>
      </c>
    </row>
    <row r="24" spans="1:18" x14ac:dyDescent="0.25">
      <c r="A24" t="s">
        <v>251</v>
      </c>
      <c r="B24" t="s">
        <v>257</v>
      </c>
      <c r="C24">
        <v>0.18700000000000003</v>
      </c>
      <c r="D24">
        <v>0.17952000000000001</v>
      </c>
      <c r="E24">
        <v>0.1723392</v>
      </c>
      <c r="F24">
        <v>0.16544563199999998</v>
      </c>
      <c r="G24">
        <v>0.15882780671999996</v>
      </c>
      <c r="H24">
        <v>0.15247469445119996</v>
      </c>
      <c r="I24">
        <v>0.14637570667315195</v>
      </c>
      <c r="J24">
        <v>0.14052067840622587</v>
      </c>
      <c r="K24">
        <v>0.13771026483810134</v>
      </c>
      <c r="L24">
        <v>0.1349560595413393</v>
      </c>
      <c r="M24">
        <v>0.1322569383505125</v>
      </c>
      <c r="N24">
        <v>0.12961179958350225</v>
      </c>
      <c r="O24">
        <v>0.1270195635918322</v>
      </c>
      <c r="P24">
        <v>0.12447917231999556</v>
      </c>
      <c r="Q24">
        <v>0.12198958887359565</v>
      </c>
      <c r="R24">
        <v>0.11954979709612373</v>
      </c>
    </row>
    <row r="25" spans="1:18" x14ac:dyDescent="0.25">
      <c r="A25" t="s">
        <v>251</v>
      </c>
      <c r="B25" t="s">
        <v>258</v>
      </c>
      <c r="C25">
        <v>0.17</v>
      </c>
      <c r="D25">
        <v>0.16320000000000001</v>
      </c>
      <c r="E25">
        <v>0.15667200000000001</v>
      </c>
      <c r="F25">
        <v>0.15040512</v>
      </c>
      <c r="G25">
        <v>0.1443889152</v>
      </c>
      <c r="H25">
        <v>0.138613358592</v>
      </c>
      <c r="I25">
        <v>0.13306882424832001</v>
      </c>
      <c r="J25">
        <v>0.12774607127838719</v>
      </c>
      <c r="K25">
        <v>0.12519114985281946</v>
      </c>
      <c r="L25">
        <v>0.12268732685576307</v>
      </c>
      <c r="M25">
        <v>0.12023358031864781</v>
      </c>
      <c r="N25">
        <v>0.11782890871227485</v>
      </c>
      <c r="O25">
        <v>0.11547233053802934</v>
      </c>
      <c r="P25">
        <v>0.11316288392726875</v>
      </c>
      <c r="Q25">
        <v>0.11089962624872338</v>
      </c>
      <c r="R25">
        <v>0.10868163372374891</v>
      </c>
    </row>
    <row r="26" spans="1:18" x14ac:dyDescent="0.25">
      <c r="A26" t="s">
        <v>250</v>
      </c>
      <c r="B26" t="s">
        <v>259</v>
      </c>
      <c r="C26">
        <v>0.32862399999999997</v>
      </c>
      <c r="D26">
        <v>0.31547903999999999</v>
      </c>
      <c r="E26">
        <v>0.3028598784</v>
      </c>
      <c r="F26">
        <v>0.29074548326400002</v>
      </c>
      <c r="G26">
        <v>0.27911566393344001</v>
      </c>
      <c r="H26">
        <v>0.26795103737610237</v>
      </c>
      <c r="I26">
        <v>0.25723299588105825</v>
      </c>
      <c r="J26">
        <v>0.24694367604581591</v>
      </c>
      <c r="K26">
        <v>0.24200480252489959</v>
      </c>
      <c r="L26">
        <v>0.2371647064744016</v>
      </c>
      <c r="M26">
        <v>0.23242141234491356</v>
      </c>
      <c r="N26">
        <v>0.2277729840980153</v>
      </c>
      <c r="O26">
        <v>0.223217524416055</v>
      </c>
      <c r="P26">
        <v>0.21875317392773388</v>
      </c>
      <c r="Q26">
        <v>0.2143781104491792</v>
      </c>
      <c r="R26">
        <v>0.21009054824019563</v>
      </c>
    </row>
    <row r="27" spans="1:18" x14ac:dyDescent="0.25">
      <c r="A27" t="s">
        <v>250</v>
      </c>
      <c r="B27" t="s">
        <v>254</v>
      </c>
      <c r="C27">
        <v>0.28576000000000001</v>
      </c>
      <c r="D27">
        <v>0.27432960000000001</v>
      </c>
      <c r="E27">
        <v>0.26335641599999998</v>
      </c>
      <c r="F27">
        <v>0.25282215935999997</v>
      </c>
      <c r="G27">
        <v>0.24270927298559997</v>
      </c>
      <c r="H27">
        <v>0.23300090206617596</v>
      </c>
      <c r="I27">
        <v>0.2236808659835289</v>
      </c>
      <c r="J27">
        <v>0.21473363134418774</v>
      </c>
      <c r="K27">
        <v>0.21043895871730398</v>
      </c>
      <c r="L27">
        <v>0.20623017954295789</v>
      </c>
      <c r="M27">
        <v>0.20210557595209871</v>
      </c>
      <c r="N27">
        <v>0.19806346443305672</v>
      </c>
      <c r="O27">
        <v>0.19410219514439558</v>
      </c>
      <c r="P27">
        <v>0.19022015124150768</v>
      </c>
      <c r="Q27">
        <v>0.18641574821667753</v>
      </c>
      <c r="R27">
        <v>0.18268743325234399</v>
      </c>
    </row>
    <row r="28" spans="1:18" x14ac:dyDescent="0.25">
      <c r="A28" t="s">
        <v>250</v>
      </c>
      <c r="B28" t="s">
        <v>255</v>
      </c>
      <c r="C28">
        <v>0.21432000000000001</v>
      </c>
      <c r="D28">
        <v>0.20574719999999999</v>
      </c>
      <c r="E28">
        <v>0.19751731199999997</v>
      </c>
      <c r="F28">
        <v>0.18961661951999997</v>
      </c>
      <c r="G28">
        <v>0.18203195473919997</v>
      </c>
      <c r="H28">
        <v>0.17475067654963197</v>
      </c>
      <c r="I28">
        <v>0.16776064948764668</v>
      </c>
      <c r="J28">
        <v>0.1610502235081408</v>
      </c>
      <c r="K28">
        <v>0.15782921903797797</v>
      </c>
      <c r="L28">
        <v>0.15467263465721842</v>
      </c>
      <c r="M28">
        <v>0.15157918196407405</v>
      </c>
      <c r="N28">
        <v>0.14854759832479256</v>
      </c>
      <c r="O28">
        <v>0.1455766463582967</v>
      </c>
      <c r="P28">
        <v>0.14266511343113075</v>
      </c>
      <c r="Q28">
        <v>0.13981181116250813</v>
      </c>
      <c r="R28">
        <v>0.13701557493925795</v>
      </c>
    </row>
    <row r="29" spans="1:18" x14ac:dyDescent="0.25">
      <c r="A29" t="s">
        <v>250</v>
      </c>
      <c r="B29" t="s">
        <v>256</v>
      </c>
      <c r="C29">
        <v>0.17860000000000001</v>
      </c>
      <c r="D29">
        <v>0.171456</v>
      </c>
      <c r="E29">
        <v>0.16459775999999998</v>
      </c>
      <c r="F29">
        <v>0.15801384959999998</v>
      </c>
      <c r="G29">
        <v>0.15169329561599998</v>
      </c>
      <c r="H29">
        <v>0.14562556379135996</v>
      </c>
      <c r="I29">
        <v>0.13980054123970556</v>
      </c>
      <c r="J29">
        <v>0.13420851959011734</v>
      </c>
      <c r="K29">
        <v>0.13152434919831499</v>
      </c>
      <c r="L29">
        <v>0.12889386221434868</v>
      </c>
      <c r="M29">
        <v>0.12631598497006169</v>
      </c>
      <c r="N29">
        <v>0.12378966527066046</v>
      </c>
      <c r="O29">
        <v>0.12131387196524725</v>
      </c>
      <c r="P29">
        <v>0.1188875945259423</v>
      </c>
      <c r="Q29">
        <v>0.11650984263542345</v>
      </c>
      <c r="R29">
        <v>0.11417964578271499</v>
      </c>
    </row>
    <row r="30" spans="1:18" x14ac:dyDescent="0.25">
      <c r="A30" t="s">
        <v>250</v>
      </c>
      <c r="B30" t="s">
        <v>257</v>
      </c>
      <c r="C30">
        <v>0.15716800000000003</v>
      </c>
      <c r="D30">
        <v>0.15088128000000003</v>
      </c>
      <c r="E30">
        <v>0.14484602880000003</v>
      </c>
      <c r="F30">
        <v>0.13905218764800001</v>
      </c>
      <c r="G30">
        <v>0.13349010014208001</v>
      </c>
      <c r="H30">
        <v>0.12815049613639681</v>
      </c>
      <c r="I30">
        <v>0.12302447629094093</v>
      </c>
      <c r="J30">
        <v>0.11810349723930329</v>
      </c>
      <c r="K30">
        <v>0.11574142729451722</v>
      </c>
      <c r="L30">
        <v>0.11342659874862687</v>
      </c>
      <c r="M30">
        <v>0.11115806677365433</v>
      </c>
      <c r="N30">
        <v>0.10893490543818124</v>
      </c>
      <c r="O30">
        <v>0.10675620732941761</v>
      </c>
      <c r="P30">
        <v>0.10462108318282926</v>
      </c>
      <c r="Q30">
        <v>0.10252866151917267</v>
      </c>
      <c r="R30">
        <v>0.10047808828878922</v>
      </c>
    </row>
    <row r="31" spans="1:18" x14ac:dyDescent="0.25">
      <c r="A31" t="s">
        <v>250</v>
      </c>
      <c r="B31" t="s">
        <v>258</v>
      </c>
      <c r="C31">
        <v>0.14288000000000001</v>
      </c>
      <c r="D31">
        <v>0.1371648</v>
      </c>
      <c r="E31">
        <v>0.13167820799999999</v>
      </c>
      <c r="F31">
        <v>0.12641107967999998</v>
      </c>
      <c r="G31">
        <v>0.12135463649279998</v>
      </c>
      <c r="H31">
        <v>0.11650045103308798</v>
      </c>
      <c r="I31">
        <v>0.11184043299176445</v>
      </c>
      <c r="J31">
        <v>0.10736681567209387</v>
      </c>
      <c r="K31">
        <v>0.10521947935865199</v>
      </c>
      <c r="L31">
        <v>0.10311508977147894</v>
      </c>
      <c r="M31">
        <v>0.10105278797604936</v>
      </c>
      <c r="N31">
        <v>9.9031732216528362E-2</v>
      </c>
      <c r="O31">
        <v>9.7051097572197792E-2</v>
      </c>
      <c r="P31">
        <v>9.5110075620753839E-2</v>
      </c>
      <c r="Q31">
        <v>9.3207874108338765E-2</v>
      </c>
      <c r="R31">
        <v>9.1343716626171995E-2</v>
      </c>
    </row>
  </sheetData>
  <sheetProtection algorithmName="SHA-512" hashValue="J6SfoMDZ4J3AWzDHZ0TMI8uQuU1HwPnfnd7jckBhCRqRtj9wgqjjsAbaQ+PgbkrB+B0A4FJB/wMi+hI8B9uujg==" saltValue="EyQzgo6XcVJl+6q5u2iShw==" spinCount="100000" sheet="1" objects="1" scenario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T43"/>
  <sheetViews>
    <sheetView workbookViewId="0">
      <selection sqref="A1:T2"/>
    </sheetView>
  </sheetViews>
  <sheetFormatPr defaultColWidth="9.140625" defaultRowHeight="15" x14ac:dyDescent="0.25"/>
  <cols>
    <col min="1" max="1" width="21.85546875" style="8" customWidth="1"/>
    <col min="2" max="2" width="39.42578125" style="8" bestFit="1" customWidth="1"/>
    <col min="3" max="3" width="14.42578125" style="8" bestFit="1" customWidth="1"/>
    <col min="4" max="4" width="7.5703125" style="8" bestFit="1" customWidth="1"/>
    <col min="5" max="12" width="8.5703125" style="8" bestFit="1" customWidth="1"/>
    <col min="13" max="16384" width="9.140625" style="8"/>
  </cols>
  <sheetData>
    <row r="1" spans="1:20" ht="14.45" customHeight="1" x14ac:dyDescent="0.25">
      <c r="A1" s="356" t="s">
        <v>149</v>
      </c>
      <c r="B1" s="356"/>
      <c r="C1" s="356"/>
      <c r="D1" s="356"/>
      <c r="E1" s="356"/>
      <c r="F1" s="356"/>
      <c r="G1" s="356"/>
      <c r="H1" s="356"/>
      <c r="I1" s="356"/>
      <c r="J1" s="356"/>
      <c r="K1" s="356"/>
      <c r="L1" s="356"/>
      <c r="M1" s="356"/>
      <c r="N1" s="356"/>
      <c r="O1" s="356"/>
      <c r="P1" s="356"/>
      <c r="Q1" s="356"/>
      <c r="R1" s="356"/>
      <c r="S1" s="356"/>
      <c r="T1" s="356"/>
    </row>
    <row r="2" spans="1:20" ht="15" customHeight="1" thickBot="1" x14ac:dyDescent="0.3">
      <c r="A2" s="357"/>
      <c r="B2" s="356"/>
      <c r="C2" s="356"/>
      <c r="D2" s="356"/>
      <c r="E2" s="356"/>
      <c r="F2" s="356"/>
      <c r="G2" s="356"/>
      <c r="H2" s="356"/>
      <c r="I2" s="356"/>
      <c r="J2" s="356"/>
      <c r="K2" s="356"/>
      <c r="L2" s="356"/>
      <c r="M2" s="356"/>
      <c r="N2" s="356"/>
      <c r="O2" s="356"/>
      <c r="P2" s="356"/>
      <c r="Q2" s="356"/>
      <c r="R2" s="356"/>
      <c r="S2" s="356"/>
      <c r="T2" s="356"/>
    </row>
    <row r="3" spans="1:20" ht="45.75" thickBot="1" x14ac:dyDescent="0.3">
      <c r="A3" s="159" t="s">
        <v>5</v>
      </c>
      <c r="B3" s="33" t="s">
        <v>150</v>
      </c>
      <c r="C3" s="32" t="s">
        <v>151</v>
      </c>
      <c r="D3" s="32" t="s">
        <v>152</v>
      </c>
      <c r="E3" s="31" t="s">
        <v>153</v>
      </c>
      <c r="F3" s="31" t="s">
        <v>154</v>
      </c>
      <c r="G3" s="31" t="s">
        <v>155</v>
      </c>
      <c r="H3" s="31" t="s">
        <v>156</v>
      </c>
      <c r="I3" s="31" t="s">
        <v>157</v>
      </c>
      <c r="J3" s="31" t="s">
        <v>158</v>
      </c>
      <c r="K3" s="31" t="s">
        <v>159</v>
      </c>
      <c r="L3" s="31" t="s">
        <v>160</v>
      </c>
      <c r="M3" s="154" t="s">
        <v>161</v>
      </c>
      <c r="N3" s="154" t="s">
        <v>162</v>
      </c>
      <c r="O3" s="154" t="s">
        <v>163</v>
      </c>
      <c r="P3" s="154" t="s">
        <v>164</v>
      </c>
      <c r="Q3" s="154" t="s">
        <v>165</v>
      </c>
      <c r="R3" s="154" t="s">
        <v>166</v>
      </c>
      <c r="S3" s="154" t="s">
        <v>167</v>
      </c>
      <c r="T3" s="158" t="s">
        <v>168</v>
      </c>
    </row>
    <row r="4" spans="1:20" ht="14.45" customHeight="1" x14ac:dyDescent="0.25">
      <c r="A4" s="377" t="s">
        <v>169</v>
      </c>
      <c r="B4" s="146" t="s">
        <v>170</v>
      </c>
      <c r="C4" s="160">
        <v>2.2999999999999998</v>
      </c>
      <c r="D4" s="21" t="s">
        <v>171</v>
      </c>
      <c r="E4" s="20">
        <f>$E$9*C4</f>
        <v>0.35794899999999996</v>
      </c>
      <c r="F4" s="161">
        <f t="shared" ref="F4:H9" si="0">E4*0.912</f>
        <v>0.32644948799999995</v>
      </c>
      <c r="G4" s="17">
        <f t="shared" si="0"/>
        <v>0.29772193305599998</v>
      </c>
      <c r="H4" s="152">
        <f t="shared" si="0"/>
        <v>0.27152240294707197</v>
      </c>
      <c r="I4" s="168">
        <f t="shared" ref="I4:L9" si="1">H4*0.958</f>
        <v>0.26011846202329492</v>
      </c>
      <c r="J4" s="168">
        <f t="shared" si="1"/>
        <v>0.24919348661831653</v>
      </c>
      <c r="K4" s="168">
        <f t="shared" si="1"/>
        <v>0.23872736018034724</v>
      </c>
      <c r="L4" s="168">
        <f t="shared" si="1"/>
        <v>0.22870081105277265</v>
      </c>
      <c r="M4" s="358" t="s">
        <v>172</v>
      </c>
      <c r="N4" s="359"/>
      <c r="O4" s="359"/>
      <c r="P4" s="359"/>
      <c r="Q4" s="359"/>
      <c r="R4" s="359"/>
      <c r="S4" s="359"/>
      <c r="T4" s="360"/>
    </row>
    <row r="5" spans="1:20" x14ac:dyDescent="0.25">
      <c r="A5" s="378"/>
      <c r="B5" s="143" t="s">
        <v>173</v>
      </c>
      <c r="C5" s="148">
        <v>2</v>
      </c>
      <c r="D5" s="15" t="s">
        <v>171</v>
      </c>
      <c r="E5" s="13">
        <f>$E$9*C5</f>
        <v>0.31125999999999998</v>
      </c>
      <c r="F5" s="25">
        <f t="shared" si="0"/>
        <v>0.28386911999999997</v>
      </c>
      <c r="G5" s="13">
        <f t="shared" si="0"/>
        <v>0.25888863744000001</v>
      </c>
      <c r="H5" s="153">
        <f t="shared" si="0"/>
        <v>0.23610643734528003</v>
      </c>
      <c r="I5" s="169">
        <f t="shared" si="1"/>
        <v>0.22618996697677826</v>
      </c>
      <c r="J5" s="169">
        <f t="shared" si="1"/>
        <v>0.21668998836375356</v>
      </c>
      <c r="K5" s="169">
        <f t="shared" si="1"/>
        <v>0.20758900885247589</v>
      </c>
      <c r="L5" s="169">
        <f t="shared" si="1"/>
        <v>0.19887027048067188</v>
      </c>
      <c r="M5" s="361"/>
      <c r="N5" s="362"/>
      <c r="O5" s="362"/>
      <c r="P5" s="362"/>
      <c r="Q5" s="362"/>
      <c r="R5" s="362"/>
      <c r="S5" s="362"/>
      <c r="T5" s="363"/>
    </row>
    <row r="6" spans="1:20" x14ac:dyDescent="0.25">
      <c r="A6" s="378"/>
      <c r="B6" s="143" t="s">
        <v>174</v>
      </c>
      <c r="C6" s="148">
        <v>1.5</v>
      </c>
      <c r="D6" s="15" t="s">
        <v>175</v>
      </c>
      <c r="E6" s="13">
        <f>$E$9*C6</f>
        <v>0.23344499999999999</v>
      </c>
      <c r="F6" s="25">
        <f t="shared" si="0"/>
        <v>0.21290183999999998</v>
      </c>
      <c r="G6" s="13">
        <f t="shared" si="0"/>
        <v>0.19416647807999998</v>
      </c>
      <c r="H6" s="13">
        <f t="shared" si="0"/>
        <v>0.17707982800895999</v>
      </c>
      <c r="I6" s="169">
        <f t="shared" si="1"/>
        <v>0.16964247523258366</v>
      </c>
      <c r="J6" s="169">
        <f t="shared" si="1"/>
        <v>0.16251749127281515</v>
      </c>
      <c r="K6" s="169">
        <f t="shared" si="1"/>
        <v>0.15569175663935692</v>
      </c>
      <c r="L6" s="169">
        <f t="shared" si="1"/>
        <v>0.14915270286050392</v>
      </c>
      <c r="M6" s="361"/>
      <c r="N6" s="362"/>
      <c r="O6" s="362"/>
      <c r="P6" s="362"/>
      <c r="Q6" s="362"/>
      <c r="R6" s="362"/>
      <c r="S6" s="362"/>
      <c r="T6" s="363"/>
    </row>
    <row r="7" spans="1:20" x14ac:dyDescent="0.25">
      <c r="A7" s="378"/>
      <c r="B7" s="143" t="s">
        <v>176</v>
      </c>
      <c r="C7" s="148">
        <v>1.25</v>
      </c>
      <c r="D7" s="15" t="s">
        <v>175</v>
      </c>
      <c r="E7" s="13">
        <f>$E$9*C7</f>
        <v>0.19453749999999997</v>
      </c>
      <c r="F7" s="25">
        <f t="shared" si="0"/>
        <v>0.17741819999999997</v>
      </c>
      <c r="G7" s="13">
        <f t="shared" si="0"/>
        <v>0.16180539839999997</v>
      </c>
      <c r="H7" s="13">
        <f t="shared" si="0"/>
        <v>0.14756652334079998</v>
      </c>
      <c r="I7" s="169">
        <f t="shared" si="1"/>
        <v>0.14136872936048636</v>
      </c>
      <c r="J7" s="169">
        <f t="shared" si="1"/>
        <v>0.13543124272734594</v>
      </c>
      <c r="K7" s="169">
        <f t="shared" si="1"/>
        <v>0.1297431305327974</v>
      </c>
      <c r="L7" s="169">
        <f t="shared" si="1"/>
        <v>0.12429391905041991</v>
      </c>
      <c r="M7" s="361"/>
      <c r="N7" s="362"/>
      <c r="O7" s="362"/>
      <c r="P7" s="362"/>
      <c r="Q7" s="362"/>
      <c r="R7" s="362"/>
      <c r="S7" s="362"/>
      <c r="T7" s="363"/>
    </row>
    <row r="8" spans="1:20" x14ac:dyDescent="0.25">
      <c r="A8" s="378"/>
      <c r="B8" s="143" t="s">
        <v>177</v>
      </c>
      <c r="C8" s="148">
        <v>1.1000000000000001</v>
      </c>
      <c r="D8" s="15" t="s">
        <v>175</v>
      </c>
      <c r="E8" s="13">
        <f>$E$9*C8</f>
        <v>0.17119300000000001</v>
      </c>
      <c r="F8" s="25">
        <f t="shared" si="0"/>
        <v>0.15612801600000001</v>
      </c>
      <c r="G8" s="13">
        <f>F8*0.912</f>
        <v>0.14238875059200001</v>
      </c>
      <c r="H8" s="13">
        <f>G8*0.912</f>
        <v>0.129858540539904</v>
      </c>
      <c r="I8" s="169">
        <f t="shared" si="1"/>
        <v>0.12440448183722803</v>
      </c>
      <c r="J8" s="169">
        <f t="shared" si="1"/>
        <v>0.11917949360006445</v>
      </c>
      <c r="K8" s="169">
        <f t="shared" si="1"/>
        <v>0.11417395486886174</v>
      </c>
      <c r="L8" s="169">
        <f t="shared" si="1"/>
        <v>0.10937864876436955</v>
      </c>
      <c r="M8" s="361"/>
      <c r="N8" s="362"/>
      <c r="O8" s="362"/>
      <c r="P8" s="362"/>
      <c r="Q8" s="362"/>
      <c r="R8" s="362"/>
      <c r="S8" s="362"/>
      <c r="T8" s="363"/>
    </row>
    <row r="9" spans="1:20" ht="15.75" thickBot="1" x14ac:dyDescent="0.3">
      <c r="A9" s="379"/>
      <c r="B9" s="144" t="s">
        <v>178</v>
      </c>
      <c r="C9" s="149">
        <v>1</v>
      </c>
      <c r="D9" s="11" t="s">
        <v>175</v>
      </c>
      <c r="E9" s="10">
        <v>0.15562999999999999</v>
      </c>
      <c r="F9" s="23">
        <f t="shared" si="0"/>
        <v>0.14193455999999999</v>
      </c>
      <c r="G9" s="10">
        <f t="shared" si="0"/>
        <v>0.12944431872000001</v>
      </c>
      <c r="H9" s="10">
        <f t="shared" si="0"/>
        <v>0.11805321867264001</v>
      </c>
      <c r="I9" s="170">
        <f t="shared" si="1"/>
        <v>0.11309498348838913</v>
      </c>
      <c r="J9" s="170">
        <f t="shared" si="1"/>
        <v>0.10834499418187678</v>
      </c>
      <c r="K9" s="170">
        <f t="shared" si="1"/>
        <v>0.10379450442623794</v>
      </c>
      <c r="L9" s="170">
        <f t="shared" si="1"/>
        <v>9.943513524033594E-2</v>
      </c>
      <c r="M9" s="364"/>
      <c r="N9" s="365"/>
      <c r="O9" s="365"/>
      <c r="P9" s="365"/>
      <c r="Q9" s="365"/>
      <c r="R9" s="365"/>
      <c r="S9" s="365"/>
      <c r="T9" s="366"/>
    </row>
    <row r="10" spans="1:20" ht="14.45" customHeight="1" x14ac:dyDescent="0.25">
      <c r="A10" s="377" t="s">
        <v>179</v>
      </c>
      <c r="B10" s="142" t="s">
        <v>170</v>
      </c>
      <c r="C10" s="147">
        <v>2.2999999999999998</v>
      </c>
      <c r="D10" s="18" t="s">
        <v>171</v>
      </c>
      <c r="E10" s="17">
        <f>$E$15*C10</f>
        <v>0.35794899999999996</v>
      </c>
      <c r="F10" s="27">
        <f>E10*0.96</f>
        <v>0.34363103999999994</v>
      </c>
      <c r="G10" s="17">
        <f t="shared" ref="G10:L15" si="2">F10*0.96</f>
        <v>0.32988579839999993</v>
      </c>
      <c r="H10" s="17">
        <f t="shared" si="2"/>
        <v>0.31669036646399989</v>
      </c>
      <c r="I10" s="17">
        <f t="shared" si="2"/>
        <v>0.30402275180543986</v>
      </c>
      <c r="J10" s="17">
        <f t="shared" si="2"/>
        <v>0.29186184173322227</v>
      </c>
      <c r="K10" s="17">
        <f t="shared" si="2"/>
        <v>0.28018736806389338</v>
      </c>
      <c r="L10" s="17">
        <f t="shared" si="2"/>
        <v>0.26897987334133766</v>
      </c>
      <c r="M10" s="152">
        <f t="shared" ref="M10:T15" si="3">L10*0.98</f>
        <v>0.2636002758745109</v>
      </c>
      <c r="N10" s="152">
        <f t="shared" si="3"/>
        <v>0.25832827035702066</v>
      </c>
      <c r="O10" s="152">
        <f t="shared" si="3"/>
        <v>0.25316170494988022</v>
      </c>
      <c r="P10" s="152">
        <f t="shared" si="3"/>
        <v>0.2480984708508826</v>
      </c>
      <c r="Q10" s="152">
        <f t="shared" si="3"/>
        <v>0.24313650143386495</v>
      </c>
      <c r="R10" s="152">
        <f t="shared" si="3"/>
        <v>0.23827377140518766</v>
      </c>
      <c r="S10" s="152">
        <f t="shared" si="3"/>
        <v>0.23350829597708389</v>
      </c>
      <c r="T10" s="171">
        <f t="shared" si="3"/>
        <v>0.22883813005754222</v>
      </c>
    </row>
    <row r="11" spans="1:20" x14ac:dyDescent="0.25">
      <c r="A11" s="378"/>
      <c r="B11" s="143" t="s">
        <v>173</v>
      </c>
      <c r="C11" s="148">
        <v>2</v>
      </c>
      <c r="D11" s="15" t="s">
        <v>171</v>
      </c>
      <c r="E11" s="13">
        <f>$E$15*C11</f>
        <v>0.31125999999999998</v>
      </c>
      <c r="F11" s="25">
        <f>E11*0.96</f>
        <v>0.29880959999999995</v>
      </c>
      <c r="G11" s="13">
        <f t="shared" si="2"/>
        <v>0.28685721599999997</v>
      </c>
      <c r="H11" s="13">
        <f t="shared" si="2"/>
        <v>0.27538292735999997</v>
      </c>
      <c r="I11" s="13">
        <f t="shared" si="2"/>
        <v>0.26436761026559996</v>
      </c>
      <c r="J11" s="13">
        <f t="shared" si="2"/>
        <v>0.25379290585497594</v>
      </c>
      <c r="K11" s="13">
        <f t="shared" si="2"/>
        <v>0.24364118962077688</v>
      </c>
      <c r="L11" s="13">
        <f t="shared" si="2"/>
        <v>0.23389554203594579</v>
      </c>
      <c r="M11" s="153">
        <f t="shared" si="3"/>
        <v>0.22921763119522687</v>
      </c>
      <c r="N11" s="153">
        <f t="shared" si="3"/>
        <v>0.22463327857132231</v>
      </c>
      <c r="O11" s="153">
        <f t="shared" si="3"/>
        <v>0.22014061299989587</v>
      </c>
      <c r="P11" s="153">
        <f t="shared" si="3"/>
        <v>0.21573780073989796</v>
      </c>
      <c r="Q11" s="153">
        <f t="shared" si="3"/>
        <v>0.21142304472509998</v>
      </c>
      <c r="R11" s="153">
        <f t="shared" si="3"/>
        <v>0.20719458383059799</v>
      </c>
      <c r="S11" s="153">
        <f t="shared" si="3"/>
        <v>0.20305069215398602</v>
      </c>
      <c r="T11" s="172">
        <f t="shared" si="3"/>
        <v>0.1989896783109063</v>
      </c>
    </row>
    <row r="12" spans="1:20" x14ac:dyDescent="0.25">
      <c r="A12" s="378"/>
      <c r="B12" s="143" t="s">
        <v>174</v>
      </c>
      <c r="C12" s="148">
        <v>1.5</v>
      </c>
      <c r="D12" s="15" t="s">
        <v>175</v>
      </c>
      <c r="E12" s="13">
        <f>$E$15*C12</f>
        <v>0.23344499999999999</v>
      </c>
      <c r="F12" s="25">
        <f t="shared" ref="F12:F15" si="4">E12*0.96</f>
        <v>0.22410719999999998</v>
      </c>
      <c r="G12" s="13">
        <f t="shared" si="2"/>
        <v>0.21514291199999996</v>
      </c>
      <c r="H12" s="13">
        <f t="shared" si="2"/>
        <v>0.20653719551999997</v>
      </c>
      <c r="I12" s="13">
        <f t="shared" si="2"/>
        <v>0.19827570769919997</v>
      </c>
      <c r="J12" s="13">
        <f t="shared" si="2"/>
        <v>0.19034467939123195</v>
      </c>
      <c r="K12" s="13">
        <f t="shared" si="2"/>
        <v>0.18273089221558267</v>
      </c>
      <c r="L12" s="13">
        <f t="shared" si="2"/>
        <v>0.17542165652695935</v>
      </c>
      <c r="M12" s="153">
        <f>L12*0.98</f>
        <v>0.17191322339642015</v>
      </c>
      <c r="N12" s="153">
        <f t="shared" si="3"/>
        <v>0.16847495892849174</v>
      </c>
      <c r="O12" s="153">
        <f t="shared" si="3"/>
        <v>0.16510545974992188</v>
      </c>
      <c r="P12" s="153">
        <f t="shared" si="3"/>
        <v>0.16180335055492345</v>
      </c>
      <c r="Q12" s="153">
        <f t="shared" si="3"/>
        <v>0.15856728354382499</v>
      </c>
      <c r="R12" s="153">
        <f t="shared" si="3"/>
        <v>0.15539593787294848</v>
      </c>
      <c r="S12" s="153">
        <f t="shared" si="3"/>
        <v>0.1522880191154895</v>
      </c>
      <c r="T12" s="172">
        <f t="shared" si="3"/>
        <v>0.1492422587331797</v>
      </c>
    </row>
    <row r="13" spans="1:20" x14ac:dyDescent="0.25">
      <c r="A13" s="378"/>
      <c r="B13" s="143" t="s">
        <v>176</v>
      </c>
      <c r="C13" s="148">
        <v>1.25</v>
      </c>
      <c r="D13" s="15" t="s">
        <v>175</v>
      </c>
      <c r="E13" s="13">
        <f>$E$15*C13</f>
        <v>0.19453749999999997</v>
      </c>
      <c r="F13" s="25">
        <f t="shared" si="4"/>
        <v>0.18675599999999998</v>
      </c>
      <c r="G13" s="13">
        <f t="shared" si="2"/>
        <v>0.17928575999999996</v>
      </c>
      <c r="H13" s="13">
        <f t="shared" si="2"/>
        <v>0.17211432959999995</v>
      </c>
      <c r="I13" s="13">
        <f t="shared" si="2"/>
        <v>0.16522975641599993</v>
      </c>
      <c r="J13" s="13">
        <f t="shared" si="2"/>
        <v>0.15862056615935993</v>
      </c>
      <c r="K13" s="13">
        <f t="shared" si="2"/>
        <v>0.15227574351298553</v>
      </c>
      <c r="L13" s="13">
        <f t="shared" si="2"/>
        <v>0.14618471377246611</v>
      </c>
      <c r="M13" s="153">
        <f>L13*0.98</f>
        <v>0.14326101949701678</v>
      </c>
      <c r="N13" s="153">
        <f t="shared" si="3"/>
        <v>0.14039579910707645</v>
      </c>
      <c r="O13" s="153">
        <f t="shared" si="3"/>
        <v>0.13758788312493492</v>
      </c>
      <c r="P13" s="153">
        <f t="shared" si="3"/>
        <v>0.13483612546243623</v>
      </c>
      <c r="Q13" s="153">
        <f t="shared" si="3"/>
        <v>0.13213940295318749</v>
      </c>
      <c r="R13" s="153">
        <f t="shared" si="3"/>
        <v>0.12949661489412373</v>
      </c>
      <c r="S13" s="153">
        <f t="shared" si="3"/>
        <v>0.12690668259624124</v>
      </c>
      <c r="T13" s="172">
        <f t="shared" si="3"/>
        <v>0.12436854894431641</v>
      </c>
    </row>
    <row r="14" spans="1:20" x14ac:dyDescent="0.25">
      <c r="A14" s="378"/>
      <c r="B14" s="143" t="s">
        <v>177</v>
      </c>
      <c r="C14" s="148">
        <v>1.1000000000000001</v>
      </c>
      <c r="D14" s="15" t="s">
        <v>175</v>
      </c>
      <c r="E14" s="13">
        <f>$E$15*C14</f>
        <v>0.17119300000000001</v>
      </c>
      <c r="F14" s="25">
        <f t="shared" si="4"/>
        <v>0.16434528000000001</v>
      </c>
      <c r="G14" s="13">
        <f t="shared" si="2"/>
        <v>0.15777146880000001</v>
      </c>
      <c r="H14" s="13">
        <f t="shared" si="2"/>
        <v>0.15146061004800002</v>
      </c>
      <c r="I14" s="13">
        <f t="shared" si="2"/>
        <v>0.14540218564608001</v>
      </c>
      <c r="J14" s="13">
        <f t="shared" si="2"/>
        <v>0.13958609822023679</v>
      </c>
      <c r="K14" s="13">
        <f t="shared" si="2"/>
        <v>0.13400265429142733</v>
      </c>
      <c r="L14" s="13">
        <f t="shared" si="2"/>
        <v>0.12864254811977022</v>
      </c>
      <c r="M14" s="153">
        <f>L14*0.98</f>
        <v>0.12606969715737482</v>
      </c>
      <c r="N14" s="153">
        <f t="shared" si="3"/>
        <v>0.12354830321422731</v>
      </c>
      <c r="O14" s="153">
        <f t="shared" si="3"/>
        <v>0.12107733714994276</v>
      </c>
      <c r="P14" s="153">
        <f t="shared" si="3"/>
        <v>0.11865579040694391</v>
      </c>
      <c r="Q14" s="153">
        <f t="shared" si="3"/>
        <v>0.11628267459880502</v>
      </c>
      <c r="R14" s="153">
        <f t="shared" si="3"/>
        <v>0.11395702110682893</v>
      </c>
      <c r="S14" s="153">
        <f t="shared" si="3"/>
        <v>0.11167788068469235</v>
      </c>
      <c r="T14" s="172">
        <f t="shared" si="3"/>
        <v>0.10944432307099851</v>
      </c>
    </row>
    <row r="15" spans="1:20" ht="15.75" thickBot="1" x14ac:dyDescent="0.3">
      <c r="A15" s="378"/>
      <c r="B15" s="145" t="s">
        <v>178</v>
      </c>
      <c r="C15" s="150">
        <v>1</v>
      </c>
      <c r="D15" s="30" t="s">
        <v>175</v>
      </c>
      <c r="E15" s="10">
        <v>0.15562999999999999</v>
      </c>
      <c r="F15" s="23">
        <f t="shared" si="4"/>
        <v>0.14940479999999998</v>
      </c>
      <c r="G15" s="10">
        <f t="shared" si="2"/>
        <v>0.14342860799999999</v>
      </c>
      <c r="H15" s="10">
        <f t="shared" si="2"/>
        <v>0.13769146367999999</v>
      </c>
      <c r="I15" s="10">
        <f t="shared" si="2"/>
        <v>0.13218380513279998</v>
      </c>
      <c r="J15" s="10">
        <f t="shared" si="2"/>
        <v>0.12689645292748797</v>
      </c>
      <c r="K15" s="10">
        <f t="shared" si="2"/>
        <v>0.12182059481038844</v>
      </c>
      <c r="L15" s="10">
        <f t="shared" si="2"/>
        <v>0.11694777101797289</v>
      </c>
      <c r="M15" s="173">
        <f>L15*0.98</f>
        <v>0.11460881559761343</v>
      </c>
      <c r="N15" s="173">
        <f t="shared" si="3"/>
        <v>0.11231663928566116</v>
      </c>
      <c r="O15" s="173">
        <f t="shared" si="3"/>
        <v>0.11007030649994794</v>
      </c>
      <c r="P15" s="173">
        <f t="shared" si="3"/>
        <v>0.10786890036994898</v>
      </c>
      <c r="Q15" s="173">
        <f t="shared" si="3"/>
        <v>0.10571152236254999</v>
      </c>
      <c r="R15" s="173">
        <f t="shared" si="3"/>
        <v>0.103597291915299</v>
      </c>
      <c r="S15" s="173">
        <f t="shared" si="3"/>
        <v>0.10152534607699301</v>
      </c>
      <c r="T15" s="174">
        <f t="shared" si="3"/>
        <v>9.9494839155453152E-2</v>
      </c>
    </row>
    <row r="16" spans="1:20" ht="14.45" customHeight="1" x14ac:dyDescent="0.25">
      <c r="A16" s="377" t="s">
        <v>180</v>
      </c>
      <c r="B16" s="142" t="s">
        <v>170</v>
      </c>
      <c r="C16" s="19">
        <v>2.2999999999999998</v>
      </c>
      <c r="D16" s="28" t="s">
        <v>171</v>
      </c>
      <c r="E16" s="17">
        <f>$E$21*C16</f>
        <v>0.39100000000000001</v>
      </c>
      <c r="F16" s="155">
        <f t="shared" ref="F16:F20" si="5">E16*0.84</f>
        <v>0.32844000000000001</v>
      </c>
      <c r="G16" s="162">
        <f>F16*0.9</f>
        <v>0.29559600000000003</v>
      </c>
      <c r="H16" s="165">
        <f>G16*0.9</f>
        <v>0.26603640000000001</v>
      </c>
      <c r="I16" s="367" t="s">
        <v>172</v>
      </c>
      <c r="J16" s="368"/>
      <c r="K16" s="368"/>
      <c r="L16" s="368"/>
      <c r="M16" s="368"/>
      <c r="N16" s="368"/>
      <c r="O16" s="368"/>
      <c r="P16" s="368"/>
      <c r="Q16" s="368"/>
      <c r="R16" s="368"/>
      <c r="S16" s="368"/>
      <c r="T16" s="369"/>
    </row>
    <row r="17" spans="1:20" x14ac:dyDescent="0.25">
      <c r="A17" s="378"/>
      <c r="B17" s="143" t="s">
        <v>173</v>
      </c>
      <c r="C17" s="16">
        <v>2</v>
      </c>
      <c r="D17" s="26" t="s">
        <v>171</v>
      </c>
      <c r="E17" s="13">
        <f>$E$21*C17</f>
        <v>0.34</v>
      </c>
      <c r="F17" s="156">
        <f t="shared" si="5"/>
        <v>0.28560000000000002</v>
      </c>
      <c r="G17" s="163">
        <f t="shared" ref="G17:H21" si="6">F17*0.9</f>
        <v>0.25704000000000005</v>
      </c>
      <c r="H17" s="166">
        <f t="shared" si="6"/>
        <v>0.23133600000000004</v>
      </c>
      <c r="I17" s="370"/>
      <c r="J17" s="371"/>
      <c r="K17" s="371"/>
      <c r="L17" s="371"/>
      <c r="M17" s="371"/>
      <c r="N17" s="371"/>
      <c r="O17" s="371"/>
      <c r="P17" s="371"/>
      <c r="Q17" s="371"/>
      <c r="R17" s="371"/>
      <c r="S17" s="371"/>
      <c r="T17" s="372"/>
    </row>
    <row r="18" spans="1:20" x14ac:dyDescent="0.25">
      <c r="A18" s="378"/>
      <c r="B18" s="143" t="s">
        <v>174</v>
      </c>
      <c r="C18" s="16">
        <v>1.5</v>
      </c>
      <c r="D18" s="26" t="s">
        <v>175</v>
      </c>
      <c r="E18" s="13">
        <f>$E$21*C18</f>
        <v>0.255</v>
      </c>
      <c r="F18" s="156">
        <f t="shared" si="5"/>
        <v>0.2142</v>
      </c>
      <c r="G18" s="163">
        <f t="shared" si="6"/>
        <v>0.19278000000000001</v>
      </c>
      <c r="H18" s="166">
        <f t="shared" si="6"/>
        <v>0.17350200000000002</v>
      </c>
      <c r="I18" s="370"/>
      <c r="J18" s="371"/>
      <c r="K18" s="371"/>
      <c r="L18" s="371"/>
      <c r="M18" s="371"/>
      <c r="N18" s="371"/>
      <c r="O18" s="371"/>
      <c r="P18" s="371"/>
      <c r="Q18" s="371"/>
      <c r="R18" s="371"/>
      <c r="S18" s="371"/>
      <c r="T18" s="372"/>
    </row>
    <row r="19" spans="1:20" x14ac:dyDescent="0.25">
      <c r="A19" s="378"/>
      <c r="B19" s="143" t="s">
        <v>176</v>
      </c>
      <c r="C19" s="16">
        <v>1.25</v>
      </c>
      <c r="D19" s="26" t="s">
        <v>175</v>
      </c>
      <c r="E19" s="13">
        <f>$E$21*C19</f>
        <v>0.21250000000000002</v>
      </c>
      <c r="F19" s="156">
        <f t="shared" si="5"/>
        <v>0.17850000000000002</v>
      </c>
      <c r="G19" s="163">
        <f t="shared" si="6"/>
        <v>0.16065000000000002</v>
      </c>
      <c r="H19" s="166">
        <f t="shared" si="6"/>
        <v>0.14458500000000002</v>
      </c>
      <c r="I19" s="370"/>
      <c r="J19" s="371"/>
      <c r="K19" s="371"/>
      <c r="L19" s="371"/>
      <c r="M19" s="371"/>
      <c r="N19" s="371"/>
      <c r="O19" s="371"/>
      <c r="P19" s="371"/>
      <c r="Q19" s="371"/>
      <c r="R19" s="371"/>
      <c r="S19" s="371"/>
      <c r="T19" s="372"/>
    </row>
    <row r="20" spans="1:20" x14ac:dyDescent="0.25">
      <c r="A20" s="378"/>
      <c r="B20" s="143" t="s">
        <v>177</v>
      </c>
      <c r="C20" s="16">
        <v>1.1000000000000001</v>
      </c>
      <c r="D20" s="26" t="s">
        <v>175</v>
      </c>
      <c r="E20" s="13">
        <f>$E$21*C20</f>
        <v>0.18700000000000003</v>
      </c>
      <c r="F20" s="156">
        <f t="shared" si="5"/>
        <v>0.15708000000000003</v>
      </c>
      <c r="G20" s="163">
        <f t="shared" si="6"/>
        <v>0.14137200000000003</v>
      </c>
      <c r="H20" s="166">
        <f t="shared" si="6"/>
        <v>0.12723480000000004</v>
      </c>
      <c r="I20" s="370"/>
      <c r="J20" s="371"/>
      <c r="K20" s="371"/>
      <c r="L20" s="371"/>
      <c r="M20" s="371"/>
      <c r="N20" s="371"/>
      <c r="O20" s="371"/>
      <c r="P20" s="371"/>
      <c r="Q20" s="371"/>
      <c r="R20" s="371"/>
      <c r="S20" s="371"/>
      <c r="T20" s="372"/>
    </row>
    <row r="21" spans="1:20" ht="15.75" thickBot="1" x14ac:dyDescent="0.3">
      <c r="A21" s="379"/>
      <c r="B21" s="144" t="s">
        <v>178</v>
      </c>
      <c r="C21" s="12">
        <v>1</v>
      </c>
      <c r="D21" s="24" t="s">
        <v>175</v>
      </c>
      <c r="E21" s="29">
        <v>0.17</v>
      </c>
      <c r="F21" s="157">
        <f>E21*0.84</f>
        <v>0.14280000000000001</v>
      </c>
      <c r="G21" s="164">
        <f t="shared" si="6"/>
        <v>0.12852000000000002</v>
      </c>
      <c r="H21" s="167">
        <f t="shared" si="6"/>
        <v>0.11566800000000002</v>
      </c>
      <c r="I21" s="373"/>
      <c r="J21" s="374"/>
      <c r="K21" s="374"/>
      <c r="L21" s="374"/>
      <c r="M21" s="374"/>
      <c r="N21" s="374"/>
      <c r="O21" s="374"/>
      <c r="P21" s="374"/>
      <c r="Q21" s="374"/>
      <c r="R21" s="374"/>
      <c r="S21" s="374"/>
      <c r="T21" s="375"/>
    </row>
    <row r="22" spans="1:20" ht="14.45" customHeight="1" x14ac:dyDescent="0.25">
      <c r="A22" s="378" t="s">
        <v>181</v>
      </c>
      <c r="B22" s="146" t="s">
        <v>170</v>
      </c>
      <c r="C22" s="22">
        <v>2.2999999999999998</v>
      </c>
      <c r="D22" s="21" t="s">
        <v>171</v>
      </c>
      <c r="E22" s="17">
        <f>$E$27*C22</f>
        <v>0.39100000000000001</v>
      </c>
      <c r="F22" s="27">
        <f>E22*0.96</f>
        <v>0.37536000000000003</v>
      </c>
      <c r="G22" s="17">
        <f t="shared" ref="G22:L33" si="7">F22*0.96</f>
        <v>0.36034559999999999</v>
      </c>
      <c r="H22" s="17">
        <f t="shared" si="7"/>
        <v>0.34593177599999997</v>
      </c>
      <c r="I22" s="17">
        <f t="shared" si="7"/>
        <v>0.33209450495999998</v>
      </c>
      <c r="J22" s="17">
        <f t="shared" si="7"/>
        <v>0.3188107247616</v>
      </c>
      <c r="K22" s="17">
        <f t="shared" si="7"/>
        <v>0.30605829577113597</v>
      </c>
      <c r="L22" s="17">
        <f t="shared" si="7"/>
        <v>0.29381596394029053</v>
      </c>
      <c r="M22" s="152">
        <f t="shared" ref="M22:T33" si="8">L22*0.98</f>
        <v>0.28793964466148469</v>
      </c>
      <c r="N22" s="152">
        <f t="shared" si="8"/>
        <v>0.28218085176825497</v>
      </c>
      <c r="O22" s="152">
        <f t="shared" si="8"/>
        <v>0.27653723473288988</v>
      </c>
      <c r="P22" s="152">
        <f t="shared" si="8"/>
        <v>0.27100649003823207</v>
      </c>
      <c r="Q22" s="152">
        <f t="shared" si="8"/>
        <v>0.2655863602374674</v>
      </c>
      <c r="R22" s="152">
        <f t="shared" si="8"/>
        <v>0.26027463303271803</v>
      </c>
      <c r="S22" s="152">
        <f t="shared" si="8"/>
        <v>0.25506914037206369</v>
      </c>
      <c r="T22" s="171">
        <f t="shared" si="8"/>
        <v>0.24996775756462242</v>
      </c>
    </row>
    <row r="23" spans="1:20" x14ac:dyDescent="0.25">
      <c r="A23" s="378"/>
      <c r="B23" s="143" t="s">
        <v>173</v>
      </c>
      <c r="C23" s="16">
        <v>2</v>
      </c>
      <c r="D23" s="15" t="s">
        <v>171</v>
      </c>
      <c r="E23" s="13">
        <f>$E$27*C23</f>
        <v>0.34</v>
      </c>
      <c r="F23" s="25">
        <f t="shared" ref="F23:F27" si="9">E23*0.96</f>
        <v>0.32640000000000002</v>
      </c>
      <c r="G23" s="13">
        <f t="shared" si="7"/>
        <v>0.31334400000000001</v>
      </c>
      <c r="H23" s="13">
        <f t="shared" si="7"/>
        <v>0.30081024000000001</v>
      </c>
      <c r="I23" s="13">
        <f t="shared" si="7"/>
        <v>0.28877783039999999</v>
      </c>
      <c r="J23" s="13">
        <f t="shared" si="7"/>
        <v>0.27722671718399999</v>
      </c>
      <c r="K23" s="13">
        <f t="shared" si="7"/>
        <v>0.26613764849664001</v>
      </c>
      <c r="L23" s="13">
        <f t="shared" si="7"/>
        <v>0.25549214255677438</v>
      </c>
      <c r="M23" s="153">
        <f t="shared" si="8"/>
        <v>0.25038229970563891</v>
      </c>
      <c r="N23" s="153">
        <f t="shared" si="8"/>
        <v>0.24537465371152614</v>
      </c>
      <c r="O23" s="153">
        <f t="shared" si="8"/>
        <v>0.24046716063729562</v>
      </c>
      <c r="P23" s="153">
        <f t="shared" si="8"/>
        <v>0.23565781742454969</v>
      </c>
      <c r="Q23" s="153">
        <f t="shared" si="8"/>
        <v>0.23094466107605868</v>
      </c>
      <c r="R23" s="153">
        <f t="shared" si="8"/>
        <v>0.22632576785453751</v>
      </c>
      <c r="S23" s="153">
        <f t="shared" si="8"/>
        <v>0.22179925249744675</v>
      </c>
      <c r="T23" s="172">
        <f t="shared" si="8"/>
        <v>0.21736326744749782</v>
      </c>
    </row>
    <row r="24" spans="1:20" x14ac:dyDescent="0.25">
      <c r="A24" s="378"/>
      <c r="B24" s="143" t="s">
        <v>174</v>
      </c>
      <c r="C24" s="16">
        <v>1.5</v>
      </c>
      <c r="D24" s="15" t="s">
        <v>175</v>
      </c>
      <c r="E24" s="13">
        <f>$E$27*C24</f>
        <v>0.255</v>
      </c>
      <c r="F24" s="25">
        <f t="shared" si="9"/>
        <v>0.24479999999999999</v>
      </c>
      <c r="G24" s="13">
        <f t="shared" si="7"/>
        <v>0.23500799999999999</v>
      </c>
      <c r="H24" s="13">
        <f t="shared" si="7"/>
        <v>0.22560767999999998</v>
      </c>
      <c r="I24" s="13">
        <f t="shared" si="7"/>
        <v>0.21658337279999998</v>
      </c>
      <c r="J24" s="13">
        <f t="shared" si="7"/>
        <v>0.20792003788799998</v>
      </c>
      <c r="K24" s="13">
        <f t="shared" si="7"/>
        <v>0.19960323637247998</v>
      </c>
      <c r="L24" s="13">
        <f t="shared" si="7"/>
        <v>0.19161910691758077</v>
      </c>
      <c r="M24" s="153">
        <f t="shared" si="8"/>
        <v>0.18778672477922914</v>
      </c>
      <c r="N24" s="153">
        <f t="shared" si="8"/>
        <v>0.18403099028364456</v>
      </c>
      <c r="O24" s="153">
        <f t="shared" si="8"/>
        <v>0.18035037047797167</v>
      </c>
      <c r="P24" s="153">
        <f t="shared" si="8"/>
        <v>0.17674336306841223</v>
      </c>
      <c r="Q24" s="153">
        <f t="shared" si="8"/>
        <v>0.17320849580704398</v>
      </c>
      <c r="R24" s="153">
        <f t="shared" si="8"/>
        <v>0.1697443258909031</v>
      </c>
      <c r="S24" s="153">
        <f t="shared" si="8"/>
        <v>0.16634943937308505</v>
      </c>
      <c r="T24" s="172">
        <f t="shared" si="8"/>
        <v>0.16302245058562334</v>
      </c>
    </row>
    <row r="25" spans="1:20" x14ac:dyDescent="0.25">
      <c r="A25" s="378"/>
      <c r="B25" s="143" t="s">
        <v>176</v>
      </c>
      <c r="C25" s="16">
        <v>1.25</v>
      </c>
      <c r="D25" s="15" t="s">
        <v>175</v>
      </c>
      <c r="E25" s="13">
        <f>$E$27*C25</f>
        <v>0.21250000000000002</v>
      </c>
      <c r="F25" s="25">
        <f t="shared" si="9"/>
        <v>0.20400000000000001</v>
      </c>
      <c r="G25" s="13">
        <f t="shared" si="7"/>
        <v>0.19584000000000001</v>
      </c>
      <c r="H25" s="13">
        <f t="shared" si="7"/>
        <v>0.18800640000000002</v>
      </c>
      <c r="I25" s="13">
        <f t="shared" si="7"/>
        <v>0.18048614400000002</v>
      </c>
      <c r="J25" s="13">
        <f t="shared" si="7"/>
        <v>0.17326669824000002</v>
      </c>
      <c r="K25" s="13">
        <f t="shared" si="7"/>
        <v>0.16633603031040001</v>
      </c>
      <c r="L25" s="13">
        <f t="shared" si="7"/>
        <v>0.159682589097984</v>
      </c>
      <c r="M25" s="153">
        <f t="shared" si="8"/>
        <v>0.15648893731602431</v>
      </c>
      <c r="N25" s="153">
        <f t="shared" si="8"/>
        <v>0.15335915856970384</v>
      </c>
      <c r="O25" s="153">
        <f t="shared" si="8"/>
        <v>0.15029197539830977</v>
      </c>
      <c r="P25" s="153">
        <f t="shared" si="8"/>
        <v>0.14728613589034356</v>
      </c>
      <c r="Q25" s="153">
        <f t="shared" si="8"/>
        <v>0.14434041317253668</v>
      </c>
      <c r="R25" s="153">
        <f t="shared" si="8"/>
        <v>0.14145360490908596</v>
      </c>
      <c r="S25" s="153">
        <f t="shared" si="8"/>
        <v>0.13862453281090423</v>
      </c>
      <c r="T25" s="172">
        <f t="shared" si="8"/>
        <v>0.13585204215468613</v>
      </c>
    </row>
    <row r="26" spans="1:20" x14ac:dyDescent="0.25">
      <c r="A26" s="378"/>
      <c r="B26" s="143" t="s">
        <v>177</v>
      </c>
      <c r="C26" s="16">
        <v>1.1000000000000001</v>
      </c>
      <c r="D26" s="15" t="s">
        <v>175</v>
      </c>
      <c r="E26" s="13">
        <f>$E$27*C26</f>
        <v>0.18700000000000003</v>
      </c>
      <c r="F26" s="25">
        <f t="shared" si="9"/>
        <v>0.17952000000000001</v>
      </c>
      <c r="G26" s="13">
        <f t="shared" si="7"/>
        <v>0.1723392</v>
      </c>
      <c r="H26" s="13">
        <f t="shared" si="7"/>
        <v>0.16544563199999998</v>
      </c>
      <c r="I26" s="13">
        <f t="shared" si="7"/>
        <v>0.15882780671999996</v>
      </c>
      <c r="J26" s="13">
        <f t="shared" si="7"/>
        <v>0.15247469445119996</v>
      </c>
      <c r="K26" s="13">
        <f t="shared" si="7"/>
        <v>0.14637570667315195</v>
      </c>
      <c r="L26" s="13">
        <f t="shared" si="7"/>
        <v>0.14052067840622587</v>
      </c>
      <c r="M26" s="153">
        <f t="shared" si="8"/>
        <v>0.13771026483810134</v>
      </c>
      <c r="N26" s="153">
        <f t="shared" si="8"/>
        <v>0.1349560595413393</v>
      </c>
      <c r="O26" s="153">
        <f t="shared" si="8"/>
        <v>0.1322569383505125</v>
      </c>
      <c r="P26" s="153">
        <f t="shared" si="8"/>
        <v>0.12961179958350225</v>
      </c>
      <c r="Q26" s="153">
        <f t="shared" si="8"/>
        <v>0.1270195635918322</v>
      </c>
      <c r="R26" s="153">
        <f t="shared" si="8"/>
        <v>0.12447917231999556</v>
      </c>
      <c r="S26" s="153">
        <f t="shared" si="8"/>
        <v>0.12198958887359565</v>
      </c>
      <c r="T26" s="172">
        <f t="shared" si="8"/>
        <v>0.11954979709612373</v>
      </c>
    </row>
    <row r="27" spans="1:20" ht="15.75" thickBot="1" x14ac:dyDescent="0.3">
      <c r="A27" s="379"/>
      <c r="B27" s="144" t="s">
        <v>178</v>
      </c>
      <c r="C27" s="12">
        <v>1</v>
      </c>
      <c r="D27" s="11" t="s">
        <v>175</v>
      </c>
      <c r="E27" s="10">
        <v>0.17</v>
      </c>
      <c r="F27" s="23">
        <f t="shared" si="9"/>
        <v>0.16320000000000001</v>
      </c>
      <c r="G27" s="10">
        <f t="shared" si="7"/>
        <v>0.15667200000000001</v>
      </c>
      <c r="H27" s="10">
        <f t="shared" si="7"/>
        <v>0.15040512</v>
      </c>
      <c r="I27" s="10">
        <f t="shared" si="7"/>
        <v>0.1443889152</v>
      </c>
      <c r="J27" s="10">
        <f t="shared" si="7"/>
        <v>0.138613358592</v>
      </c>
      <c r="K27" s="10">
        <f t="shared" si="7"/>
        <v>0.13306882424832001</v>
      </c>
      <c r="L27" s="10">
        <f t="shared" si="7"/>
        <v>0.12774607127838719</v>
      </c>
      <c r="M27" s="173">
        <f t="shared" si="8"/>
        <v>0.12519114985281946</v>
      </c>
      <c r="N27" s="173">
        <f t="shared" si="8"/>
        <v>0.12268732685576307</v>
      </c>
      <c r="O27" s="173">
        <f t="shared" si="8"/>
        <v>0.12023358031864781</v>
      </c>
      <c r="P27" s="173">
        <f t="shared" si="8"/>
        <v>0.11782890871227485</v>
      </c>
      <c r="Q27" s="173">
        <f t="shared" si="8"/>
        <v>0.11547233053802934</v>
      </c>
      <c r="R27" s="173">
        <f t="shared" si="8"/>
        <v>0.11316288392726875</v>
      </c>
      <c r="S27" s="173">
        <f t="shared" si="8"/>
        <v>0.11089962624872338</v>
      </c>
      <c r="T27" s="174">
        <f t="shared" si="8"/>
        <v>0.10868163372374891</v>
      </c>
    </row>
    <row r="28" spans="1:20" ht="14.45" customHeight="1" x14ac:dyDescent="0.25">
      <c r="A28" s="377" t="s">
        <v>182</v>
      </c>
      <c r="B28" s="142" t="s">
        <v>170</v>
      </c>
      <c r="C28" s="19">
        <v>2.2999999999999998</v>
      </c>
      <c r="D28" s="18" t="s">
        <v>171</v>
      </c>
      <c r="E28" s="151">
        <f>$E$33*C28</f>
        <v>0.32862399999999997</v>
      </c>
      <c r="F28" s="27">
        <f>E28*0.96</f>
        <v>0.31547903999999999</v>
      </c>
      <c r="G28" s="17">
        <f t="shared" si="7"/>
        <v>0.3028598784</v>
      </c>
      <c r="H28" s="17">
        <f t="shared" si="7"/>
        <v>0.29074548326400002</v>
      </c>
      <c r="I28" s="17">
        <f t="shared" si="7"/>
        <v>0.27911566393344001</v>
      </c>
      <c r="J28" s="17">
        <f t="shared" si="7"/>
        <v>0.26795103737610237</v>
      </c>
      <c r="K28" s="17">
        <f t="shared" si="7"/>
        <v>0.25723299588105825</v>
      </c>
      <c r="L28" s="17">
        <f t="shared" si="7"/>
        <v>0.24694367604581591</v>
      </c>
      <c r="M28" s="152">
        <f t="shared" si="8"/>
        <v>0.24200480252489959</v>
      </c>
      <c r="N28" s="152">
        <f t="shared" si="8"/>
        <v>0.2371647064744016</v>
      </c>
      <c r="O28" s="152">
        <f t="shared" si="8"/>
        <v>0.23242141234491356</v>
      </c>
      <c r="P28" s="152">
        <f t="shared" si="8"/>
        <v>0.2277729840980153</v>
      </c>
      <c r="Q28" s="152">
        <f t="shared" si="8"/>
        <v>0.223217524416055</v>
      </c>
      <c r="R28" s="152">
        <f t="shared" si="8"/>
        <v>0.21875317392773388</v>
      </c>
      <c r="S28" s="152">
        <f t="shared" si="8"/>
        <v>0.2143781104491792</v>
      </c>
      <c r="T28" s="171">
        <f t="shared" si="8"/>
        <v>0.21009054824019563</v>
      </c>
    </row>
    <row r="29" spans="1:20" x14ac:dyDescent="0.25">
      <c r="A29" s="378"/>
      <c r="B29" s="143" t="s">
        <v>173</v>
      </c>
      <c r="C29" s="16">
        <v>2</v>
      </c>
      <c r="D29" s="15" t="s">
        <v>171</v>
      </c>
      <c r="E29" s="14">
        <f>$E$33*C29</f>
        <v>0.28576000000000001</v>
      </c>
      <c r="F29" s="25">
        <f t="shared" ref="F29:F33" si="10">E29*0.96</f>
        <v>0.27432960000000001</v>
      </c>
      <c r="G29" s="13">
        <f t="shared" si="7"/>
        <v>0.26335641599999998</v>
      </c>
      <c r="H29" s="13">
        <f t="shared" si="7"/>
        <v>0.25282215935999997</v>
      </c>
      <c r="I29" s="13">
        <f t="shared" si="7"/>
        <v>0.24270927298559997</v>
      </c>
      <c r="J29" s="13">
        <f t="shared" si="7"/>
        <v>0.23300090206617596</v>
      </c>
      <c r="K29" s="13">
        <f t="shared" si="7"/>
        <v>0.2236808659835289</v>
      </c>
      <c r="L29" s="13">
        <f t="shared" si="7"/>
        <v>0.21473363134418774</v>
      </c>
      <c r="M29" s="153">
        <f t="shared" si="8"/>
        <v>0.21043895871730398</v>
      </c>
      <c r="N29" s="153">
        <f t="shared" si="8"/>
        <v>0.20623017954295789</v>
      </c>
      <c r="O29" s="153">
        <f t="shared" si="8"/>
        <v>0.20210557595209871</v>
      </c>
      <c r="P29" s="153">
        <f t="shared" si="8"/>
        <v>0.19806346443305672</v>
      </c>
      <c r="Q29" s="153">
        <f t="shared" si="8"/>
        <v>0.19410219514439558</v>
      </c>
      <c r="R29" s="153">
        <f t="shared" si="8"/>
        <v>0.19022015124150768</v>
      </c>
      <c r="S29" s="153">
        <f t="shared" si="8"/>
        <v>0.18641574821667753</v>
      </c>
      <c r="T29" s="172">
        <f t="shared" si="8"/>
        <v>0.18268743325234399</v>
      </c>
    </row>
    <row r="30" spans="1:20" x14ac:dyDescent="0.25">
      <c r="A30" s="378"/>
      <c r="B30" s="143" t="s">
        <v>174</v>
      </c>
      <c r="C30" s="16">
        <v>1.5</v>
      </c>
      <c r="D30" s="15" t="s">
        <v>175</v>
      </c>
      <c r="E30" s="14">
        <f>$E$33*C30</f>
        <v>0.21432000000000001</v>
      </c>
      <c r="F30" s="25">
        <f t="shared" si="10"/>
        <v>0.20574719999999999</v>
      </c>
      <c r="G30" s="13">
        <f t="shared" si="7"/>
        <v>0.19751731199999997</v>
      </c>
      <c r="H30" s="13">
        <f t="shared" si="7"/>
        <v>0.18961661951999997</v>
      </c>
      <c r="I30" s="13">
        <f t="shared" si="7"/>
        <v>0.18203195473919997</v>
      </c>
      <c r="J30" s="13">
        <f t="shared" si="7"/>
        <v>0.17475067654963197</v>
      </c>
      <c r="K30" s="13">
        <f t="shared" si="7"/>
        <v>0.16776064948764668</v>
      </c>
      <c r="L30" s="13">
        <f t="shared" si="7"/>
        <v>0.1610502235081408</v>
      </c>
      <c r="M30" s="153">
        <f>L30*0.98</f>
        <v>0.15782921903797797</v>
      </c>
      <c r="N30" s="153">
        <f t="shared" si="8"/>
        <v>0.15467263465721842</v>
      </c>
      <c r="O30" s="153">
        <f t="shared" si="8"/>
        <v>0.15157918196407405</v>
      </c>
      <c r="P30" s="153">
        <f t="shared" si="8"/>
        <v>0.14854759832479256</v>
      </c>
      <c r="Q30" s="153">
        <f t="shared" si="8"/>
        <v>0.1455766463582967</v>
      </c>
      <c r="R30" s="153">
        <f t="shared" si="8"/>
        <v>0.14266511343113075</v>
      </c>
      <c r="S30" s="153">
        <f t="shared" si="8"/>
        <v>0.13981181116250813</v>
      </c>
      <c r="T30" s="172">
        <f t="shared" si="8"/>
        <v>0.13701557493925795</v>
      </c>
    </row>
    <row r="31" spans="1:20" x14ac:dyDescent="0.25">
      <c r="A31" s="378"/>
      <c r="B31" s="143" t="s">
        <v>176</v>
      </c>
      <c r="C31" s="16">
        <v>1.25</v>
      </c>
      <c r="D31" s="15" t="s">
        <v>175</v>
      </c>
      <c r="E31" s="14">
        <f>$E$33*C31</f>
        <v>0.17860000000000001</v>
      </c>
      <c r="F31" s="25">
        <f t="shared" si="10"/>
        <v>0.171456</v>
      </c>
      <c r="G31" s="13">
        <f t="shared" si="7"/>
        <v>0.16459775999999998</v>
      </c>
      <c r="H31" s="13">
        <f t="shared" si="7"/>
        <v>0.15801384959999998</v>
      </c>
      <c r="I31" s="13">
        <f t="shared" si="7"/>
        <v>0.15169329561599998</v>
      </c>
      <c r="J31" s="13">
        <f t="shared" si="7"/>
        <v>0.14562556379135996</v>
      </c>
      <c r="K31" s="13">
        <f t="shared" si="7"/>
        <v>0.13980054123970556</v>
      </c>
      <c r="L31" s="13">
        <f t="shared" si="7"/>
        <v>0.13420851959011734</v>
      </c>
      <c r="M31" s="153">
        <f>L31*0.98</f>
        <v>0.13152434919831499</v>
      </c>
      <c r="N31" s="153">
        <f t="shared" si="8"/>
        <v>0.12889386221434868</v>
      </c>
      <c r="O31" s="153">
        <f t="shared" si="8"/>
        <v>0.12631598497006169</v>
      </c>
      <c r="P31" s="153">
        <f t="shared" si="8"/>
        <v>0.12378966527066046</v>
      </c>
      <c r="Q31" s="153">
        <f t="shared" si="8"/>
        <v>0.12131387196524725</v>
      </c>
      <c r="R31" s="153">
        <f t="shared" si="8"/>
        <v>0.1188875945259423</v>
      </c>
      <c r="S31" s="153">
        <f t="shared" si="8"/>
        <v>0.11650984263542345</v>
      </c>
      <c r="T31" s="172">
        <f t="shared" si="8"/>
        <v>0.11417964578271499</v>
      </c>
    </row>
    <row r="32" spans="1:20" x14ac:dyDescent="0.25">
      <c r="A32" s="378"/>
      <c r="B32" s="143" t="s">
        <v>177</v>
      </c>
      <c r="C32" s="16">
        <v>1.1000000000000001</v>
      </c>
      <c r="D32" s="15" t="s">
        <v>175</v>
      </c>
      <c r="E32" s="14">
        <f>$E$33*C32</f>
        <v>0.15716800000000003</v>
      </c>
      <c r="F32" s="25">
        <f t="shared" si="10"/>
        <v>0.15088128000000003</v>
      </c>
      <c r="G32" s="13">
        <f t="shared" si="7"/>
        <v>0.14484602880000003</v>
      </c>
      <c r="H32" s="13">
        <f t="shared" si="7"/>
        <v>0.13905218764800001</v>
      </c>
      <c r="I32" s="13">
        <f t="shared" si="7"/>
        <v>0.13349010014208001</v>
      </c>
      <c r="J32" s="13">
        <f t="shared" si="7"/>
        <v>0.12815049613639681</v>
      </c>
      <c r="K32" s="13">
        <f t="shared" si="7"/>
        <v>0.12302447629094093</v>
      </c>
      <c r="L32" s="13">
        <f t="shared" si="7"/>
        <v>0.11810349723930329</v>
      </c>
      <c r="M32" s="153">
        <f>L32*0.98</f>
        <v>0.11574142729451722</v>
      </c>
      <c r="N32" s="153">
        <f t="shared" si="8"/>
        <v>0.11342659874862687</v>
      </c>
      <c r="O32" s="153">
        <f t="shared" si="8"/>
        <v>0.11115806677365433</v>
      </c>
      <c r="P32" s="153">
        <f t="shared" si="8"/>
        <v>0.10893490543818124</v>
      </c>
      <c r="Q32" s="153">
        <f t="shared" si="8"/>
        <v>0.10675620732941761</v>
      </c>
      <c r="R32" s="153">
        <f t="shared" si="8"/>
        <v>0.10462108318282926</v>
      </c>
      <c r="S32" s="153">
        <f t="shared" si="8"/>
        <v>0.10252866151917267</v>
      </c>
      <c r="T32" s="172">
        <f t="shared" si="8"/>
        <v>0.10047808828878922</v>
      </c>
    </row>
    <row r="33" spans="1:20" ht="15.75" thickBot="1" x14ac:dyDescent="0.3">
      <c r="A33" s="379"/>
      <c r="B33" s="144" t="s">
        <v>178</v>
      </c>
      <c r="C33" s="12">
        <v>1</v>
      </c>
      <c r="D33" s="11" t="s">
        <v>175</v>
      </c>
      <c r="E33" s="10">
        <v>0.14288000000000001</v>
      </c>
      <c r="F33" s="23">
        <f t="shared" si="10"/>
        <v>0.1371648</v>
      </c>
      <c r="G33" s="10">
        <f t="shared" si="7"/>
        <v>0.13167820799999999</v>
      </c>
      <c r="H33" s="10">
        <f t="shared" si="7"/>
        <v>0.12641107967999998</v>
      </c>
      <c r="I33" s="10">
        <f t="shared" si="7"/>
        <v>0.12135463649279998</v>
      </c>
      <c r="J33" s="10">
        <f t="shared" si="7"/>
        <v>0.11650045103308798</v>
      </c>
      <c r="K33" s="10">
        <f t="shared" si="7"/>
        <v>0.11184043299176445</v>
      </c>
      <c r="L33" s="10">
        <f t="shared" si="7"/>
        <v>0.10736681567209387</v>
      </c>
      <c r="M33" s="173">
        <f>L33*0.98</f>
        <v>0.10521947935865199</v>
      </c>
      <c r="N33" s="173">
        <f t="shared" si="8"/>
        <v>0.10311508977147894</v>
      </c>
      <c r="O33" s="173">
        <f t="shared" si="8"/>
        <v>0.10105278797604936</v>
      </c>
      <c r="P33" s="173">
        <f t="shared" si="8"/>
        <v>9.9031732216528362E-2</v>
      </c>
      <c r="Q33" s="173">
        <f t="shared" si="8"/>
        <v>9.7051097572197792E-2</v>
      </c>
      <c r="R33" s="173">
        <f t="shared" si="8"/>
        <v>9.5110075620753839E-2</v>
      </c>
      <c r="S33" s="173">
        <f t="shared" si="8"/>
        <v>9.3207874108338765E-2</v>
      </c>
      <c r="T33" s="174">
        <f t="shared" si="8"/>
        <v>9.1343716626171995E-2</v>
      </c>
    </row>
    <row r="34" spans="1:20" x14ac:dyDescent="0.25">
      <c r="A34" s="9" t="s">
        <v>15</v>
      </c>
    </row>
    <row r="35" spans="1:20" ht="111" customHeight="1" x14ac:dyDescent="0.25">
      <c r="A35" s="355" t="s">
        <v>183</v>
      </c>
      <c r="B35" s="355"/>
      <c r="C35" s="355"/>
      <c r="D35" s="355"/>
      <c r="E35" s="355"/>
      <c r="F35" s="355"/>
      <c r="G35" s="355"/>
      <c r="H35" s="355"/>
      <c r="I35" s="355"/>
      <c r="J35" s="355"/>
      <c r="K35" s="355"/>
      <c r="L35" s="355"/>
    </row>
    <row r="36" spans="1:20" ht="31.5" customHeight="1" x14ac:dyDescent="0.25">
      <c r="A36" s="376" t="s">
        <v>184</v>
      </c>
      <c r="B36" s="376"/>
      <c r="C36" s="376"/>
      <c r="D36" s="376"/>
      <c r="E36" s="376"/>
      <c r="F36" s="376"/>
      <c r="G36" s="376"/>
      <c r="H36" s="376"/>
      <c r="I36" s="376"/>
      <c r="J36" s="376"/>
      <c r="K36" s="376"/>
      <c r="L36" s="376"/>
    </row>
    <row r="37" spans="1:20" ht="31.5" customHeight="1" x14ac:dyDescent="0.25">
      <c r="A37" s="355" t="s">
        <v>185</v>
      </c>
      <c r="B37" s="355"/>
      <c r="C37" s="355"/>
      <c r="D37" s="355"/>
      <c r="E37" s="355"/>
      <c r="F37" s="355"/>
      <c r="G37" s="355"/>
      <c r="H37" s="355"/>
      <c r="I37" s="355"/>
      <c r="J37" s="355"/>
      <c r="K37" s="355"/>
      <c r="L37" s="355"/>
    </row>
    <row r="38" spans="1:20" ht="75.75" customHeight="1" x14ac:dyDescent="0.25">
      <c r="A38" s="355" t="s">
        <v>186</v>
      </c>
      <c r="B38" s="355"/>
      <c r="C38" s="355"/>
      <c r="D38" s="355"/>
      <c r="E38" s="355"/>
      <c r="F38" s="355"/>
      <c r="G38" s="355"/>
      <c r="H38" s="355"/>
      <c r="I38" s="355"/>
      <c r="J38" s="355"/>
      <c r="K38" s="355"/>
      <c r="L38" s="355"/>
    </row>
    <row r="39" spans="1:20" ht="30" customHeight="1" x14ac:dyDescent="0.25">
      <c r="A39" s="376" t="s">
        <v>187</v>
      </c>
      <c r="B39" s="376"/>
      <c r="C39" s="376"/>
      <c r="D39" s="376"/>
      <c r="E39" s="376"/>
      <c r="F39" s="376"/>
      <c r="G39" s="376"/>
      <c r="H39" s="376"/>
      <c r="I39" s="376"/>
      <c r="J39" s="376"/>
      <c r="K39" s="376"/>
      <c r="L39" s="376"/>
    </row>
    <row r="40" spans="1:20" ht="76.5" customHeight="1" x14ac:dyDescent="0.25">
      <c r="A40" s="355" t="s">
        <v>188</v>
      </c>
      <c r="B40" s="355"/>
      <c r="C40" s="355"/>
      <c r="D40" s="355"/>
      <c r="E40" s="355"/>
      <c r="F40" s="355"/>
      <c r="G40" s="355"/>
      <c r="H40" s="355"/>
      <c r="I40" s="355"/>
      <c r="J40" s="355"/>
      <c r="K40" s="355"/>
      <c r="L40" s="355"/>
    </row>
    <row r="41" spans="1:20" ht="30.75" customHeight="1" x14ac:dyDescent="0.25">
      <c r="A41" s="355" t="s">
        <v>189</v>
      </c>
      <c r="B41" s="355"/>
      <c r="C41" s="355"/>
      <c r="D41" s="355"/>
      <c r="E41" s="355"/>
      <c r="F41" s="355"/>
      <c r="G41" s="355"/>
      <c r="H41" s="355"/>
      <c r="I41" s="355"/>
      <c r="J41" s="355"/>
      <c r="K41" s="355"/>
      <c r="L41" s="355"/>
    </row>
    <row r="42" spans="1:20" ht="31.5" customHeight="1" x14ac:dyDescent="0.25">
      <c r="A42" s="355" t="s">
        <v>190</v>
      </c>
      <c r="B42" s="355"/>
      <c r="C42" s="355"/>
      <c r="D42" s="355"/>
      <c r="E42" s="355"/>
      <c r="F42" s="355"/>
      <c r="G42" s="355"/>
      <c r="H42" s="355"/>
      <c r="I42" s="355"/>
      <c r="J42" s="355"/>
      <c r="K42" s="355"/>
      <c r="L42" s="355"/>
    </row>
    <row r="43" spans="1:20" ht="30" customHeight="1" x14ac:dyDescent="0.25">
      <c r="A43" s="355" t="s">
        <v>191</v>
      </c>
      <c r="B43" s="355"/>
      <c r="C43" s="355"/>
      <c r="D43" s="355"/>
      <c r="E43" s="355"/>
      <c r="F43" s="355"/>
      <c r="G43" s="355"/>
      <c r="H43" s="355"/>
      <c r="I43" s="355"/>
      <c r="J43" s="355"/>
      <c r="K43" s="355"/>
      <c r="L43" s="355"/>
    </row>
  </sheetData>
  <sheetProtection algorithmName="SHA-512" hashValue="Ro647tCD7lPFxGqQCpvQoCSddDgFusriLJW1Vm5N0/NUqPAWJvzRUxkDLQiNXcv3Bv+wVclKh3GUenx3FKQUNQ==" saltValue="6xBHo3gtrL6Vcm+65N5Dcg==" spinCount="100000" sheet="1" objects="1" scenarios="1"/>
  <mergeCells count="17">
    <mergeCell ref="A38:L38"/>
    <mergeCell ref="A37:L37"/>
    <mergeCell ref="A1:T2"/>
    <mergeCell ref="A42:L42"/>
    <mergeCell ref="A43:L43"/>
    <mergeCell ref="M4:T9"/>
    <mergeCell ref="I16:T21"/>
    <mergeCell ref="A41:L41"/>
    <mergeCell ref="A40:L40"/>
    <mergeCell ref="A39:L39"/>
    <mergeCell ref="A10:A15"/>
    <mergeCell ref="A22:A27"/>
    <mergeCell ref="A28:A33"/>
    <mergeCell ref="A4:A9"/>
    <mergeCell ref="A16:A21"/>
    <mergeCell ref="A35:L35"/>
    <mergeCell ref="A36:L36"/>
  </mergeCells>
  <pageMargins left="0.7" right="0.7" top="0.75" bottom="0.75" header="0.3" footer="0.3"/>
  <pageSetup scale="5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R25"/>
  <sheetViews>
    <sheetView workbookViewId="0">
      <selection sqref="A1:R2"/>
    </sheetView>
  </sheetViews>
  <sheetFormatPr defaultColWidth="9.140625" defaultRowHeight="15" x14ac:dyDescent="0.25"/>
  <cols>
    <col min="1" max="1" width="13.5703125" style="8" bestFit="1" customWidth="1"/>
    <col min="2" max="2" width="48.85546875" style="8" bestFit="1" customWidth="1"/>
    <col min="3" max="18" width="9.5703125" style="8" customWidth="1"/>
    <col min="19" max="16384" width="9.140625" style="8"/>
  </cols>
  <sheetData>
    <row r="1" spans="1:18" ht="15" customHeight="1" x14ac:dyDescent="0.25">
      <c r="A1" s="380" t="s">
        <v>192</v>
      </c>
      <c r="B1" s="380"/>
      <c r="C1" s="380"/>
      <c r="D1" s="380"/>
      <c r="E1" s="380"/>
      <c r="F1" s="380"/>
      <c r="G1" s="380"/>
      <c r="H1" s="380"/>
      <c r="I1" s="380"/>
      <c r="J1" s="380"/>
      <c r="K1" s="380"/>
      <c r="L1" s="380"/>
      <c r="M1" s="380"/>
      <c r="N1" s="380"/>
      <c r="O1" s="380"/>
      <c r="P1" s="380"/>
      <c r="Q1" s="380"/>
      <c r="R1" s="380"/>
    </row>
    <row r="2" spans="1:18" ht="15.75" customHeight="1" thickBot="1" x14ac:dyDescent="0.3">
      <c r="A2" s="380"/>
      <c r="B2" s="380"/>
      <c r="C2" s="380"/>
      <c r="D2" s="380"/>
      <c r="E2" s="380"/>
      <c r="F2" s="380"/>
      <c r="G2" s="380"/>
      <c r="H2" s="380"/>
      <c r="I2" s="380"/>
      <c r="J2" s="380"/>
      <c r="K2" s="380"/>
      <c r="L2" s="380"/>
      <c r="M2" s="380"/>
      <c r="N2" s="380"/>
      <c r="O2" s="380"/>
      <c r="P2" s="380"/>
      <c r="Q2" s="380"/>
      <c r="R2" s="380"/>
    </row>
    <row r="3" spans="1:18" ht="15.75" thickBot="1" x14ac:dyDescent="0.3">
      <c r="A3" s="394" t="s">
        <v>193</v>
      </c>
      <c r="B3" s="392" t="s">
        <v>194</v>
      </c>
      <c r="C3" s="402" t="s">
        <v>195</v>
      </c>
      <c r="D3" s="403"/>
      <c r="E3" s="403"/>
      <c r="F3" s="403"/>
      <c r="G3" s="403"/>
      <c r="H3" s="403"/>
      <c r="I3" s="403"/>
      <c r="J3" s="403"/>
      <c r="K3" s="403"/>
      <c r="L3" s="403"/>
      <c r="M3" s="403"/>
      <c r="N3" s="403"/>
      <c r="O3" s="403"/>
      <c r="P3" s="403"/>
      <c r="Q3" s="403"/>
      <c r="R3" s="404"/>
    </row>
    <row r="4" spans="1:18" ht="39" thickBot="1" x14ac:dyDescent="0.3">
      <c r="A4" s="395"/>
      <c r="B4" s="393"/>
      <c r="C4" s="175" t="s">
        <v>196</v>
      </c>
      <c r="D4" s="176" t="s">
        <v>197</v>
      </c>
      <c r="E4" s="176" t="s">
        <v>198</v>
      </c>
      <c r="F4" s="176" t="s">
        <v>199</v>
      </c>
      <c r="G4" s="176" t="s">
        <v>200</v>
      </c>
      <c r="H4" s="176" t="s">
        <v>201</v>
      </c>
      <c r="I4" s="177" t="s">
        <v>202</v>
      </c>
      <c r="J4" s="176" t="s">
        <v>203</v>
      </c>
      <c r="K4" s="176" t="s">
        <v>204</v>
      </c>
      <c r="L4" s="176" t="s">
        <v>205</v>
      </c>
      <c r="M4" s="176" t="s">
        <v>206</v>
      </c>
      <c r="N4" s="176" t="s">
        <v>207</v>
      </c>
      <c r="O4" s="176" t="s">
        <v>208</v>
      </c>
      <c r="P4" s="178" t="s">
        <v>209</v>
      </c>
      <c r="Q4" s="178" t="s">
        <v>324</v>
      </c>
      <c r="R4" s="178" t="s">
        <v>325</v>
      </c>
    </row>
    <row r="5" spans="1:18" x14ac:dyDescent="0.25">
      <c r="A5" s="389" t="s">
        <v>210</v>
      </c>
      <c r="B5" s="179" t="s">
        <v>211</v>
      </c>
      <c r="C5" s="381">
        <v>1.9199999999999998E-2</v>
      </c>
      <c r="D5" s="382"/>
      <c r="E5" s="382"/>
      <c r="F5" s="382"/>
      <c r="G5" s="382"/>
      <c r="H5" s="382"/>
      <c r="I5" s="382"/>
      <c r="J5" s="382"/>
      <c r="K5" s="382"/>
      <c r="L5" s="382"/>
      <c r="M5" s="382"/>
      <c r="N5" s="382"/>
      <c r="O5" s="382"/>
      <c r="P5" s="382"/>
      <c r="Q5" s="382"/>
      <c r="R5" s="383"/>
    </row>
    <row r="6" spans="1:18" x14ac:dyDescent="0.25">
      <c r="A6" s="390"/>
      <c r="B6" s="180" t="s">
        <v>212</v>
      </c>
      <c r="C6" s="384">
        <v>0.03</v>
      </c>
      <c r="D6" s="385"/>
      <c r="E6" s="385"/>
      <c r="F6" s="385"/>
      <c r="G6" s="385"/>
      <c r="H6" s="385"/>
      <c r="I6" s="385"/>
      <c r="J6" s="385"/>
      <c r="K6" s="385"/>
      <c r="L6" s="385"/>
      <c r="M6" s="385"/>
      <c r="N6" s="385"/>
      <c r="O6" s="385"/>
      <c r="P6" s="385"/>
      <c r="Q6" s="385"/>
      <c r="R6" s="386"/>
    </row>
    <row r="7" spans="1:18" x14ac:dyDescent="0.25">
      <c r="A7" s="390"/>
      <c r="B7" s="180" t="s">
        <v>213</v>
      </c>
      <c r="C7" s="384">
        <v>0.03</v>
      </c>
      <c r="D7" s="385"/>
      <c r="E7" s="385"/>
      <c r="F7" s="385"/>
      <c r="G7" s="385"/>
      <c r="H7" s="385"/>
      <c r="I7" s="385"/>
      <c r="J7" s="385"/>
      <c r="K7" s="385"/>
      <c r="L7" s="385"/>
      <c r="M7" s="385"/>
      <c r="N7" s="385"/>
      <c r="O7" s="385"/>
      <c r="P7" s="385"/>
      <c r="Q7" s="385"/>
      <c r="R7" s="386"/>
    </row>
    <row r="8" spans="1:18" x14ac:dyDescent="0.25">
      <c r="A8" s="390"/>
      <c r="B8" s="180" t="s">
        <v>214</v>
      </c>
      <c r="C8" s="384">
        <v>0.04</v>
      </c>
      <c r="D8" s="385"/>
      <c r="E8" s="385"/>
      <c r="F8" s="385"/>
      <c r="G8" s="385"/>
      <c r="H8" s="385"/>
      <c r="I8" s="385"/>
      <c r="J8" s="385"/>
      <c r="K8" s="385"/>
      <c r="L8" s="385"/>
      <c r="M8" s="385"/>
      <c r="N8" s="385"/>
      <c r="O8" s="385"/>
      <c r="P8" s="385"/>
      <c r="Q8" s="385"/>
      <c r="R8" s="386"/>
    </row>
    <row r="9" spans="1:18" x14ac:dyDescent="0.25">
      <c r="A9" s="390"/>
      <c r="B9" s="180" t="s">
        <v>215</v>
      </c>
      <c r="C9" s="384">
        <v>0.06</v>
      </c>
      <c r="D9" s="385"/>
      <c r="E9" s="385"/>
      <c r="F9" s="385"/>
      <c r="G9" s="385"/>
      <c r="H9" s="385"/>
      <c r="I9" s="385"/>
      <c r="J9" s="385"/>
      <c r="K9" s="385"/>
      <c r="L9" s="385"/>
      <c r="M9" s="385"/>
      <c r="N9" s="385"/>
      <c r="O9" s="385"/>
      <c r="P9" s="385"/>
      <c r="Q9" s="385"/>
      <c r="R9" s="386"/>
    </row>
    <row r="10" spans="1:18" ht="15.75" thickBot="1" x14ac:dyDescent="0.3">
      <c r="A10" s="391"/>
      <c r="B10" s="181" t="s">
        <v>216</v>
      </c>
      <c r="C10" s="399">
        <v>0.06</v>
      </c>
      <c r="D10" s="400"/>
      <c r="E10" s="400"/>
      <c r="F10" s="400"/>
      <c r="G10" s="400"/>
      <c r="H10" s="400"/>
      <c r="I10" s="400"/>
      <c r="J10" s="400"/>
      <c r="K10" s="400"/>
      <c r="L10" s="400"/>
      <c r="M10" s="400"/>
      <c r="N10" s="400"/>
      <c r="O10" s="400"/>
      <c r="P10" s="400"/>
      <c r="Q10" s="400"/>
      <c r="R10" s="401"/>
    </row>
    <row r="11" spans="1:18" x14ac:dyDescent="0.25">
      <c r="A11" s="396" t="s">
        <v>217</v>
      </c>
      <c r="B11" s="55" t="s">
        <v>218</v>
      </c>
      <c r="C11" s="54">
        <v>0.03</v>
      </c>
      <c r="D11" s="53">
        <f t="shared" ref="D11:P13" si="0">C11*0.96</f>
        <v>2.8799999999999999E-2</v>
      </c>
      <c r="E11" s="52">
        <f t="shared" si="0"/>
        <v>2.7647999999999999E-2</v>
      </c>
      <c r="F11" s="52">
        <f t="shared" si="0"/>
        <v>2.6542079999999999E-2</v>
      </c>
      <c r="G11" s="52">
        <f t="shared" si="0"/>
        <v>2.5480396799999999E-2</v>
      </c>
      <c r="H11" s="52">
        <f t="shared" si="0"/>
        <v>2.4461180927999999E-2</v>
      </c>
      <c r="I11" s="52">
        <f t="shared" si="0"/>
        <v>2.3482733690879998E-2</v>
      </c>
      <c r="J11" s="52">
        <f t="shared" si="0"/>
        <v>2.2543424343244797E-2</v>
      </c>
      <c r="K11" s="52">
        <f t="shared" si="0"/>
        <v>2.1641687369515005E-2</v>
      </c>
      <c r="L11" s="52">
        <f t="shared" si="0"/>
        <v>2.0776019874734403E-2</v>
      </c>
      <c r="M11" s="52">
        <f t="shared" si="0"/>
        <v>1.9944979079745025E-2</v>
      </c>
      <c r="N11" s="52">
        <f t="shared" si="0"/>
        <v>1.9147179916555224E-2</v>
      </c>
      <c r="O11" s="52">
        <f t="shared" si="0"/>
        <v>1.8381292719893014E-2</v>
      </c>
      <c r="P11" s="52">
        <f t="shared" si="0"/>
        <v>1.7646041011097291E-2</v>
      </c>
      <c r="Q11" s="52">
        <f t="shared" ref="Q11" si="1">P11*0.96</f>
        <v>1.69401993706534E-2</v>
      </c>
      <c r="R11" s="51">
        <f t="shared" ref="R11" si="2">Q11*0.96</f>
        <v>1.6262591395827263E-2</v>
      </c>
    </row>
    <row r="12" spans="1:18" x14ac:dyDescent="0.25">
      <c r="A12" s="397"/>
      <c r="B12" s="50" t="s">
        <v>219</v>
      </c>
      <c r="C12" s="49">
        <v>0.06</v>
      </c>
      <c r="D12" s="48">
        <f t="shared" si="0"/>
        <v>5.7599999999999998E-2</v>
      </c>
      <c r="E12" s="47">
        <f t="shared" si="0"/>
        <v>5.5295999999999998E-2</v>
      </c>
      <c r="F12" s="47">
        <f t="shared" si="0"/>
        <v>5.3084159999999998E-2</v>
      </c>
      <c r="G12" s="47">
        <f>F12*0.96</f>
        <v>5.0960793599999998E-2</v>
      </c>
      <c r="H12" s="47">
        <f>G12*0.96</f>
        <v>4.8922361855999998E-2</v>
      </c>
      <c r="I12" s="47">
        <f>H12*0.96</f>
        <v>4.6965467381759995E-2</v>
      </c>
      <c r="J12" s="47">
        <f>I12*0.96</f>
        <v>4.5086848686489593E-2</v>
      </c>
      <c r="K12" s="47">
        <f t="shared" si="0"/>
        <v>4.328337473903001E-2</v>
      </c>
      <c r="L12" s="47">
        <f t="shared" si="0"/>
        <v>4.1552039749468805E-2</v>
      </c>
      <c r="M12" s="47">
        <f t="shared" si="0"/>
        <v>3.9889958159490049E-2</v>
      </c>
      <c r="N12" s="47">
        <f t="shared" si="0"/>
        <v>3.8294359833110449E-2</v>
      </c>
      <c r="O12" s="47">
        <f t="shared" si="0"/>
        <v>3.6762585439786027E-2</v>
      </c>
      <c r="P12" s="47">
        <f t="shared" si="0"/>
        <v>3.5292082022194582E-2</v>
      </c>
      <c r="Q12" s="47">
        <f>P12*0.96</f>
        <v>3.38803987413068E-2</v>
      </c>
      <c r="R12" s="46">
        <f>Q12*0.96</f>
        <v>3.2525182791654526E-2</v>
      </c>
    </row>
    <row r="13" spans="1:18" ht="15.75" thickBot="1" x14ac:dyDescent="0.3">
      <c r="A13" s="398"/>
      <c r="B13" s="45" t="s">
        <v>220</v>
      </c>
      <c r="C13" s="44">
        <v>0.04</v>
      </c>
      <c r="D13" s="43">
        <f t="shared" si="0"/>
        <v>3.8399999999999997E-2</v>
      </c>
      <c r="E13" s="42">
        <f t="shared" si="0"/>
        <v>3.6863999999999994E-2</v>
      </c>
      <c r="F13" s="42">
        <f t="shared" si="0"/>
        <v>3.5389439999999994E-2</v>
      </c>
      <c r="G13" s="42">
        <f t="shared" si="0"/>
        <v>3.3973862399999992E-2</v>
      </c>
      <c r="H13" s="42">
        <f t="shared" si="0"/>
        <v>3.2614907903999991E-2</v>
      </c>
      <c r="I13" s="42">
        <f t="shared" si="0"/>
        <v>3.1310311587839992E-2</v>
      </c>
      <c r="J13" s="42">
        <f t="shared" si="0"/>
        <v>3.0057899124326392E-2</v>
      </c>
      <c r="K13" s="42">
        <f t="shared" si="0"/>
        <v>2.8855583159353337E-2</v>
      </c>
      <c r="L13" s="42">
        <f t="shared" si="0"/>
        <v>2.7701359832979201E-2</v>
      </c>
      <c r="M13" s="42">
        <f t="shared" si="0"/>
        <v>2.6593305439660032E-2</v>
      </c>
      <c r="N13" s="42">
        <f t="shared" si="0"/>
        <v>2.552957322207363E-2</v>
      </c>
      <c r="O13" s="42">
        <f t="shared" si="0"/>
        <v>2.4508390293190685E-2</v>
      </c>
      <c r="P13" s="42">
        <f t="shared" si="0"/>
        <v>2.3528054681463056E-2</v>
      </c>
      <c r="Q13" s="42">
        <f>P13*0.96</f>
        <v>2.2586932494204532E-2</v>
      </c>
      <c r="R13" s="41">
        <f>Q13*0.96</f>
        <v>2.168345519443635E-2</v>
      </c>
    </row>
    <row r="14" spans="1:18" ht="15.75" thickBot="1" x14ac:dyDescent="0.3">
      <c r="A14" s="40" t="s">
        <v>221</v>
      </c>
      <c r="B14" s="39" t="s">
        <v>222</v>
      </c>
      <c r="C14" s="252" t="s">
        <v>223</v>
      </c>
      <c r="D14" s="253" t="s">
        <v>223</v>
      </c>
      <c r="E14" s="254" t="s">
        <v>223</v>
      </c>
      <c r="F14" s="254" t="s">
        <v>223</v>
      </c>
      <c r="G14" s="254" t="s">
        <v>223</v>
      </c>
      <c r="H14" s="254" t="s">
        <v>223</v>
      </c>
      <c r="I14" s="254" t="s">
        <v>223</v>
      </c>
      <c r="J14" s="254" t="s">
        <v>223</v>
      </c>
      <c r="K14" s="254" t="s">
        <v>223</v>
      </c>
      <c r="L14" s="254" t="s">
        <v>223</v>
      </c>
      <c r="M14" s="254" t="s">
        <v>223</v>
      </c>
      <c r="N14" s="254" t="s">
        <v>223</v>
      </c>
      <c r="O14" s="254" t="s">
        <v>223</v>
      </c>
      <c r="P14" s="254" t="s">
        <v>223</v>
      </c>
      <c r="Q14" s="254" t="s">
        <v>223</v>
      </c>
      <c r="R14" s="255" t="s">
        <v>223</v>
      </c>
    </row>
    <row r="15" spans="1:18" ht="15.75" thickBot="1" x14ac:dyDescent="0.3">
      <c r="A15" s="40" t="s">
        <v>224</v>
      </c>
      <c r="B15" s="39" t="s">
        <v>12</v>
      </c>
      <c r="C15" s="38">
        <v>0.01</v>
      </c>
      <c r="D15" s="37">
        <f t="shared" ref="D15:P16" si="3">C15*0.96</f>
        <v>9.5999999999999992E-3</v>
      </c>
      <c r="E15" s="36">
        <f t="shared" si="3"/>
        <v>9.2159999999999985E-3</v>
      </c>
      <c r="F15" s="36">
        <f t="shared" si="3"/>
        <v>8.8473599999999986E-3</v>
      </c>
      <c r="G15" s="36">
        <f t="shared" si="3"/>
        <v>8.493465599999998E-3</v>
      </c>
      <c r="H15" s="36">
        <f t="shared" si="3"/>
        <v>8.1537269759999979E-3</v>
      </c>
      <c r="I15" s="36">
        <f t="shared" si="3"/>
        <v>7.8275778969599981E-3</v>
      </c>
      <c r="J15" s="36">
        <f t="shared" si="3"/>
        <v>7.514474781081598E-3</v>
      </c>
      <c r="K15" s="36">
        <f t="shared" si="3"/>
        <v>7.2138957898383342E-3</v>
      </c>
      <c r="L15" s="36">
        <f t="shared" si="3"/>
        <v>6.9253399582448003E-3</v>
      </c>
      <c r="M15" s="36">
        <f t="shared" si="3"/>
        <v>6.6483263599150079E-3</v>
      </c>
      <c r="N15" s="36">
        <f t="shared" si="3"/>
        <v>6.3823933055184075E-3</v>
      </c>
      <c r="O15" s="36">
        <f t="shared" si="3"/>
        <v>6.1270975732976712E-3</v>
      </c>
      <c r="P15" s="36">
        <f t="shared" si="3"/>
        <v>5.8820136703657639E-3</v>
      </c>
      <c r="Q15" s="36">
        <f>P15*0.96</f>
        <v>5.646733123551133E-3</v>
      </c>
      <c r="R15" s="35">
        <f>Q15*0.96</f>
        <v>5.4208637986090874E-3</v>
      </c>
    </row>
    <row r="16" spans="1:18" ht="15.75" thickBot="1" x14ac:dyDescent="0.3">
      <c r="A16" s="40" t="s">
        <v>13</v>
      </c>
      <c r="B16" s="39" t="s">
        <v>13</v>
      </c>
      <c r="C16" s="251">
        <v>2.5000000000000001E-3</v>
      </c>
      <c r="D16" s="186">
        <f t="shared" si="3"/>
        <v>2.3999999999999998E-3</v>
      </c>
      <c r="E16" s="187">
        <f t="shared" si="3"/>
        <v>2.3039999999999996E-3</v>
      </c>
      <c r="F16" s="187">
        <f t="shared" si="3"/>
        <v>2.2118399999999996E-3</v>
      </c>
      <c r="G16" s="187">
        <f t="shared" si="3"/>
        <v>2.1233663999999995E-3</v>
      </c>
      <c r="H16" s="187">
        <f t="shared" si="3"/>
        <v>2.0384317439999995E-3</v>
      </c>
      <c r="I16" s="187">
        <f t="shared" si="3"/>
        <v>1.9568944742399995E-3</v>
      </c>
      <c r="J16" s="187">
        <f t="shared" si="3"/>
        <v>1.8786186952703995E-3</v>
      </c>
      <c r="K16" s="187">
        <f t="shared" si="3"/>
        <v>1.8034739474595835E-3</v>
      </c>
      <c r="L16" s="187">
        <f t="shared" si="3"/>
        <v>1.7313349895612001E-3</v>
      </c>
      <c r="M16" s="187">
        <f t="shared" si="3"/>
        <v>1.662081589978752E-3</v>
      </c>
      <c r="N16" s="187">
        <f t="shared" si="3"/>
        <v>1.5955983263796019E-3</v>
      </c>
      <c r="O16" s="187">
        <f t="shared" si="3"/>
        <v>1.5317743933244178E-3</v>
      </c>
      <c r="P16" s="187">
        <f t="shared" si="3"/>
        <v>1.470503417591441E-3</v>
      </c>
      <c r="Q16" s="187">
        <f>P16*0.96</f>
        <v>1.4116832808877833E-3</v>
      </c>
      <c r="R16" s="188">
        <f>Q16*0.96</f>
        <v>1.3552159496522719E-3</v>
      </c>
    </row>
    <row r="17" spans="1:18" ht="15.75" thickBot="1" x14ac:dyDescent="0.3">
      <c r="A17" s="182"/>
      <c r="B17" s="183"/>
      <c r="C17" s="184"/>
      <c r="D17" s="184"/>
      <c r="E17" s="185"/>
      <c r="F17" s="185"/>
      <c r="G17" s="185"/>
      <c r="H17" s="185"/>
      <c r="I17" s="185"/>
      <c r="J17" s="185"/>
    </row>
    <row r="18" spans="1:18" ht="39" thickBot="1" x14ac:dyDescent="0.3">
      <c r="A18" s="182"/>
      <c r="B18" s="183"/>
      <c r="C18" s="256" t="s">
        <v>196</v>
      </c>
      <c r="D18" s="257" t="s">
        <v>225</v>
      </c>
      <c r="E18" s="257" t="s">
        <v>226</v>
      </c>
      <c r="F18" s="257" t="s">
        <v>227</v>
      </c>
      <c r="G18" s="257" t="s">
        <v>228</v>
      </c>
      <c r="H18" s="257" t="s">
        <v>229</v>
      </c>
      <c r="I18" s="257" t="s">
        <v>230</v>
      </c>
      <c r="J18" s="257" t="s">
        <v>231</v>
      </c>
      <c r="K18" s="257" t="s">
        <v>232</v>
      </c>
      <c r="L18" s="257" t="s">
        <v>233</v>
      </c>
      <c r="M18" s="257" t="s">
        <v>234</v>
      </c>
      <c r="N18" s="257" t="s">
        <v>235</v>
      </c>
      <c r="O18" s="257" t="s">
        <v>236</v>
      </c>
      <c r="P18" s="258" t="s">
        <v>237</v>
      </c>
      <c r="Q18" s="258" t="s">
        <v>327</v>
      </c>
      <c r="R18" s="258" t="s">
        <v>328</v>
      </c>
    </row>
    <row r="19" spans="1:18" ht="16.5" thickBot="1" x14ac:dyDescent="0.3">
      <c r="A19" s="259" t="s">
        <v>217</v>
      </c>
      <c r="B19" s="39" t="s">
        <v>238</v>
      </c>
      <c r="C19" s="38">
        <v>0.05</v>
      </c>
      <c r="D19" s="37">
        <f t="shared" ref="D19:R19" si="4">C19*0.96</f>
        <v>4.8000000000000001E-2</v>
      </c>
      <c r="E19" s="36">
        <f t="shared" si="4"/>
        <v>4.6079999999999996E-2</v>
      </c>
      <c r="F19" s="36">
        <f t="shared" si="4"/>
        <v>4.4236799999999993E-2</v>
      </c>
      <c r="G19" s="36">
        <f t="shared" si="4"/>
        <v>4.2467327999999992E-2</v>
      </c>
      <c r="H19" s="36">
        <f t="shared" si="4"/>
        <v>4.0768634879999988E-2</v>
      </c>
      <c r="I19" s="36">
        <f t="shared" si="4"/>
        <v>3.9137889484799987E-2</v>
      </c>
      <c r="J19" s="36">
        <f t="shared" si="4"/>
        <v>3.7572373905407984E-2</v>
      </c>
      <c r="K19" s="36">
        <f t="shared" si="4"/>
        <v>3.6069478949191665E-2</v>
      </c>
      <c r="L19" s="36">
        <f t="shared" si="4"/>
        <v>3.4626699791224E-2</v>
      </c>
      <c r="M19" s="36">
        <f t="shared" si="4"/>
        <v>3.3241631799575039E-2</v>
      </c>
      <c r="N19" s="36">
        <f t="shared" si="4"/>
        <v>3.1911966527592039E-2</v>
      </c>
      <c r="O19" s="36">
        <f t="shared" si="4"/>
        <v>3.0635487866488356E-2</v>
      </c>
      <c r="P19" s="36">
        <f t="shared" si="4"/>
        <v>2.9410068351828821E-2</v>
      </c>
      <c r="Q19" s="36">
        <f t="shared" si="4"/>
        <v>2.8233665617755668E-2</v>
      </c>
      <c r="R19" s="35">
        <f t="shared" si="4"/>
        <v>2.710431899304544E-2</v>
      </c>
    </row>
    <row r="20" spans="1:18" x14ac:dyDescent="0.25">
      <c r="A20" s="182"/>
      <c r="B20" s="183"/>
      <c r="C20" s="184"/>
      <c r="D20" s="184"/>
      <c r="E20" s="185"/>
      <c r="F20" s="185"/>
      <c r="G20" s="185"/>
      <c r="H20" s="185"/>
      <c r="I20" s="185"/>
      <c r="J20" s="185"/>
    </row>
    <row r="21" spans="1:18" x14ac:dyDescent="0.25">
      <c r="A21" s="34" t="s">
        <v>15</v>
      </c>
    </row>
    <row r="22" spans="1:18" ht="60.6" customHeight="1" x14ac:dyDescent="0.25">
      <c r="A22" s="376" t="s">
        <v>239</v>
      </c>
      <c r="B22" s="376"/>
      <c r="C22" s="376"/>
      <c r="D22" s="376"/>
      <c r="E22" s="376"/>
      <c r="F22" s="376"/>
      <c r="G22" s="376"/>
      <c r="H22" s="376"/>
      <c r="I22" s="376"/>
      <c r="J22" s="376"/>
      <c r="K22" s="189"/>
    </row>
    <row r="23" spans="1:18" ht="33" customHeight="1" x14ac:dyDescent="0.25">
      <c r="A23" s="387" t="s">
        <v>240</v>
      </c>
      <c r="B23" s="387"/>
      <c r="C23" s="387"/>
      <c r="D23" s="387"/>
      <c r="E23" s="387"/>
      <c r="F23" s="387"/>
      <c r="G23" s="387"/>
      <c r="H23" s="387"/>
      <c r="I23" s="387"/>
      <c r="J23" s="387"/>
    </row>
    <row r="24" spans="1:18" ht="34.5" customHeight="1" x14ac:dyDescent="0.25">
      <c r="A24" s="388" t="s">
        <v>241</v>
      </c>
      <c r="B24" s="388"/>
      <c r="C24" s="388"/>
      <c r="D24" s="388"/>
      <c r="E24" s="388"/>
      <c r="F24" s="388"/>
      <c r="G24" s="388"/>
      <c r="H24" s="388"/>
      <c r="I24" s="388"/>
      <c r="J24" s="388"/>
      <c r="K24" s="190"/>
      <c r="L24" s="190"/>
      <c r="M24" s="190"/>
      <c r="N24" s="190"/>
      <c r="O24" s="190"/>
      <c r="P24" s="190"/>
    </row>
    <row r="25" spans="1:18" ht="37.5" customHeight="1" x14ac:dyDescent="0.25">
      <c r="A25" s="387" t="s">
        <v>326</v>
      </c>
      <c r="B25" s="387"/>
      <c r="C25" s="387"/>
      <c r="D25" s="387"/>
      <c r="E25" s="387"/>
      <c r="F25" s="387"/>
      <c r="G25" s="387"/>
      <c r="H25" s="387"/>
      <c r="I25" s="387"/>
      <c r="J25" s="387"/>
    </row>
  </sheetData>
  <sheetProtection algorithmName="SHA-512" hashValue="8HvomZpMTNlkQV4eTcVC+CqkDEPvR0nalQpPf4xlyStd3iFTVqTWpu83ePZSA7jY2FmyV6k6rD0vII8U3zAcbg==" saltValue="DMhH2Xm9oV6JXrmjHvUzgg==" spinCount="100000" sheet="1" objects="1" scenarios="1"/>
  <mergeCells count="16">
    <mergeCell ref="A1:R2"/>
    <mergeCell ref="C5:R5"/>
    <mergeCell ref="C6:R6"/>
    <mergeCell ref="A25:J25"/>
    <mergeCell ref="A23:J23"/>
    <mergeCell ref="A24:J24"/>
    <mergeCell ref="A22:J22"/>
    <mergeCell ref="A5:A10"/>
    <mergeCell ref="B3:B4"/>
    <mergeCell ref="A3:A4"/>
    <mergeCell ref="A11:A13"/>
    <mergeCell ref="C7:R7"/>
    <mergeCell ref="C8:R8"/>
    <mergeCell ref="C9:R9"/>
    <mergeCell ref="C10:R10"/>
    <mergeCell ref="C3:R3"/>
  </mergeCells>
  <pageMargins left="0.7" right="0.7" top="0.75" bottom="0.75" header="0.3" footer="0.3"/>
  <pageSetup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9499340-b9cf-4458-9368-33036c1b4dc9">
      <Terms xmlns="http://schemas.microsoft.com/office/infopath/2007/PartnerControls"/>
    </lcf76f155ced4ddcb4097134ff3c332f>
    <TaxCatchAll xmlns="a2187807-d16b-4f26-8c23-1ecdc31f3e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CE5B1B55FDC6F46992CBD8D384DCF63" ma:contentTypeVersion="16" ma:contentTypeDescription="Create a new document." ma:contentTypeScope="" ma:versionID="1566f63fc74633a1402d03043731c51f">
  <xsd:schema xmlns:xsd="http://www.w3.org/2001/XMLSchema" xmlns:xs="http://www.w3.org/2001/XMLSchema" xmlns:p="http://schemas.microsoft.com/office/2006/metadata/properties" xmlns:ns2="79499340-b9cf-4458-9368-33036c1b4dc9" xmlns:ns3="a2187807-d16b-4f26-8c23-1ecdc31f3e2b" targetNamespace="http://schemas.microsoft.com/office/2006/metadata/properties" ma:root="true" ma:fieldsID="206c5a92d7b72de1500431291d894573" ns2:_="" ns3:_="">
    <xsd:import namespace="79499340-b9cf-4458-9368-33036c1b4dc9"/>
    <xsd:import namespace="a2187807-d16b-4f26-8c23-1ecdc31f3e2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499340-b9cf-4458-9368-33036c1b4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2187807-d16b-4f26-8c23-1ecdc31f3e2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a686ed0-eff6-4cd6-a1d8-9b8107d23435}" ma:internalName="TaxCatchAll" ma:showField="CatchAllData" ma:web="a2187807-d16b-4f26-8c23-1ecdc31f3e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E3CCD7-244D-4880-94B2-5FD617128E4E}">
  <ds:schemaRefs>
    <ds:schemaRef ds:uri="http://schemas.microsoft.com/office/2006/metadata/properties"/>
    <ds:schemaRef ds:uri="http://schemas.microsoft.com/office/infopath/2007/PartnerControls"/>
    <ds:schemaRef ds:uri="2faba9cb-4d41-40e0-aeca-46929bac230a"/>
    <ds:schemaRef ds:uri="d7af4645-1844-4c31-acd5-c35a218e8163"/>
    <ds:schemaRef ds:uri="79499340-b9cf-4458-9368-33036c1b4dc9"/>
    <ds:schemaRef ds:uri="a2187807-d16b-4f26-8c23-1ecdc31f3e2b"/>
  </ds:schemaRefs>
</ds:datastoreItem>
</file>

<file path=customXml/itemProps2.xml><?xml version="1.0" encoding="utf-8"?>
<ds:datastoreItem xmlns:ds="http://schemas.openxmlformats.org/officeDocument/2006/customXml" ds:itemID="{F22A23E6-F6BA-4FA5-8381-448062174D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499340-b9cf-4458-9368-33036c1b4dc9"/>
    <ds:schemaRef ds:uri="a2187807-d16b-4f26-8c23-1ecdc31f3e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834110-5D1C-4267-B820-B6FBE50122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79</vt:i4>
      </vt:variant>
    </vt:vector>
  </HeadingPairs>
  <TitlesOfParts>
    <vt:vector size="91" baseType="lpstr">
      <vt:lpstr>Calculator</vt:lpstr>
      <vt:lpstr>VOE</vt:lpstr>
      <vt:lpstr>Unitil</vt:lpstr>
      <vt:lpstr>National Grid</vt:lpstr>
      <vt:lpstr>Eversource</vt:lpstr>
      <vt:lpstr>Basic Service Rates</vt:lpstr>
      <vt:lpstr>Base rates</vt:lpstr>
      <vt:lpstr>Base Compensation Rates</vt:lpstr>
      <vt:lpstr>Compensation Rate Adders</vt:lpstr>
      <vt:lpstr>Last Updated</vt:lpstr>
      <vt:lpstr>Tables</vt:lpstr>
      <vt:lpstr>Adders</vt:lpstr>
      <vt:lpstr>VOE!Cambridge</vt:lpstr>
      <vt:lpstr>Cambridge</vt:lpstr>
      <vt:lpstr>VOE!CapacityBlock</vt:lpstr>
      <vt:lpstr>CapacityBlock</vt:lpstr>
      <vt:lpstr>VOE!EasternMass</vt:lpstr>
      <vt:lpstr>EasternMass</vt:lpstr>
      <vt:lpstr>VOE!EDC</vt:lpstr>
      <vt:lpstr>EDC</vt:lpstr>
      <vt:lpstr>VOE!Eversource</vt:lpstr>
      <vt:lpstr>Eversource</vt:lpstr>
      <vt:lpstr>VOE!EversourceCambridge</vt:lpstr>
      <vt:lpstr>EversourceCambridge</vt:lpstr>
      <vt:lpstr>VOE!EversourceGreaterBoston</vt:lpstr>
      <vt:lpstr>EversourceGreaterBoston</vt:lpstr>
      <vt:lpstr>VOE!EversourceSouthShoreCCVineyard</vt:lpstr>
      <vt:lpstr>EversourceSouthShoreCCVineyard</vt:lpstr>
      <vt:lpstr>VOE!EversourceSouthShoreCCVinyard</vt:lpstr>
      <vt:lpstr>EversourceSouthShoreCCVinyard</vt:lpstr>
      <vt:lpstr>VOE!EversourceWesternMass</vt:lpstr>
      <vt:lpstr>EversourceWesternMass</vt:lpstr>
      <vt:lpstr>VOE!GreaterBoston</vt:lpstr>
      <vt:lpstr>GreaterBoston</vt:lpstr>
      <vt:lpstr>VOE!LocationAdder</vt:lpstr>
      <vt:lpstr>LocationAdder</vt:lpstr>
      <vt:lpstr>VOE!LocationColumn</vt:lpstr>
      <vt:lpstr>LocationColumn</vt:lpstr>
      <vt:lpstr>VOE!Low</vt:lpstr>
      <vt:lpstr>Low</vt:lpstr>
      <vt:lpstr>VOE!MassElectric</vt:lpstr>
      <vt:lpstr>MassElectric</vt:lpstr>
      <vt:lpstr>VOE!MENationalGrid</vt:lpstr>
      <vt:lpstr>MENationalGrid</vt:lpstr>
      <vt:lpstr>VOE!MENG</vt:lpstr>
      <vt:lpstr>MENG</vt:lpstr>
      <vt:lpstr>VOE!NantucketElectric</vt:lpstr>
      <vt:lpstr>NantucketElectric</vt:lpstr>
      <vt:lpstr>VOE!NationalGrid</vt:lpstr>
      <vt:lpstr>NationalGrid</vt:lpstr>
      <vt:lpstr>VOE!NationalGridMassElectric</vt:lpstr>
      <vt:lpstr>NationalGridMassElectric</vt:lpstr>
      <vt:lpstr>VOE!NationalGridNantucketElectric</vt:lpstr>
      <vt:lpstr>NationalGridNantucketElectric</vt:lpstr>
      <vt:lpstr>VOE!NENationalGrid</vt:lpstr>
      <vt:lpstr>NENationalGrid</vt:lpstr>
      <vt:lpstr>NENG</vt:lpstr>
      <vt:lpstr>VOE!NotLow</vt:lpstr>
      <vt:lpstr>NotLow</vt:lpstr>
      <vt:lpstr>VOE!OffTakerAdder</vt:lpstr>
      <vt:lpstr>OffTakerAdder</vt:lpstr>
      <vt:lpstr>VOE!ProjectSize</vt:lpstr>
      <vt:lpstr>ProjectSize</vt:lpstr>
      <vt:lpstr>VOE!Size2Column</vt:lpstr>
      <vt:lpstr>Size2Column</vt:lpstr>
      <vt:lpstr>VOE!Size2Start</vt:lpstr>
      <vt:lpstr>Size2Start</vt:lpstr>
      <vt:lpstr>VOE!Size3Column</vt:lpstr>
      <vt:lpstr>Size3Column</vt:lpstr>
      <vt:lpstr>VOE!Size3Start</vt:lpstr>
      <vt:lpstr>Size3Start</vt:lpstr>
      <vt:lpstr>VOE!SizeColumn</vt:lpstr>
      <vt:lpstr>SizeColumn</vt:lpstr>
      <vt:lpstr>VOE!SizeList</vt:lpstr>
      <vt:lpstr>SizeList</vt:lpstr>
      <vt:lpstr>VOE!SizeStart</vt:lpstr>
      <vt:lpstr>SizeStart</vt:lpstr>
      <vt:lpstr>VOE!SouthShoreCCVineyard</vt:lpstr>
      <vt:lpstr>SouthShoreCCVineyard</vt:lpstr>
      <vt:lpstr>VOE!SouthShoreCCVinyard</vt:lpstr>
      <vt:lpstr>SouthShoreCCVinyard</vt:lpstr>
      <vt:lpstr>VOE!TrackingAdder</vt:lpstr>
      <vt:lpstr>TrackingAdder</vt:lpstr>
      <vt:lpstr>VOE!Unitil</vt:lpstr>
      <vt:lpstr>Unitil</vt:lpstr>
      <vt:lpstr>VOE!UnitilFitch</vt:lpstr>
      <vt:lpstr>UnitilFitch</vt:lpstr>
      <vt:lpstr>VOE!UnitilUnitilFitch</vt:lpstr>
      <vt:lpstr>UnitilUnitilFitch</vt:lpstr>
      <vt:lpstr>VOE!WesternMass</vt:lpstr>
      <vt:lpstr>WesternMass</vt:lpstr>
    </vt:vector>
  </TitlesOfParts>
  <Manager/>
  <Company>EOEEA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Mike Judge</dc:creator>
  <cp:keywords/>
  <dc:description/>
  <cp:lastModifiedBy>Judge, Kerry (ENE)</cp:lastModifiedBy>
  <cp:revision/>
  <dcterms:created xsi:type="dcterms:W3CDTF">2017-12-20T16:04:51Z</dcterms:created>
  <dcterms:modified xsi:type="dcterms:W3CDTF">2024-12-27T19:27:34Z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0x010100CCE5B1B55FDC6F46992CBD8D384DCF63</vt:lpwstr>
  </property>
  <property fmtid="{D5CDD505-2E9C-101B-9397-08002B2CF9AE}" pid="3" name="xd_Signature">
    <vt:bool>false</vt:bool>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MediaServiceImageTags">
    <vt:lpwstr/>
  </property>
</Properties>
</file>