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3530"/>
  <workbookPr dateCompatibility="0" filterPrivacy="1" defaultThemeVersion="124226"/>
  <xr:revisionPtr revIDLastSave="0" documentId="14_{D73BF38C-50AE-41FF-A45D-859DE2A67625}" xr6:coauthVersionLast="46" xr6:coauthVersionMax="46" xr10:uidLastSave="{00000000-0000-0000-0000-000000000000}"/>
  <bookViews>
    <workbookView xWindow="170" yWindow="0" windowWidth="19000" windowHeight="9110" xr2:uid="{00000000-000D-0000-FFFF-FFFF00000000}"/>
  </bookViews>
  <sheets>
    <sheet name="App A" sheetId="1" r:id="rId1"/>
    <sheet name="App A EF calculations" sheetId="4" r:id="rId2"/>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C141" i="1" l="1"/>
  <c r="C142" i="1"/>
  <c r="C144" i="1"/>
  <c r="C145" i="1"/>
  <c r="C146" i="1"/>
  <c r="C147" i="1"/>
  <c r="C152" i="1"/>
  <c r="C153" i="1"/>
  <c r="C155" i="1"/>
  <c r="C156" i="1"/>
  <c r="M18" i="1"/>
  <c r="L18" i="1"/>
  <c r="K18" i="1"/>
  <c r="J18" i="1"/>
  <c r="I18" i="1"/>
  <c r="B125" i="1"/>
  <c r="I14" i="4" l="1"/>
  <c r="D142" i="1" l="1"/>
  <c r="E142" i="1" s="1"/>
  <c r="F142" i="1" s="1"/>
  <c r="G142" i="1" s="1"/>
  <c r="J6" i="1"/>
  <c r="J8" i="1" l="1"/>
  <c r="J7" i="1"/>
  <c r="V160" i="1"/>
  <c r="U160" i="1"/>
  <c r="T160" i="1"/>
  <c r="S160" i="1"/>
  <c r="R160" i="1"/>
  <c r="Q160" i="1"/>
  <c r="V159" i="1"/>
  <c r="U159" i="1"/>
  <c r="T159" i="1"/>
  <c r="S159" i="1"/>
  <c r="R159" i="1"/>
  <c r="Q159" i="1"/>
  <c r="V158" i="1"/>
  <c r="U158" i="1"/>
  <c r="T158" i="1"/>
  <c r="S158" i="1"/>
  <c r="R158" i="1"/>
  <c r="Q158" i="1"/>
  <c r="V157" i="1"/>
  <c r="U157" i="1"/>
  <c r="T157" i="1"/>
  <c r="S157" i="1"/>
  <c r="R157" i="1"/>
  <c r="Q157" i="1"/>
  <c r="Q156" i="1"/>
  <c r="Q155" i="1"/>
  <c r="V154" i="1"/>
  <c r="U154" i="1"/>
  <c r="T154" i="1"/>
  <c r="S154" i="1"/>
  <c r="R154" i="1"/>
  <c r="Q154" i="1"/>
  <c r="Q153" i="1"/>
  <c r="Q152" i="1"/>
  <c r="V149" i="1"/>
  <c r="U149" i="1"/>
  <c r="T149" i="1"/>
  <c r="S149" i="1"/>
  <c r="R149" i="1"/>
  <c r="Q149" i="1"/>
  <c r="V148" i="1"/>
  <c r="U148" i="1"/>
  <c r="T148" i="1"/>
  <c r="S148" i="1"/>
  <c r="R148" i="1"/>
  <c r="Q148" i="1"/>
  <c r="Q147" i="1"/>
  <c r="Q146" i="1"/>
  <c r="Q145" i="1"/>
  <c r="R144" i="1"/>
  <c r="Q144" i="1"/>
  <c r="Q143" i="1"/>
  <c r="R142" i="1"/>
  <c r="Q142" i="1"/>
  <c r="Q141" i="1"/>
  <c r="V135" i="1"/>
  <c r="U135" i="1"/>
  <c r="T135" i="1"/>
  <c r="S135" i="1"/>
  <c r="R135" i="1"/>
  <c r="Q135" i="1"/>
  <c r="Q134" i="1"/>
  <c r="V133" i="1"/>
  <c r="U133" i="1"/>
  <c r="T133" i="1"/>
  <c r="S133" i="1"/>
  <c r="R133" i="1"/>
  <c r="Q133" i="1"/>
  <c r="Q132" i="1"/>
  <c r="Q131" i="1"/>
  <c r="Q130" i="1"/>
  <c r="V129" i="1"/>
  <c r="U129" i="1"/>
  <c r="T129" i="1"/>
  <c r="S129" i="1"/>
  <c r="R129" i="1"/>
  <c r="Q129" i="1"/>
  <c r="Q128" i="1"/>
  <c r="Q127" i="1"/>
  <c r="V124" i="1"/>
  <c r="U124" i="1"/>
  <c r="T124" i="1"/>
  <c r="S124" i="1"/>
  <c r="R124" i="1"/>
  <c r="Q124" i="1"/>
  <c r="V123" i="1"/>
  <c r="U123" i="1"/>
  <c r="T123" i="1"/>
  <c r="S123" i="1"/>
  <c r="R123" i="1"/>
  <c r="Q123" i="1"/>
  <c r="V122" i="1"/>
  <c r="U122" i="1"/>
  <c r="T122" i="1"/>
  <c r="S122" i="1"/>
  <c r="R122" i="1"/>
  <c r="Q122" i="1"/>
  <c r="Q121" i="1"/>
  <c r="Q120" i="1"/>
  <c r="Q119" i="1"/>
  <c r="V118" i="1"/>
  <c r="U118" i="1"/>
  <c r="T118" i="1"/>
  <c r="S118" i="1"/>
  <c r="R118" i="1"/>
  <c r="Q118" i="1"/>
  <c r="Q117" i="1"/>
  <c r="Q116" i="1"/>
  <c r="Q110" i="1"/>
  <c r="V109" i="1"/>
  <c r="U109" i="1"/>
  <c r="T109" i="1"/>
  <c r="S109" i="1"/>
  <c r="R109" i="1"/>
  <c r="Q109" i="1"/>
  <c r="V108" i="1"/>
  <c r="U108" i="1"/>
  <c r="T108" i="1"/>
  <c r="S108" i="1"/>
  <c r="R108" i="1"/>
  <c r="Q108" i="1"/>
  <c r="V107" i="1"/>
  <c r="U107" i="1"/>
  <c r="T107" i="1"/>
  <c r="S107" i="1"/>
  <c r="R107" i="1"/>
  <c r="Q107" i="1"/>
  <c r="Q106" i="1"/>
  <c r="Q105" i="1"/>
  <c r="Q104" i="1"/>
  <c r="Q103" i="1"/>
  <c r="Q102" i="1"/>
  <c r="V99" i="1"/>
  <c r="U99" i="1"/>
  <c r="T99" i="1"/>
  <c r="S99" i="1"/>
  <c r="R99" i="1"/>
  <c r="Q99" i="1"/>
  <c r="V98" i="1"/>
  <c r="U98" i="1"/>
  <c r="T98" i="1"/>
  <c r="S98" i="1"/>
  <c r="R98" i="1"/>
  <c r="Q98" i="1"/>
  <c r="V97" i="1"/>
  <c r="U97" i="1"/>
  <c r="T97" i="1"/>
  <c r="S97" i="1"/>
  <c r="R97" i="1"/>
  <c r="Q97" i="1"/>
  <c r="Q96" i="1"/>
  <c r="Q95" i="1"/>
  <c r="Q94" i="1"/>
  <c r="V93" i="1"/>
  <c r="U93" i="1"/>
  <c r="T93" i="1"/>
  <c r="S93" i="1"/>
  <c r="R93" i="1"/>
  <c r="Q93" i="1"/>
  <c r="Q92" i="1"/>
  <c r="Q91" i="1"/>
  <c r="V85" i="1"/>
  <c r="U85" i="1"/>
  <c r="T85" i="1"/>
  <c r="S85" i="1"/>
  <c r="R85" i="1"/>
  <c r="Q85" i="1"/>
  <c r="Q84" i="1"/>
  <c r="V83" i="1"/>
  <c r="U83" i="1"/>
  <c r="T83" i="1"/>
  <c r="S83" i="1"/>
  <c r="R83" i="1"/>
  <c r="Q83" i="1"/>
  <c r="V82" i="1"/>
  <c r="U82" i="1"/>
  <c r="T82" i="1"/>
  <c r="S82" i="1"/>
  <c r="R82" i="1"/>
  <c r="Q82" i="1"/>
  <c r="Q81" i="1"/>
  <c r="Q80" i="1"/>
  <c r="V79" i="1"/>
  <c r="U79" i="1"/>
  <c r="T79" i="1"/>
  <c r="S79" i="1"/>
  <c r="R79" i="1"/>
  <c r="Q79" i="1"/>
  <c r="Q78" i="1"/>
  <c r="Q77" i="1"/>
  <c r="Q74" i="1"/>
  <c r="V73" i="1"/>
  <c r="U73" i="1"/>
  <c r="T73" i="1"/>
  <c r="S73" i="1"/>
  <c r="R73" i="1"/>
  <c r="Q73" i="1"/>
  <c r="V72" i="1"/>
  <c r="U72" i="1"/>
  <c r="T72" i="1"/>
  <c r="S72" i="1"/>
  <c r="R72" i="1"/>
  <c r="Q72" i="1"/>
  <c r="Q71" i="1"/>
  <c r="Q70" i="1"/>
  <c r="Q69" i="1"/>
  <c r="V68" i="1"/>
  <c r="U68" i="1"/>
  <c r="T68" i="1"/>
  <c r="S68" i="1"/>
  <c r="R68" i="1"/>
  <c r="Q68" i="1"/>
  <c r="Q67" i="1"/>
  <c r="Q66" i="1"/>
  <c r="V60" i="1"/>
  <c r="U60" i="1"/>
  <c r="T60" i="1"/>
  <c r="S60" i="1"/>
  <c r="R60" i="1"/>
  <c r="Q60" i="1"/>
  <c r="Q59" i="1"/>
  <c r="V58" i="1"/>
  <c r="U58" i="1"/>
  <c r="T58" i="1"/>
  <c r="S58" i="1"/>
  <c r="R58" i="1"/>
  <c r="Q58" i="1"/>
  <c r="Q57" i="1"/>
  <c r="Q56" i="1"/>
  <c r="Q55" i="1"/>
  <c r="V54" i="1"/>
  <c r="U54" i="1"/>
  <c r="T54" i="1"/>
  <c r="S54" i="1"/>
  <c r="R54" i="1"/>
  <c r="Q54" i="1"/>
  <c r="Q53" i="1"/>
  <c r="Q52" i="1"/>
  <c r="V49" i="1"/>
  <c r="U49" i="1"/>
  <c r="T49" i="1"/>
  <c r="S49" i="1"/>
  <c r="R49" i="1"/>
  <c r="Q49" i="1"/>
  <c r="V48" i="1"/>
  <c r="U48" i="1"/>
  <c r="T48" i="1"/>
  <c r="S48" i="1"/>
  <c r="R48" i="1"/>
  <c r="Q48" i="1"/>
  <c r="V47" i="1"/>
  <c r="U47" i="1"/>
  <c r="T47" i="1"/>
  <c r="S47" i="1"/>
  <c r="R47" i="1"/>
  <c r="Q47" i="1"/>
  <c r="Q46" i="1"/>
  <c r="Q45" i="1"/>
  <c r="Q44" i="1"/>
  <c r="V43" i="1"/>
  <c r="U43" i="1"/>
  <c r="T43" i="1"/>
  <c r="S43" i="1"/>
  <c r="R43" i="1"/>
  <c r="Q43" i="1"/>
  <c r="Q42" i="1"/>
  <c r="Q41" i="1"/>
  <c r="R22" i="1"/>
  <c r="S22" i="1"/>
  <c r="T22" i="1"/>
  <c r="U22" i="1"/>
  <c r="V22" i="1"/>
  <c r="Q24" i="1"/>
  <c r="Q23" i="1"/>
  <c r="Q22" i="1"/>
  <c r="Q21" i="1"/>
  <c r="R29" i="1"/>
  <c r="S29" i="1"/>
  <c r="T29" i="1"/>
  <c r="U29" i="1"/>
  <c r="V29" i="1"/>
  <c r="R33" i="1"/>
  <c r="S33" i="1"/>
  <c r="T33" i="1"/>
  <c r="U33" i="1"/>
  <c r="V33" i="1"/>
  <c r="Q35" i="1"/>
  <c r="Q34" i="1"/>
  <c r="Q33" i="1"/>
  <c r="Q32" i="1"/>
  <c r="Q31" i="1"/>
  <c r="Q30" i="1"/>
  <c r="Q29" i="1"/>
  <c r="Q28" i="1"/>
  <c r="Q27" i="1"/>
  <c r="Q20" i="1"/>
  <c r="Q19" i="1"/>
  <c r="Q18" i="1"/>
  <c r="Q17" i="1"/>
  <c r="Q16" i="1"/>
  <c r="Q86" i="1" l="1"/>
  <c r="Q111" i="1"/>
  <c r="Q136" i="1"/>
  <c r="Q161" i="1"/>
  <c r="Q61" i="1"/>
  <c r="Q62" i="1" s="1"/>
  <c r="Q50" i="1"/>
  <c r="Q100" i="1"/>
  <c r="Q75" i="1"/>
  <c r="Q87" i="1" s="1"/>
  <c r="Q125" i="1"/>
  <c r="Q137" i="1" s="1"/>
  <c r="Q150" i="1"/>
  <c r="K20" i="4"/>
  <c r="G7" i="4"/>
  <c r="G8" i="4"/>
  <c r="G9" i="4"/>
  <c r="G11" i="4"/>
  <c r="H11" i="4" s="1"/>
  <c r="I11" i="4" s="1"/>
  <c r="G12" i="4"/>
  <c r="G13" i="4"/>
  <c r="G6" i="4"/>
  <c r="Q112" i="1" l="1"/>
  <c r="Q162" i="1"/>
  <c r="H6" i="4"/>
  <c r="H9" i="4"/>
  <c r="I9" i="4" s="1"/>
  <c r="H8" i="4"/>
  <c r="I8" i="4" s="1"/>
  <c r="H13" i="4"/>
  <c r="I13" i="4" s="1"/>
  <c r="H12" i="4"/>
  <c r="I12" i="4" s="1"/>
  <c r="H7" i="4"/>
  <c r="I7" i="4" s="1"/>
  <c r="I6" i="4" l="1"/>
  <c r="J9" i="1" l="1"/>
  <c r="M68" i="1" l="1"/>
  <c r="J16" i="1"/>
  <c r="K16" i="1"/>
  <c r="L16" i="1"/>
  <c r="M16" i="1"/>
  <c r="J17" i="1"/>
  <c r="K17" i="1"/>
  <c r="L17" i="1"/>
  <c r="M17" i="1"/>
  <c r="I17" i="1"/>
  <c r="C17" i="1" s="1"/>
  <c r="R17" i="1" s="1"/>
  <c r="I16" i="1"/>
  <c r="C21" i="1"/>
  <c r="R21" i="1" s="1"/>
  <c r="C32" i="1"/>
  <c r="R32" i="1" s="1"/>
  <c r="I66" i="1"/>
  <c r="I67" i="1"/>
  <c r="C67" i="1" s="1"/>
  <c r="R67" i="1" s="1"/>
  <c r="I68" i="1"/>
  <c r="C78" i="1" s="1"/>
  <c r="R78" i="1" s="1"/>
  <c r="C24" i="1"/>
  <c r="B36" i="1"/>
  <c r="B25" i="1"/>
  <c r="C117" i="1"/>
  <c r="R117" i="1" s="1"/>
  <c r="C59" i="1"/>
  <c r="R59" i="1" s="1"/>
  <c r="C57" i="1"/>
  <c r="R57" i="1" s="1"/>
  <c r="C56" i="1"/>
  <c r="C53" i="1"/>
  <c r="R53" i="1" s="1"/>
  <c r="C52" i="1"/>
  <c r="R52" i="1" s="1"/>
  <c r="C46" i="1"/>
  <c r="R46" i="1" s="1"/>
  <c r="C42" i="1"/>
  <c r="R42" i="1" s="1"/>
  <c r="C41" i="1"/>
  <c r="R41" i="1" s="1"/>
  <c r="C45" i="1"/>
  <c r="R45" i="1" s="1"/>
  <c r="B61" i="1"/>
  <c r="B50" i="1"/>
  <c r="R153" i="1"/>
  <c r="R152" i="1"/>
  <c r="R147" i="1"/>
  <c r="C143" i="1"/>
  <c r="R143" i="1" s="1"/>
  <c r="B161" i="1"/>
  <c r="B100" i="1"/>
  <c r="B150" i="1"/>
  <c r="C110" i="1"/>
  <c r="R110" i="1" s="1"/>
  <c r="C106" i="1"/>
  <c r="R106" i="1" s="1"/>
  <c r="C103" i="1"/>
  <c r="R103" i="1" s="1"/>
  <c r="C102" i="1"/>
  <c r="R102" i="1" s="1"/>
  <c r="C96" i="1"/>
  <c r="C92" i="1"/>
  <c r="R92" i="1" s="1"/>
  <c r="C91" i="1"/>
  <c r="R91" i="1" s="1"/>
  <c r="C95" i="1"/>
  <c r="B111" i="1"/>
  <c r="C131" i="1"/>
  <c r="R131" i="1" s="1"/>
  <c r="C127" i="1"/>
  <c r="R127" i="1" s="1"/>
  <c r="C121" i="1"/>
  <c r="R121" i="1" s="1"/>
  <c r="C116" i="1"/>
  <c r="R116" i="1" s="1"/>
  <c r="B136" i="1"/>
  <c r="C71" i="1"/>
  <c r="B86" i="1"/>
  <c r="B75" i="1"/>
  <c r="C18" i="1"/>
  <c r="R18" i="1" s="1"/>
  <c r="C19" i="1"/>
  <c r="C23" i="1"/>
  <c r="R23" i="1" s="1"/>
  <c r="C35" i="1"/>
  <c r="R35" i="1" s="1"/>
  <c r="C104" i="1"/>
  <c r="C74" i="1"/>
  <c r="R74" i="1" s="1"/>
  <c r="C84" i="1"/>
  <c r="R145" i="1"/>
  <c r="C55" i="1"/>
  <c r="R55" i="1" s="1"/>
  <c r="C44" i="1"/>
  <c r="C105" i="1"/>
  <c r="R105" i="1" s="1"/>
  <c r="C94" i="1"/>
  <c r="R94" i="1" s="1"/>
  <c r="R155" i="1"/>
  <c r="C80" i="1"/>
  <c r="R80" i="1" s="1"/>
  <c r="C69" i="1"/>
  <c r="C34" i="1"/>
  <c r="C30" i="1"/>
  <c r="R30" i="1" s="1"/>
  <c r="C134" i="1"/>
  <c r="R134" i="1" s="1"/>
  <c r="C132" i="1"/>
  <c r="R132" i="1" s="1"/>
  <c r="C130" i="1"/>
  <c r="R130" i="1" s="1"/>
  <c r="C128" i="1"/>
  <c r="R128" i="1" s="1"/>
  <c r="C119" i="1"/>
  <c r="R119" i="1" s="1"/>
  <c r="D127" i="1"/>
  <c r="S127" i="1" s="1"/>
  <c r="C120" i="1"/>
  <c r="R120" i="1" s="1"/>
  <c r="D144" i="1"/>
  <c r="S144" i="1" s="1"/>
  <c r="D143" i="1"/>
  <c r="S143" i="1" s="1"/>
  <c r="C66" i="1"/>
  <c r="R66" i="1" s="1"/>
  <c r="D23" i="1"/>
  <c r="D117" i="1"/>
  <c r="S117" i="1" s="1"/>
  <c r="C77" i="1"/>
  <c r="R77" i="1" s="1"/>
  <c r="D130" i="1"/>
  <c r="S130" i="1" s="1"/>
  <c r="D80" i="1"/>
  <c r="D18" i="1"/>
  <c r="S18" i="1" s="1"/>
  <c r="D147" i="1" l="1"/>
  <c r="D69" i="1"/>
  <c r="R69" i="1"/>
  <c r="D84" i="1"/>
  <c r="S84" i="1" s="1"/>
  <c r="R84" i="1"/>
  <c r="E80" i="1"/>
  <c r="S80" i="1"/>
  <c r="D95" i="1"/>
  <c r="S95" i="1" s="1"/>
  <c r="R95" i="1"/>
  <c r="D24" i="1"/>
  <c r="R24" i="1"/>
  <c r="D71" i="1"/>
  <c r="S71" i="1" s="1"/>
  <c r="R71" i="1"/>
  <c r="D131" i="1"/>
  <c r="D105" i="1"/>
  <c r="S105" i="1" s="1"/>
  <c r="D104" i="1"/>
  <c r="R104" i="1"/>
  <c r="D156" i="1"/>
  <c r="S156" i="1" s="1"/>
  <c r="R156" i="1"/>
  <c r="R161" i="1" s="1"/>
  <c r="C81" i="1"/>
  <c r="D56" i="1"/>
  <c r="S56" i="1" s="1"/>
  <c r="R56" i="1"/>
  <c r="R61" i="1" s="1"/>
  <c r="R125" i="1"/>
  <c r="D96" i="1"/>
  <c r="S96" i="1" s="1"/>
  <c r="R96" i="1"/>
  <c r="R100" i="1" s="1"/>
  <c r="R112" i="1" s="1"/>
  <c r="D141" i="1"/>
  <c r="E141" i="1" s="1"/>
  <c r="F141" i="1" s="1"/>
  <c r="G141" i="1" s="1"/>
  <c r="R141" i="1"/>
  <c r="E23" i="1"/>
  <c r="T23" i="1" s="1"/>
  <c r="S23" i="1"/>
  <c r="D106" i="1"/>
  <c r="D44" i="1"/>
  <c r="R44" i="1"/>
  <c r="D19" i="1"/>
  <c r="S19" i="1" s="1"/>
  <c r="R19" i="1"/>
  <c r="R111" i="1"/>
  <c r="D34" i="1"/>
  <c r="S34" i="1" s="1"/>
  <c r="R34" i="1"/>
  <c r="R136" i="1"/>
  <c r="D146" i="1"/>
  <c r="S146" i="1" s="1"/>
  <c r="R146" i="1"/>
  <c r="R50" i="1"/>
  <c r="D21" i="1"/>
  <c r="S21" i="1" s="1"/>
  <c r="E71" i="1"/>
  <c r="E18" i="1"/>
  <c r="T18" i="1" s="1"/>
  <c r="C100" i="1"/>
  <c r="D92" i="1"/>
  <c r="S92" i="1" s="1"/>
  <c r="C27" i="1"/>
  <c r="R27" i="1" s="1"/>
  <c r="E117" i="1"/>
  <c r="T117" i="1" s="1"/>
  <c r="C125" i="1"/>
  <c r="C111" i="1"/>
  <c r="D119" i="1"/>
  <c r="C28" i="1"/>
  <c r="R28" i="1" s="1"/>
  <c r="C31" i="1"/>
  <c r="R31" i="1" s="1"/>
  <c r="D121" i="1"/>
  <c r="S121" i="1" s="1"/>
  <c r="D102" i="1"/>
  <c r="S102" i="1" s="1"/>
  <c r="D120" i="1"/>
  <c r="S120" i="1" s="1"/>
  <c r="E96" i="1"/>
  <c r="T96" i="1" s="1"/>
  <c r="C20" i="1"/>
  <c r="R20" i="1" s="1"/>
  <c r="D155" i="1"/>
  <c r="S155" i="1" s="1"/>
  <c r="C70" i="1"/>
  <c r="R70" i="1" s="1"/>
  <c r="R75" i="1" s="1"/>
  <c r="C50" i="1"/>
  <c r="S141" i="1"/>
  <c r="C16" i="1"/>
  <c r="R16" i="1" s="1"/>
  <c r="D91" i="1"/>
  <c r="S91" i="1" s="1"/>
  <c r="E84" i="1"/>
  <c r="D41" i="1"/>
  <c r="S41" i="1" s="1"/>
  <c r="D42" i="1"/>
  <c r="S42" i="1" s="1"/>
  <c r="D46" i="1"/>
  <c r="S46" i="1" s="1"/>
  <c r="D132" i="1"/>
  <c r="S132" i="1" s="1"/>
  <c r="S142" i="1"/>
  <c r="Q25" i="1"/>
  <c r="Q36" i="1"/>
  <c r="D116" i="1"/>
  <c r="S116" i="1" s="1"/>
  <c r="E120" i="1"/>
  <c r="T120" i="1" s="1"/>
  <c r="E34" i="1"/>
  <c r="T34" i="1" s="1"/>
  <c r="D145" i="1"/>
  <c r="S145" i="1" s="1"/>
  <c r="C150" i="1"/>
  <c r="D74" i="1"/>
  <c r="S74" i="1" s="1"/>
  <c r="E19" i="1"/>
  <c r="T19" i="1" s="1"/>
  <c r="E95" i="1"/>
  <c r="T95" i="1" s="1"/>
  <c r="C161" i="1"/>
  <c r="D152" i="1"/>
  <c r="S152" i="1" s="1"/>
  <c r="D153" i="1"/>
  <c r="S153" i="1" s="1"/>
  <c r="D57" i="1"/>
  <c r="S57" i="1" s="1"/>
  <c r="D53" i="1"/>
  <c r="S53" i="1" s="1"/>
  <c r="D59" i="1"/>
  <c r="S59" i="1" s="1"/>
  <c r="D52" i="1"/>
  <c r="S52" i="1" s="1"/>
  <c r="D67" i="1"/>
  <c r="S67" i="1" s="1"/>
  <c r="D66" i="1"/>
  <c r="S66" i="1" s="1"/>
  <c r="E127" i="1"/>
  <c r="T127" i="1" s="1"/>
  <c r="E105" i="1"/>
  <c r="T105" i="1" s="1"/>
  <c r="D134" i="1"/>
  <c r="S134" i="1" s="1"/>
  <c r="C86" i="1"/>
  <c r="D78" i="1"/>
  <c r="S78" i="1" s="1"/>
  <c r="D77" i="1"/>
  <c r="S77" i="1" s="1"/>
  <c r="D128" i="1"/>
  <c r="S128" i="1" s="1"/>
  <c r="C136" i="1"/>
  <c r="D35" i="1"/>
  <c r="S35" i="1" s="1"/>
  <c r="E91" i="1"/>
  <c r="T91" i="1" s="1"/>
  <c r="E130" i="1"/>
  <c r="T130" i="1" s="1"/>
  <c r="B7" i="1"/>
  <c r="F23" i="1"/>
  <c r="U23" i="1" s="1"/>
  <c r="E143" i="1"/>
  <c r="T143" i="1" s="1"/>
  <c r="D94" i="1"/>
  <c r="S94" i="1" s="1"/>
  <c r="D55" i="1"/>
  <c r="S55" i="1" s="1"/>
  <c r="C61" i="1"/>
  <c r="D103" i="1"/>
  <c r="S103" i="1" s="1"/>
  <c r="D110" i="1"/>
  <c r="S110" i="1" s="1"/>
  <c r="D45" i="1"/>
  <c r="S45" i="1" s="1"/>
  <c r="E144" i="1"/>
  <c r="T144" i="1" s="1"/>
  <c r="D30" i="1"/>
  <c r="S30" i="1" s="1"/>
  <c r="E156" i="1" l="1"/>
  <c r="T156" i="1" s="1"/>
  <c r="E155" i="1"/>
  <c r="T155" i="1" s="1"/>
  <c r="S136" i="1"/>
  <c r="E131" i="1"/>
  <c r="S131" i="1"/>
  <c r="S61" i="1"/>
  <c r="R62" i="1"/>
  <c r="D81" i="1"/>
  <c r="R81" i="1"/>
  <c r="R86" i="1" s="1"/>
  <c r="R87" i="1" s="1"/>
  <c r="C6" i="1" s="1"/>
  <c r="F80" i="1"/>
  <c r="T80" i="1"/>
  <c r="R150" i="1"/>
  <c r="R162" i="1" s="1"/>
  <c r="C9" i="1" s="1"/>
  <c r="Q37" i="1"/>
  <c r="F84" i="1"/>
  <c r="T84" i="1"/>
  <c r="E119" i="1"/>
  <c r="T119" i="1" s="1"/>
  <c r="S119" i="1"/>
  <c r="S125" i="1" s="1"/>
  <c r="S137" i="1" s="1"/>
  <c r="D8" i="1" s="1"/>
  <c r="S100" i="1"/>
  <c r="S44" i="1"/>
  <c r="S50" i="1" s="1"/>
  <c r="S62" i="1" s="1"/>
  <c r="E44" i="1"/>
  <c r="S24" i="1"/>
  <c r="E24" i="1"/>
  <c r="C36" i="1"/>
  <c r="E121" i="1"/>
  <c r="T121" i="1" s="1"/>
  <c r="E21" i="1"/>
  <c r="E56" i="1"/>
  <c r="T56" i="1" s="1"/>
  <c r="E146" i="1"/>
  <c r="E106" i="1"/>
  <c r="S106" i="1"/>
  <c r="S161" i="1"/>
  <c r="F71" i="1"/>
  <c r="U71" i="1" s="1"/>
  <c r="T71" i="1"/>
  <c r="R137" i="1"/>
  <c r="S104" i="1"/>
  <c r="S111" i="1" s="1"/>
  <c r="E104" i="1"/>
  <c r="E69" i="1"/>
  <c r="S69" i="1"/>
  <c r="F95" i="1"/>
  <c r="U95" i="1" s="1"/>
  <c r="C75" i="1"/>
  <c r="E147" i="1"/>
  <c r="S147" i="1"/>
  <c r="S150" i="1" s="1"/>
  <c r="B8" i="1"/>
  <c r="D32" i="1"/>
  <c r="S32" i="1" s="1"/>
  <c r="D27" i="1"/>
  <c r="S27" i="1" s="1"/>
  <c r="D125" i="1"/>
  <c r="F18" i="1"/>
  <c r="U18" i="1" s="1"/>
  <c r="D100" i="1"/>
  <c r="E41" i="1"/>
  <c r="T41" i="1" s="1"/>
  <c r="F119" i="1"/>
  <c r="U119" i="1" s="1"/>
  <c r="D28" i="1"/>
  <c r="S28" i="1" s="1"/>
  <c r="D31" i="1"/>
  <c r="S31" i="1" s="1"/>
  <c r="R36" i="1"/>
  <c r="C25" i="1"/>
  <c r="E92" i="1"/>
  <c r="T92" i="1" s="1"/>
  <c r="T100" i="1" s="1"/>
  <c r="G71" i="1"/>
  <c r="V71" i="1" s="1"/>
  <c r="T142" i="1"/>
  <c r="E132" i="1"/>
  <c r="T132" i="1" s="1"/>
  <c r="E46" i="1"/>
  <c r="T46" i="1" s="1"/>
  <c r="T141" i="1"/>
  <c r="D16" i="1"/>
  <c r="S16" i="1" s="1"/>
  <c r="D17" i="1"/>
  <c r="S17" i="1" s="1"/>
  <c r="E42" i="1"/>
  <c r="T42" i="1" s="1"/>
  <c r="D70" i="1"/>
  <c r="F96" i="1"/>
  <c r="U96" i="1" s="1"/>
  <c r="D150" i="1"/>
  <c r="D20" i="1"/>
  <c r="S20" i="1" s="1"/>
  <c r="B6" i="1"/>
  <c r="F56" i="1"/>
  <c r="U56" i="1" s="1"/>
  <c r="B5" i="1"/>
  <c r="R25" i="1"/>
  <c r="C7" i="1"/>
  <c r="B4" i="1"/>
  <c r="B9" i="1"/>
  <c r="C8" i="1"/>
  <c r="E116" i="1"/>
  <c r="F156" i="1"/>
  <c r="U156" i="1" s="1"/>
  <c r="G23" i="1"/>
  <c r="V23" i="1" s="1"/>
  <c r="E134" i="1"/>
  <c r="T134" i="1" s="1"/>
  <c r="F144" i="1"/>
  <c r="U144" i="1" s="1"/>
  <c r="E55" i="1"/>
  <c r="T55" i="1" s="1"/>
  <c r="F132" i="1"/>
  <c r="U132" i="1" s="1"/>
  <c r="E110" i="1"/>
  <c r="T110" i="1" s="1"/>
  <c r="C5" i="1"/>
  <c r="F130" i="1"/>
  <c r="U130" i="1" s="1"/>
  <c r="F127" i="1"/>
  <c r="U127" i="1" s="1"/>
  <c r="E53" i="1"/>
  <c r="T53" i="1" s="1"/>
  <c r="E152" i="1"/>
  <c r="T152" i="1" s="1"/>
  <c r="D161" i="1"/>
  <c r="E30" i="1"/>
  <c r="T30" i="1" s="1"/>
  <c r="E45" i="1"/>
  <c r="T45" i="1" s="1"/>
  <c r="E103" i="1"/>
  <c r="T103" i="1" s="1"/>
  <c r="F143" i="1"/>
  <c r="U143" i="1" s="1"/>
  <c r="E102" i="1"/>
  <c r="T102" i="1" s="1"/>
  <c r="E128" i="1"/>
  <c r="T128" i="1" s="1"/>
  <c r="E16" i="1"/>
  <c r="T16" i="1" s="1"/>
  <c r="F155" i="1"/>
  <c r="U155" i="1" s="1"/>
  <c r="F105" i="1"/>
  <c r="U105" i="1" s="1"/>
  <c r="E57" i="1"/>
  <c r="T57" i="1" s="1"/>
  <c r="E74" i="1"/>
  <c r="T74" i="1" s="1"/>
  <c r="E94" i="1"/>
  <c r="T94" i="1" s="1"/>
  <c r="D50" i="1"/>
  <c r="F91" i="1"/>
  <c r="U91" i="1" s="1"/>
  <c r="E35" i="1"/>
  <c r="T35" i="1" s="1"/>
  <c r="E77" i="1"/>
  <c r="T77" i="1" s="1"/>
  <c r="D136" i="1"/>
  <c r="E67" i="1"/>
  <c r="T67" i="1" s="1"/>
  <c r="E52" i="1"/>
  <c r="T52" i="1" s="1"/>
  <c r="D61" i="1"/>
  <c r="F34" i="1"/>
  <c r="U34" i="1" s="1"/>
  <c r="F92" i="1"/>
  <c r="U92" i="1" s="1"/>
  <c r="E78" i="1"/>
  <c r="T78" i="1" s="1"/>
  <c r="D111" i="1"/>
  <c r="F121" i="1"/>
  <c r="U121" i="1" s="1"/>
  <c r="E66" i="1"/>
  <c r="T66" i="1" s="1"/>
  <c r="E59" i="1"/>
  <c r="T59" i="1" s="1"/>
  <c r="E153" i="1"/>
  <c r="T153" i="1" s="1"/>
  <c r="F19" i="1"/>
  <c r="U19" i="1" s="1"/>
  <c r="E145" i="1"/>
  <c r="F120" i="1"/>
  <c r="U120" i="1" s="1"/>
  <c r="S162" i="1" l="1"/>
  <c r="D9" i="1" s="1"/>
  <c r="S81" i="1"/>
  <c r="S86" i="1" s="1"/>
  <c r="E81" i="1"/>
  <c r="T161" i="1"/>
  <c r="T104" i="1"/>
  <c r="T111" i="1" s="1"/>
  <c r="T112" i="1" s="1"/>
  <c r="F104" i="1"/>
  <c r="T106" i="1"/>
  <c r="F106" i="1"/>
  <c r="U84" i="1"/>
  <c r="G84" i="1"/>
  <c r="V84" i="1" s="1"/>
  <c r="E28" i="1"/>
  <c r="T28" i="1" s="1"/>
  <c r="T69" i="1"/>
  <c r="F69" i="1"/>
  <c r="T61" i="1"/>
  <c r="T147" i="1"/>
  <c r="F147" i="1"/>
  <c r="F146" i="1"/>
  <c r="T146" i="1"/>
  <c r="F44" i="1"/>
  <c r="T44" i="1"/>
  <c r="T75" i="1"/>
  <c r="T24" i="1"/>
  <c r="F24" i="1"/>
  <c r="G95" i="1"/>
  <c r="V95" i="1" s="1"/>
  <c r="F21" i="1"/>
  <c r="T21" i="1"/>
  <c r="S112" i="1"/>
  <c r="D7" i="1" s="1"/>
  <c r="D36" i="1"/>
  <c r="D86" i="1"/>
  <c r="D75" i="1"/>
  <c r="S70" i="1"/>
  <c r="S75" i="1" s="1"/>
  <c r="S87" i="1" s="1"/>
  <c r="F131" i="1"/>
  <c r="T131" i="1"/>
  <c r="T136" i="1" s="1"/>
  <c r="T137" i="1" s="1"/>
  <c r="E32" i="1"/>
  <c r="T32" i="1" s="1"/>
  <c r="U80" i="1"/>
  <c r="G80" i="1"/>
  <c r="V80" i="1" s="1"/>
  <c r="E150" i="1"/>
  <c r="T145" i="1"/>
  <c r="F116" i="1"/>
  <c r="U116" i="1" s="1"/>
  <c r="T116" i="1"/>
  <c r="T125" i="1" s="1"/>
  <c r="T50" i="1"/>
  <c r="T62" i="1" s="1"/>
  <c r="E27" i="1"/>
  <c r="T27" i="1" s="1"/>
  <c r="D25" i="1"/>
  <c r="F41" i="1"/>
  <c r="U41" i="1" s="1"/>
  <c r="G119" i="1"/>
  <c r="V119" i="1" s="1"/>
  <c r="R37" i="1"/>
  <c r="C4" i="1" s="1"/>
  <c r="C10" i="1" s="1"/>
  <c r="E31" i="1"/>
  <c r="T31" i="1" s="1"/>
  <c r="G18" i="1"/>
  <c r="V18" i="1" s="1"/>
  <c r="E17" i="1"/>
  <c r="T17" i="1" s="1"/>
  <c r="G96" i="1"/>
  <c r="V96" i="1" s="1"/>
  <c r="G56" i="1"/>
  <c r="V56" i="1" s="1"/>
  <c r="E70" i="1"/>
  <c r="T70" i="1" s="1"/>
  <c r="U141" i="1"/>
  <c r="F46" i="1"/>
  <c r="U46" i="1" s="1"/>
  <c r="F42" i="1"/>
  <c r="U42" i="1" s="1"/>
  <c r="E20" i="1"/>
  <c r="T20" i="1" s="1"/>
  <c r="U142" i="1"/>
  <c r="B10" i="1"/>
  <c r="B12" i="1" s="1"/>
  <c r="D5" i="1"/>
  <c r="S36" i="1"/>
  <c r="E125" i="1"/>
  <c r="F117" i="1"/>
  <c r="G156" i="1"/>
  <c r="V156" i="1" s="1"/>
  <c r="G120" i="1"/>
  <c r="V120" i="1" s="1"/>
  <c r="F153" i="1"/>
  <c r="U153" i="1" s="1"/>
  <c r="F78" i="1"/>
  <c r="U78" i="1" s="1"/>
  <c r="F35" i="1"/>
  <c r="U35" i="1" s="1"/>
  <c r="G105" i="1"/>
  <c r="V105" i="1" s="1"/>
  <c r="F128" i="1"/>
  <c r="U128" i="1" s="1"/>
  <c r="F53" i="1"/>
  <c r="U53" i="1" s="1"/>
  <c r="G130" i="1"/>
  <c r="V130" i="1" s="1"/>
  <c r="G144" i="1"/>
  <c r="V144" i="1" s="1"/>
  <c r="F59" i="1"/>
  <c r="U59" i="1" s="1"/>
  <c r="F45" i="1"/>
  <c r="U45" i="1" s="1"/>
  <c r="F110" i="1"/>
  <c r="U110" i="1" s="1"/>
  <c r="E50" i="1"/>
  <c r="G132" i="1"/>
  <c r="V132" i="1" s="1"/>
  <c r="F145" i="1"/>
  <c r="U145" i="1" s="1"/>
  <c r="G34" i="1"/>
  <c r="V34" i="1" s="1"/>
  <c r="F52" i="1"/>
  <c r="U52" i="1" s="1"/>
  <c r="E61" i="1"/>
  <c r="F17" i="1"/>
  <c r="U17" i="1" s="1"/>
  <c r="F57" i="1"/>
  <c r="U57" i="1" s="1"/>
  <c r="G155" i="1"/>
  <c r="V155" i="1" s="1"/>
  <c r="E161" i="1"/>
  <c r="F152" i="1"/>
  <c r="U152" i="1" s="1"/>
  <c r="F55" i="1"/>
  <c r="U55" i="1" s="1"/>
  <c r="F67" i="1"/>
  <c r="U67" i="1" s="1"/>
  <c r="G143" i="1"/>
  <c r="V143" i="1" s="1"/>
  <c r="E136" i="1"/>
  <c r="G19" i="1"/>
  <c r="V19" i="1" s="1"/>
  <c r="G92" i="1"/>
  <c r="V92" i="1" s="1"/>
  <c r="F74" i="1"/>
  <c r="U74" i="1" s="1"/>
  <c r="F102" i="1"/>
  <c r="U102" i="1" s="1"/>
  <c r="E111" i="1"/>
  <c r="E75" i="1"/>
  <c r="F66" i="1"/>
  <c r="U66" i="1" s="1"/>
  <c r="F77" i="1"/>
  <c r="U77" i="1" s="1"/>
  <c r="E86" i="1"/>
  <c r="G91" i="1"/>
  <c r="V91" i="1" s="1"/>
  <c r="F94" i="1"/>
  <c r="U94" i="1" s="1"/>
  <c r="U100" i="1" s="1"/>
  <c r="F103" i="1"/>
  <c r="U103" i="1" s="1"/>
  <c r="F30" i="1"/>
  <c r="U30" i="1" s="1"/>
  <c r="G127" i="1"/>
  <c r="V127" i="1" s="1"/>
  <c r="F134" i="1"/>
  <c r="U134" i="1" s="1"/>
  <c r="E100" i="1"/>
  <c r="U161" i="1" l="1"/>
  <c r="T150" i="1"/>
  <c r="T162" i="1" s="1"/>
  <c r="G41" i="1"/>
  <c r="V41" i="1" s="1"/>
  <c r="G46" i="1"/>
  <c r="V46" i="1" s="1"/>
  <c r="U104" i="1"/>
  <c r="G104" i="1"/>
  <c r="V104" i="1" s="1"/>
  <c r="U61" i="1"/>
  <c r="U21" i="1"/>
  <c r="G21" i="1"/>
  <c r="V21" i="1" s="1"/>
  <c r="U44" i="1"/>
  <c r="U50" i="1" s="1"/>
  <c r="U62" i="1" s="1"/>
  <c r="G44" i="1"/>
  <c r="V44" i="1" s="1"/>
  <c r="U69" i="1"/>
  <c r="G69" i="1"/>
  <c r="V69" i="1" s="1"/>
  <c r="G117" i="1"/>
  <c r="V117" i="1" s="1"/>
  <c r="U117" i="1"/>
  <c r="U125" i="1" s="1"/>
  <c r="U137" i="1" s="1"/>
  <c r="U131" i="1"/>
  <c r="U136" i="1" s="1"/>
  <c r="G131" i="1"/>
  <c r="V131" i="1" s="1"/>
  <c r="T81" i="1"/>
  <c r="T86" i="1" s="1"/>
  <c r="T87" i="1" s="1"/>
  <c r="F81" i="1"/>
  <c r="U24" i="1"/>
  <c r="G24" i="1"/>
  <c r="V24" i="1" s="1"/>
  <c r="U146" i="1"/>
  <c r="U150" i="1" s="1"/>
  <c r="G146" i="1"/>
  <c r="V146" i="1" s="1"/>
  <c r="V100" i="1"/>
  <c r="V112" i="1" s="1"/>
  <c r="F16" i="1"/>
  <c r="U16" i="1" s="1"/>
  <c r="U147" i="1"/>
  <c r="G147" i="1"/>
  <c r="V147" i="1" s="1"/>
  <c r="E25" i="1"/>
  <c r="U106" i="1"/>
  <c r="U111" i="1" s="1"/>
  <c r="U112" i="1" s="1"/>
  <c r="G106" i="1"/>
  <c r="V106" i="1" s="1"/>
  <c r="F27" i="1"/>
  <c r="U27" i="1" s="1"/>
  <c r="S25" i="1"/>
  <c r="S37" i="1" s="1"/>
  <c r="D4" i="1" s="1"/>
  <c r="F32" i="1"/>
  <c r="U32" i="1" s="1"/>
  <c r="F28" i="1"/>
  <c r="U28" i="1" s="1"/>
  <c r="F31" i="1"/>
  <c r="U31" i="1" s="1"/>
  <c r="T36" i="1"/>
  <c r="E36" i="1"/>
  <c r="V142" i="1"/>
  <c r="F50" i="1"/>
  <c r="F20" i="1"/>
  <c r="U20" i="1" s="1"/>
  <c r="F70" i="1"/>
  <c r="U70" i="1" s="1"/>
  <c r="U75" i="1" s="1"/>
  <c r="G42" i="1"/>
  <c r="V42" i="1" s="1"/>
  <c r="F150" i="1"/>
  <c r="V141" i="1"/>
  <c r="T25" i="1"/>
  <c r="D6" i="1"/>
  <c r="C11" i="1"/>
  <c r="C12" i="1" s="1"/>
  <c r="E7" i="1"/>
  <c r="F125" i="1"/>
  <c r="G121" i="1"/>
  <c r="V121" i="1" s="1"/>
  <c r="E8" i="1"/>
  <c r="G116" i="1"/>
  <c r="V116" i="1" s="1"/>
  <c r="G103" i="1"/>
  <c r="V103" i="1" s="1"/>
  <c r="G67" i="1"/>
  <c r="V67" i="1" s="1"/>
  <c r="G59" i="1"/>
  <c r="V59" i="1" s="1"/>
  <c r="G30" i="1"/>
  <c r="V30" i="1" s="1"/>
  <c r="G94" i="1"/>
  <c r="V94" i="1" s="1"/>
  <c r="F100" i="1"/>
  <c r="G74" i="1"/>
  <c r="V74" i="1" s="1"/>
  <c r="G45" i="1"/>
  <c r="V45" i="1" s="1"/>
  <c r="G128" i="1"/>
  <c r="V128" i="1" s="1"/>
  <c r="V136" i="1" s="1"/>
  <c r="G78" i="1"/>
  <c r="V78" i="1" s="1"/>
  <c r="G134" i="1"/>
  <c r="V134" i="1" s="1"/>
  <c r="F136" i="1"/>
  <c r="F75" i="1"/>
  <c r="G66" i="1"/>
  <c r="V66" i="1" s="1"/>
  <c r="G55" i="1"/>
  <c r="V55" i="1" s="1"/>
  <c r="G110" i="1"/>
  <c r="V110" i="1" s="1"/>
  <c r="G153" i="1"/>
  <c r="V153" i="1" s="1"/>
  <c r="G17" i="1"/>
  <c r="V17" i="1" s="1"/>
  <c r="F61" i="1"/>
  <c r="G52" i="1"/>
  <c r="V52" i="1" s="1"/>
  <c r="G145" i="1"/>
  <c r="V145" i="1" s="1"/>
  <c r="G77" i="1"/>
  <c r="V77" i="1" s="1"/>
  <c r="F86" i="1"/>
  <c r="G102" i="1"/>
  <c r="V102" i="1" s="1"/>
  <c r="V111" i="1" s="1"/>
  <c r="F111" i="1"/>
  <c r="F161" i="1"/>
  <c r="G152" i="1"/>
  <c r="V152" i="1" s="1"/>
  <c r="G57" i="1"/>
  <c r="V57" i="1" s="1"/>
  <c r="E5" i="1"/>
  <c r="G16" i="1"/>
  <c r="V16" i="1" s="1"/>
  <c r="G53" i="1"/>
  <c r="V53" i="1" s="1"/>
  <c r="G35" i="1"/>
  <c r="V35" i="1" s="1"/>
  <c r="V161" i="1" l="1"/>
  <c r="U162" i="1"/>
  <c r="V50" i="1"/>
  <c r="V61" i="1"/>
  <c r="F36" i="1"/>
  <c r="G100" i="1"/>
  <c r="V125" i="1"/>
  <c r="V137" i="1" s="1"/>
  <c r="G8" i="1" s="1"/>
  <c r="U81" i="1"/>
  <c r="U86" i="1" s="1"/>
  <c r="U87" i="1" s="1"/>
  <c r="G81" i="1"/>
  <c r="V81" i="1" s="1"/>
  <c r="V86" i="1" s="1"/>
  <c r="V150" i="1"/>
  <c r="D10" i="1"/>
  <c r="D11" i="1" s="1"/>
  <c r="D12" i="1" s="1"/>
  <c r="G32" i="1"/>
  <c r="V32" i="1" s="1"/>
  <c r="T37" i="1"/>
  <c r="E4" i="1" s="1"/>
  <c r="G28" i="1"/>
  <c r="G27" i="1"/>
  <c r="V27" i="1" s="1"/>
  <c r="G125" i="1"/>
  <c r="E9" i="1"/>
  <c r="U36" i="1"/>
  <c r="G31" i="1"/>
  <c r="V31" i="1" s="1"/>
  <c r="G20" i="1"/>
  <c r="V20" i="1" s="1"/>
  <c r="F25" i="1"/>
  <c r="G70" i="1"/>
  <c r="V70" i="1" s="1"/>
  <c r="V75" i="1" s="1"/>
  <c r="E6" i="1"/>
  <c r="F8" i="1"/>
  <c r="G150" i="1"/>
  <c r="F7" i="1"/>
  <c r="G50" i="1"/>
  <c r="F9" i="1"/>
  <c r="U25" i="1"/>
  <c r="G161" i="1"/>
  <c r="G7" i="1"/>
  <c r="G111" i="1"/>
  <c r="G61" i="1"/>
  <c r="G136" i="1"/>
  <c r="G25" i="1"/>
  <c r="F5" i="1"/>
  <c r="G75" i="1"/>
  <c r="V162" i="1" l="1"/>
  <c r="G9" i="1" s="1"/>
  <c r="V62" i="1"/>
  <c r="V87" i="1"/>
  <c r="V28" i="1"/>
  <c r="V36" i="1" s="1"/>
  <c r="G86" i="1"/>
  <c r="G36" i="1"/>
  <c r="E10" i="1"/>
  <c r="E11" i="1" s="1"/>
  <c r="E12" i="1" s="1"/>
  <c r="F6" i="1"/>
  <c r="V25" i="1"/>
  <c r="U37" i="1"/>
  <c r="F4" i="1" s="1"/>
  <c r="G5" i="1"/>
  <c r="G6" i="1"/>
  <c r="V37" i="1" l="1"/>
  <c r="G4" i="1" s="1"/>
  <c r="G10" i="1" s="1"/>
  <c r="F10" i="1"/>
  <c r="F11" i="1" s="1"/>
  <c r="F12" i="1" s="1"/>
  <c r="G11" i="1" l="1"/>
  <c r="G12" i="1"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N18" authorId="0" shapeId="1025" xr:uid="{00000000-0006-0000-0000-000002000000}">
      <text>
        <r>
          <rPr>
            <sz val="10"/>
            <color rgb="FF000000"/>
            <rFont val="Tahoma"/>
            <family val="2"/>
          </rPr>
          <t xml:space="preserve">Author:
</t>
        </r>
        <r>
          <rPr>
            <sz val="10"/>
            <color rgb="FF000000"/>
            <rFont val="Tahoma"/>
            <family val="2"/>
          </rPr>
          <t>For: Unprotected and Uncoated Steel, Unprotected and Coated Steel, and Cast/Wrought Iron</t>
        </r>
      </text>
      <mc:AlternateContent xmlns:mc="http://schemas.openxmlformats.org/markup-compatibility/2006">
        <mc:Choice Requires="v"/>
        <mc:Fallback>
          <commentPr defaultSize="0" autoFill="0" autoLine="0">
            <anchor>
              <from>
                <xdr:col>14</xdr:col>
                <xdr:colOff>482600</xdr:colOff>
                <xdr:row>16</xdr:row>
                <xdr:rowOff>63500</xdr:rowOff>
              </from>
              <to>
                <xdr:col>15</xdr:col>
                <xdr:colOff>1130300</xdr:colOff>
                <xdr:row>23</xdr:row>
                <xdr:rowOff>76200</xdr:rowOff>
              </to>
            </anchor>
          </commentPr>
        </mc:Fallback>
      </mc:AlternateContent>
    </comment>
    <comment ref="D41" authorId="0" shapeId="1026" xr:uid="{00000000-0006-0000-0000-000005000000}">
      <text>
        <r>
          <rPr>
            <sz val="10"/>
            <color rgb="FF000000"/>
            <rFont val="Tahoma"/>
            <family val="2"/>
          </rPr>
          <t xml:space="preserve">Author:
</t>
        </r>
        <r>
          <rPr>
            <sz val="10"/>
            <color rgb="FF000000"/>
            <rFont val="Tahoma"/>
            <family val="2"/>
          </rPr>
          <t>formula changes since Eversource did not provide reductions by material type.</t>
        </r>
      </text>
      <mc:AlternateContent xmlns:mc="http://schemas.openxmlformats.org/markup-compatibility/2006">
        <mc:Choice Requires="v"/>
        <mc:Fallback>
          <commentPr defaultSize="0" autoFill="0" autoLine="0">
            <anchor>
              <from>
                <xdr:col>5</xdr:col>
                <xdr:colOff>444500</xdr:colOff>
                <xdr:row>39</xdr:row>
                <xdr:rowOff>63500</xdr:rowOff>
              </from>
              <to>
                <xdr:col>8</xdr:col>
                <xdr:colOff>38100</xdr:colOff>
                <xdr:row>46</xdr:row>
                <xdr:rowOff>88900</xdr:rowOff>
              </to>
            </anchor>
          </commentPr>
        </mc:Fallback>
      </mc:AlternateContent>
    </comment>
    <comment ref="D42" authorId="0" shapeId="1027" xr:uid="{00000000-0006-0000-0000-000007000000}">
      <text>
        <r>
          <rPr>
            <sz val="10"/>
            <color rgb="FF000000"/>
            <rFont val="Tahoma"/>
            <family val="2"/>
          </rPr>
          <t xml:space="preserve">Author:
</t>
        </r>
        <r>
          <rPr>
            <sz val="10"/>
            <color rgb="FF000000"/>
            <rFont val="Tahoma"/>
            <family val="2"/>
          </rPr>
          <t>as above</t>
        </r>
      </text>
      <mc:AlternateContent xmlns:mc="http://schemas.openxmlformats.org/markup-compatibility/2006">
        <mc:Choice Requires="v"/>
        <mc:Fallback>
          <commentPr defaultSize="0" autoFill="0" autoLine="0">
            <anchor>
              <from>
                <xdr:col>5</xdr:col>
                <xdr:colOff>444500</xdr:colOff>
                <xdr:row>40</xdr:row>
                <xdr:rowOff>63500</xdr:rowOff>
              </from>
              <to>
                <xdr:col>8</xdr:col>
                <xdr:colOff>38100</xdr:colOff>
                <xdr:row>44</xdr:row>
                <xdr:rowOff>165100</xdr:rowOff>
              </to>
            </anchor>
          </commentPr>
        </mc:Fallback>
      </mc:AlternateContent>
    </comment>
    <comment ref="N44" authorId="0" shapeId="1028" xr:uid="{00000000-0006-0000-0000-000008000000}">
      <text>
        <r>
          <rPr>
            <sz val="10"/>
            <color indexed="8"/>
            <rFont val="Tahoma"/>
            <family val="2"/>
          </rPr>
          <t xml:space="preserve">Author:
</t>
        </r>
        <r>
          <rPr>
            <sz val="10"/>
            <color indexed="8"/>
            <rFont val="Tahoma"/>
            <family val="2"/>
          </rPr>
          <t>For Unprotected and Uncoated Steel, Unprotected and Coated Steel, Cast/Wrought Iron, and Copper</t>
        </r>
      </text>
      <mc:AlternateContent xmlns:mc="http://schemas.openxmlformats.org/markup-compatibility/2006">
        <mc:Choice Requires="v"/>
        <mc:Fallback>
          <commentPr defaultSize="0" autoFill="0" autoLine="0">
            <anchor>
              <from>
                <xdr:col>14</xdr:col>
                <xdr:colOff>482600</xdr:colOff>
                <xdr:row>42</xdr:row>
                <xdr:rowOff>63500</xdr:rowOff>
              </from>
              <to>
                <xdr:col>15</xdr:col>
                <xdr:colOff>1130300</xdr:colOff>
                <xdr:row>49</xdr:row>
                <xdr:rowOff>50800</xdr:rowOff>
              </to>
            </anchor>
          </commentPr>
        </mc:Fallback>
      </mc:AlternateContent>
    </comment>
    <comment ref="D46" authorId="0" shapeId="1029" xr:uid="{00000000-0006-0000-0000-000009000000}">
      <text>
        <r>
          <rPr>
            <sz val="10"/>
            <color rgb="FF000000"/>
            <rFont val="Tahoma"/>
            <family val="2"/>
          </rPr>
          <t xml:space="preserve">Author:
</t>
        </r>
        <r>
          <rPr>
            <sz val="10"/>
            <color rgb="FF000000"/>
            <rFont val="Tahoma"/>
            <family val="2"/>
          </rPr>
          <t>as above</t>
        </r>
      </text>
      <mc:AlternateContent xmlns:mc="http://schemas.openxmlformats.org/markup-compatibility/2006">
        <mc:Choice Requires="v"/>
        <mc:Fallback>
          <commentPr defaultSize="0" autoFill="0" autoLine="0">
            <anchor>
              <from>
                <xdr:col>5</xdr:col>
                <xdr:colOff>444500</xdr:colOff>
                <xdr:row>44</xdr:row>
                <xdr:rowOff>63500</xdr:rowOff>
              </from>
              <to>
                <xdr:col>8</xdr:col>
                <xdr:colOff>38100</xdr:colOff>
                <xdr:row>48</xdr:row>
                <xdr:rowOff>165100</xdr:rowOff>
              </to>
            </anchor>
          </commentPr>
        </mc:Fallback>
      </mc:AlternateContent>
    </comment>
    <comment ref="M68" authorId="0" shapeId="1030" xr:uid="{00000000-0006-0000-0000-00000A000000}">
      <text>
        <r>
          <rPr>
            <sz val="10"/>
            <color rgb="FF000000"/>
            <rFont val="Tahoma"/>
            <family val="2"/>
          </rPr>
          <t xml:space="preserve">Author:
</t>
        </r>
        <r>
          <rPr>
            <sz val="10"/>
            <color rgb="FF000000"/>
            <rFont val="Tahoma"/>
            <family val="2"/>
          </rPr>
          <t>value not available so copied from 2023</t>
        </r>
      </text>
      <mc:AlternateContent xmlns:mc="http://schemas.openxmlformats.org/markup-compatibility/2006">
        <mc:Choice Requires="v"/>
        <mc:Fallback>
          <commentPr defaultSize="0" autoFill="0" autoLine="0">
            <anchor>
              <from>
                <xdr:col>14</xdr:col>
                <xdr:colOff>25400</xdr:colOff>
                <xdr:row>66</xdr:row>
                <xdr:rowOff>63500</xdr:rowOff>
              </from>
              <to>
                <xdr:col>15</xdr:col>
                <xdr:colOff>635000</xdr:colOff>
                <xdr:row>70</xdr:row>
                <xdr:rowOff>165100</xdr:rowOff>
              </to>
            </anchor>
          </commentPr>
        </mc:Fallback>
      </mc:AlternateContent>
    </comment>
    <comment ref="N68" authorId="0" shapeId="1031" xr:uid="{00000000-0006-0000-0000-00000B000000}">
      <text>
        <r>
          <rPr>
            <sz val="10"/>
            <color rgb="FF000000"/>
            <rFont val="Tahoma"/>
            <family val="2"/>
          </rPr>
          <t xml:space="preserve">Author:
</t>
        </r>
        <r>
          <rPr>
            <sz val="10"/>
            <color rgb="FF000000"/>
            <rFont val="Tahoma"/>
            <family val="2"/>
          </rPr>
          <t>For Unprotected and Uncoated Steel and Unprotected and Coated Steel</t>
        </r>
      </text>
      <mc:AlternateContent xmlns:mc="http://schemas.openxmlformats.org/markup-compatibility/2006">
        <mc:Choice Requires="v"/>
        <mc:Fallback>
          <commentPr defaultSize="0" autoFill="0" autoLine="0">
            <anchor>
              <from>
                <xdr:col>14</xdr:col>
                <xdr:colOff>482600</xdr:colOff>
                <xdr:row>66</xdr:row>
                <xdr:rowOff>63500</xdr:rowOff>
              </from>
              <to>
                <xdr:col>15</xdr:col>
                <xdr:colOff>1130300</xdr:colOff>
                <xdr:row>72</xdr:row>
                <xdr:rowOff>25400</xdr:rowOff>
              </to>
            </anchor>
          </commentPr>
        </mc:Fallback>
      </mc:AlternateContent>
    </comment>
    <comment ref="N93" authorId="0" shapeId="1032" xr:uid="{00000000-0006-0000-0000-00000C000000}">
      <text>
        <r>
          <rPr>
            <sz val="10"/>
            <color rgb="FF000000"/>
            <rFont val="Tahoma"/>
            <family val="2"/>
          </rPr>
          <t xml:space="preserve">Author:
</t>
        </r>
        <r>
          <rPr>
            <sz val="10"/>
            <color rgb="FF000000"/>
            <rFont val="Tahoma"/>
            <family val="2"/>
          </rPr>
          <t>For Unprotected and Uncoated Steel, Unprotected and Coated Steel, and Other</t>
        </r>
      </text>
      <mc:AlternateContent xmlns:mc="http://schemas.openxmlformats.org/markup-compatibility/2006">
        <mc:Choice Requires="v"/>
        <mc:Fallback>
          <commentPr defaultSize="0" autoFill="0" autoLine="0">
            <anchor>
              <from>
                <xdr:col>14</xdr:col>
                <xdr:colOff>482600</xdr:colOff>
                <xdr:row>91</xdr:row>
                <xdr:rowOff>63500</xdr:rowOff>
              </from>
              <to>
                <xdr:col>15</xdr:col>
                <xdr:colOff>1130300</xdr:colOff>
                <xdr:row>97</xdr:row>
                <xdr:rowOff>165100</xdr:rowOff>
              </to>
            </anchor>
          </commentPr>
        </mc:Fallback>
      </mc:AlternateContent>
    </comment>
    <comment ref="F116" authorId="0" shapeId="1033" xr:uid="{00000000-0006-0000-0000-00000D000000}">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8</xdr:col>
                <xdr:colOff>304800</xdr:colOff>
                <xdr:row>114</xdr:row>
                <xdr:rowOff>63500</xdr:rowOff>
              </from>
              <to>
                <xdr:col>11</xdr:col>
                <xdr:colOff>25400</xdr:colOff>
                <xdr:row>120</xdr:row>
                <xdr:rowOff>101600</xdr:rowOff>
              </to>
            </anchor>
          </commentPr>
        </mc:Fallback>
      </mc:AlternateContent>
    </comment>
    <comment ref="F117" authorId="0" shapeId="1034" xr:uid="{00000000-0006-0000-0000-00000E000000}">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8</xdr:col>
                <xdr:colOff>304800</xdr:colOff>
                <xdr:row>115</xdr:row>
                <xdr:rowOff>63500</xdr:rowOff>
              </from>
              <to>
                <xdr:col>11</xdr:col>
                <xdr:colOff>25400</xdr:colOff>
                <xdr:row>120</xdr:row>
                <xdr:rowOff>152400</xdr:rowOff>
              </to>
            </anchor>
          </commentPr>
        </mc:Fallback>
      </mc:AlternateContent>
    </comment>
    <comment ref="F120" authorId="0" shapeId="1035" xr:uid="{00000000-0006-0000-0000-00000F000000}">
      <text>
        <r>
          <rPr>
            <sz val="10"/>
            <color rgb="FF000000"/>
            <rFont val="Tahoma"/>
            <family val="2"/>
          </rPr>
          <t xml:space="preserve">Author:
</t>
        </r>
        <r>
          <rPr>
            <sz val="10"/>
            <color rgb="FF000000"/>
            <rFont val="Tahoma"/>
            <family val="2"/>
          </rPr>
          <t>formula changes because only total miles reduction provided for 2023 and 2024</t>
        </r>
      </text>
      <mc:AlternateContent xmlns:mc="http://schemas.openxmlformats.org/markup-compatibility/2006">
        <mc:Choice Requires="v"/>
        <mc:Fallback>
          <commentPr defaultSize="0" autoFill="0" autoLine="0">
            <anchor>
              <from>
                <xdr:col>8</xdr:col>
                <xdr:colOff>304800</xdr:colOff>
                <xdr:row>118</xdr:row>
                <xdr:rowOff>63500</xdr:rowOff>
              </from>
              <to>
                <xdr:col>11</xdr:col>
                <xdr:colOff>25400</xdr:colOff>
                <xdr:row>124</xdr:row>
                <xdr:rowOff>76200</xdr:rowOff>
              </to>
            </anchor>
          </commentPr>
        </mc:Fallback>
      </mc:AlternateContent>
    </comment>
    <comment ref="N120" authorId="0" shapeId="1036" xr:uid="{00000000-0006-0000-0000-000011000000}">
      <text>
        <r>
          <rPr>
            <sz val="10"/>
            <color rgb="FF000000"/>
            <rFont val="Tahoma"/>
            <family val="2"/>
          </rPr>
          <t xml:space="preserve">Author:
</t>
        </r>
        <r>
          <rPr>
            <sz val="10"/>
            <color rgb="FF000000"/>
            <rFont val="Tahoma"/>
            <family val="2"/>
          </rPr>
          <t>20 services per year for Copper and the remaining for Unprotected and Uncoated Steel</t>
        </r>
      </text>
      <mc:AlternateContent xmlns:mc="http://schemas.openxmlformats.org/markup-compatibility/2006">
        <mc:Choice Requires="v"/>
        <mc:Fallback>
          <commentPr defaultSize="0" autoFill="0" autoLine="0">
            <anchor>
              <from>
                <xdr:col>14</xdr:col>
                <xdr:colOff>482600</xdr:colOff>
                <xdr:row>118</xdr:row>
                <xdr:rowOff>63500</xdr:rowOff>
              </from>
              <to>
                <xdr:col>15</xdr:col>
                <xdr:colOff>1130300</xdr:colOff>
                <xdr:row>124</xdr:row>
                <xdr:rowOff>177800</xdr:rowOff>
              </to>
            </anchor>
          </commentPr>
        </mc:Fallback>
      </mc:AlternateContent>
    </comment>
    <comment ref="F121" authorId="0" shapeId="1037" xr:uid="{00000000-0006-0000-0000-000012000000}">
      <text>
        <r>
          <rPr>
            <sz val="10"/>
            <color rgb="FF000000"/>
            <rFont val="Tahoma"/>
            <family val="2"/>
          </rPr>
          <t xml:space="preserve">Author:
</t>
        </r>
        <r>
          <rPr>
            <sz val="10"/>
            <color rgb="FF000000"/>
            <rFont val="Tahoma"/>
            <family val="2"/>
          </rPr>
          <t xml:space="preserve">formula changes because only total miles reduction provided for 2023 and 2024
</t>
        </r>
      </text>
      <mc:AlternateContent xmlns:mc="http://schemas.openxmlformats.org/markup-compatibility/2006">
        <mc:Choice Requires="v"/>
        <mc:Fallback>
          <commentPr defaultSize="0" autoFill="0" autoLine="0">
            <anchor>
              <from>
                <xdr:col>8</xdr:col>
                <xdr:colOff>381000</xdr:colOff>
                <xdr:row>119</xdr:row>
                <xdr:rowOff>12700</xdr:rowOff>
              </from>
              <to>
                <xdr:col>11</xdr:col>
                <xdr:colOff>101600</xdr:colOff>
                <xdr:row>124</xdr:row>
                <xdr:rowOff>114300</xdr:rowOff>
              </to>
            </anchor>
          </commentPr>
        </mc:Fallback>
      </mc:AlternateContent>
    </comment>
    <comment ref="C127" authorId="0" shapeId="1038" xr:uid="{00000000-0006-0000-0000-000013000000}">
      <text>
        <r>
          <rPr>
            <sz val="10"/>
            <color rgb="FF000000"/>
            <rFont val="Tahoma"/>
            <family val="2"/>
          </rPr>
          <t xml:space="preserve">Author:
</t>
        </r>
        <r>
          <rPr>
            <sz val="10"/>
            <color rgb="FF000000"/>
            <rFont val="Tahoma"/>
            <family val="2"/>
          </rPr>
          <t>the -20 is due to the 20 copper services that are reduced each year</t>
        </r>
      </text>
      <mc:AlternateContent xmlns:mc="http://schemas.openxmlformats.org/markup-compatibility/2006">
        <mc:Choice Requires="v"/>
        <mc:Fallback>
          <commentPr defaultSize="0" autoFill="0" autoLine="0">
            <anchor>
              <from>
                <xdr:col>4</xdr:col>
                <xdr:colOff>184150</xdr:colOff>
                <xdr:row>125</xdr:row>
                <xdr:rowOff>63500</xdr:rowOff>
              </from>
              <to>
                <xdr:col>6</xdr:col>
                <xdr:colOff>368300</xdr:colOff>
                <xdr:row>130</xdr:row>
                <xdr:rowOff>114300</xdr:rowOff>
              </to>
            </anchor>
          </commentPr>
        </mc:Fallback>
      </mc:AlternateContent>
    </comment>
    <comment ref="C134" authorId="0" shapeId="1039" xr:uid="{00000000-0006-0000-0000-000014000000}">
      <text>
        <r>
          <rPr>
            <sz val="10"/>
            <color rgb="FF000000"/>
            <rFont val="Tahoma"/>
            <family val="2"/>
          </rPr>
          <t>Author:
Formula shows -20 copper services reduced per year</t>
        </r>
      </text>
      <mc:AlternateContent xmlns:mc="http://schemas.openxmlformats.org/markup-compatibility/2006">
        <mc:Choice Requires="v"/>
        <mc:Fallback>
          <commentPr defaultSize="0" autoFill="0" autoLine="0">
            <anchor>
              <from>
                <xdr:col>4</xdr:col>
                <xdr:colOff>184150</xdr:colOff>
                <xdr:row>132</xdr:row>
                <xdr:rowOff>63500</xdr:rowOff>
              </from>
              <to>
                <xdr:col>6</xdr:col>
                <xdr:colOff>368300</xdr:colOff>
                <xdr:row>136</xdr:row>
                <xdr:rowOff>165100</xdr:rowOff>
              </to>
            </anchor>
          </commentPr>
        </mc:Fallback>
      </mc:AlternateContent>
    </comment>
    <comment ref="C145" authorId="0" shapeId="1040" xr:uid="{00000000-0006-0000-0000-000018000000}">
      <text>
        <r>
          <rPr>
            <sz val="10"/>
            <color rgb="FF000000"/>
            <rFont val="Tahoma"/>
            <family val="2"/>
          </rPr>
          <t xml:space="preserve">Author:
</t>
        </r>
        <r>
          <rPr>
            <sz val="10"/>
            <color rgb="FF000000"/>
            <rFont val="Tahoma"/>
            <family val="2"/>
          </rPr>
          <t>formula change for DI replaced and not abandoned</t>
        </r>
      </text>
      <mc:AlternateContent xmlns:mc="http://schemas.openxmlformats.org/markup-compatibility/2006">
        <mc:Choice Requires="v"/>
        <mc:Fallback>
          <commentPr defaultSize="0" autoFill="0" autoLine="0">
            <anchor>
              <from>
                <xdr:col>4</xdr:col>
                <xdr:colOff>184150</xdr:colOff>
                <xdr:row>143</xdr:row>
                <xdr:rowOff>63500</xdr:rowOff>
              </from>
              <to>
                <xdr:col>6</xdr:col>
                <xdr:colOff>368300</xdr:colOff>
                <xdr:row>147</xdr:row>
                <xdr:rowOff>165100</xdr:rowOff>
              </to>
            </anchor>
          </commentPr>
        </mc:Fallback>
      </mc:AlternateContent>
    </comment>
    <comment ref="N145" authorId="0" shapeId="1041" xr:uid="{00000000-0006-0000-0000-00001A000000}">
      <text>
        <r>
          <rPr>
            <sz val="10"/>
            <color rgb="FF000000"/>
            <rFont val="Tahoma"/>
            <family val="2"/>
          </rPr>
          <t xml:space="preserve">Author:
</t>
        </r>
        <r>
          <rPr>
            <sz val="10"/>
            <color rgb="FF000000"/>
            <rFont val="Tahoma"/>
            <family val="2"/>
          </rPr>
          <t>For Unprotected and Uncoated Steel and Unprotected and Coated Steel</t>
        </r>
      </text>
      <mc:AlternateContent xmlns:mc="http://schemas.openxmlformats.org/markup-compatibility/2006">
        <mc:Choice Requires="v"/>
        <mc:Fallback>
          <commentPr defaultSize="0" autoFill="0" autoLine="0">
            <anchor>
              <from>
                <xdr:col>14</xdr:col>
                <xdr:colOff>482600</xdr:colOff>
                <xdr:row>143</xdr:row>
                <xdr:rowOff>63500</xdr:rowOff>
              </from>
              <to>
                <xdr:col>15</xdr:col>
                <xdr:colOff>1130300</xdr:colOff>
                <xdr:row>149</xdr:row>
                <xdr:rowOff>25400</xdr:rowOff>
              </to>
            </anchor>
          </commentPr>
        </mc:Fallback>
      </mc:AlternateContent>
    </comment>
  </commentList>
</comments>
</file>

<file path=xl/sharedStrings.xml><?xml version="1.0" encoding="utf-8"?>
<sst xmlns="http://purl.oclc.org/ooxml/spreadsheetml/main" count="280" uniqueCount="88">
  <si>
    <t>Regulated Entities</t>
  </si>
  <si>
    <t>The Berkshire Gas Company</t>
  </si>
  <si>
    <t>Total</t>
  </si>
  <si>
    <t>Steel, Cathodically Unprotected and Uncoated</t>
  </si>
  <si>
    <t>Steel, Cathodically Unprotected and Coated</t>
  </si>
  <si>
    <t>Steel, Cathodically Protected and Uncoated</t>
  </si>
  <si>
    <t>Steel, Cathodically Protected and Coated</t>
  </si>
  <si>
    <t>Plastic</t>
  </si>
  <si>
    <t>Cast or Wrought Iron</t>
  </si>
  <si>
    <t>Ductile Iron</t>
  </si>
  <si>
    <t>Copper</t>
  </si>
  <si>
    <t>Other</t>
  </si>
  <si>
    <t>services</t>
  </si>
  <si>
    <t>miles</t>
  </si>
  <si>
    <t>cast iron</t>
  </si>
  <si>
    <t>unprotected steel</t>
  </si>
  <si>
    <t>protected steel</t>
  </si>
  <si>
    <t>plastic</t>
  </si>
  <si>
    <t>copper</t>
  </si>
  <si>
    <t>Berkshire</t>
  </si>
  <si>
    <t>Miles</t>
  </si>
  <si>
    <t>Services</t>
  </si>
  <si>
    <t>Miles Total</t>
  </si>
  <si>
    <t>Services Total</t>
  </si>
  <si>
    <t>metric tons CO2e</t>
  </si>
  <si>
    <t>actual</t>
  </si>
  <si>
    <t>projected</t>
  </si>
  <si>
    <t>Columbia</t>
  </si>
  <si>
    <t>Unitil</t>
  </si>
  <si>
    <t>Eversource</t>
  </si>
  <si>
    <t>Liberty</t>
  </si>
  <si>
    <t>CI miles</t>
  </si>
  <si>
    <t>Unprot steel miles</t>
  </si>
  <si>
    <t>pipelines</t>
  </si>
  <si>
    <t>metric ton CO2e/mile-yr</t>
  </si>
  <si>
    <t>metric ton CO2e/service-yr</t>
  </si>
  <si>
    <t>projected growth</t>
  </si>
  <si>
    <t>kg/scf=metric tons CH4/1000scf</t>
  </si>
  <si>
    <t>DI miles replaced (the rest abandoned)</t>
  </si>
  <si>
    <t>DI miles</t>
  </si>
  <si>
    <r>
      <t>reductions (DPU 19-GSEP-04 LU-NJS-2 at</t>
    </r>
    <r>
      <rPr>
        <b/>
        <sz val="11"/>
        <rFont val="Calibri"/>
        <family val="2"/>
      </rPr>
      <t xml:space="preserve"> </t>
    </r>
    <r>
      <rPr>
        <i/>
        <sz val="11"/>
        <rFont val="Calibri"/>
        <family val="2"/>
      </rPr>
      <t>p.8,</t>
    </r>
    <r>
      <rPr>
        <sz val="11"/>
        <rFont val="Calibri"/>
        <family val="2"/>
      </rPr>
      <t xml:space="preserve"> p.15, </t>
    </r>
    <r>
      <rPr>
        <i/>
        <sz val="11"/>
        <rFont val="Calibri"/>
        <family val="2"/>
      </rPr>
      <t>DPU 1-7</t>
    </r>
    <r>
      <rPr>
        <sz val="11"/>
        <rFont val="Calibri"/>
        <family val="2"/>
      </rPr>
      <t>)</t>
    </r>
  </si>
  <si>
    <t>Unprot&amp;Uncoat steel miles</t>
  </si>
  <si>
    <t>Unprot Coat steel miles</t>
  </si>
  <si>
    <r>
      <t xml:space="preserve">reductions (DPU 19-GSEP-02 BGC-JP/TJ-3, </t>
    </r>
    <r>
      <rPr>
        <b/>
        <sz val="11"/>
        <rFont val="Calibri"/>
        <family val="2"/>
      </rPr>
      <t xml:space="preserve">AG 1-6, </t>
    </r>
    <r>
      <rPr>
        <i/>
        <sz val="11"/>
        <rFont val="Calibri"/>
        <family val="2"/>
      </rPr>
      <t>AG 1-7</t>
    </r>
    <r>
      <rPr>
        <sz val="11"/>
        <rFont val="Calibri"/>
        <family val="2"/>
      </rPr>
      <t>)</t>
    </r>
  </si>
  <si>
    <t>TBCL-3 p.8</t>
  </si>
  <si>
    <t>WI miles</t>
  </si>
  <si>
    <r>
      <t xml:space="preserve">reductions (19-GSEP-01 TBCL-1 at 30-31, </t>
    </r>
    <r>
      <rPr>
        <b/>
        <sz val="11"/>
        <rFont val="Calibri"/>
        <family val="2"/>
      </rPr>
      <t>TBCL-3 Att B</t>
    </r>
    <r>
      <rPr>
        <sz val="11"/>
        <rFont val="Calibri"/>
        <family val="2"/>
      </rPr>
      <t>)</t>
    </r>
  </si>
  <si>
    <t>DPU Order p. 27: 1/2 the proposed GSEP work for 2020</t>
  </si>
  <si>
    <r>
      <t xml:space="preserve">reductions (DPU 19-GSEP-05 AG-1-6 Attachment) CMA/DEM-1 at 4, </t>
    </r>
    <r>
      <rPr>
        <b/>
        <sz val="11"/>
        <rFont val="Calibri"/>
        <family val="2"/>
      </rPr>
      <t xml:space="preserve">CMA/DEM-2 at 17 </t>
    </r>
    <r>
      <rPr>
        <sz val="11"/>
        <rFont val="Calibri"/>
        <family val="2"/>
      </rPr>
      <t xml:space="preserve">and  52, </t>
    </r>
    <r>
      <rPr>
        <i/>
        <sz val="11"/>
        <rFont val="Calibri"/>
        <family val="2"/>
      </rPr>
      <t>AG 1-6,</t>
    </r>
    <r>
      <rPr>
        <sz val="11"/>
        <rFont val="Calibri"/>
        <family val="2"/>
      </rPr>
      <t xml:space="preserve"> AG-1-1(d) - Appendix A - 5 Year GSEP Plan 10 6 19 rev 1</t>
    </r>
  </si>
  <si>
    <t>Boston Gas (Table 10)</t>
  </si>
  <si>
    <t>Colonial Gas (Table 11)</t>
  </si>
  <si>
    <r>
      <t>reductions</t>
    </r>
    <r>
      <rPr>
        <i/>
        <sz val="11"/>
        <color indexed="8"/>
        <rFont val="Calibri"/>
        <family val="2"/>
      </rPr>
      <t xml:space="preserve"> </t>
    </r>
    <r>
      <rPr>
        <sz val="11"/>
        <color theme="1"/>
        <rFont val="Calibri"/>
        <family val="2"/>
        <scheme val="minor"/>
      </rPr>
      <t xml:space="preserve">(19-GSEP-03  NG-AS-2 Tables 10 &amp; 11 p28 &amp; 29, </t>
    </r>
    <r>
      <rPr>
        <i/>
        <sz val="11"/>
        <color indexed="8"/>
        <rFont val="Calibri"/>
        <family val="2"/>
      </rPr>
      <t>AG 1-7 p.782 of response to AG's 1st Q's)</t>
    </r>
  </si>
  <si>
    <t>Columbia Gas of Massachusetts (Bay State Gas Company)</t>
  </si>
  <si>
    <t>Unitil (Fitchburg Gas and Electric Light Company)</t>
  </si>
  <si>
    <t>Liberty Utilities (New England Natural Gas Company)</t>
  </si>
  <si>
    <t>Eversource Energy</t>
  </si>
  <si>
    <t>GWP (IPCC AR4, 100-year)</t>
  </si>
  <si>
    <t>mtCO2e to add to set-aside</t>
  </si>
  <si>
    <t>mtCO2e as Unprotected Steel</t>
  </si>
  <si>
    <t>mtCO2e as Protected Steel</t>
  </si>
  <si>
    <t>main pipelines</t>
  </si>
  <si>
    <t>emission factor
(g/min)</t>
  </si>
  <si>
    <t>Appendix A</t>
  </si>
  <si>
    <t>miles*</t>
  </si>
  <si>
    <t>min/year</t>
  </si>
  <si>
    <t>scf CH4/mile-yr</t>
  </si>
  <si>
    <t>mtCO2e/mile-yr</t>
  </si>
  <si>
    <t>number</t>
  </si>
  <si>
    <t>http://pubs.acs.org/doi/abs/10.1021/es505116p</t>
  </si>
  <si>
    <t>http://pubs.acs.org/doi/suppl/10.1021/es505116p/suppl_file/es505116p_si_001.pdf</t>
  </si>
  <si>
    <t>http://www.edf.org/sites/default/files/methane_studies_fact_sheet.pdf</t>
  </si>
  <si>
    <r>
      <t xml:space="preserve">* from </t>
    </r>
    <r>
      <rPr>
        <i/>
        <sz val="11"/>
        <color theme="1"/>
        <rFont val="Calibri"/>
        <family val="2"/>
        <scheme val="minor"/>
      </rPr>
      <t>Supporting Information - Direct Measurements Show Decreasing Methane Emissions from Natural Gas Local Distribution Systems in the United States</t>
    </r>
  </si>
  <si>
    <t>Table S2.5 National pipeline/services totals compared to the LDC partner total pipeline miles/services</t>
  </si>
  <si>
    <t>Lamb/WSU 2015 Study</t>
  </si>
  <si>
    <t>Lamb/WSU</t>
  </si>
  <si>
    <t>(EPA/GRI 1996)</t>
  </si>
  <si>
    <t>leaks*</t>
  </si>
  <si>
    <t>leaks/mile</t>
  </si>
  <si>
    <t>miles gas operators indicate could potentially be reclassified from Protected to Unprotected Steel</t>
  </si>
  <si>
    <t>Table 8 Set-aside (remaining for 2019)</t>
  </si>
  <si>
    <t>Table 7 total     (actual for 2019)</t>
  </si>
  <si>
    <r>
      <t xml:space="preserve">reductions (19-GSEP-06 ES-RJB-1 at 38, </t>
    </r>
    <r>
      <rPr>
        <b/>
        <i/>
        <sz val="11"/>
        <rFont val="Calibri"/>
        <family val="2"/>
      </rPr>
      <t>bottom p. 13 &amp; top p. 14</t>
    </r>
    <r>
      <rPr>
        <i/>
        <sz val="11"/>
        <rFont val="Calibri"/>
        <family val="2"/>
      </rPr>
      <t>, AG 1-7</t>
    </r>
    <r>
      <rPr>
        <sz val="11"/>
        <rFont val="Calibri"/>
        <family val="2"/>
      </rPr>
      <t>)</t>
    </r>
  </si>
  <si>
    <t>National Grid</t>
  </si>
  <si>
    <t>Table 8 Aggregate (reg for 2019&amp;2020 is 218,554&amp;208,829)</t>
  </si>
  <si>
    <t>Appendix A. Calculation of 2021-2024 Gas Operator Limits for 310 CMR 7.73</t>
  </si>
  <si>
    <t>Conversion Factors</t>
  </si>
  <si>
    <t>WSU’s Laboratory for Atmospheric Research led a nationwide field study to better characterize and understand methane emissions associated with the delivery of natural gas. Researchers quantified methane emissions from facilities and pipes operated by 13 utilities in various regions. The study shows that methane emissions from local natural gas distribution systems are significant, especially in regions such as the Northeast where distribution infrastructure is older, but that progress is being made in reducing emissions from these systems, mainly through regulation and investment by utilities. AGA and National Grid were among the cosponsors of the study, and sampling occurred in the following MA National Grid municipalities: Braintree, Burlington, Milton, Norwood, Acton, Ayer, Quincy, Waltham, Wellesley, Weymouth. Cooperation was also provided by NSTAR.</t>
  </si>
  <si>
    <t xml:space="preserve">Appendix A. Calculation of Emission Factors for 310 CMR 7.73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</si>
</sst>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
    <numFmt numFmtId="165" formatCode="0.000"/>
    <numFmt numFmtId="166" formatCode="_(* #,##0_);_(* \(#,##0\);_(* &quot;-&quot;??_);_(@_)"/>
    <numFmt numFmtId="167" formatCode="_(* #,##0.0_);_(* \(#,##0.0\);_(* &quot;-&quot;??_);_(@_)"/>
    <numFmt numFmtId="168" formatCode="_(* #,##0.000000_);_(* \(#,##0.000000\);_(* &quot;-&quot;??_);_(@_)"/>
    <numFmt numFmtId="169" formatCode="#,##0.000000"/>
  </numFmts>
  <fonts count="21" x14ac:knownFonts="1">
    <font>
      <sz val="11"/>
      <color theme="1"/>
      <name val="Calibri"/>
      <family val="2"/>
      <scheme val="minor"/>
    </font>
    <font>
      <sz val="11"/>
      <name val="Calibri"/>
      <family val="2"/>
    </font>
    <font>
      <i/>
      <sz val="11"/>
      <name val="Calibri"/>
      <family val="2"/>
    </font>
    <font>
      <i/>
      <sz val="11"/>
      <color indexed="8"/>
      <name val="Calibri"/>
      <family val="2"/>
    </font>
    <font>
      <b/>
      <sz val="11"/>
      <name val="Calibri"/>
      <family val="2"/>
    </font>
    <font>
      <b/>
      <i/>
      <sz val="11"/>
      <name val="Calibri"/>
      <family val="2"/>
    </font>
    <font>
      <sz val="10"/>
      <color indexed="8"/>
      <name val="Tahoma"/>
      <family val="2"/>
    </font>
    <font>
      <sz val="11"/>
      <color theme="1"/>
      <name val="Calibri"/>
      <family val="2"/>
      <scheme val="minor"/>
    </font>
    <font>
      <b/>
      <sz val="11"/>
      <color theme="1"/>
      <name val="Calibri"/>
      <family val="2"/>
      <scheme val="minor"/>
    </font>
    <font>
      <sz val="11"/>
      <color rgb="FFFF0000"/>
      <name val="Calibri"/>
      <family val="2"/>
      <scheme val="minor"/>
    </font>
    <font>
      <sz val="11"/>
      <name val="Calibri"/>
      <family val="2"/>
      <scheme val="minor"/>
    </font>
    <font>
      <i/>
      <sz val="11"/>
      <name val="Calibri"/>
      <family val="2"/>
      <scheme val="minor"/>
    </font>
    <font>
      <u/>
      <sz val="11"/>
      <color theme="1"/>
      <name val="Calibri"/>
      <family val="2"/>
      <scheme val="minor"/>
    </font>
    <font>
      <b/>
      <sz val="16"/>
      <color theme="1"/>
      <name val="Calibri"/>
      <family val="2"/>
      <scheme val="minor"/>
    </font>
    <font>
      <i/>
      <sz val="11"/>
      <color theme="1"/>
      <name val="Calibri"/>
      <family val="2"/>
      <scheme val="minor"/>
    </font>
    <font>
      <b/>
      <i/>
      <sz val="11"/>
      <color theme="1"/>
      <name val="Calibri"/>
      <family val="2"/>
      <scheme val="minor"/>
    </font>
    <font>
      <b/>
      <sz val="11"/>
      <name val="Calibri"/>
      <family val="2"/>
      <scheme val="minor"/>
    </font>
    <font>
      <sz val="10"/>
      <color rgb="FF000000"/>
      <name val="Tahoma"/>
      <family val="2"/>
    </font>
    <font>
      <u/>
      <sz val="11"/>
      <color theme="10"/>
      <name val="Calibri"/>
      <family val="2"/>
      <scheme val="minor"/>
    </font>
    <font>
      <sz val="8"/>
      <name val="Calibri"/>
      <family val="2"/>
      <scheme val="minor"/>
    </font>
    <font>
      <sz val="11"/>
      <color theme="0"/>
      <name val="Calibri"/>
      <family val="2"/>
      <scheme val="minor"/>
    </font>
  </fonts>
  <fills count="2">
    <fill>
      <patternFill patternType="none"/>
    </fill>
    <fill>
      <patternFill patternType="gray125"/>
    </fill>
  </fills>
  <borders count="24">
    <border>
      <start/>
      <end/>
      <top/>
      <bottom/>
      <diagonal/>
    </border>
    <border>
      <start style="thin">
        <color indexed="64"/>
      </start>
      <end/>
      <top style="thin">
        <color indexed="64"/>
      </top>
      <bottom/>
      <diagonal/>
    </border>
    <border>
      <start/>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style="thin">
        <color indexed="64"/>
      </end>
      <top style="thin">
        <color indexed="64"/>
      </top>
      <bottom/>
      <diagonal/>
    </border>
    <border>
      <start style="thin">
        <color indexed="64"/>
      </start>
      <end style="thin">
        <color indexed="64"/>
      </end>
      <top style="thin">
        <color indexed="64"/>
      </top>
      <bottom style="thin">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end style="medium">
        <color indexed="64"/>
      </end>
      <top/>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s>
  <cellStyleXfs count="4">
    <xf numFmtId="0" fontId="0" fillId="0" borderId="0"/>
    <xf numFmtId="43" fontId="7" fillId="0" borderId="0" applyFont="0" applyFill="0" applyBorder="0" applyAlignment="0" applyProtection="0"/>
    <xf numFmtId="9" fontId="7" fillId="0" borderId="0" applyFont="0" applyFill="0" applyBorder="0" applyAlignment="0" applyProtection="0"/>
    <xf numFmtId="0" fontId="18" fillId="0" borderId="0" applyNumberFormat="0" applyFill="0" applyBorder="0" applyAlignment="0" applyProtection="0"/>
  </cellStyleXfs>
  <cellXfs count="137">
    <xf numFmtId="0" fontId="0" fillId="0" borderId="0" xfId="0"/>
    <xf numFmtId="9" fontId="7" fillId="0" borderId="0" xfId="2" applyFont="1" applyBorder="1"/>
    <xf numFmtId="0" fontId="0" fillId="0" borderId="0" xfId="0" applyFont="1" applyBorder="1"/>
    <xf numFmtId="3" fontId="0" fillId="0" borderId="0" xfId="0" applyNumberFormat="1" applyFont="1" applyFill="1" applyBorder="1"/>
    <xf numFmtId="0" fontId="0" fillId="0" borderId="0" xfId="0" applyFont="1" applyFill="1" applyBorder="1"/>
    <xf numFmtId="2" fontId="0" fillId="0" borderId="0" xfId="0" applyNumberFormat="1" applyFont="1" applyBorder="1"/>
    <xf numFmtId="1" fontId="0" fillId="0" borderId="0" xfId="0" applyNumberFormat="1" applyFont="1" applyBorder="1"/>
    <xf numFmtId="1" fontId="0" fillId="0" borderId="0" xfId="0" applyNumberFormat="1" applyFont="1" applyFill="1" applyBorder="1"/>
    <xf numFmtId="0" fontId="0" fillId="0" borderId="0" xfId="0" applyFont="1" applyBorder="1" applyAlignment="1">
      <alignment horizontal="right"/>
    </xf>
    <xf numFmtId="0" fontId="0" fillId="0" borderId="0" xfId="0" applyFont="1" applyFill="1" applyBorder="1" applyAlignment="1">
      <alignment horizontal="right"/>
    </xf>
    <xf numFmtId="0" fontId="10" fillId="0" borderId="0" xfId="0" applyFont="1" applyFill="1" applyBorder="1"/>
    <xf numFmtId="1" fontId="10" fillId="0" borderId="0" xfId="0" applyNumberFormat="1" applyFont="1" applyFill="1" applyBorder="1"/>
    <xf numFmtId="165" fontId="0" fillId="0" borderId="0" xfId="0" applyNumberFormat="1" applyFont="1" applyFill="1" applyBorder="1"/>
    <xf numFmtId="9" fontId="7" fillId="0" borderId="0" xfId="2" applyFont="1" applyFill="1" applyBorder="1"/>
    <xf numFmtId="2" fontId="0" fillId="0" borderId="0" xfId="0" applyNumberFormat="1" applyFont="1" applyFill="1" applyBorder="1"/>
    <xf numFmtId="164" fontId="0" fillId="0" borderId="0" xfId="0" applyNumberFormat="1" applyFont="1" applyFill="1" applyBorder="1"/>
    <xf numFmtId="0" fontId="11" fillId="0" borderId="0" xfId="0" applyFont="1" applyFill="1" applyBorder="1"/>
    <xf numFmtId="3" fontId="0" fillId="0" borderId="0" xfId="0" applyNumberFormat="1" applyFont="1" applyBorder="1"/>
    <xf numFmtId="0" fontId="8" fillId="0" borderId="1" xfId="0" applyFont="1" applyFill="1" applyBorder="1"/>
    <xf numFmtId="0" fontId="0" fillId="0" borderId="2" xfId="0" applyFont="1" applyBorder="1"/>
    <xf numFmtId="0" fontId="0" fillId="0" borderId="2" xfId="0" applyFont="1" applyFill="1" applyBorder="1"/>
    <xf numFmtId="0" fontId="12" fillId="0" borderId="3" xfId="0" applyFont="1" applyFill="1" applyBorder="1"/>
    <xf numFmtId="0" fontId="0" fillId="0" borderId="4" xfId="0" applyFont="1" applyBorder="1"/>
    <xf numFmtId="0" fontId="0" fillId="0" borderId="3" xfId="0" applyFont="1" applyFill="1" applyBorder="1"/>
    <xf numFmtId="0" fontId="0" fillId="0" borderId="5" xfId="0" applyFont="1" applyFill="1" applyBorder="1"/>
    <xf numFmtId="0" fontId="0" fillId="0" borderId="6" xfId="0" applyFont="1" applyFill="1" applyBorder="1"/>
    <xf numFmtId="0" fontId="0" fillId="0" borderId="6" xfId="0" applyFont="1" applyBorder="1"/>
    <xf numFmtId="1" fontId="0" fillId="0" borderId="6" xfId="0" applyNumberFormat="1" applyFont="1" applyBorder="1"/>
    <xf numFmtId="0" fontId="0" fillId="0" borderId="1" xfId="0" applyFont="1" applyFill="1" applyBorder="1"/>
    <xf numFmtId="2" fontId="10" fillId="0" borderId="0" xfId="0" applyNumberFormat="1" applyFont="1" applyFill="1" applyBorder="1"/>
    <xf numFmtId="0" fontId="10" fillId="0" borderId="2" xfId="0" applyFont="1" applyBorder="1"/>
    <xf numFmtId="1" fontId="11" fillId="0" borderId="0" xfId="0" applyNumberFormat="1" applyFont="1" applyFill="1" applyBorder="1"/>
    <xf numFmtId="0" fontId="10" fillId="0" borderId="0" xfId="0" applyFont="1" applyBorder="1"/>
    <xf numFmtId="0" fontId="0" fillId="0" borderId="3" xfId="0" applyFont="1" applyFill="1" applyBorder="1" applyAlignment="1">
      <alignment horizontal="left"/>
    </xf>
    <xf numFmtId="3" fontId="0" fillId="0" borderId="6" xfId="0" applyNumberFormat="1" applyFont="1" applyFill="1" applyBorder="1"/>
    <xf numFmtId="0" fontId="9" fillId="0" borderId="0" xfId="0" applyFont="1" applyBorder="1"/>
    <xf numFmtId="0" fontId="13" fillId="0" borderId="0" xfId="0" applyFont="1" applyFill="1" applyBorder="1" applyAlignment="1">
      <alignment horizontal="center"/>
    </xf>
    <xf numFmtId="0" fontId="14" fillId="0" borderId="0" xfId="0" applyFont="1" applyBorder="1"/>
    <xf numFmtId="0" fontId="13" fillId="0" borderId="0" xfId="0" applyFont="1" applyFill="1" applyBorder="1" applyAlignment="1">
      <alignment horizontal="left"/>
    </xf>
    <xf numFmtId="0" fontId="0" fillId="0" borderId="0" xfId="0" applyFont="1" applyFill="1" applyBorder="1" applyAlignment="1">
      <alignment horizontal="left"/>
    </xf>
    <xf numFmtId="0" fontId="8" fillId="0" borderId="0" xfId="0" applyFont="1" applyFill="1" applyBorder="1"/>
    <xf numFmtId="0" fontId="8" fillId="0" borderId="0" xfId="0" applyFont="1" applyBorder="1"/>
    <xf numFmtId="0" fontId="14" fillId="0" borderId="0" xfId="0" applyFont="1" applyFill="1" applyBorder="1"/>
    <xf numFmtId="0" fontId="15" fillId="0" borderId="0" xfId="0" applyFont="1" applyBorder="1"/>
    <xf numFmtId="165" fontId="14" fillId="0" borderId="0" xfId="0" applyNumberFormat="1" applyFont="1" applyBorder="1"/>
    <xf numFmtId="2" fontId="16" fillId="0" borderId="0" xfId="0" applyNumberFormat="1" applyFont="1" applyFill="1" applyBorder="1"/>
    <xf numFmtId="0" fontId="16" fillId="0" borderId="0" xfId="0" applyFont="1" applyFill="1" applyBorder="1"/>
    <xf numFmtId="164" fontId="16" fillId="0" borderId="0" xfId="0" applyNumberFormat="1" applyFont="1" applyFill="1" applyBorder="1"/>
    <xf numFmtId="0" fontId="0" fillId="0" borderId="6" xfId="0" applyFont="1" applyFill="1" applyBorder="1" applyAlignment="1">
      <alignment horizontal="right"/>
    </xf>
    <xf numFmtId="0" fontId="0" fillId="0" borderId="6" xfId="0" applyFont="1" applyFill="1" applyBorder="1" applyAlignment="1">
      <alignment horizontal="left"/>
    </xf>
    <xf numFmtId="0" fontId="12" fillId="0" borderId="0" xfId="0" applyFont="1" applyBorder="1"/>
    <xf numFmtId="2" fontId="0" fillId="0" borderId="0" xfId="0" applyNumberFormat="1" applyFont="1" applyBorder="1" applyAlignment="1">
      <alignment horizontal="right"/>
    </xf>
    <xf numFmtId="0" fontId="10" fillId="0" borderId="2" xfId="0" applyFont="1" applyFill="1" applyBorder="1"/>
    <xf numFmtId="0" fontId="0" fillId="0" borderId="0" xfId="0" applyAlignment="1">
      <alignment horizontal="center"/>
    </xf>
    <xf numFmtId="0" fontId="8" fillId="0" borderId="0" xfId="0" applyFont="1"/>
    <xf numFmtId="0" fontId="8" fillId="0" borderId="0" xfId="0" applyFont="1" applyAlignment="1">
      <alignment horizontal="left"/>
    </xf>
    <xf numFmtId="0" fontId="0" fillId="0" borderId="0" xfId="0" applyAlignment="1">
      <alignment horizontal="center" wrapText="1"/>
    </xf>
    <xf numFmtId="0" fontId="0" fillId="0" borderId="9" xfId="0" applyBorder="1"/>
    <xf numFmtId="166" fontId="0" fillId="0" borderId="9" xfId="1" applyNumberFormat="1" applyFont="1" applyBorder="1" applyAlignment="1">
      <alignment horizontal="center" wrapText="1"/>
    </xf>
    <xf numFmtId="0" fontId="8" fillId="0" borderId="10" xfId="0" applyFont="1" applyBorder="1" applyAlignment="1">
      <alignment horizontal="center"/>
    </xf>
    <xf numFmtId="0" fontId="0" fillId="0" borderId="11" xfId="0" applyBorder="1"/>
    <xf numFmtId="0" fontId="0" fillId="0" borderId="12" xfId="0" applyBorder="1"/>
    <xf numFmtId="0" fontId="0" fillId="0" borderId="13" xfId="0" applyBorder="1" applyAlignment="1">
      <alignment horizontal="center" wrapText="1"/>
    </xf>
    <xf numFmtId="0" fontId="0" fillId="0" borderId="0" xfId="0" applyBorder="1" applyAlignment="1">
      <alignment horizontal="center" wrapText="1"/>
    </xf>
    <xf numFmtId="0" fontId="0" fillId="0" borderId="0" xfId="0" applyBorder="1" applyAlignment="1"/>
    <xf numFmtId="0" fontId="0" fillId="0" borderId="14" xfId="0" applyBorder="1" applyAlignment="1">
      <alignment horizontal="center" wrapText="1"/>
    </xf>
    <xf numFmtId="0" fontId="0" fillId="0" borderId="13" xfId="0" applyBorder="1"/>
    <xf numFmtId="0" fontId="0" fillId="0" borderId="0" xfId="0" applyBorder="1"/>
    <xf numFmtId="0" fontId="0" fillId="0" borderId="14" xfId="0" applyBorder="1"/>
    <xf numFmtId="166" fontId="0" fillId="0" borderId="13" xfId="1" applyNumberFormat="1" applyFont="1" applyBorder="1" applyAlignment="1">
      <alignment horizontal="center" wrapText="1"/>
    </xf>
    <xf numFmtId="166" fontId="0" fillId="0" borderId="0" xfId="1" applyNumberFormat="1" applyFont="1" applyBorder="1" applyAlignment="1">
      <alignment horizontal="center" wrapText="1"/>
    </xf>
    <xf numFmtId="167" fontId="0" fillId="0" borderId="0" xfId="1" applyNumberFormat="1" applyFont="1" applyBorder="1"/>
    <xf numFmtId="0" fontId="8" fillId="0" borderId="18" xfId="0" applyFont="1" applyBorder="1"/>
    <xf numFmtId="0" fontId="0" fillId="0" borderId="19" xfId="0" applyBorder="1" applyAlignment="1">
      <alignment horizontal="center" wrapText="1"/>
    </xf>
    <xf numFmtId="0" fontId="0" fillId="0" borderId="19" xfId="0" applyBorder="1"/>
    <xf numFmtId="0" fontId="0" fillId="0" borderId="19" xfId="0" applyBorder="1" applyAlignment="1">
      <alignment horizontal="center"/>
    </xf>
    <xf numFmtId="0" fontId="0" fillId="0" borderId="0" xfId="0" applyFill="1" applyBorder="1"/>
    <xf numFmtId="0" fontId="18" fillId="0" borderId="2" xfId="3" applyBorder="1" applyAlignment="1" applyProtection="1"/>
    <xf numFmtId="0" fontId="18" fillId="0" borderId="0" xfId="3" applyBorder="1" applyAlignment="1" applyProtection="1"/>
    <xf numFmtId="0" fontId="0" fillId="0" borderId="0" xfId="0" applyBorder="1" applyAlignment="1">
      <alignment horizontal="left" vertical="top" wrapText="1"/>
    </xf>
    <xf numFmtId="0" fontId="15" fillId="0" borderId="0" xfId="0" applyFont="1" applyFill="1" applyBorder="1"/>
    <xf numFmtId="0" fontId="0" fillId="0" borderId="2" xfId="0" applyFont="1" applyFill="1" applyBorder="1" applyAlignment="1">
      <alignment horizontal="center"/>
    </xf>
    <xf numFmtId="164" fontId="8" fillId="0" borderId="0" xfId="0" applyNumberFormat="1" applyFont="1" applyFill="1" applyBorder="1"/>
    <xf numFmtId="1" fontId="14" fillId="0" borderId="0" xfId="0" applyNumberFormat="1" applyFont="1" applyFill="1" applyBorder="1"/>
    <xf numFmtId="2" fontId="0" fillId="0" borderId="0" xfId="0" applyNumberFormat="1" applyFont="1" applyFill="1" applyBorder="1" applyAlignment="1">
      <alignment horizontal="right"/>
    </xf>
    <xf numFmtId="2" fontId="16" fillId="0" borderId="0" xfId="0" applyNumberFormat="1" applyFont="1" applyFill="1" applyBorder="1" applyAlignment="1">
      <alignment horizontal="center" vertical="center"/>
    </xf>
    <xf numFmtId="168" fontId="0" fillId="0" borderId="14" xfId="0" applyNumberFormat="1" applyBorder="1"/>
    <xf numFmtId="169" fontId="0" fillId="0" borderId="0" xfId="0" applyNumberFormat="1" applyFont="1" applyFill="1" applyBorder="1"/>
    <xf numFmtId="0" fontId="12" fillId="0" borderId="4" xfId="0" applyFont="1" applyBorder="1"/>
    <xf numFmtId="3" fontId="0" fillId="0" borderId="7" xfId="0" applyNumberFormat="1" applyFont="1" applyFill="1" applyBorder="1"/>
    <xf numFmtId="0" fontId="0" fillId="0" borderId="21" xfId="0" applyFont="1" applyFill="1" applyBorder="1"/>
    <xf numFmtId="164" fontId="0" fillId="0" borderId="0" xfId="0" applyNumberFormat="1" applyFont="1" applyBorder="1"/>
    <xf numFmtId="0" fontId="0" fillId="0" borderId="0" xfId="0" applyFont="1"/>
    <xf numFmtId="0" fontId="0" fillId="0" borderId="0" xfId="0" applyFont="1" applyAlignment="1">
      <alignment horizontal="center"/>
    </xf>
    <xf numFmtId="166" fontId="0" fillId="0" borderId="0" xfId="1" applyNumberFormat="1" applyFont="1" applyFill="1" applyBorder="1"/>
    <xf numFmtId="0" fontId="0" fillId="0" borderId="0" xfId="0" applyFont="1" applyFill="1" applyBorder="1" applyAlignment="1">
      <alignment wrapText="1"/>
    </xf>
    <xf numFmtId="0" fontId="12" fillId="0" borderId="0" xfId="0" applyFont="1" applyFill="1" applyBorder="1"/>
    <xf numFmtId="166" fontId="10" fillId="0" borderId="0" xfId="1" applyNumberFormat="1" applyFont="1" applyFill="1" applyBorder="1"/>
    <xf numFmtId="166" fontId="10" fillId="0" borderId="6" xfId="1" applyNumberFormat="1" applyFont="1" applyFill="1" applyBorder="1"/>
    <xf numFmtId="166" fontId="10" fillId="0" borderId="2" xfId="1" applyNumberFormat="1" applyFont="1" applyFill="1" applyBorder="1"/>
    <xf numFmtId="3" fontId="10" fillId="0" borderId="6" xfId="0" applyNumberFormat="1" applyFont="1" applyFill="1" applyBorder="1"/>
    <xf numFmtId="3" fontId="10" fillId="0" borderId="22" xfId="0" applyNumberFormat="1" applyFont="1" applyFill="1" applyBorder="1"/>
    <xf numFmtId="3" fontId="0" fillId="0" borderId="4" xfId="0" applyNumberFormat="1" applyFont="1" applyFill="1" applyBorder="1"/>
    <xf numFmtId="43" fontId="0" fillId="0" borderId="0" xfId="1" applyNumberFormat="1" applyFont="1" applyFill="1" applyBorder="1"/>
    <xf numFmtId="1" fontId="0" fillId="0" borderId="4" xfId="0" applyNumberFormat="1" applyFont="1" applyBorder="1"/>
    <xf numFmtId="2" fontId="0" fillId="0" borderId="0" xfId="0" applyNumberFormat="1" applyFill="1" applyBorder="1"/>
    <xf numFmtId="1" fontId="0" fillId="0" borderId="4" xfId="0" applyNumberFormat="1" applyFont="1" applyFill="1" applyBorder="1"/>
    <xf numFmtId="1" fontId="0" fillId="0" borderId="7" xfId="0" applyNumberFormat="1" applyFont="1" applyBorder="1"/>
    <xf numFmtId="164" fontId="0" fillId="0" borderId="0" xfId="0" applyNumberFormat="1" applyFill="1" applyBorder="1"/>
    <xf numFmtId="1" fontId="14" fillId="0" borderId="0" xfId="0" applyNumberFormat="1" applyFont="1" applyFill="1" applyBorder="1" applyAlignment="1">
      <alignment horizontal="right"/>
    </xf>
    <xf numFmtId="0" fontId="0" fillId="0" borderId="0" xfId="0" applyFont="1" applyBorder="1" applyAlignment="1">
      <alignment horizontal="left"/>
    </xf>
    <xf numFmtId="0" fontId="0" fillId="0" borderId="20" xfId="0" applyBorder="1" applyAlignment="1">
      <alignment horizontal="center"/>
    </xf>
    <xf numFmtId="166" fontId="0" fillId="0" borderId="15" xfId="1" applyNumberFormat="1" applyFont="1" applyBorder="1" applyAlignment="1">
      <alignment horizontal="center" wrapText="1"/>
    </xf>
    <xf numFmtId="166" fontId="0" fillId="0" borderId="16" xfId="1" applyNumberFormat="1" applyFont="1" applyBorder="1" applyAlignment="1">
      <alignment horizontal="center" wrapText="1"/>
    </xf>
    <xf numFmtId="167" fontId="0" fillId="0" borderId="16" xfId="1" applyNumberFormat="1" applyFont="1" applyBorder="1"/>
    <xf numFmtId="2" fontId="0" fillId="0" borderId="16" xfId="0" applyNumberFormat="1" applyFont="1" applyBorder="1"/>
    <xf numFmtId="168" fontId="0" fillId="0" borderId="17" xfId="0" applyNumberFormat="1" applyFont="1" applyBorder="1"/>
    <xf numFmtId="165" fontId="0" fillId="0" borderId="0" xfId="0" applyNumberFormat="1" applyBorder="1"/>
    <xf numFmtId="166" fontId="0" fillId="0" borderId="0" xfId="0" applyNumberFormat="1" applyFont="1" applyBorder="1"/>
    <xf numFmtId="0" fontId="8" fillId="0" borderId="0" xfId="0" applyFont="1" applyBorder="1" applyAlignment="1">
      <alignment horizontal="center"/>
    </xf>
    <xf numFmtId="168" fontId="0" fillId="0" borderId="0" xfId="0" applyNumberFormat="1" applyBorder="1"/>
    <xf numFmtId="167" fontId="0" fillId="0" borderId="0" xfId="1" applyNumberFormat="1" applyFont="1" applyFill="1" applyBorder="1"/>
    <xf numFmtId="168" fontId="0" fillId="0" borderId="0" xfId="0" applyNumberFormat="1" applyFont="1" applyBorder="1"/>
    <xf numFmtId="3" fontId="20" fillId="0" borderId="0" xfId="0" applyNumberFormat="1" applyFont="1" applyFill="1" applyBorder="1"/>
    <xf numFmtId="3" fontId="20" fillId="0" borderId="6" xfId="0" applyNumberFormat="1" applyFont="1" applyFill="1" applyBorder="1"/>
    <xf numFmtId="3" fontId="20" fillId="0" borderId="2" xfId="0" applyNumberFormat="1" applyFont="1" applyFill="1" applyBorder="1"/>
    <xf numFmtId="3" fontId="20" fillId="0" borderId="22" xfId="0" applyNumberFormat="1" applyFont="1" applyFill="1" applyBorder="1"/>
    <xf numFmtId="3" fontId="0" fillId="0" borderId="2" xfId="0" applyNumberFormat="1" applyFont="1" applyFill="1" applyBorder="1"/>
    <xf numFmtId="3" fontId="0" fillId="0" borderId="8" xfId="0" applyNumberFormat="1" applyFont="1" applyFill="1" applyBorder="1"/>
    <xf numFmtId="3" fontId="0" fillId="0" borderId="22" xfId="0" applyNumberFormat="1" applyFont="1" applyFill="1" applyBorder="1"/>
    <xf numFmtId="3" fontId="0" fillId="0" borderId="23" xfId="0" applyNumberFormat="1" applyFont="1" applyFill="1" applyBorder="1"/>
    <xf numFmtId="0" fontId="0" fillId="0" borderId="2" xfId="0" applyFont="1" applyFill="1" applyBorder="1" applyAlignment="1">
      <alignment horizontal="center"/>
    </xf>
    <xf numFmtId="0" fontId="0" fillId="0" borderId="8" xfId="0" applyFont="1" applyFill="1" applyBorder="1" applyAlignment="1">
      <alignment horizontal="center"/>
    </xf>
    <xf numFmtId="0" fontId="0" fillId="0" borderId="0" xfId="0" applyFont="1" applyFill="1" applyBorder="1" applyAlignment="1">
      <alignment horizontal="center" wrapText="1"/>
    </xf>
    <xf numFmtId="0" fontId="12" fillId="0" borderId="2" xfId="0" applyFont="1" applyFill="1" applyBorder="1" applyAlignment="1">
      <alignment horizontal="center"/>
    </xf>
    <xf numFmtId="0" fontId="12" fillId="0" borderId="8" xfId="0" applyFont="1" applyFill="1" applyBorder="1" applyAlignment="1">
      <alignment horizontal="center"/>
    </xf>
    <xf numFmtId="0" fontId="0" fillId="0" borderId="0" xfId="0" applyBorder="1" applyAlignment="1">
      <alignment horizontal="left" vertical="top"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2.xml"/><Relationship Id="rId3" Type="http://purl.oclc.org/ooxml/officeDocument/relationships/theme" Target="theme/theme1.xml"/><Relationship Id="rId7"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 Id="rId9" Type="http://purl.oclc.org/ooxml/officeDocument/relationships/customXml" Target="../customXml/item3.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14</xdr:col>
          <xdr:colOff>482600</xdr:colOff>
          <xdr:row>16</xdr:row>
          <xdr:rowOff>63500</xdr:rowOff>
        </xdr:from>
        <xdr:to>
          <xdr:col>15</xdr:col>
          <xdr:colOff>1130300</xdr:colOff>
          <xdr:row>23</xdr:row>
          <xdr:rowOff>76200</xdr:rowOff>
        </xdr:to>
        <xdr:sp macro="" textlink="">
          <xdr:nvSpPr>
            <xdr:cNvPr id="1025" name="Comment 31" hidden="1">
              <a:extLst>
                <a:ext uri="{FF2B5EF4-FFF2-40B4-BE49-F238E27FC236}">
                  <a16:creationId xmlns:a16="http://schemas.microsoft.com/office/drawing/2014/main" id="{4818C650-1A9D-45D2-92C0-7FEDA1AE4F97}"/>
                </a:ext>
              </a:extLst>
            </xdr:cNvPr>
            <xdr:cNvSpPr txBox="1">
              <a:spLocks noChangeArrowheads="1"/>
            </xdr:cNvSpPr>
          </xdr:nvSpPr>
          <xdr:spPr bwMode="auto">
            <a:xfrm>
              <a:off x="11093450" y="3092450"/>
              <a:ext cx="1231900" cy="13017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 Unprotected and Uncoated Steel, Unprotected and Coated Steel, and Cast/Wrought Iron</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444500</xdr:colOff>
          <xdr:row>39</xdr:row>
          <xdr:rowOff>63500</xdr:rowOff>
        </xdr:from>
        <xdr:to>
          <xdr:col>8</xdr:col>
          <xdr:colOff>38100</xdr:colOff>
          <xdr:row>46</xdr:row>
          <xdr:rowOff>88900</xdr:rowOff>
        </xdr:to>
        <xdr:sp macro="" textlink="">
          <xdr:nvSpPr>
            <xdr:cNvPr id="1026" name="Comment 24" hidden="1">
              <a:extLst>
                <a:ext uri="{FF2B5EF4-FFF2-40B4-BE49-F238E27FC236}">
                  <a16:creationId xmlns:a16="http://schemas.microsoft.com/office/drawing/2014/main" id="{711D3816-FEB5-4E86-8338-8EBAACB5CEF0}"/>
                </a:ext>
              </a:extLst>
            </xdr:cNvPr>
            <xdr:cNvSpPr txBox="1">
              <a:spLocks noChangeArrowheads="1"/>
            </xdr:cNvSpPr>
          </xdr:nvSpPr>
          <xdr:spPr bwMode="auto">
            <a:xfrm>
              <a:off x="5467350" y="7327900"/>
              <a:ext cx="1238250" cy="13144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formula changes since Eversource did not provide reductions by material type.</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444500</xdr:colOff>
          <xdr:row>40</xdr:row>
          <xdr:rowOff>63500</xdr:rowOff>
        </xdr:from>
        <xdr:to>
          <xdr:col>8</xdr:col>
          <xdr:colOff>38100</xdr:colOff>
          <xdr:row>44</xdr:row>
          <xdr:rowOff>165100</xdr:rowOff>
        </xdr:to>
        <xdr:sp macro="" textlink="">
          <xdr:nvSpPr>
            <xdr:cNvPr id="1027" name="Comment 26" hidden="1">
              <a:extLst>
                <a:ext uri="{FF2B5EF4-FFF2-40B4-BE49-F238E27FC236}">
                  <a16:creationId xmlns:a16="http://schemas.microsoft.com/office/drawing/2014/main" id="{5F0CD32C-6E84-41EB-A775-DD6CEA0693EE}"/>
                </a:ext>
              </a:extLst>
            </xdr:cNvPr>
            <xdr:cNvSpPr txBox="1">
              <a:spLocks noChangeArrowheads="1"/>
            </xdr:cNvSpPr>
          </xdr:nvSpPr>
          <xdr:spPr bwMode="auto">
            <a:xfrm>
              <a:off x="5467350" y="7512050"/>
              <a:ext cx="1238250" cy="838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as above</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482600</xdr:colOff>
          <xdr:row>42</xdr:row>
          <xdr:rowOff>63500</xdr:rowOff>
        </xdr:from>
        <xdr:to>
          <xdr:col>15</xdr:col>
          <xdr:colOff>1130300</xdr:colOff>
          <xdr:row>49</xdr:row>
          <xdr:rowOff>50800</xdr:rowOff>
        </xdr:to>
        <xdr:sp macro="" textlink="">
          <xdr:nvSpPr>
            <xdr:cNvPr id="1028" name="Comment 36" hidden="1">
              <a:extLst>
                <a:ext uri="{FF2B5EF4-FFF2-40B4-BE49-F238E27FC236}">
                  <a16:creationId xmlns:a16="http://schemas.microsoft.com/office/drawing/2014/main" id="{9971E60A-7FC9-4498-A8C4-8C449CC24892}"/>
                </a:ext>
              </a:extLst>
            </xdr:cNvPr>
            <xdr:cNvSpPr txBox="1">
              <a:spLocks noChangeArrowheads="1"/>
            </xdr:cNvSpPr>
          </xdr:nvSpPr>
          <xdr:spPr bwMode="auto">
            <a:xfrm>
              <a:off x="11093450" y="7880350"/>
              <a:ext cx="1231900" cy="12763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 Unprotected and Uncoated Steel, Unprotected and Coated Steel, Cast/Wrought Iron, and Copper</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444500</xdr:colOff>
          <xdr:row>44</xdr:row>
          <xdr:rowOff>63500</xdr:rowOff>
        </xdr:from>
        <xdr:to>
          <xdr:col>8</xdr:col>
          <xdr:colOff>38100</xdr:colOff>
          <xdr:row>48</xdr:row>
          <xdr:rowOff>165100</xdr:rowOff>
        </xdr:to>
        <xdr:sp macro="" textlink="">
          <xdr:nvSpPr>
            <xdr:cNvPr id="1029" name="Comment 27" hidden="1">
              <a:extLst>
                <a:ext uri="{FF2B5EF4-FFF2-40B4-BE49-F238E27FC236}">
                  <a16:creationId xmlns:a16="http://schemas.microsoft.com/office/drawing/2014/main" id="{9596D15E-1C2D-4D30-B6E7-A8A4C0542D61}"/>
                </a:ext>
              </a:extLst>
            </xdr:cNvPr>
            <xdr:cNvSpPr txBox="1">
              <a:spLocks noChangeArrowheads="1"/>
            </xdr:cNvSpPr>
          </xdr:nvSpPr>
          <xdr:spPr bwMode="auto">
            <a:xfrm>
              <a:off x="5467350" y="8248650"/>
              <a:ext cx="1238250" cy="8382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as above</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25400</xdr:colOff>
          <xdr:row>66</xdr:row>
          <xdr:rowOff>63500</xdr:rowOff>
        </xdr:from>
        <xdr:to>
          <xdr:col>15</xdr:col>
          <xdr:colOff>635000</xdr:colOff>
          <xdr:row>70</xdr:row>
          <xdr:rowOff>165100</xdr:rowOff>
        </xdr:to>
        <xdr:sp macro="" textlink="">
          <xdr:nvSpPr>
            <xdr:cNvPr id="1030" name="Comment 8" hidden="1">
              <a:extLst>
                <a:ext uri="{FF2B5EF4-FFF2-40B4-BE49-F238E27FC236}">
                  <a16:creationId xmlns:a16="http://schemas.microsoft.com/office/drawing/2014/main" id="{75F00115-297C-403D-A9A9-AF5A00374B78}"/>
                </a:ext>
              </a:extLst>
            </xdr:cNvPr>
            <xdr:cNvSpPr txBox="1">
              <a:spLocks noChangeArrowheads="1"/>
            </xdr:cNvSpPr>
          </xdr:nvSpPr>
          <xdr:spPr bwMode="auto">
            <a:xfrm>
              <a:off x="10636250" y="12299950"/>
              <a:ext cx="1193800" cy="8382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value not available so copied from 2023</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482600</xdr:colOff>
          <xdr:row>66</xdr:row>
          <xdr:rowOff>63500</xdr:rowOff>
        </xdr:from>
        <xdr:to>
          <xdr:col>15</xdr:col>
          <xdr:colOff>1130300</xdr:colOff>
          <xdr:row>72</xdr:row>
          <xdr:rowOff>25400</xdr:rowOff>
        </xdr:to>
        <xdr:sp macro="" textlink="">
          <xdr:nvSpPr>
            <xdr:cNvPr id="1031" name="Comment 32" hidden="1">
              <a:extLst>
                <a:ext uri="{FF2B5EF4-FFF2-40B4-BE49-F238E27FC236}">
                  <a16:creationId xmlns:a16="http://schemas.microsoft.com/office/drawing/2014/main" id="{7A457D60-6BD2-46C4-A042-9CFA67F6A667}"/>
                </a:ext>
              </a:extLst>
            </xdr:cNvPr>
            <xdr:cNvSpPr txBox="1">
              <a:spLocks noChangeArrowheads="1"/>
            </xdr:cNvSpPr>
          </xdr:nvSpPr>
          <xdr:spPr bwMode="auto">
            <a:xfrm>
              <a:off x="11093450" y="12299950"/>
              <a:ext cx="1231900" cy="10668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 Unprotected and Uncoated Steel and Unprotected and Coated Steel</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482600</xdr:colOff>
          <xdr:row>91</xdr:row>
          <xdr:rowOff>63500</xdr:rowOff>
        </xdr:from>
        <xdr:to>
          <xdr:col>15</xdr:col>
          <xdr:colOff>1130300</xdr:colOff>
          <xdr:row>97</xdr:row>
          <xdr:rowOff>165100</xdr:rowOff>
        </xdr:to>
        <xdr:sp macro="" textlink="">
          <xdr:nvSpPr>
            <xdr:cNvPr id="1032" name="Comment 35" hidden="1">
              <a:extLst>
                <a:ext uri="{FF2B5EF4-FFF2-40B4-BE49-F238E27FC236}">
                  <a16:creationId xmlns:a16="http://schemas.microsoft.com/office/drawing/2014/main" id="{80C60824-18C1-4D46-98AC-D9CB8A72BEBD}"/>
                </a:ext>
              </a:extLst>
            </xdr:cNvPr>
            <xdr:cNvSpPr txBox="1">
              <a:spLocks noChangeArrowheads="1"/>
            </xdr:cNvSpPr>
          </xdr:nvSpPr>
          <xdr:spPr bwMode="auto">
            <a:xfrm>
              <a:off x="11093450" y="16903700"/>
              <a:ext cx="1231900" cy="12065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 Unprotected and Uncoated Steel, Unprotected and Coated Steel, and Other</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304800</xdr:colOff>
          <xdr:row>114</xdr:row>
          <xdr:rowOff>63500</xdr:rowOff>
        </xdr:from>
        <xdr:to>
          <xdr:col>11</xdr:col>
          <xdr:colOff>25400</xdr:colOff>
          <xdr:row>120</xdr:row>
          <xdr:rowOff>101600</xdr:rowOff>
        </xdr:to>
        <xdr:sp macro="" textlink="">
          <xdr:nvSpPr>
            <xdr:cNvPr id="1033" name="Comment 17" hidden="1">
              <a:extLst>
                <a:ext uri="{FF2B5EF4-FFF2-40B4-BE49-F238E27FC236}">
                  <a16:creationId xmlns:a16="http://schemas.microsoft.com/office/drawing/2014/main" id="{C0CB427D-D853-48FF-94D1-26D00C8D9FA7}"/>
                </a:ext>
              </a:extLst>
            </xdr:cNvPr>
            <xdr:cNvSpPr txBox="1">
              <a:spLocks noChangeArrowheads="1"/>
            </xdr:cNvSpPr>
          </xdr:nvSpPr>
          <xdr:spPr bwMode="auto">
            <a:xfrm>
              <a:off x="6972300" y="21139150"/>
              <a:ext cx="1212850" cy="11430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formula changes because only total miles reduction provided for 2023 and 2024</a:t>
              </a:r>
            </a:p>
            <a:p>
              <a:pPr algn="l" rtl="0">
                <a:defRPr sz="1000"/>
              </a:pPr>
              <a:endParaRPr lang="en-US" sz="10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304800</xdr:colOff>
          <xdr:row>115</xdr:row>
          <xdr:rowOff>63500</xdr:rowOff>
        </xdr:from>
        <xdr:to>
          <xdr:col>11</xdr:col>
          <xdr:colOff>25400</xdr:colOff>
          <xdr:row>120</xdr:row>
          <xdr:rowOff>152400</xdr:rowOff>
        </xdr:to>
        <xdr:sp macro="" textlink="">
          <xdr:nvSpPr>
            <xdr:cNvPr id="1034" name="Comment 18" hidden="1">
              <a:extLst>
                <a:ext uri="{FF2B5EF4-FFF2-40B4-BE49-F238E27FC236}">
                  <a16:creationId xmlns:a16="http://schemas.microsoft.com/office/drawing/2014/main" id="{AFED232A-8DA7-4BD3-9077-C1D08D7F61E2}"/>
                </a:ext>
              </a:extLst>
            </xdr:cNvPr>
            <xdr:cNvSpPr txBox="1">
              <a:spLocks noChangeArrowheads="1"/>
            </xdr:cNvSpPr>
          </xdr:nvSpPr>
          <xdr:spPr bwMode="auto">
            <a:xfrm>
              <a:off x="6972300" y="21323300"/>
              <a:ext cx="1212850" cy="10096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formula changes because only total miles reduction provided for 2023 and 2024</a:t>
              </a:r>
            </a:p>
            <a:p>
              <a:pPr algn="l" rtl="0">
                <a:defRPr sz="1000"/>
              </a:pPr>
              <a:endParaRPr lang="en-US" sz="10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304800</xdr:colOff>
          <xdr:row>118</xdr:row>
          <xdr:rowOff>63500</xdr:rowOff>
        </xdr:from>
        <xdr:to>
          <xdr:col>11</xdr:col>
          <xdr:colOff>25400</xdr:colOff>
          <xdr:row>124</xdr:row>
          <xdr:rowOff>76200</xdr:rowOff>
        </xdr:to>
        <xdr:sp macro="" textlink="">
          <xdr:nvSpPr>
            <xdr:cNvPr id="1035" name="Comment 15" hidden="1">
              <a:extLst>
                <a:ext uri="{FF2B5EF4-FFF2-40B4-BE49-F238E27FC236}">
                  <a16:creationId xmlns:a16="http://schemas.microsoft.com/office/drawing/2014/main" id="{2129BDAC-9101-485F-AF34-2CF81FBC6303}"/>
                </a:ext>
              </a:extLst>
            </xdr:cNvPr>
            <xdr:cNvSpPr txBox="1">
              <a:spLocks noChangeArrowheads="1"/>
            </xdr:cNvSpPr>
          </xdr:nvSpPr>
          <xdr:spPr bwMode="auto">
            <a:xfrm>
              <a:off x="6972300" y="21875750"/>
              <a:ext cx="1212850" cy="11176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formula changes because only total miles reduction provided for 2023 and 2024</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482600</xdr:colOff>
          <xdr:row>118</xdr:row>
          <xdr:rowOff>63500</xdr:rowOff>
        </xdr:from>
        <xdr:to>
          <xdr:col>15</xdr:col>
          <xdr:colOff>1130300</xdr:colOff>
          <xdr:row>124</xdr:row>
          <xdr:rowOff>177800</xdr:rowOff>
        </xdr:to>
        <xdr:sp macro="" textlink="">
          <xdr:nvSpPr>
            <xdr:cNvPr id="1036" name="Comment 33" hidden="1">
              <a:extLst>
                <a:ext uri="{FF2B5EF4-FFF2-40B4-BE49-F238E27FC236}">
                  <a16:creationId xmlns:a16="http://schemas.microsoft.com/office/drawing/2014/main" id="{6EC351CB-D118-4E24-B702-39B592B7FC2C}"/>
                </a:ext>
              </a:extLst>
            </xdr:cNvPr>
            <xdr:cNvSpPr txBox="1">
              <a:spLocks noChangeArrowheads="1"/>
            </xdr:cNvSpPr>
          </xdr:nvSpPr>
          <xdr:spPr bwMode="auto">
            <a:xfrm>
              <a:off x="11093450" y="21875750"/>
              <a:ext cx="1231900" cy="12192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20 services per year for Copper and the remaining for Unprotected and Uncoated Steel</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381000</xdr:colOff>
          <xdr:row>119</xdr:row>
          <xdr:rowOff>12700</xdr:rowOff>
        </xdr:from>
        <xdr:to>
          <xdr:col>11</xdr:col>
          <xdr:colOff>101600</xdr:colOff>
          <xdr:row>124</xdr:row>
          <xdr:rowOff>114300</xdr:rowOff>
        </xdr:to>
        <xdr:sp macro="" textlink="">
          <xdr:nvSpPr>
            <xdr:cNvPr id="1037" name="Comment 29" hidden="1">
              <a:extLst>
                <a:ext uri="{FF2B5EF4-FFF2-40B4-BE49-F238E27FC236}">
                  <a16:creationId xmlns:a16="http://schemas.microsoft.com/office/drawing/2014/main" id="{CCA96EF6-A5E8-495D-8875-A67ABD3C2E4A}"/>
                </a:ext>
              </a:extLst>
            </xdr:cNvPr>
            <xdr:cNvSpPr txBox="1">
              <a:spLocks noChangeArrowheads="1"/>
            </xdr:cNvSpPr>
          </xdr:nvSpPr>
          <xdr:spPr bwMode="auto">
            <a:xfrm>
              <a:off x="7048500" y="22009100"/>
              <a:ext cx="1212850" cy="10223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formula changes because only total miles reduction provided for 2023 and 2024</a:t>
              </a:r>
            </a:p>
            <a:p>
              <a:pPr algn="l" rtl="0">
                <a:defRPr sz="1000"/>
              </a:pPr>
              <a:endParaRPr lang="en-US" sz="10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184150</xdr:colOff>
          <xdr:row>125</xdr:row>
          <xdr:rowOff>63500</xdr:rowOff>
        </xdr:from>
        <xdr:to>
          <xdr:col>6</xdr:col>
          <xdr:colOff>368300</xdr:colOff>
          <xdr:row>130</xdr:row>
          <xdr:rowOff>114300</xdr:rowOff>
        </xdr:to>
        <xdr:sp macro="" textlink="">
          <xdr:nvSpPr>
            <xdr:cNvPr id="1038" name="Comment 16" hidden="1">
              <a:extLst>
                <a:ext uri="{FF2B5EF4-FFF2-40B4-BE49-F238E27FC236}">
                  <a16:creationId xmlns:a16="http://schemas.microsoft.com/office/drawing/2014/main" id="{20838E12-AC9D-4920-B7E8-539A9299327E}"/>
                </a:ext>
              </a:extLst>
            </xdr:cNvPr>
            <xdr:cNvSpPr txBox="1">
              <a:spLocks noChangeArrowheads="1"/>
            </xdr:cNvSpPr>
          </xdr:nvSpPr>
          <xdr:spPr bwMode="auto">
            <a:xfrm>
              <a:off x="4679950" y="23164800"/>
              <a:ext cx="1238250" cy="9715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the -20 is due to the 20 copper services that are reduced each year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184150</xdr:colOff>
          <xdr:row>132</xdr:row>
          <xdr:rowOff>63500</xdr:rowOff>
        </xdr:from>
        <xdr:to>
          <xdr:col>6</xdr:col>
          <xdr:colOff>368300</xdr:colOff>
          <xdr:row>136</xdr:row>
          <xdr:rowOff>165100</xdr:rowOff>
        </xdr:to>
        <xdr:sp macro="" textlink="">
          <xdr:nvSpPr>
            <xdr:cNvPr id="1039" name="Comment 30" hidden="1">
              <a:extLst>
                <a:ext uri="{FF2B5EF4-FFF2-40B4-BE49-F238E27FC236}">
                  <a16:creationId xmlns:a16="http://schemas.microsoft.com/office/drawing/2014/main" id="{CAACF569-785E-419A-B724-FA5414F6B5DA}"/>
                </a:ext>
              </a:extLst>
            </xdr:cNvPr>
            <xdr:cNvSpPr txBox="1">
              <a:spLocks noChangeArrowheads="1"/>
            </xdr:cNvSpPr>
          </xdr:nvSpPr>
          <xdr:spPr bwMode="auto">
            <a:xfrm>
              <a:off x="4679950" y="24453850"/>
              <a:ext cx="1238250" cy="8382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Formula shows -20 copper services reduced per year</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184150</xdr:colOff>
          <xdr:row>143</xdr:row>
          <xdr:rowOff>63500</xdr:rowOff>
        </xdr:from>
        <xdr:to>
          <xdr:col>6</xdr:col>
          <xdr:colOff>368300</xdr:colOff>
          <xdr:row>147</xdr:row>
          <xdr:rowOff>165100</xdr:rowOff>
        </xdr:to>
        <xdr:sp macro="" textlink="">
          <xdr:nvSpPr>
            <xdr:cNvPr id="1040" name="Comment 20" hidden="1">
              <a:extLst>
                <a:ext uri="{FF2B5EF4-FFF2-40B4-BE49-F238E27FC236}">
                  <a16:creationId xmlns:a16="http://schemas.microsoft.com/office/drawing/2014/main" id="{29D04668-C14B-478B-BF42-8CA5D1284A20}"/>
                </a:ext>
              </a:extLst>
            </xdr:cNvPr>
            <xdr:cNvSpPr txBox="1">
              <a:spLocks noChangeArrowheads="1"/>
            </xdr:cNvSpPr>
          </xdr:nvSpPr>
          <xdr:spPr bwMode="auto">
            <a:xfrm>
              <a:off x="4679950" y="26479500"/>
              <a:ext cx="1238250" cy="8382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formula change for DI replaced and not abandoned</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482600</xdr:colOff>
          <xdr:row>143</xdr:row>
          <xdr:rowOff>63500</xdr:rowOff>
        </xdr:from>
        <xdr:to>
          <xdr:col>15</xdr:col>
          <xdr:colOff>1130300</xdr:colOff>
          <xdr:row>149</xdr:row>
          <xdr:rowOff>25400</xdr:rowOff>
        </xdr:to>
        <xdr:sp macro="" textlink="">
          <xdr:nvSpPr>
            <xdr:cNvPr id="1041" name="Comment 34" hidden="1">
              <a:extLst>
                <a:ext uri="{FF2B5EF4-FFF2-40B4-BE49-F238E27FC236}">
                  <a16:creationId xmlns:a16="http://schemas.microsoft.com/office/drawing/2014/main" id="{62632072-8C91-4B5A-95B5-FE9FD4DB2439}"/>
                </a:ext>
              </a:extLst>
            </xdr:cNvPr>
            <xdr:cNvSpPr txBox="1">
              <a:spLocks noChangeArrowheads="1"/>
            </xdr:cNvSpPr>
          </xdr:nvSpPr>
          <xdr:spPr bwMode="auto">
            <a:xfrm>
              <a:off x="11093450" y="26479500"/>
              <a:ext cx="1231900" cy="10668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0" i="0" u="none" strike="noStrike" baseline="0%">
                  <a:solidFill>
                    <a:srgbClr val="000000"/>
                  </a:solidFill>
                  <a:latin typeface="Tahoma"/>
                  <a:ea typeface="Tahoma"/>
                  <a:cs typeface="Tahoma"/>
                </a:rPr>
                <a:t>Author:</a:t>
              </a:r>
            </a:p>
            <a:p>
              <a:pPr algn="l" rtl="0">
                <a:defRPr sz="1000"/>
              </a:pPr>
              <a:r>
                <a:rPr lang="en-US" sz="1000" b="0" i="0" u="none" strike="noStrike" baseline="0%">
                  <a:solidFill>
                    <a:srgbClr val="000000"/>
                  </a:solidFill>
                  <a:latin typeface="Tahoma"/>
                  <a:ea typeface="Tahoma"/>
                  <a:cs typeface="Tahoma"/>
                </a:rPr>
                <a:t>For Unprotected and Uncoated Steel and Unprotected and Coated Steel</a:t>
              </a:r>
            </a:p>
          </xdr:txBody>
        </xdr:sp>
        <xdr:clientData/>
      </xdr:twoCellAnchor>
    </mc:Fallback>
  </mc:AlternateContent>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3" Type="http://purl.oclc.org/ooxml/officeDocument/relationships/hyperlink" Target="http://pubs.acs.org/doi/suppl/10.1021/es505116p/suppl_file/es505116p_si_001.pdf" TargetMode="External"/><Relationship Id="rId2" Type="http://purl.oclc.org/ooxml/officeDocument/relationships/hyperlink" Target="http://www.edf.org/sites/default/files/methane_studies_fact_sheet.pdf" TargetMode="External"/><Relationship Id="rId1" Type="http://purl.oclc.org/ooxml/officeDocument/relationships/hyperlink" Target="http://pubs.acs.org/doi/abs/10.1021/es505116p" TargetMode="External"/><Relationship Id="rId4"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162"/>
  <sheetViews>
    <sheetView tabSelected="1" topLeftCell="A6" zoomScaleNormal="100" workbookViewId="0">
      <pane xSplit="1" topLeftCell="B1" activePane="topRight" state="frozen"/>
      <selection pane="topRight" activeCell="I9" sqref="I9"/>
    </sheetView>
  </sheetViews>
  <sheetFormatPr defaultColWidth="9.1796875" defaultRowHeight="14.5" x14ac:dyDescent="0.35"/>
  <cols>
    <col min="1" max="1" width="39.36328125" style="4" bestFit="1" customWidth="1"/>
    <col min="2" max="2" width="8.54296875" style="4" bestFit="1" customWidth="1"/>
    <col min="3" max="3" width="8.90625" style="2" bestFit="1" customWidth="1"/>
    <col min="4" max="7" width="7.54296875" style="2" bestFit="1" customWidth="1"/>
    <col min="8" max="8" width="8.453125" style="2" bestFit="1" customWidth="1"/>
    <col min="9" max="9" width="6.36328125" style="2" bestFit="1" customWidth="1"/>
    <col min="10" max="10" width="9.1796875" style="2" bestFit="1" customWidth="1"/>
    <col min="11" max="13" width="5.81640625" style="2" bestFit="1" customWidth="1"/>
    <col min="14" max="14" width="23.453125" style="2" bestFit="1" customWidth="1"/>
    <col min="15" max="15" width="8.36328125" style="2" customWidth="1"/>
    <col min="16" max="16" width="29" style="2" customWidth="1"/>
    <col min="17" max="18" width="7" style="2" customWidth="1"/>
    <col min="19" max="19" width="9.453125" style="2" bestFit="1" customWidth="1"/>
    <col min="20" max="20" width="7" style="2" bestFit="1" customWidth="1"/>
    <col min="21" max="22" width="6" style="2" bestFit="1" customWidth="1"/>
    <col min="23" max="24" width="9.1796875" style="2" customWidth="1"/>
    <col min="25" max="16384" width="9.1796875" style="2"/>
  </cols>
  <sheetData>
    <row r="1" spans="1:22" ht="21" x14ac:dyDescent="0.5">
      <c r="A1" s="38" t="s">
        <v>84</v>
      </c>
      <c r="B1" s="36"/>
      <c r="C1" s="36"/>
      <c r="D1" s="36"/>
      <c r="E1" s="36"/>
      <c r="F1" s="36"/>
      <c r="G1" s="36"/>
      <c r="H1" s="36"/>
      <c r="I1" s="36"/>
      <c r="J1" s="36"/>
      <c r="K1" s="36"/>
      <c r="L1" s="36"/>
      <c r="M1" s="36"/>
      <c r="N1" s="36"/>
      <c r="O1" s="36"/>
      <c r="P1" s="36"/>
      <c r="Q1" s="36"/>
      <c r="R1" s="36"/>
      <c r="S1" s="36"/>
      <c r="T1" s="36"/>
      <c r="U1" s="36"/>
      <c r="V1" s="36"/>
    </row>
    <row r="2" spans="1:22" x14ac:dyDescent="0.35">
      <c r="A2" s="28"/>
      <c r="B2" s="131" t="s">
        <v>24</v>
      </c>
      <c r="C2" s="131"/>
      <c r="D2" s="131"/>
      <c r="E2" s="131"/>
      <c r="F2" s="131"/>
      <c r="G2" s="132"/>
      <c r="R2" s="8" t="s">
        <v>33</v>
      </c>
      <c r="S2" s="2" t="s">
        <v>34</v>
      </c>
    </row>
    <row r="3" spans="1:22" x14ac:dyDescent="0.35">
      <c r="A3" s="21" t="s">
        <v>0</v>
      </c>
      <c r="B3" s="96">
        <v>2019</v>
      </c>
      <c r="C3" s="50">
        <v>2020</v>
      </c>
      <c r="D3" s="50">
        <v>2021</v>
      </c>
      <c r="E3" s="50">
        <v>2022</v>
      </c>
      <c r="F3" s="50">
        <v>2023</v>
      </c>
      <c r="G3" s="88">
        <v>2024</v>
      </c>
      <c r="R3" s="8" t="s">
        <v>14</v>
      </c>
      <c r="S3" s="87">
        <v>28.663225000000001</v>
      </c>
      <c r="T3" s="3"/>
      <c r="U3" s="5"/>
      <c r="V3" s="3"/>
    </row>
    <row r="4" spans="1:22" ht="14.5" customHeight="1" x14ac:dyDescent="0.35">
      <c r="A4" s="33" t="s">
        <v>82</v>
      </c>
      <c r="B4" s="97">
        <f t="shared" ref="B4:G4" si="0">Q37</f>
        <v>114828</v>
      </c>
      <c r="C4" s="123">
        <f t="shared" si="0"/>
        <v>110849</v>
      </c>
      <c r="D4" s="3">
        <f t="shared" si="0"/>
        <v>106817</v>
      </c>
      <c r="E4" s="3">
        <f t="shared" si="0"/>
        <v>102699</v>
      </c>
      <c r="F4" s="3">
        <f t="shared" si="0"/>
        <v>98561</v>
      </c>
      <c r="G4" s="102">
        <f t="shared" si="0"/>
        <v>94532</v>
      </c>
      <c r="L4" s="95"/>
      <c r="M4" s="95"/>
      <c r="N4" s="95"/>
      <c r="O4" s="95"/>
      <c r="P4" s="4"/>
      <c r="R4" s="8" t="s">
        <v>15</v>
      </c>
      <c r="S4" s="87">
        <v>20.281977999999999</v>
      </c>
      <c r="T4" s="3"/>
      <c r="U4" s="5"/>
      <c r="V4" s="3"/>
    </row>
    <row r="5" spans="1:22" ht="14.5" customHeight="1" x14ac:dyDescent="0.35">
      <c r="A5" s="23" t="s">
        <v>55</v>
      </c>
      <c r="B5" s="97">
        <f t="shared" ref="B5:G5" si="1">Q62</f>
        <v>27342</v>
      </c>
      <c r="C5" s="123">
        <f t="shared" si="1"/>
        <v>25669</v>
      </c>
      <c r="D5" s="3">
        <f t="shared" si="1"/>
        <v>23939</v>
      </c>
      <c r="E5" s="3">
        <f t="shared" si="1"/>
        <v>22212</v>
      </c>
      <c r="F5" s="3">
        <f t="shared" si="1"/>
        <v>20486</v>
      </c>
      <c r="G5" s="102">
        <f t="shared" si="1"/>
        <v>18756</v>
      </c>
      <c r="J5" s="4"/>
      <c r="K5" s="133" t="s">
        <v>78</v>
      </c>
      <c r="L5" s="133"/>
      <c r="M5" s="133"/>
      <c r="N5" s="133"/>
      <c r="O5" s="95"/>
      <c r="R5" s="8" t="s">
        <v>16</v>
      </c>
      <c r="S5" s="87">
        <v>1.804054</v>
      </c>
      <c r="T5" s="3"/>
      <c r="U5" s="5"/>
      <c r="V5" s="3"/>
    </row>
    <row r="6" spans="1:22" x14ac:dyDescent="0.35">
      <c r="A6" s="23" t="s">
        <v>52</v>
      </c>
      <c r="B6" s="97">
        <f t="shared" ref="B6:G6" si="2">Q87</f>
        <v>27805</v>
      </c>
      <c r="C6" s="123">
        <f t="shared" si="2"/>
        <v>27086</v>
      </c>
      <c r="D6" s="3">
        <f t="shared" si="2"/>
        <v>25341</v>
      </c>
      <c r="E6" s="3">
        <f t="shared" si="2"/>
        <v>23039</v>
      </c>
      <c r="F6" s="3">
        <f t="shared" si="2"/>
        <v>20825</v>
      </c>
      <c r="G6" s="102">
        <f t="shared" si="2"/>
        <v>18567</v>
      </c>
      <c r="J6" s="103">
        <f>1600+6.86</f>
        <v>1606.86</v>
      </c>
      <c r="K6" s="133"/>
      <c r="L6" s="133"/>
      <c r="M6" s="133"/>
      <c r="N6" s="133"/>
      <c r="O6" s="95"/>
      <c r="R6" s="8" t="s">
        <v>17</v>
      </c>
      <c r="S6" s="87">
        <v>0.215583</v>
      </c>
      <c r="T6" s="3"/>
      <c r="U6" s="5"/>
      <c r="V6" s="3"/>
    </row>
    <row r="7" spans="1:22" x14ac:dyDescent="0.35">
      <c r="A7" s="23" t="s">
        <v>54</v>
      </c>
      <c r="B7" s="97">
        <f t="shared" ref="B7:G7" si="3">Q112</f>
        <v>5922</v>
      </c>
      <c r="C7" s="123">
        <f t="shared" si="3"/>
        <v>5463</v>
      </c>
      <c r="D7" s="3">
        <f t="shared" si="3"/>
        <v>5066</v>
      </c>
      <c r="E7" s="3">
        <f t="shared" si="3"/>
        <v>4670</v>
      </c>
      <c r="F7" s="3">
        <f t="shared" si="3"/>
        <v>4273</v>
      </c>
      <c r="G7" s="102">
        <f t="shared" si="3"/>
        <v>3877</v>
      </c>
      <c r="J7" s="94">
        <f>ROUND($J$6*$S$4, 0)</f>
        <v>32590</v>
      </c>
      <c r="K7" s="4" t="s">
        <v>58</v>
      </c>
      <c r="L7" s="4"/>
      <c r="M7" s="4"/>
      <c r="O7" s="4"/>
      <c r="R7" s="8"/>
      <c r="S7" s="3"/>
      <c r="T7" s="3"/>
      <c r="U7" s="5"/>
      <c r="V7" s="3"/>
    </row>
    <row r="8" spans="1:22" x14ac:dyDescent="0.35">
      <c r="A8" s="23" t="s">
        <v>1</v>
      </c>
      <c r="B8" s="97">
        <f t="shared" ref="B8:G8" si="4">Q137</f>
        <v>3504</v>
      </c>
      <c r="C8" s="123">
        <f t="shared" si="4"/>
        <v>3299</v>
      </c>
      <c r="D8" s="3">
        <f t="shared" si="4"/>
        <v>3112</v>
      </c>
      <c r="E8" s="3">
        <f t="shared" si="4"/>
        <v>2945</v>
      </c>
      <c r="F8" s="3">
        <f t="shared" si="4"/>
        <v>2776</v>
      </c>
      <c r="G8" s="102">
        <f t="shared" si="4"/>
        <v>2605</v>
      </c>
      <c r="J8" s="94">
        <f>ROUND($J$6*$S$5, 0)</f>
        <v>2899</v>
      </c>
      <c r="K8" s="4" t="s">
        <v>59</v>
      </c>
      <c r="L8" s="4"/>
      <c r="M8" s="4"/>
      <c r="R8" s="9" t="s">
        <v>12</v>
      </c>
      <c r="S8" s="3" t="s">
        <v>35</v>
      </c>
      <c r="T8" s="3"/>
      <c r="U8" s="14"/>
      <c r="V8" s="3"/>
    </row>
    <row r="9" spans="1:22" x14ac:dyDescent="0.35">
      <c r="A9" s="24" t="s">
        <v>53</v>
      </c>
      <c r="B9" s="98">
        <f t="shared" ref="B9:G9" si="5">Q162</f>
        <v>1945</v>
      </c>
      <c r="C9" s="124">
        <f t="shared" si="5"/>
        <v>1817</v>
      </c>
      <c r="D9" s="34">
        <f t="shared" si="5"/>
        <v>1713</v>
      </c>
      <c r="E9" s="34">
        <f t="shared" si="5"/>
        <v>1618</v>
      </c>
      <c r="F9" s="34">
        <f t="shared" si="5"/>
        <v>1541</v>
      </c>
      <c r="G9" s="89">
        <f t="shared" si="5"/>
        <v>1477</v>
      </c>
      <c r="J9" s="94">
        <f>J7-J8</f>
        <v>29691</v>
      </c>
      <c r="K9" s="4" t="s">
        <v>57</v>
      </c>
      <c r="L9" s="4"/>
      <c r="M9" s="4"/>
      <c r="R9" s="8" t="s">
        <v>15</v>
      </c>
      <c r="S9" s="87">
        <v>0.12958900000000001</v>
      </c>
      <c r="T9" s="3"/>
      <c r="U9" s="5"/>
      <c r="V9" s="3"/>
    </row>
    <row r="10" spans="1:22" x14ac:dyDescent="0.35">
      <c r="A10" s="28" t="s">
        <v>80</v>
      </c>
      <c r="B10" s="99">
        <f t="shared" ref="B10:G10" si="6">SUM(B4:B9)</f>
        <v>181346</v>
      </c>
      <c r="C10" s="125">
        <f t="shared" si="6"/>
        <v>174183</v>
      </c>
      <c r="D10" s="127">
        <f t="shared" si="6"/>
        <v>165988</v>
      </c>
      <c r="E10" s="127">
        <f t="shared" si="6"/>
        <v>157183</v>
      </c>
      <c r="F10" s="127">
        <f t="shared" si="6"/>
        <v>148462</v>
      </c>
      <c r="G10" s="128">
        <f t="shared" si="6"/>
        <v>139814</v>
      </c>
      <c r="H10" s="118"/>
      <c r="J10" s="4"/>
      <c r="K10" s="4"/>
      <c r="L10" s="4"/>
      <c r="M10" s="4"/>
      <c r="R10" s="8" t="s">
        <v>16</v>
      </c>
      <c r="S10" s="87">
        <v>5.5981999999999997E-2</v>
      </c>
      <c r="T10" s="3"/>
      <c r="U10" s="5"/>
      <c r="V10" s="3"/>
    </row>
    <row r="11" spans="1:22" x14ac:dyDescent="0.35">
      <c r="A11" s="24" t="s">
        <v>79</v>
      </c>
      <c r="B11" s="100">
        <v>36907</v>
      </c>
      <c r="C11" s="124">
        <f>C10*0.05+$J$9</f>
        <v>38400.15</v>
      </c>
      <c r="D11" s="34">
        <f t="shared" ref="D11:G11" si="7">D10*0.05+$J$9</f>
        <v>37990.400000000001</v>
      </c>
      <c r="E11" s="34">
        <f t="shared" si="7"/>
        <v>37550.15</v>
      </c>
      <c r="F11" s="34">
        <f t="shared" si="7"/>
        <v>37114.1</v>
      </c>
      <c r="G11" s="89">
        <f t="shared" si="7"/>
        <v>36681.699999999997</v>
      </c>
      <c r="H11" s="118"/>
      <c r="R11" s="8" t="s">
        <v>17</v>
      </c>
      <c r="S11" s="87">
        <v>5.1359999999999999E-3</v>
      </c>
      <c r="T11" s="3"/>
      <c r="U11" s="5"/>
      <c r="V11" s="3"/>
    </row>
    <row r="12" spans="1:22" x14ac:dyDescent="0.35">
      <c r="A12" s="90" t="s">
        <v>83</v>
      </c>
      <c r="B12" s="101">
        <f>B10+B11</f>
        <v>218253</v>
      </c>
      <c r="C12" s="126">
        <f t="shared" ref="C12:G12" si="8">C10+C11</f>
        <v>212583.15</v>
      </c>
      <c r="D12" s="129">
        <f t="shared" si="8"/>
        <v>203978.4</v>
      </c>
      <c r="E12" s="129">
        <f t="shared" si="8"/>
        <v>194733.15</v>
      </c>
      <c r="F12" s="129">
        <f t="shared" si="8"/>
        <v>185576.1</v>
      </c>
      <c r="G12" s="130">
        <f t="shared" si="8"/>
        <v>176495.7</v>
      </c>
      <c r="H12" s="17"/>
      <c r="R12" s="9" t="s">
        <v>18</v>
      </c>
      <c r="S12" s="87">
        <v>0.12192</v>
      </c>
      <c r="T12" s="3"/>
      <c r="U12" s="5"/>
      <c r="V12" s="3"/>
    </row>
    <row r="13" spans="1:22" x14ac:dyDescent="0.35">
      <c r="C13" s="17"/>
      <c r="D13" s="3"/>
      <c r="E13" s="3"/>
      <c r="F13" s="3"/>
      <c r="G13" s="3"/>
    </row>
    <row r="14" spans="1:22" x14ac:dyDescent="0.35">
      <c r="A14" s="18" t="s">
        <v>82</v>
      </c>
      <c r="B14" s="81" t="s">
        <v>25</v>
      </c>
      <c r="C14" s="81" t="s">
        <v>26</v>
      </c>
      <c r="D14" s="81"/>
      <c r="E14" s="81"/>
      <c r="F14" s="81"/>
      <c r="G14" s="81"/>
      <c r="H14" s="19"/>
      <c r="I14" s="20" t="s">
        <v>51</v>
      </c>
      <c r="J14" s="19"/>
      <c r="K14" s="19"/>
      <c r="L14" s="19"/>
      <c r="M14" s="19"/>
      <c r="N14" s="19"/>
      <c r="O14" s="19"/>
      <c r="P14" s="19"/>
      <c r="Q14" s="134" t="s">
        <v>24</v>
      </c>
      <c r="R14" s="134"/>
      <c r="S14" s="134"/>
      <c r="T14" s="134"/>
      <c r="U14" s="134"/>
      <c r="V14" s="135"/>
    </row>
    <row r="15" spans="1:22" x14ac:dyDescent="0.35">
      <c r="A15" s="21" t="s">
        <v>20</v>
      </c>
      <c r="B15" s="4">
        <v>2019</v>
      </c>
      <c r="C15" s="2">
        <v>2020</v>
      </c>
      <c r="D15" s="2">
        <v>2021</v>
      </c>
      <c r="E15" s="2">
        <v>2022</v>
      </c>
      <c r="F15" s="2">
        <v>2023</v>
      </c>
      <c r="G15" s="2">
        <v>2024</v>
      </c>
      <c r="I15" s="4">
        <v>2020</v>
      </c>
      <c r="J15" s="4">
        <v>2021</v>
      </c>
      <c r="K15" s="4">
        <v>2022</v>
      </c>
      <c r="L15" s="4">
        <v>2023</v>
      </c>
      <c r="M15" s="4">
        <v>2024</v>
      </c>
      <c r="Q15" s="2">
        <v>2019</v>
      </c>
      <c r="R15" s="2">
        <v>2020</v>
      </c>
      <c r="S15" s="2">
        <v>2021</v>
      </c>
      <c r="T15" s="2">
        <v>2022</v>
      </c>
      <c r="U15" s="2">
        <v>2023</v>
      </c>
      <c r="V15" s="22">
        <v>2024</v>
      </c>
    </row>
    <row r="16" spans="1:22" x14ac:dyDescent="0.35">
      <c r="A16" s="23" t="s">
        <v>3</v>
      </c>
      <c r="B16" s="15">
        <v>654.101</v>
      </c>
      <c r="C16" s="15">
        <f>B16-I$17*B16/(B$16+B$17)</f>
        <v>613.93197047005776</v>
      </c>
      <c r="D16" s="15">
        <f t="shared" ref="D16:G17" si="9">C16-(J$17*C16/(C$16+C$17))</f>
        <v>589.83055275209244</v>
      </c>
      <c r="E16" s="15">
        <f t="shared" si="9"/>
        <v>565.72913503412713</v>
      </c>
      <c r="F16" s="15">
        <f t="shared" si="9"/>
        <v>541.05387403716259</v>
      </c>
      <c r="G16" s="15">
        <f t="shared" si="9"/>
        <v>516.95245631919727</v>
      </c>
      <c r="H16" s="13"/>
      <c r="I16" s="7">
        <f t="shared" ref="I16:M18" si="10">I26+I32</f>
        <v>71</v>
      </c>
      <c r="J16" s="7">
        <f t="shared" si="10"/>
        <v>93</v>
      </c>
      <c r="K16" s="7">
        <f t="shared" si="10"/>
        <v>96</v>
      </c>
      <c r="L16" s="7">
        <f t="shared" si="10"/>
        <v>96</v>
      </c>
      <c r="M16" s="7">
        <f t="shared" si="10"/>
        <v>93</v>
      </c>
      <c r="N16" s="4" t="s">
        <v>31</v>
      </c>
      <c r="O16" s="4"/>
      <c r="Q16" s="6">
        <f>ROUND(B16*$S$4, 0)</f>
        <v>13266</v>
      </c>
      <c r="R16" s="6">
        <f t="shared" ref="R16:V17" si="11">ROUND(C16*$S$4, 0)</f>
        <v>12452</v>
      </c>
      <c r="S16" s="6">
        <f t="shared" si="11"/>
        <v>11963</v>
      </c>
      <c r="T16" s="6">
        <f t="shared" si="11"/>
        <v>11474</v>
      </c>
      <c r="U16" s="6">
        <f t="shared" si="11"/>
        <v>10974</v>
      </c>
      <c r="V16" s="104">
        <f t="shared" si="11"/>
        <v>10485</v>
      </c>
    </row>
    <row r="17" spans="1:22" x14ac:dyDescent="0.35">
      <c r="A17" s="23" t="s">
        <v>4</v>
      </c>
      <c r="B17" s="15">
        <v>485.75900000000001</v>
      </c>
      <c r="C17" s="15">
        <f>B17-I$17*B17/(B$16+B$17)</f>
        <v>455.92802952994231</v>
      </c>
      <c r="D17" s="15">
        <f t="shared" si="9"/>
        <v>438.02944724790768</v>
      </c>
      <c r="E17" s="15">
        <f t="shared" si="9"/>
        <v>420.13086496587306</v>
      </c>
      <c r="F17" s="15">
        <f t="shared" si="9"/>
        <v>401.8061259628376</v>
      </c>
      <c r="G17" s="15">
        <f t="shared" si="9"/>
        <v>383.90754368080297</v>
      </c>
      <c r="H17" s="13"/>
      <c r="I17" s="7">
        <f t="shared" si="10"/>
        <v>70</v>
      </c>
      <c r="J17" s="7">
        <f t="shared" si="10"/>
        <v>42</v>
      </c>
      <c r="K17" s="7">
        <f t="shared" si="10"/>
        <v>42</v>
      </c>
      <c r="L17" s="7">
        <f t="shared" si="10"/>
        <v>43</v>
      </c>
      <c r="M17" s="7">
        <f t="shared" si="10"/>
        <v>42</v>
      </c>
      <c r="N17" s="4" t="s">
        <v>32</v>
      </c>
      <c r="O17" s="4"/>
      <c r="Q17" s="6">
        <f>ROUND(B17*$S$4, 0)</f>
        <v>9852</v>
      </c>
      <c r="R17" s="6">
        <f t="shared" si="11"/>
        <v>9247</v>
      </c>
      <c r="S17" s="6">
        <f t="shared" si="11"/>
        <v>8884</v>
      </c>
      <c r="T17" s="6">
        <f t="shared" si="11"/>
        <v>8521</v>
      </c>
      <c r="U17" s="6">
        <f t="shared" si="11"/>
        <v>8149</v>
      </c>
      <c r="V17" s="104">
        <f t="shared" si="11"/>
        <v>7786</v>
      </c>
    </row>
    <row r="18" spans="1:22" x14ac:dyDescent="0.35">
      <c r="A18" s="23" t="s">
        <v>5</v>
      </c>
      <c r="B18" s="15">
        <v>140.13300000000001</v>
      </c>
      <c r="C18" s="15">
        <f t="shared" ref="C18:G19" si="12">B18</f>
        <v>140.13300000000001</v>
      </c>
      <c r="D18" s="15">
        <f t="shared" si="12"/>
        <v>140.13300000000001</v>
      </c>
      <c r="E18" s="15">
        <f t="shared" si="12"/>
        <v>140.13300000000001</v>
      </c>
      <c r="F18" s="15">
        <f t="shared" si="12"/>
        <v>140.13300000000001</v>
      </c>
      <c r="G18" s="15">
        <f t="shared" si="12"/>
        <v>140.13300000000001</v>
      </c>
      <c r="H18" s="13"/>
      <c r="I18" s="7">
        <f t="shared" si="10"/>
        <v>4675</v>
      </c>
      <c r="J18" s="7">
        <f t="shared" si="10"/>
        <v>4675</v>
      </c>
      <c r="K18" s="7">
        <f t="shared" si="10"/>
        <v>4675</v>
      </c>
      <c r="L18" s="7">
        <f t="shared" si="10"/>
        <v>4675</v>
      </c>
      <c r="M18" s="7">
        <f t="shared" si="10"/>
        <v>4675</v>
      </c>
      <c r="N18" s="4" t="s">
        <v>12</v>
      </c>
      <c r="O18" s="35"/>
      <c r="Q18" s="6">
        <f>ROUND(B18*$S$5,0)</f>
        <v>253</v>
      </c>
      <c r="R18" s="6">
        <f t="shared" ref="R18:V19" si="13">ROUND(C18*$S$5,0)</f>
        <v>253</v>
      </c>
      <c r="S18" s="6">
        <f t="shared" si="13"/>
        <v>253</v>
      </c>
      <c r="T18" s="6">
        <f t="shared" si="13"/>
        <v>253</v>
      </c>
      <c r="U18" s="6">
        <f t="shared" si="13"/>
        <v>253</v>
      </c>
      <c r="V18" s="104">
        <f t="shared" si="13"/>
        <v>253</v>
      </c>
    </row>
    <row r="19" spans="1:22" x14ac:dyDescent="0.35">
      <c r="A19" s="23" t="s">
        <v>6</v>
      </c>
      <c r="B19" s="15">
        <v>2370.0230000000001</v>
      </c>
      <c r="C19" s="15">
        <f t="shared" si="12"/>
        <v>2370.0230000000001</v>
      </c>
      <c r="D19" s="15">
        <f t="shared" si="12"/>
        <v>2370.0230000000001</v>
      </c>
      <c r="E19" s="15">
        <f t="shared" si="12"/>
        <v>2370.0230000000001</v>
      </c>
      <c r="F19" s="15">
        <f t="shared" si="12"/>
        <v>2370.0230000000001</v>
      </c>
      <c r="G19" s="15">
        <f t="shared" si="12"/>
        <v>2370.0230000000001</v>
      </c>
      <c r="H19" s="13"/>
      <c r="I19" s="4"/>
      <c r="J19" s="4"/>
      <c r="K19" s="4"/>
      <c r="L19" s="4"/>
      <c r="M19" s="4"/>
      <c r="N19" s="4"/>
      <c r="Q19" s="6">
        <f>ROUND(B19*$S$5,0)</f>
        <v>4276</v>
      </c>
      <c r="R19" s="6">
        <f t="shared" si="13"/>
        <v>4276</v>
      </c>
      <c r="S19" s="6">
        <f t="shared" si="13"/>
        <v>4276</v>
      </c>
      <c r="T19" s="6">
        <f t="shared" si="13"/>
        <v>4276</v>
      </c>
      <c r="U19" s="6">
        <f t="shared" si="13"/>
        <v>4276</v>
      </c>
      <c r="V19" s="104">
        <f t="shared" si="13"/>
        <v>4276</v>
      </c>
    </row>
    <row r="20" spans="1:22" x14ac:dyDescent="0.35">
      <c r="A20" s="23" t="s">
        <v>7</v>
      </c>
      <c r="B20" s="15">
        <v>5675.0349999999999</v>
      </c>
      <c r="C20" s="15">
        <f>B20+I16+I17+I21</f>
        <v>5837.0349999999999</v>
      </c>
      <c r="D20" s="15">
        <f>C20+J16+J17+J21</f>
        <v>5999.0349999999999</v>
      </c>
      <c r="E20" s="15">
        <f>D20+K16+K17+K21</f>
        <v>6164.0349999999999</v>
      </c>
      <c r="F20" s="15">
        <f>E20+L16+L17+L21</f>
        <v>6332.0349999999999</v>
      </c>
      <c r="G20" s="15">
        <f>F20+M16+M17+M21</f>
        <v>6496.0349999999999</v>
      </c>
      <c r="H20" s="13"/>
      <c r="I20" s="4" t="s">
        <v>36</v>
      </c>
      <c r="J20" s="4"/>
      <c r="K20" s="4"/>
      <c r="L20" s="4"/>
      <c r="M20" s="4"/>
      <c r="N20" s="4"/>
      <c r="Q20" s="6">
        <f>ROUND(B20*$S$6,0)</f>
        <v>1223</v>
      </c>
      <c r="R20" s="6">
        <f t="shared" ref="R20:V20" si="14">ROUND(C20*$S$6,0)</f>
        <v>1258</v>
      </c>
      <c r="S20" s="6">
        <f t="shared" si="14"/>
        <v>1293</v>
      </c>
      <c r="T20" s="6">
        <f t="shared" si="14"/>
        <v>1329</v>
      </c>
      <c r="U20" s="6">
        <f t="shared" si="14"/>
        <v>1365</v>
      </c>
      <c r="V20" s="104">
        <f t="shared" si="14"/>
        <v>1400</v>
      </c>
    </row>
    <row r="21" spans="1:22" x14ac:dyDescent="0.35">
      <c r="A21" s="23" t="s">
        <v>8</v>
      </c>
      <c r="B21" s="15">
        <v>1828.5229999999999</v>
      </c>
      <c r="C21" s="15">
        <f>B21-I16</f>
        <v>1757.5229999999999</v>
      </c>
      <c r="D21" s="15">
        <f>C21-J16</f>
        <v>1664.5229999999999</v>
      </c>
      <c r="E21" s="15">
        <f>D21-K16</f>
        <v>1568.5229999999999</v>
      </c>
      <c r="F21" s="15">
        <f>E21-L16</f>
        <v>1472.5229999999999</v>
      </c>
      <c r="G21" s="15">
        <f>F21-M16</f>
        <v>1379.5229999999999</v>
      </c>
      <c r="H21" s="13"/>
      <c r="I21" s="7">
        <v>21</v>
      </c>
      <c r="J21" s="7">
        <v>27</v>
      </c>
      <c r="K21" s="7">
        <v>27</v>
      </c>
      <c r="L21" s="7">
        <v>29</v>
      </c>
      <c r="M21" s="7">
        <v>29</v>
      </c>
      <c r="N21" s="12" t="s">
        <v>13</v>
      </c>
      <c r="Q21" s="6">
        <f>ROUND(B21*$S$3,0)</f>
        <v>52411</v>
      </c>
      <c r="R21" s="6">
        <f t="shared" ref="R21:V23" si="15">ROUND(C21*$S$3,0)</f>
        <v>50376</v>
      </c>
      <c r="S21" s="6">
        <f t="shared" si="15"/>
        <v>47711</v>
      </c>
      <c r="T21" s="6">
        <f t="shared" si="15"/>
        <v>44959</v>
      </c>
      <c r="U21" s="6">
        <f t="shared" si="15"/>
        <v>42207</v>
      </c>
      <c r="V21" s="104">
        <f t="shared" si="15"/>
        <v>39542</v>
      </c>
    </row>
    <row r="22" spans="1:22" x14ac:dyDescent="0.35">
      <c r="A22" s="23" t="s">
        <v>9</v>
      </c>
      <c r="B22" s="15">
        <v>0</v>
      </c>
      <c r="C22" s="15">
        <v>0</v>
      </c>
      <c r="D22" s="15">
        <v>0</v>
      </c>
      <c r="E22" s="15">
        <v>0</v>
      </c>
      <c r="F22" s="15">
        <v>0</v>
      </c>
      <c r="G22" s="15">
        <v>0</v>
      </c>
      <c r="H22" s="4"/>
      <c r="I22" s="7">
        <v>4600</v>
      </c>
      <c r="J22" s="7">
        <v>6100</v>
      </c>
      <c r="K22" s="7">
        <v>6100</v>
      </c>
      <c r="L22" s="7">
        <v>6500</v>
      </c>
      <c r="M22" s="7">
        <v>6500</v>
      </c>
      <c r="N22" s="4" t="s">
        <v>12</v>
      </c>
      <c r="Q22" s="6">
        <f>ROUND(B22*$S$3,0)</f>
        <v>0</v>
      </c>
      <c r="R22" s="6">
        <f t="shared" si="15"/>
        <v>0</v>
      </c>
      <c r="S22" s="6">
        <f t="shared" si="15"/>
        <v>0</v>
      </c>
      <c r="T22" s="6">
        <f t="shared" si="15"/>
        <v>0</v>
      </c>
      <c r="U22" s="6">
        <f t="shared" si="15"/>
        <v>0</v>
      </c>
      <c r="V22" s="104">
        <f t="shared" si="15"/>
        <v>0</v>
      </c>
    </row>
    <row r="23" spans="1:22" x14ac:dyDescent="0.35">
      <c r="A23" s="23" t="s">
        <v>10</v>
      </c>
      <c r="B23" s="15">
        <v>1.7000000000000001E-2</v>
      </c>
      <c r="C23" s="15">
        <f t="shared" ref="C23:G24" si="16">B23</f>
        <v>1.7000000000000001E-2</v>
      </c>
      <c r="D23" s="15">
        <f t="shared" si="16"/>
        <v>1.7000000000000001E-2</v>
      </c>
      <c r="E23" s="15">
        <f t="shared" si="16"/>
        <v>1.7000000000000001E-2</v>
      </c>
      <c r="F23" s="15">
        <f t="shared" si="16"/>
        <v>1.7000000000000001E-2</v>
      </c>
      <c r="G23" s="15">
        <f t="shared" si="16"/>
        <v>1.7000000000000001E-2</v>
      </c>
      <c r="H23" s="4"/>
      <c r="I23" s="4"/>
      <c r="J23" s="4"/>
      <c r="K23" s="4"/>
      <c r="L23" s="4"/>
      <c r="M23" s="4"/>
      <c r="N23" s="4"/>
      <c r="Q23" s="6">
        <f>ROUND(B23*$S$3,0)</f>
        <v>0</v>
      </c>
      <c r="R23" s="6">
        <f t="shared" si="15"/>
        <v>0</v>
      </c>
      <c r="S23" s="6">
        <f t="shared" si="15"/>
        <v>0</v>
      </c>
      <c r="T23" s="6">
        <f t="shared" si="15"/>
        <v>0</v>
      </c>
      <c r="U23" s="6">
        <f t="shared" si="15"/>
        <v>0</v>
      </c>
      <c r="V23" s="104">
        <f t="shared" si="15"/>
        <v>0</v>
      </c>
    </row>
    <row r="24" spans="1:22" x14ac:dyDescent="0.35">
      <c r="A24" s="23" t="s">
        <v>11</v>
      </c>
      <c r="B24" s="15">
        <v>1E-3</v>
      </c>
      <c r="C24" s="15">
        <f t="shared" si="16"/>
        <v>1E-3</v>
      </c>
      <c r="D24" s="15">
        <f t="shared" si="16"/>
        <v>1E-3</v>
      </c>
      <c r="E24" s="15">
        <f t="shared" si="16"/>
        <v>1E-3</v>
      </c>
      <c r="F24" s="15">
        <f t="shared" si="16"/>
        <v>1E-3</v>
      </c>
      <c r="G24" s="15">
        <f t="shared" si="16"/>
        <v>1E-3</v>
      </c>
      <c r="H24" s="7"/>
      <c r="I24" s="4" t="s">
        <v>49</v>
      </c>
      <c r="J24" s="4"/>
      <c r="K24" s="4"/>
      <c r="L24" s="4"/>
      <c r="M24" s="4"/>
      <c r="N24" s="4"/>
      <c r="Q24" s="6">
        <f>ROUND(B24*$S$4,0)</f>
        <v>0</v>
      </c>
      <c r="R24" s="6">
        <f t="shared" ref="R24:V24" si="17">ROUND(C24*$S$4,0)</f>
        <v>0</v>
      </c>
      <c r="S24" s="6">
        <f t="shared" si="17"/>
        <v>0</v>
      </c>
      <c r="T24" s="6">
        <f t="shared" si="17"/>
        <v>0</v>
      </c>
      <c r="U24" s="6">
        <f t="shared" si="17"/>
        <v>0</v>
      </c>
      <c r="V24" s="104">
        <f t="shared" si="17"/>
        <v>0</v>
      </c>
    </row>
    <row r="25" spans="1:22" x14ac:dyDescent="0.35">
      <c r="A25" s="23" t="s">
        <v>22</v>
      </c>
      <c r="B25" s="15">
        <f t="shared" ref="B25:G25" si="18">SUM(B16:B24)</f>
        <v>11153.591999999999</v>
      </c>
      <c r="C25" s="15">
        <f t="shared" si="18"/>
        <v>11174.591999999999</v>
      </c>
      <c r="D25" s="15">
        <f t="shared" si="18"/>
        <v>11201.591999999999</v>
      </c>
      <c r="E25" s="15">
        <f t="shared" si="18"/>
        <v>11228.591999999999</v>
      </c>
      <c r="F25" s="15">
        <f t="shared" si="18"/>
        <v>11257.591999999999</v>
      </c>
      <c r="G25" s="15">
        <f t="shared" si="18"/>
        <v>11286.591999999999</v>
      </c>
      <c r="H25" s="4"/>
      <c r="I25" s="4">
        <v>2020</v>
      </c>
      <c r="J25" s="4">
        <v>2021</v>
      </c>
      <c r="K25" s="4">
        <v>2022</v>
      </c>
      <c r="L25" s="4">
        <v>2023</v>
      </c>
      <c r="M25" s="4">
        <v>2024</v>
      </c>
      <c r="N25" s="4"/>
      <c r="Q25" s="7">
        <f t="shared" ref="Q25:V25" si="19">SUM(Q16:Q24)</f>
        <v>81281</v>
      </c>
      <c r="R25" s="7">
        <f t="shared" si="19"/>
        <v>77862</v>
      </c>
      <c r="S25" s="7">
        <f t="shared" si="19"/>
        <v>74380</v>
      </c>
      <c r="T25" s="7">
        <f t="shared" si="19"/>
        <v>70812</v>
      </c>
      <c r="U25" s="7">
        <f t="shared" si="19"/>
        <v>67224</v>
      </c>
      <c r="V25" s="106">
        <f t="shared" si="19"/>
        <v>63742</v>
      </c>
    </row>
    <row r="26" spans="1:22" x14ac:dyDescent="0.35">
      <c r="A26" s="21" t="s">
        <v>21</v>
      </c>
      <c r="B26" s="12"/>
      <c r="C26" s="4"/>
      <c r="D26" s="4"/>
      <c r="E26" s="4"/>
      <c r="F26" s="4"/>
      <c r="G26" s="4"/>
      <c r="H26" s="4"/>
      <c r="I26" s="7">
        <v>64</v>
      </c>
      <c r="J26" s="10">
        <v>80</v>
      </c>
      <c r="K26" s="10">
        <v>82</v>
      </c>
      <c r="L26" s="10">
        <v>84</v>
      </c>
      <c r="M26" s="10">
        <v>86</v>
      </c>
      <c r="N26" s="4" t="s">
        <v>31</v>
      </c>
      <c r="Q26" s="7"/>
      <c r="R26" s="7"/>
      <c r="S26" s="7"/>
      <c r="T26" s="7"/>
      <c r="U26" s="7"/>
      <c r="V26" s="106"/>
    </row>
    <row r="27" spans="1:22" x14ac:dyDescent="0.35">
      <c r="A27" s="23" t="s">
        <v>3</v>
      </c>
      <c r="B27" s="7">
        <v>80420</v>
      </c>
      <c r="C27" s="7">
        <f t="shared" ref="C27:G28" si="20">B27-I$18*B27/(B$27+B$28+B$32)</f>
        <v>76880.787174756188</v>
      </c>
      <c r="D27" s="7">
        <f t="shared" si="20"/>
        <v>73341.574349512375</v>
      </c>
      <c r="E27" s="7">
        <f t="shared" si="20"/>
        <v>69802.361524268563</v>
      </c>
      <c r="F27" s="7">
        <f t="shared" si="20"/>
        <v>66263.14869902475</v>
      </c>
      <c r="G27" s="7">
        <f t="shared" si="20"/>
        <v>62723.935873780938</v>
      </c>
      <c r="H27" s="4"/>
      <c r="I27" s="7">
        <v>50</v>
      </c>
      <c r="J27" s="4">
        <v>37</v>
      </c>
      <c r="K27" s="4">
        <v>38</v>
      </c>
      <c r="L27" s="4">
        <v>39</v>
      </c>
      <c r="M27" s="4">
        <v>40</v>
      </c>
      <c r="N27" s="4" t="s">
        <v>32</v>
      </c>
      <c r="Q27" s="6">
        <f>ROUND(B27*$S$9,0)</f>
        <v>10422</v>
      </c>
      <c r="R27" s="6">
        <f t="shared" ref="R27:V28" si="21">ROUND(C27*$S$9,0)</f>
        <v>9963</v>
      </c>
      <c r="S27" s="6">
        <f t="shared" si="21"/>
        <v>9504</v>
      </c>
      <c r="T27" s="6">
        <f t="shared" si="21"/>
        <v>9046</v>
      </c>
      <c r="U27" s="6">
        <f t="shared" si="21"/>
        <v>8587</v>
      </c>
      <c r="V27" s="104">
        <f t="shared" si="21"/>
        <v>8128</v>
      </c>
    </row>
    <row r="28" spans="1:22" x14ac:dyDescent="0.35">
      <c r="A28" s="23" t="s">
        <v>4</v>
      </c>
      <c r="B28" s="7">
        <v>24474</v>
      </c>
      <c r="C28" s="7">
        <f t="shared" si="20"/>
        <v>23396.920981285537</v>
      </c>
      <c r="D28" s="7">
        <f t="shared" si="20"/>
        <v>22319.841962571074</v>
      </c>
      <c r="E28" s="7">
        <f t="shared" si="20"/>
        <v>21242.762943856611</v>
      </c>
      <c r="F28" s="7">
        <f t="shared" si="20"/>
        <v>20165.683925142148</v>
      </c>
      <c r="G28" s="7">
        <f t="shared" si="20"/>
        <v>19088.604906427685</v>
      </c>
      <c r="H28" s="4"/>
      <c r="I28" s="16">
        <v>4200</v>
      </c>
      <c r="J28" s="16">
        <v>4200</v>
      </c>
      <c r="K28" s="16">
        <v>4200</v>
      </c>
      <c r="L28" s="16">
        <v>4200</v>
      </c>
      <c r="M28" s="16">
        <v>4200</v>
      </c>
      <c r="N28" s="4" t="s">
        <v>12</v>
      </c>
      <c r="Q28" s="6">
        <f>ROUND(B28*$S$9,0)</f>
        <v>3172</v>
      </c>
      <c r="R28" s="6">
        <f t="shared" si="21"/>
        <v>3032</v>
      </c>
      <c r="S28" s="6">
        <f t="shared" si="21"/>
        <v>2892</v>
      </c>
      <c r="T28" s="6">
        <f t="shared" si="21"/>
        <v>2753</v>
      </c>
      <c r="U28" s="6">
        <f t="shared" si="21"/>
        <v>2613</v>
      </c>
      <c r="V28" s="104">
        <f t="shared" si="21"/>
        <v>2474</v>
      </c>
    </row>
    <row r="29" spans="1:22" x14ac:dyDescent="0.35">
      <c r="A29" s="23" t="s">
        <v>5</v>
      </c>
      <c r="B29" s="7">
        <v>0</v>
      </c>
      <c r="C29" s="4">
        <v>0</v>
      </c>
      <c r="D29" s="7">
        <v>0</v>
      </c>
      <c r="E29" s="4">
        <v>0</v>
      </c>
      <c r="F29" s="7">
        <v>0</v>
      </c>
      <c r="G29" s="4">
        <v>0</v>
      </c>
      <c r="H29" s="4"/>
      <c r="I29" s="4"/>
      <c r="J29" s="4"/>
      <c r="K29" s="4"/>
      <c r="L29" s="4"/>
      <c r="M29" s="4"/>
      <c r="N29" s="4"/>
      <c r="Q29" s="6">
        <f>ROUND(B29*$S$10,0)</f>
        <v>0</v>
      </c>
      <c r="R29" s="6">
        <f t="shared" ref="R29:V30" si="22">ROUND(C29*$S$10,0)</f>
        <v>0</v>
      </c>
      <c r="S29" s="6">
        <f t="shared" si="22"/>
        <v>0</v>
      </c>
      <c r="T29" s="6">
        <f t="shared" si="22"/>
        <v>0</v>
      </c>
      <c r="U29" s="6">
        <f t="shared" si="22"/>
        <v>0</v>
      </c>
      <c r="V29" s="104">
        <f t="shared" si="22"/>
        <v>0</v>
      </c>
    </row>
    <row r="30" spans="1:22" x14ac:dyDescent="0.35">
      <c r="A30" s="23" t="s">
        <v>6</v>
      </c>
      <c r="B30" s="7">
        <v>69147</v>
      </c>
      <c r="C30" s="4">
        <f>B30</f>
        <v>69147</v>
      </c>
      <c r="D30" s="4">
        <f>C30</f>
        <v>69147</v>
      </c>
      <c r="E30" s="4">
        <f>D30</f>
        <v>69147</v>
      </c>
      <c r="F30" s="4">
        <f>E30</f>
        <v>69147</v>
      </c>
      <c r="G30" s="4">
        <f>F30</f>
        <v>69147</v>
      </c>
      <c r="H30" s="4"/>
      <c r="I30" s="4" t="s">
        <v>50</v>
      </c>
      <c r="J30" s="4"/>
      <c r="K30" s="4"/>
      <c r="L30" s="4"/>
      <c r="M30" s="4"/>
      <c r="N30" s="4"/>
      <c r="Q30" s="6">
        <f>ROUND(B30*$S$10,0)</f>
        <v>3871</v>
      </c>
      <c r="R30" s="6">
        <f t="shared" si="22"/>
        <v>3871</v>
      </c>
      <c r="S30" s="6">
        <f t="shared" si="22"/>
        <v>3871</v>
      </c>
      <c r="T30" s="6">
        <f t="shared" si="22"/>
        <v>3871</v>
      </c>
      <c r="U30" s="6">
        <f t="shared" si="22"/>
        <v>3871</v>
      </c>
      <c r="V30" s="104">
        <f t="shared" si="22"/>
        <v>3871</v>
      </c>
    </row>
    <row r="31" spans="1:22" x14ac:dyDescent="0.35">
      <c r="A31" s="23" t="s">
        <v>7</v>
      </c>
      <c r="B31" s="7">
        <v>480480</v>
      </c>
      <c r="C31" s="7">
        <f>B31+I18+I22</f>
        <v>489755</v>
      </c>
      <c r="D31" s="7">
        <f>C31+J18+J22</f>
        <v>500530</v>
      </c>
      <c r="E31" s="7">
        <f>D31+K18+K22</f>
        <v>511305</v>
      </c>
      <c r="F31" s="7">
        <f>E31+L18+L22</f>
        <v>522480</v>
      </c>
      <c r="G31" s="7">
        <f>F31+M18+M22</f>
        <v>533655</v>
      </c>
      <c r="H31" s="4"/>
      <c r="I31" s="4">
        <v>2020</v>
      </c>
      <c r="J31" s="4">
        <v>2021</v>
      </c>
      <c r="K31" s="4">
        <v>2022</v>
      </c>
      <c r="L31" s="4">
        <v>2023</v>
      </c>
      <c r="M31" s="4">
        <v>2024</v>
      </c>
      <c r="Q31" s="6">
        <f>ROUND(B31*$S$11,0)</f>
        <v>2468</v>
      </c>
      <c r="R31" s="6">
        <f t="shared" ref="R31:V31" si="23">ROUND(C31*$S$11,0)</f>
        <v>2515</v>
      </c>
      <c r="S31" s="6">
        <f t="shared" si="23"/>
        <v>2571</v>
      </c>
      <c r="T31" s="6">
        <f t="shared" si="23"/>
        <v>2626</v>
      </c>
      <c r="U31" s="6">
        <f t="shared" si="23"/>
        <v>2683</v>
      </c>
      <c r="V31" s="104">
        <f t="shared" si="23"/>
        <v>2741</v>
      </c>
    </row>
    <row r="32" spans="1:22" x14ac:dyDescent="0.35">
      <c r="A32" s="23" t="s">
        <v>8</v>
      </c>
      <c r="B32" s="7">
        <v>1334</v>
      </c>
      <c r="C32" s="7">
        <f>B32-I$18*B32/(B$27+B$28+B$32)</f>
        <v>1275.2918439582784</v>
      </c>
      <c r="D32" s="7">
        <f>C32-J$18*C32/(C$27+C$28+C$32)</f>
        <v>1216.5836879165568</v>
      </c>
      <c r="E32" s="7">
        <f>D32-K$18*D32/(D$27+D$28+D$32)</f>
        <v>1157.8755318748351</v>
      </c>
      <c r="F32" s="7">
        <f>E32-L$18*E32/(E$27+E$28+E$32)</f>
        <v>1099.1673758331135</v>
      </c>
      <c r="G32" s="7">
        <f>F32-M$18*F32/(F$27+F$28+F$32)</f>
        <v>1040.4592197913919</v>
      </c>
      <c r="H32" s="4"/>
      <c r="I32" s="7">
        <v>7</v>
      </c>
      <c r="J32" s="10">
        <v>13</v>
      </c>
      <c r="K32" s="10">
        <v>14</v>
      </c>
      <c r="L32" s="10">
        <v>12</v>
      </c>
      <c r="M32" s="10">
        <v>7</v>
      </c>
      <c r="N32" s="4" t="s">
        <v>31</v>
      </c>
      <c r="Q32" s="6">
        <f>ROUND(B32*$S$9,0)</f>
        <v>173</v>
      </c>
      <c r="R32" s="6">
        <f t="shared" ref="R32:V33" si="24">ROUND(C32*$S$9,0)</f>
        <v>165</v>
      </c>
      <c r="S32" s="6">
        <f t="shared" si="24"/>
        <v>158</v>
      </c>
      <c r="T32" s="6">
        <f t="shared" si="24"/>
        <v>150</v>
      </c>
      <c r="U32" s="6">
        <f t="shared" si="24"/>
        <v>142</v>
      </c>
      <c r="V32" s="104">
        <f t="shared" si="24"/>
        <v>135</v>
      </c>
    </row>
    <row r="33" spans="1:22" x14ac:dyDescent="0.35">
      <c r="A33" s="23" t="s">
        <v>9</v>
      </c>
      <c r="B33" s="7">
        <v>0</v>
      </c>
      <c r="C33" s="4">
        <v>0</v>
      </c>
      <c r="D33" s="7">
        <v>0</v>
      </c>
      <c r="E33" s="4">
        <v>0</v>
      </c>
      <c r="F33" s="7">
        <v>0</v>
      </c>
      <c r="G33" s="4">
        <v>0</v>
      </c>
      <c r="H33" s="4"/>
      <c r="I33" s="7">
        <v>20</v>
      </c>
      <c r="J33" s="4">
        <v>5</v>
      </c>
      <c r="K33" s="4">
        <v>4</v>
      </c>
      <c r="L33" s="4">
        <v>4</v>
      </c>
      <c r="M33" s="4">
        <v>2</v>
      </c>
      <c r="N33" s="4" t="s">
        <v>32</v>
      </c>
      <c r="Q33" s="6">
        <f>ROUND(B33*$S$9,0)</f>
        <v>0</v>
      </c>
      <c r="R33" s="6">
        <f t="shared" si="24"/>
        <v>0</v>
      </c>
      <c r="S33" s="6">
        <f t="shared" si="24"/>
        <v>0</v>
      </c>
      <c r="T33" s="6">
        <f t="shared" si="24"/>
        <v>0</v>
      </c>
      <c r="U33" s="6">
        <f t="shared" si="24"/>
        <v>0</v>
      </c>
      <c r="V33" s="104">
        <f t="shared" si="24"/>
        <v>0</v>
      </c>
    </row>
    <row r="34" spans="1:22" x14ac:dyDescent="0.35">
      <c r="A34" s="23" t="s">
        <v>10</v>
      </c>
      <c r="B34" s="7">
        <v>8133</v>
      </c>
      <c r="C34" s="11">
        <f t="shared" ref="C34:G35" si="25">B34</f>
        <v>8133</v>
      </c>
      <c r="D34" s="11">
        <f t="shared" si="25"/>
        <v>8133</v>
      </c>
      <c r="E34" s="11">
        <f t="shared" si="25"/>
        <v>8133</v>
      </c>
      <c r="F34" s="11">
        <f t="shared" si="25"/>
        <v>8133</v>
      </c>
      <c r="G34" s="11">
        <f t="shared" si="25"/>
        <v>8133</v>
      </c>
      <c r="H34" s="4"/>
      <c r="I34" s="16">
        <v>475</v>
      </c>
      <c r="J34" s="16">
        <v>475</v>
      </c>
      <c r="K34" s="16">
        <v>475</v>
      </c>
      <c r="L34" s="16">
        <v>475</v>
      </c>
      <c r="M34" s="16">
        <v>475</v>
      </c>
      <c r="N34" s="4" t="s">
        <v>12</v>
      </c>
      <c r="Q34" s="6">
        <f>ROUND(B34*$S$12,0)</f>
        <v>992</v>
      </c>
      <c r="R34" s="6">
        <f>ROUND(C34*$S$12,0)</f>
        <v>992</v>
      </c>
      <c r="S34" s="6">
        <f t="shared" ref="S34:V34" si="26">ROUND(D34*$S$12,0)</f>
        <v>992</v>
      </c>
      <c r="T34" s="6">
        <f t="shared" si="26"/>
        <v>992</v>
      </c>
      <c r="U34" s="6">
        <f t="shared" si="26"/>
        <v>992</v>
      </c>
      <c r="V34" s="104">
        <f t="shared" si="26"/>
        <v>992</v>
      </c>
    </row>
    <row r="35" spans="1:22" x14ac:dyDescent="0.35">
      <c r="A35" s="23" t="s">
        <v>11</v>
      </c>
      <c r="B35" s="7">
        <v>96068</v>
      </c>
      <c r="C35" s="4">
        <f t="shared" si="25"/>
        <v>96068</v>
      </c>
      <c r="D35" s="4">
        <f t="shared" si="25"/>
        <v>96068</v>
      </c>
      <c r="E35" s="4">
        <f t="shared" si="25"/>
        <v>96068</v>
      </c>
      <c r="F35" s="4">
        <f t="shared" si="25"/>
        <v>96068</v>
      </c>
      <c r="G35" s="4">
        <f t="shared" si="25"/>
        <v>96068</v>
      </c>
      <c r="H35" s="4"/>
      <c r="I35" s="4"/>
      <c r="J35" s="4"/>
      <c r="K35" s="4"/>
      <c r="L35" s="4"/>
      <c r="M35" s="4"/>
      <c r="N35" s="4"/>
      <c r="Q35" s="6">
        <f>ROUND(B35*$S$9,0)</f>
        <v>12449</v>
      </c>
      <c r="R35" s="6">
        <f t="shared" ref="R35:V35" si="27">ROUND(C35*$S$9,0)</f>
        <v>12449</v>
      </c>
      <c r="S35" s="6">
        <f t="shared" si="27"/>
        <v>12449</v>
      </c>
      <c r="T35" s="6">
        <f t="shared" si="27"/>
        <v>12449</v>
      </c>
      <c r="U35" s="6">
        <f t="shared" si="27"/>
        <v>12449</v>
      </c>
      <c r="V35" s="104">
        <f t="shared" si="27"/>
        <v>12449</v>
      </c>
    </row>
    <row r="36" spans="1:22" x14ac:dyDescent="0.35">
      <c r="A36" s="23" t="s">
        <v>23</v>
      </c>
      <c r="B36" s="7">
        <f t="shared" ref="B36:G36" si="28">SUM(B27:B35)</f>
        <v>760056</v>
      </c>
      <c r="C36" s="7">
        <f t="shared" si="28"/>
        <v>764656.00000000012</v>
      </c>
      <c r="D36" s="7">
        <f t="shared" si="28"/>
        <v>770756</v>
      </c>
      <c r="E36" s="7">
        <f t="shared" si="28"/>
        <v>776856</v>
      </c>
      <c r="F36" s="7">
        <f t="shared" si="28"/>
        <v>783356.00000000012</v>
      </c>
      <c r="G36" s="7">
        <f t="shared" si="28"/>
        <v>789856</v>
      </c>
      <c r="H36" s="4"/>
      <c r="I36" s="4"/>
      <c r="J36" s="39"/>
      <c r="K36" s="4"/>
      <c r="L36" s="4"/>
      <c r="M36" s="4"/>
      <c r="N36" s="4"/>
      <c r="Q36" s="6">
        <f t="shared" ref="Q36:V36" si="29">SUM(Q27:Q35)</f>
        <v>33547</v>
      </c>
      <c r="R36" s="6">
        <f t="shared" si="29"/>
        <v>32987</v>
      </c>
      <c r="S36" s="6">
        <f t="shared" si="29"/>
        <v>32437</v>
      </c>
      <c r="T36" s="6">
        <f t="shared" si="29"/>
        <v>31887</v>
      </c>
      <c r="U36" s="6">
        <f t="shared" si="29"/>
        <v>31337</v>
      </c>
      <c r="V36" s="104">
        <f t="shared" si="29"/>
        <v>30790</v>
      </c>
    </row>
    <row r="37" spans="1:22" x14ac:dyDescent="0.35">
      <c r="A37" s="24" t="s">
        <v>2</v>
      </c>
      <c r="B37" s="25"/>
      <c r="C37" s="25"/>
      <c r="D37" s="25"/>
      <c r="E37" s="25"/>
      <c r="F37" s="25"/>
      <c r="G37" s="25"/>
      <c r="H37" s="25"/>
      <c r="I37" s="48"/>
      <c r="J37" s="49"/>
      <c r="K37" s="25"/>
      <c r="L37" s="25"/>
      <c r="M37" s="25"/>
      <c r="N37" s="25"/>
      <c r="O37" s="26"/>
      <c r="P37" s="26"/>
      <c r="Q37" s="27">
        <f>Q25+Q36</f>
        <v>114828</v>
      </c>
      <c r="R37" s="27">
        <f t="shared" ref="R37:V37" si="30">R25+R36</f>
        <v>110849</v>
      </c>
      <c r="S37" s="27">
        <f t="shared" si="30"/>
        <v>106817</v>
      </c>
      <c r="T37" s="27">
        <f t="shared" si="30"/>
        <v>102699</v>
      </c>
      <c r="U37" s="27">
        <f t="shared" si="30"/>
        <v>98561</v>
      </c>
      <c r="V37" s="107">
        <f t="shared" si="30"/>
        <v>94532</v>
      </c>
    </row>
    <row r="38" spans="1:22" x14ac:dyDescent="0.35">
      <c r="C38" s="4"/>
      <c r="D38" s="4"/>
      <c r="E38" s="4"/>
      <c r="F38" s="4"/>
      <c r="G38" s="4"/>
      <c r="H38" s="4"/>
      <c r="I38" s="4"/>
      <c r="J38" s="4"/>
      <c r="K38" s="4"/>
      <c r="L38" s="4"/>
      <c r="M38" s="4"/>
      <c r="N38" s="4"/>
    </row>
    <row r="39" spans="1:22" x14ac:dyDescent="0.35">
      <c r="A39" s="18" t="s">
        <v>29</v>
      </c>
      <c r="B39" s="81" t="s">
        <v>25</v>
      </c>
      <c r="C39" s="81" t="s">
        <v>26</v>
      </c>
      <c r="D39" s="81"/>
      <c r="E39" s="81"/>
      <c r="F39" s="81"/>
      <c r="G39" s="81"/>
      <c r="H39" s="19"/>
      <c r="I39" s="30" t="s">
        <v>81</v>
      </c>
      <c r="J39" s="30"/>
      <c r="K39" s="30"/>
      <c r="L39" s="30"/>
      <c r="M39" s="30"/>
      <c r="N39" s="30"/>
      <c r="O39" s="19"/>
      <c r="P39" s="19"/>
      <c r="Q39" s="134" t="s">
        <v>24</v>
      </c>
      <c r="R39" s="134"/>
      <c r="S39" s="134"/>
      <c r="T39" s="134"/>
      <c r="U39" s="134"/>
      <c r="V39" s="135"/>
    </row>
    <row r="40" spans="1:22" x14ac:dyDescent="0.35">
      <c r="A40" s="21" t="s">
        <v>20</v>
      </c>
      <c r="B40" s="4">
        <v>2019</v>
      </c>
      <c r="C40" s="2">
        <v>2020</v>
      </c>
      <c r="D40" s="2">
        <v>2021</v>
      </c>
      <c r="E40" s="2">
        <v>2022</v>
      </c>
      <c r="F40" s="2">
        <v>2023</v>
      </c>
      <c r="G40" s="2">
        <v>2024</v>
      </c>
      <c r="I40" s="32">
        <v>2020</v>
      </c>
      <c r="J40" s="32">
        <v>2021</v>
      </c>
      <c r="K40" s="32">
        <v>2022</v>
      </c>
      <c r="L40" s="32">
        <v>2023</v>
      </c>
      <c r="M40" s="32">
        <v>2024</v>
      </c>
      <c r="Q40" s="2">
        <v>2019</v>
      </c>
      <c r="R40" s="2">
        <v>2020</v>
      </c>
      <c r="S40" s="2">
        <v>2021</v>
      </c>
      <c r="T40" s="2">
        <v>2022</v>
      </c>
      <c r="U40" s="2">
        <v>2023</v>
      </c>
      <c r="V40" s="22">
        <v>2024</v>
      </c>
    </row>
    <row r="41" spans="1:22" x14ac:dyDescent="0.35">
      <c r="A41" s="23" t="s">
        <v>3</v>
      </c>
      <c r="B41" s="15">
        <v>232</v>
      </c>
      <c r="C41" s="15">
        <f>B41-I43*B41/(B41+B42)</f>
        <v>220.62894736842105</v>
      </c>
      <c r="D41" s="15">
        <f>C41-J41*C41/(C41+C42+C46)</f>
        <v>205.05697131606809</v>
      </c>
      <c r="E41" s="15">
        <f>D41-K41*D41/(D41+D42+D46)</f>
        <v>189.48499526371512</v>
      </c>
      <c r="F41" s="15">
        <f>E41-L41*E41/(E41+E42+E46)</f>
        <v>173.91301921136215</v>
      </c>
      <c r="G41" s="15">
        <f>F41-M41*F41/(F41+F42+F46)</f>
        <v>158.34104315900919</v>
      </c>
      <c r="H41" s="4"/>
      <c r="I41" s="2">
        <v>55</v>
      </c>
      <c r="J41" s="80">
        <v>60</v>
      </c>
      <c r="K41" s="80">
        <v>60</v>
      </c>
      <c r="L41" s="80">
        <v>60</v>
      </c>
      <c r="M41" s="80">
        <v>60</v>
      </c>
      <c r="N41" s="2" t="s">
        <v>13</v>
      </c>
      <c r="Q41" s="6">
        <f>ROUND(B41*$S$4, 0)</f>
        <v>4705</v>
      </c>
      <c r="R41" s="6">
        <f t="shared" ref="R41:R42" si="31">ROUND(C41*$S$4, 0)</f>
        <v>4475</v>
      </c>
      <c r="S41" s="6">
        <f t="shared" ref="S41:S42" si="32">ROUND(D41*$S$4, 0)</f>
        <v>4159</v>
      </c>
      <c r="T41" s="6">
        <f t="shared" ref="T41:T42" si="33">ROUND(E41*$S$4, 0)</f>
        <v>3843</v>
      </c>
      <c r="U41" s="6">
        <f t="shared" ref="U41:U42" si="34">ROUND(F41*$S$4, 0)</f>
        <v>3527</v>
      </c>
      <c r="V41" s="104">
        <f t="shared" ref="V41:V42" si="35">ROUND(G41*$S$4, 0)</f>
        <v>3211</v>
      </c>
    </row>
    <row r="42" spans="1:22" x14ac:dyDescent="0.35">
      <c r="A42" s="23" t="s">
        <v>4</v>
      </c>
      <c r="B42" s="15">
        <v>376</v>
      </c>
      <c r="C42" s="15">
        <f>B42-I43*B42/(B41+B42)</f>
        <v>357.57105263157894</v>
      </c>
      <c r="D42" s="15">
        <f>C42-J41*C42/(C41+C42+C46)</f>
        <v>332.33371213293793</v>
      </c>
      <c r="E42" s="15">
        <f>D42-K41*D42/(D41+D42+D46)</f>
        <v>307.09637163429693</v>
      </c>
      <c r="F42" s="15">
        <f>E42-L41*E42/(E41+E42+E46)</f>
        <v>281.85903113565593</v>
      </c>
      <c r="G42" s="15">
        <f>F42-M41*F42/(F41+F42+F46)</f>
        <v>256.62169063701492</v>
      </c>
      <c r="H42" s="13"/>
      <c r="I42" s="2">
        <v>25.1</v>
      </c>
      <c r="J42" s="10"/>
      <c r="K42" s="10"/>
      <c r="L42" s="10"/>
      <c r="M42" s="10"/>
      <c r="N42" s="4" t="s">
        <v>31</v>
      </c>
      <c r="Q42" s="6">
        <f>ROUND(B42*$S$4, 0)</f>
        <v>7626</v>
      </c>
      <c r="R42" s="6">
        <f t="shared" si="31"/>
        <v>7252</v>
      </c>
      <c r="S42" s="6">
        <f t="shared" si="32"/>
        <v>6740</v>
      </c>
      <c r="T42" s="6">
        <f t="shared" si="33"/>
        <v>6229</v>
      </c>
      <c r="U42" s="6">
        <f t="shared" si="34"/>
        <v>5717</v>
      </c>
      <c r="V42" s="104">
        <f t="shared" si="35"/>
        <v>5205</v>
      </c>
    </row>
    <row r="43" spans="1:22" x14ac:dyDescent="0.35">
      <c r="A43" s="23" t="s">
        <v>5</v>
      </c>
      <c r="B43" s="15">
        <v>0</v>
      </c>
      <c r="C43" s="15">
        <v>0</v>
      </c>
      <c r="D43" s="15">
        <v>0</v>
      </c>
      <c r="E43" s="15">
        <v>0</v>
      </c>
      <c r="F43" s="15">
        <v>0</v>
      </c>
      <c r="G43" s="15">
        <v>0</v>
      </c>
      <c r="H43" s="13"/>
      <c r="I43" s="2">
        <v>29.8</v>
      </c>
      <c r="J43" s="10"/>
      <c r="K43" s="10"/>
      <c r="L43" s="10"/>
      <c r="M43" s="10"/>
      <c r="N43" s="4" t="s">
        <v>32</v>
      </c>
      <c r="Q43" s="6">
        <f>ROUND(B43*$S$5,0)</f>
        <v>0</v>
      </c>
      <c r="R43" s="6">
        <f t="shared" ref="R43:R44" si="36">ROUND(C43*$S$5,0)</f>
        <v>0</v>
      </c>
      <c r="S43" s="6">
        <f t="shared" ref="S43:S44" si="37">ROUND(D43*$S$5,0)</f>
        <v>0</v>
      </c>
      <c r="T43" s="6">
        <f t="shared" ref="T43:T44" si="38">ROUND(E43*$S$5,0)</f>
        <v>0</v>
      </c>
      <c r="U43" s="6">
        <f t="shared" ref="U43:U44" si="39">ROUND(F43*$S$5,0)</f>
        <v>0</v>
      </c>
      <c r="V43" s="104">
        <f t="shared" ref="V43:V44" si="40">ROUND(G43*$S$5,0)</f>
        <v>0</v>
      </c>
    </row>
    <row r="44" spans="1:22" x14ac:dyDescent="0.35">
      <c r="A44" s="23" t="s">
        <v>6</v>
      </c>
      <c r="B44" s="15">
        <v>377</v>
      </c>
      <c r="C44" s="15">
        <f>B44</f>
        <v>377</v>
      </c>
      <c r="D44" s="15">
        <f>C44</f>
        <v>377</v>
      </c>
      <c r="E44" s="15">
        <f>D44</f>
        <v>377</v>
      </c>
      <c r="F44" s="15">
        <f>E44</f>
        <v>377</v>
      </c>
      <c r="G44" s="15">
        <f>F44</f>
        <v>377</v>
      </c>
      <c r="H44" s="13"/>
      <c r="I44" s="37">
        <v>3000</v>
      </c>
      <c r="J44" s="16">
        <v>3000</v>
      </c>
      <c r="K44" s="16">
        <v>3000</v>
      </c>
      <c r="L44" s="16">
        <v>3000</v>
      </c>
      <c r="M44" s="16">
        <v>3000</v>
      </c>
      <c r="N44" s="2" t="s">
        <v>12</v>
      </c>
      <c r="Q44" s="6">
        <f>ROUND(B44*$S$5,0)</f>
        <v>680</v>
      </c>
      <c r="R44" s="6">
        <f t="shared" si="36"/>
        <v>680</v>
      </c>
      <c r="S44" s="6">
        <f t="shared" si="37"/>
        <v>680</v>
      </c>
      <c r="T44" s="6">
        <f t="shared" si="38"/>
        <v>680</v>
      </c>
      <c r="U44" s="6">
        <f t="shared" si="39"/>
        <v>680</v>
      </c>
      <c r="V44" s="104">
        <f t="shared" si="40"/>
        <v>680</v>
      </c>
    </row>
    <row r="45" spans="1:22" x14ac:dyDescent="0.35">
      <c r="A45" s="23" t="s">
        <v>7</v>
      </c>
      <c r="B45" s="15">
        <v>2018</v>
      </c>
      <c r="C45" s="15">
        <f>B45+I41+I47</f>
        <v>2086</v>
      </c>
      <c r="D45" s="15">
        <f>C45+J41+J47</f>
        <v>2157</v>
      </c>
      <c r="E45" s="15">
        <f>D45+K41+K47</f>
        <v>2228</v>
      </c>
      <c r="F45" s="15">
        <f>E45+L41+L47</f>
        <v>2299</v>
      </c>
      <c r="G45" s="15">
        <f>F45+M41+M47</f>
        <v>2370</v>
      </c>
      <c r="H45" s="1"/>
      <c r="Q45" s="6">
        <f>ROUND(B45*$S$6,0)</f>
        <v>435</v>
      </c>
      <c r="R45" s="6">
        <f t="shared" ref="R45" si="41">ROUND(C45*$S$6,0)</f>
        <v>450</v>
      </c>
      <c r="S45" s="6">
        <f t="shared" ref="S45" si="42">ROUND(D45*$S$6,0)</f>
        <v>465</v>
      </c>
      <c r="T45" s="6">
        <f t="shared" ref="T45" si="43">ROUND(E45*$S$6,0)</f>
        <v>480</v>
      </c>
      <c r="U45" s="6">
        <f t="shared" ref="U45" si="44">ROUND(F45*$S$6,0)</f>
        <v>496</v>
      </c>
      <c r="V45" s="104">
        <f t="shared" ref="V45" si="45">ROUND(G45*$S$6,0)</f>
        <v>511</v>
      </c>
    </row>
    <row r="46" spans="1:22" x14ac:dyDescent="0.35">
      <c r="A46" s="23" t="s">
        <v>8</v>
      </c>
      <c r="B46" s="15">
        <v>297</v>
      </c>
      <c r="C46" s="15">
        <f>B46-I42</f>
        <v>271.89999999999998</v>
      </c>
      <c r="D46" s="15">
        <f>C46-J41*C46/(C41+C42+C46)</f>
        <v>252.70931655099398</v>
      </c>
      <c r="E46" s="15">
        <f>D46-K41*D46/(D41+D42+D46)</f>
        <v>233.51863310198797</v>
      </c>
      <c r="F46" s="15">
        <f>E46-L41*E46/(E41+E42+E46)</f>
        <v>214.32794965298197</v>
      </c>
      <c r="G46" s="15">
        <f>F46-M41*F46/(F41+F42+F46)</f>
        <v>195.13726620397597</v>
      </c>
      <c r="H46" s="1"/>
      <c r="I46" s="4" t="s">
        <v>36</v>
      </c>
      <c r="J46" s="4"/>
      <c r="K46" s="4"/>
      <c r="L46" s="4"/>
      <c r="M46" s="4"/>
      <c r="N46" s="4"/>
      <c r="Q46" s="6">
        <f>ROUND(B46*$S$3,0)</f>
        <v>8513</v>
      </c>
      <c r="R46" s="6">
        <f t="shared" ref="R46:R48" si="46">ROUND(C46*$S$3,0)</f>
        <v>7794</v>
      </c>
      <c r="S46" s="6">
        <f t="shared" ref="S46:S48" si="47">ROUND(D46*$S$3,0)</f>
        <v>7243</v>
      </c>
      <c r="T46" s="6">
        <f t="shared" ref="T46:T48" si="48">ROUND(E46*$S$3,0)</f>
        <v>6693</v>
      </c>
      <c r="U46" s="6">
        <f t="shared" ref="U46:U48" si="49">ROUND(F46*$S$3,0)</f>
        <v>6143</v>
      </c>
      <c r="V46" s="104">
        <f t="shared" ref="V46:V48" si="50">ROUND(G46*$S$3,0)</f>
        <v>5593</v>
      </c>
    </row>
    <row r="47" spans="1:22" x14ac:dyDescent="0.35">
      <c r="A47" s="23" t="s">
        <v>9</v>
      </c>
      <c r="B47" s="15">
        <v>0</v>
      </c>
      <c r="C47" s="15">
        <v>0</v>
      </c>
      <c r="D47" s="15">
        <v>0</v>
      </c>
      <c r="E47" s="15">
        <v>0</v>
      </c>
      <c r="F47" s="15">
        <v>0</v>
      </c>
      <c r="G47" s="15">
        <v>0</v>
      </c>
      <c r="I47" s="15">
        <v>13</v>
      </c>
      <c r="J47" s="15">
        <v>11</v>
      </c>
      <c r="K47" s="15">
        <v>11</v>
      </c>
      <c r="L47" s="15">
        <v>11</v>
      </c>
      <c r="M47" s="15">
        <v>11</v>
      </c>
      <c r="N47" s="4" t="s">
        <v>13</v>
      </c>
      <c r="Q47" s="6">
        <f>ROUND(B47*$S$3,0)</f>
        <v>0</v>
      </c>
      <c r="R47" s="6">
        <f t="shared" si="46"/>
        <v>0</v>
      </c>
      <c r="S47" s="6">
        <f t="shared" si="47"/>
        <v>0</v>
      </c>
      <c r="T47" s="6">
        <f t="shared" si="48"/>
        <v>0</v>
      </c>
      <c r="U47" s="6">
        <f t="shared" si="49"/>
        <v>0</v>
      </c>
      <c r="V47" s="104">
        <f t="shared" si="50"/>
        <v>0</v>
      </c>
    </row>
    <row r="48" spans="1:22" x14ac:dyDescent="0.35">
      <c r="A48" s="23" t="s">
        <v>10</v>
      </c>
      <c r="B48" s="15">
        <v>0</v>
      </c>
      <c r="C48" s="15">
        <v>0</v>
      </c>
      <c r="D48" s="15">
        <v>0</v>
      </c>
      <c r="E48" s="15">
        <v>0</v>
      </c>
      <c r="F48" s="15">
        <v>0</v>
      </c>
      <c r="G48" s="15">
        <v>0</v>
      </c>
      <c r="I48" s="4">
        <v>1350</v>
      </c>
      <c r="J48" s="4">
        <v>1500</v>
      </c>
      <c r="K48" s="4">
        <v>1500</v>
      </c>
      <c r="L48" s="4">
        <v>1500</v>
      </c>
      <c r="M48" s="4">
        <v>1500</v>
      </c>
      <c r="N48" s="4" t="s">
        <v>12</v>
      </c>
      <c r="Q48" s="6">
        <f>ROUND(B48*$S$3,0)</f>
        <v>0</v>
      </c>
      <c r="R48" s="6">
        <f t="shared" si="46"/>
        <v>0</v>
      </c>
      <c r="S48" s="6">
        <f t="shared" si="47"/>
        <v>0</v>
      </c>
      <c r="T48" s="6">
        <f t="shared" si="48"/>
        <v>0</v>
      </c>
      <c r="U48" s="6">
        <f t="shared" si="49"/>
        <v>0</v>
      </c>
      <c r="V48" s="104">
        <f t="shared" si="50"/>
        <v>0</v>
      </c>
    </row>
    <row r="49" spans="1:22" x14ac:dyDescent="0.35">
      <c r="A49" s="23" t="s">
        <v>11</v>
      </c>
      <c r="B49" s="15">
        <v>0</v>
      </c>
      <c r="C49" s="15">
        <v>0</v>
      </c>
      <c r="D49" s="15">
        <v>0</v>
      </c>
      <c r="E49" s="15">
        <v>0</v>
      </c>
      <c r="F49" s="15">
        <v>0</v>
      </c>
      <c r="G49" s="15">
        <v>0</v>
      </c>
      <c r="Q49" s="6">
        <f>ROUND(B49*$S$4,0)</f>
        <v>0</v>
      </c>
      <c r="R49" s="6">
        <f t="shared" ref="R49" si="51">ROUND(C49*$S$4,0)</f>
        <v>0</v>
      </c>
      <c r="S49" s="6">
        <f t="shared" ref="S49" si="52">ROUND(D49*$S$4,0)</f>
        <v>0</v>
      </c>
      <c r="T49" s="6">
        <f t="shared" ref="T49" si="53">ROUND(E49*$S$4,0)</f>
        <v>0</v>
      </c>
      <c r="U49" s="6">
        <f t="shared" ref="U49" si="54">ROUND(F49*$S$4,0)</f>
        <v>0</v>
      </c>
      <c r="V49" s="104">
        <f t="shared" ref="V49" si="55">ROUND(G49*$S$4,0)</f>
        <v>0</v>
      </c>
    </row>
    <row r="50" spans="1:22" x14ac:dyDescent="0.35">
      <c r="A50" s="23" t="s">
        <v>22</v>
      </c>
      <c r="B50" s="15">
        <f t="shared" ref="B50:G50" si="56">SUM(B41:B49)</f>
        <v>3300</v>
      </c>
      <c r="C50" s="15">
        <f t="shared" si="56"/>
        <v>3313.1</v>
      </c>
      <c r="D50" s="15">
        <f t="shared" si="56"/>
        <v>3324.1000000000004</v>
      </c>
      <c r="E50" s="15">
        <f t="shared" si="56"/>
        <v>3335.1</v>
      </c>
      <c r="F50" s="15">
        <f t="shared" si="56"/>
        <v>3346.1000000000004</v>
      </c>
      <c r="G50" s="15">
        <f t="shared" si="56"/>
        <v>3357.1000000000004</v>
      </c>
      <c r="Q50" s="7">
        <f t="shared" ref="Q50:V50" si="57">SUM(Q41:Q49)</f>
        <v>21959</v>
      </c>
      <c r="R50" s="7">
        <f t="shared" si="57"/>
        <v>20651</v>
      </c>
      <c r="S50" s="7">
        <f t="shared" si="57"/>
        <v>19287</v>
      </c>
      <c r="T50" s="7">
        <f t="shared" si="57"/>
        <v>17925</v>
      </c>
      <c r="U50" s="7">
        <f t="shared" si="57"/>
        <v>16563</v>
      </c>
      <c r="V50" s="106">
        <f t="shared" si="57"/>
        <v>15200</v>
      </c>
    </row>
    <row r="51" spans="1:22" x14ac:dyDescent="0.35">
      <c r="A51" s="21" t="s">
        <v>21</v>
      </c>
      <c r="C51" s="4"/>
      <c r="D51" s="4"/>
      <c r="E51" s="4"/>
      <c r="F51" s="4"/>
      <c r="G51" s="4"/>
      <c r="I51" s="4"/>
      <c r="J51" s="4"/>
      <c r="K51" s="4"/>
      <c r="L51" s="4"/>
      <c r="M51" s="6"/>
      <c r="N51" s="6"/>
      <c r="Q51" s="7"/>
      <c r="R51" s="7"/>
      <c r="S51" s="7"/>
      <c r="T51" s="7"/>
      <c r="U51" s="7"/>
      <c r="V51" s="106"/>
    </row>
    <row r="52" spans="1:22" x14ac:dyDescent="0.35">
      <c r="A52" s="23" t="s">
        <v>3</v>
      </c>
      <c r="B52" s="7">
        <v>18151</v>
      </c>
      <c r="C52" s="7">
        <f>B52-I44*B52/(B52+B53+B57+B59)</f>
        <v>16131.978865406007</v>
      </c>
      <c r="D52" s="7">
        <f>C52-J44*C52/(C52+C53+C57+C59)</f>
        <v>14112.957730812013</v>
      </c>
      <c r="E52" s="7">
        <f>D52-K44*D52/(D52+D53+D57+D59)</f>
        <v>12093.93659621802</v>
      </c>
      <c r="F52" s="7">
        <f>E52-L44*E52/(E52+E53+E57+E59)</f>
        <v>10074.915461624027</v>
      </c>
      <c r="G52" s="7">
        <f>F52-M44*F52/(F52+F53+F57+F59)</f>
        <v>8055.8943270300333</v>
      </c>
      <c r="I52" s="4"/>
      <c r="J52" s="39"/>
      <c r="K52" s="4"/>
      <c r="L52" s="4"/>
      <c r="M52" s="6"/>
      <c r="N52" s="6"/>
      <c r="Q52" s="6">
        <f>ROUND(B52*$S$9,0)</f>
        <v>2352</v>
      </c>
      <c r="R52" s="6">
        <f t="shared" ref="R52:R53" si="58">ROUND(C52*$S$9,0)</f>
        <v>2091</v>
      </c>
      <c r="S52" s="6">
        <f t="shared" ref="S52:S53" si="59">ROUND(D52*$S$9,0)</f>
        <v>1829</v>
      </c>
      <c r="T52" s="6">
        <f t="shared" ref="T52:T53" si="60">ROUND(E52*$S$9,0)</f>
        <v>1567</v>
      </c>
      <c r="U52" s="6">
        <f t="shared" ref="U52:U53" si="61">ROUND(F52*$S$9,0)</f>
        <v>1306</v>
      </c>
      <c r="V52" s="104">
        <f t="shared" ref="V52:V53" si="62">ROUND(G52*$S$9,0)</f>
        <v>1044</v>
      </c>
    </row>
    <row r="53" spans="1:22" x14ac:dyDescent="0.35">
      <c r="A53" s="23" t="s">
        <v>4</v>
      </c>
      <c r="B53" s="7">
        <v>8268</v>
      </c>
      <c r="C53" s="7">
        <f>B53-I44*B53/(B52+B53+B57+B59)</f>
        <v>7348.3114571746382</v>
      </c>
      <c r="D53" s="7">
        <f>C53-J44*C53/(C52+C53+C57+C59)</f>
        <v>6428.6229143492765</v>
      </c>
      <c r="E53" s="7">
        <f>D53-K44*D53/(D52+D53+D57+D59)</f>
        <v>5508.9343715239147</v>
      </c>
      <c r="F53" s="7">
        <f>E53-L44*E53/(E52+E53+E57+E59)</f>
        <v>4589.2458286985529</v>
      </c>
      <c r="G53" s="7">
        <f>F53-M44*F53/(F52+F53+F57+F59)</f>
        <v>3669.5572858731916</v>
      </c>
      <c r="I53" s="4"/>
      <c r="J53" s="39"/>
      <c r="K53" s="4"/>
      <c r="L53" s="4"/>
      <c r="Q53" s="6">
        <f>ROUND(B53*$S$9,0)</f>
        <v>1071</v>
      </c>
      <c r="R53" s="6">
        <f t="shared" si="58"/>
        <v>952</v>
      </c>
      <c r="S53" s="6">
        <f t="shared" si="59"/>
        <v>833</v>
      </c>
      <c r="T53" s="6">
        <f t="shared" si="60"/>
        <v>714</v>
      </c>
      <c r="U53" s="6">
        <f t="shared" si="61"/>
        <v>595</v>
      </c>
      <c r="V53" s="104">
        <f t="shared" si="62"/>
        <v>476</v>
      </c>
    </row>
    <row r="54" spans="1:22" x14ac:dyDescent="0.35">
      <c r="A54" s="23" t="s">
        <v>5</v>
      </c>
      <c r="B54" s="4">
        <v>0</v>
      </c>
      <c r="C54" s="4">
        <v>0</v>
      </c>
      <c r="D54" s="4">
        <v>0</v>
      </c>
      <c r="E54" s="4">
        <v>0</v>
      </c>
      <c r="F54" s="4">
        <v>0</v>
      </c>
      <c r="G54" s="4">
        <v>0</v>
      </c>
      <c r="Q54" s="6">
        <f>ROUND(B54*$S$10,0)</f>
        <v>0</v>
      </c>
      <c r="R54" s="6">
        <f t="shared" ref="R54:R55" si="63">ROUND(C54*$S$10,0)</f>
        <v>0</v>
      </c>
      <c r="S54" s="6">
        <f t="shared" ref="S54:S55" si="64">ROUND(D54*$S$10,0)</f>
        <v>0</v>
      </c>
      <c r="T54" s="6">
        <f t="shared" ref="T54:T55" si="65">ROUND(E54*$S$10,0)</f>
        <v>0</v>
      </c>
      <c r="U54" s="6">
        <f t="shared" ref="U54:U55" si="66">ROUND(F54*$S$10,0)</f>
        <v>0</v>
      </c>
      <c r="V54" s="104">
        <f t="shared" ref="V54:V55" si="67">ROUND(G54*$S$10,0)</f>
        <v>0</v>
      </c>
    </row>
    <row r="55" spans="1:22" x14ac:dyDescent="0.35">
      <c r="A55" s="23" t="s">
        <v>6</v>
      </c>
      <c r="B55" s="4">
        <v>19062</v>
      </c>
      <c r="C55" s="4">
        <f>B55</f>
        <v>19062</v>
      </c>
      <c r="D55" s="4">
        <f>C55</f>
        <v>19062</v>
      </c>
      <c r="E55" s="4">
        <f>D55</f>
        <v>19062</v>
      </c>
      <c r="F55" s="4">
        <f>E55</f>
        <v>19062</v>
      </c>
      <c r="G55" s="4">
        <f>F55</f>
        <v>19062</v>
      </c>
      <c r="Q55" s="6">
        <f>ROUND(B55*$S$10,0)</f>
        <v>1067</v>
      </c>
      <c r="R55" s="6">
        <f t="shared" si="63"/>
        <v>1067</v>
      </c>
      <c r="S55" s="6">
        <f t="shared" si="64"/>
        <v>1067</v>
      </c>
      <c r="T55" s="6">
        <f t="shared" si="65"/>
        <v>1067</v>
      </c>
      <c r="U55" s="6">
        <f t="shared" si="66"/>
        <v>1067</v>
      </c>
      <c r="V55" s="104">
        <f t="shared" si="67"/>
        <v>1067</v>
      </c>
    </row>
    <row r="56" spans="1:22" x14ac:dyDescent="0.35">
      <c r="A56" s="23" t="s">
        <v>7</v>
      </c>
      <c r="B56" s="4">
        <v>160733</v>
      </c>
      <c r="C56" s="4">
        <f>B56+I44+I48</f>
        <v>165083</v>
      </c>
      <c r="D56" s="4">
        <f>C56+J44+J48</f>
        <v>169583</v>
      </c>
      <c r="E56" s="4">
        <f>D56+K44+K48</f>
        <v>174083</v>
      </c>
      <c r="F56" s="4">
        <f>E56+L44+L48</f>
        <v>178583</v>
      </c>
      <c r="G56" s="4">
        <f>F56+M44+M48</f>
        <v>183083</v>
      </c>
      <c r="Q56" s="6">
        <f>ROUND(B56*$S$11,0)</f>
        <v>826</v>
      </c>
      <c r="R56" s="6">
        <f t="shared" ref="R56" si="68">ROUND(C56*$S$11,0)</f>
        <v>848</v>
      </c>
      <c r="S56" s="6">
        <f t="shared" ref="S56" si="69">ROUND(D56*$S$11,0)</f>
        <v>871</v>
      </c>
      <c r="T56" s="6">
        <f t="shared" ref="T56" si="70">ROUND(E56*$S$11,0)</f>
        <v>894</v>
      </c>
      <c r="U56" s="6">
        <f t="shared" ref="U56" si="71">ROUND(F56*$S$11,0)</f>
        <v>917</v>
      </c>
      <c r="V56" s="104">
        <f t="shared" ref="V56" si="72">ROUND(G56*$S$11,0)</f>
        <v>940</v>
      </c>
    </row>
    <row r="57" spans="1:22" x14ac:dyDescent="0.35">
      <c r="A57" s="23" t="s">
        <v>8</v>
      </c>
      <c r="B57" s="7">
        <v>8</v>
      </c>
      <c r="C57" s="7">
        <f>B57-I44*B57/(B52+B53+B57+B59)</f>
        <v>7.1101223581757509</v>
      </c>
      <c r="D57" s="7">
        <f>C57-J44*C57/(C52+C53+C57+C59)</f>
        <v>6.2202447163515018</v>
      </c>
      <c r="E57" s="7">
        <f>D57-K44*D57/(D52+D53+D57+D59)</f>
        <v>5.3303670745272527</v>
      </c>
      <c r="F57" s="7">
        <f>E57-L44*E57/(E52+E53+E57+E59)</f>
        <v>4.4404894327030036</v>
      </c>
      <c r="G57" s="7">
        <f>F57-M44*F57/(F52+F53+F57+F59)</f>
        <v>3.5506117908787544</v>
      </c>
      <c r="Q57" s="6">
        <f>ROUND(B57*$S$9,0)</f>
        <v>1</v>
      </c>
      <c r="R57" s="6">
        <f t="shared" ref="R57:R58" si="73">ROUND(C57*$S$9,0)</f>
        <v>1</v>
      </c>
      <c r="S57" s="6">
        <f t="shared" ref="S57:S58" si="74">ROUND(D57*$S$9,0)</f>
        <v>1</v>
      </c>
      <c r="T57" s="6">
        <f t="shared" ref="T57:T58" si="75">ROUND(E57*$S$9,0)</f>
        <v>1</v>
      </c>
      <c r="U57" s="6">
        <f t="shared" ref="U57:U58" si="76">ROUND(F57*$S$9,0)</f>
        <v>1</v>
      </c>
      <c r="V57" s="104">
        <f t="shared" ref="V57:V58" si="77">ROUND(G57*$S$9,0)</f>
        <v>0</v>
      </c>
    </row>
    <row r="58" spans="1:22" x14ac:dyDescent="0.35">
      <c r="A58" s="23" t="s">
        <v>9</v>
      </c>
      <c r="B58" s="4">
        <v>0</v>
      </c>
      <c r="C58" s="4">
        <v>0</v>
      </c>
      <c r="D58" s="4">
        <v>0</v>
      </c>
      <c r="E58" s="4">
        <v>0</v>
      </c>
      <c r="F58" s="4">
        <v>0</v>
      </c>
      <c r="G58" s="4">
        <v>0</v>
      </c>
      <c r="Q58" s="6">
        <f>ROUND(B58*$S$9,0)</f>
        <v>0</v>
      </c>
      <c r="R58" s="6">
        <f t="shared" si="73"/>
        <v>0</v>
      </c>
      <c r="S58" s="6">
        <f t="shared" si="74"/>
        <v>0</v>
      </c>
      <c r="T58" s="6">
        <f t="shared" si="75"/>
        <v>0</v>
      </c>
      <c r="U58" s="6">
        <f t="shared" si="76"/>
        <v>0</v>
      </c>
      <c r="V58" s="104">
        <f t="shared" si="77"/>
        <v>0</v>
      </c>
    </row>
    <row r="59" spans="1:22" x14ac:dyDescent="0.35">
      <c r="A59" s="23" t="s">
        <v>10</v>
      </c>
      <c r="B59" s="11">
        <v>543</v>
      </c>
      <c r="C59" s="11">
        <f>B59-I44*B59/(B52+B53+B57+B59)</f>
        <v>482.5995550611791</v>
      </c>
      <c r="D59" s="11">
        <f>C59-J44*C59/(C52+C53+C57+C59)</f>
        <v>422.19911012235821</v>
      </c>
      <c r="E59" s="11">
        <f>D59-K44*D59/(D52+D53+D57+D59)</f>
        <v>361.79866518353731</v>
      </c>
      <c r="F59" s="11">
        <f>E59-L44*E59/(E52+E53+E57+E59)</f>
        <v>301.39822024471641</v>
      </c>
      <c r="G59" s="11">
        <f>F59-M44*F59/(F52+F53+F57+F59)</f>
        <v>240.99777530589549</v>
      </c>
      <c r="Q59" s="6">
        <f>ROUND(B59*$S$12,0)</f>
        <v>66</v>
      </c>
      <c r="R59" s="6">
        <f t="shared" ref="R59" si="78">ROUND(C59*$S$12,0)</f>
        <v>59</v>
      </c>
      <c r="S59" s="6">
        <f t="shared" ref="S59" si="79">ROUND(D59*$S$12,0)</f>
        <v>51</v>
      </c>
      <c r="T59" s="6">
        <f t="shared" ref="T59" si="80">ROUND(E59*$S$12,0)</f>
        <v>44</v>
      </c>
      <c r="U59" s="6">
        <f t="shared" ref="U59" si="81">ROUND(F59*$S$12,0)</f>
        <v>37</v>
      </c>
      <c r="V59" s="104">
        <f t="shared" ref="V59" si="82">ROUND(G59*$S$12,0)</f>
        <v>29</v>
      </c>
    </row>
    <row r="60" spans="1:22" x14ac:dyDescent="0.35">
      <c r="A60" s="23" t="s">
        <v>11</v>
      </c>
      <c r="B60" s="4">
        <v>0</v>
      </c>
      <c r="C60" s="4">
        <v>0</v>
      </c>
      <c r="D60" s="4">
        <v>0</v>
      </c>
      <c r="E60" s="4">
        <v>0</v>
      </c>
      <c r="F60" s="4">
        <v>0</v>
      </c>
      <c r="G60" s="4">
        <v>0</v>
      </c>
      <c r="Q60" s="6">
        <f>ROUND(B60*$S$9,0)</f>
        <v>0</v>
      </c>
      <c r="R60" s="6">
        <f t="shared" ref="R60" si="83">ROUND(C60*$S$9,0)</f>
        <v>0</v>
      </c>
      <c r="S60" s="6">
        <f t="shared" ref="S60" si="84">ROUND(D60*$S$9,0)</f>
        <v>0</v>
      </c>
      <c r="T60" s="6">
        <f t="shared" ref="T60" si="85">ROUND(E60*$S$9,0)</f>
        <v>0</v>
      </c>
      <c r="U60" s="6">
        <f t="shared" ref="U60" si="86">ROUND(F60*$S$9,0)</f>
        <v>0</v>
      </c>
      <c r="V60" s="104">
        <f t="shared" ref="V60" si="87">ROUND(G60*$S$9,0)</f>
        <v>0</v>
      </c>
    </row>
    <row r="61" spans="1:22" x14ac:dyDescent="0.35">
      <c r="A61" s="23" t="s">
        <v>23</v>
      </c>
      <c r="B61" s="7">
        <f t="shared" ref="B61:G61" si="88">SUM(B52:B60)</f>
        <v>206765</v>
      </c>
      <c r="C61" s="4">
        <f t="shared" si="88"/>
        <v>208114.99999999997</v>
      </c>
      <c r="D61" s="4">
        <f t="shared" si="88"/>
        <v>209615</v>
      </c>
      <c r="E61" s="4">
        <f t="shared" si="88"/>
        <v>211115</v>
      </c>
      <c r="F61" s="4">
        <f t="shared" si="88"/>
        <v>212615</v>
      </c>
      <c r="G61" s="4">
        <f t="shared" si="88"/>
        <v>214115</v>
      </c>
      <c r="Q61" s="6">
        <f t="shared" ref="Q61:V61" si="89">SUM(Q52:Q60)</f>
        <v>5383</v>
      </c>
      <c r="R61" s="6">
        <f t="shared" si="89"/>
        <v>5018</v>
      </c>
      <c r="S61" s="6">
        <f t="shared" si="89"/>
        <v>4652</v>
      </c>
      <c r="T61" s="6">
        <f t="shared" si="89"/>
        <v>4287</v>
      </c>
      <c r="U61" s="6">
        <f t="shared" si="89"/>
        <v>3923</v>
      </c>
      <c r="V61" s="104">
        <f t="shared" si="89"/>
        <v>3556</v>
      </c>
    </row>
    <row r="62" spans="1:22" x14ac:dyDescent="0.35">
      <c r="A62" s="24" t="s">
        <v>2</v>
      </c>
      <c r="B62" s="25"/>
      <c r="C62" s="26"/>
      <c r="D62" s="26"/>
      <c r="E62" s="26"/>
      <c r="F62" s="26"/>
      <c r="G62" s="26"/>
      <c r="H62" s="26"/>
      <c r="I62" s="26"/>
      <c r="J62" s="26"/>
      <c r="K62" s="26"/>
      <c r="L62" s="26"/>
      <c r="M62" s="26"/>
      <c r="N62" s="26"/>
      <c r="O62" s="26"/>
      <c r="P62" s="26"/>
      <c r="Q62" s="27">
        <f t="shared" ref="Q62:V62" si="90">Q50+Q61</f>
        <v>27342</v>
      </c>
      <c r="R62" s="27">
        <f t="shared" si="90"/>
        <v>25669</v>
      </c>
      <c r="S62" s="27">
        <f t="shared" si="90"/>
        <v>23939</v>
      </c>
      <c r="T62" s="27">
        <f t="shared" si="90"/>
        <v>22212</v>
      </c>
      <c r="U62" s="27">
        <f t="shared" si="90"/>
        <v>20486</v>
      </c>
      <c r="V62" s="107">
        <f t="shared" si="90"/>
        <v>18756</v>
      </c>
    </row>
    <row r="64" spans="1:22" x14ac:dyDescent="0.35">
      <c r="A64" s="18" t="s">
        <v>27</v>
      </c>
      <c r="B64" s="81" t="s">
        <v>25</v>
      </c>
      <c r="C64" s="81" t="s">
        <v>26</v>
      </c>
      <c r="D64" s="81"/>
      <c r="E64" s="81"/>
      <c r="F64" s="81"/>
      <c r="G64" s="81"/>
      <c r="H64" s="20"/>
      <c r="I64" s="52" t="s">
        <v>48</v>
      </c>
      <c r="J64" s="20"/>
      <c r="K64" s="20"/>
      <c r="L64" s="20"/>
      <c r="M64" s="20"/>
      <c r="N64" s="20"/>
      <c r="O64" s="19"/>
      <c r="P64" s="19"/>
      <c r="Q64" s="134" t="s">
        <v>24</v>
      </c>
      <c r="R64" s="134"/>
      <c r="S64" s="134"/>
      <c r="T64" s="134"/>
      <c r="U64" s="134"/>
      <c r="V64" s="135"/>
    </row>
    <row r="65" spans="1:22" x14ac:dyDescent="0.35">
      <c r="A65" s="21" t="s">
        <v>20</v>
      </c>
      <c r="B65" s="4">
        <v>2019</v>
      </c>
      <c r="C65" s="4">
        <v>2020</v>
      </c>
      <c r="D65" s="4">
        <v>2021</v>
      </c>
      <c r="E65" s="4">
        <v>2022</v>
      </c>
      <c r="F65" s="4">
        <v>2023</v>
      </c>
      <c r="G65" s="4">
        <v>2024</v>
      </c>
      <c r="H65" s="4"/>
      <c r="I65" s="4">
        <v>2020</v>
      </c>
      <c r="J65" s="4">
        <v>2021</v>
      </c>
      <c r="K65" s="4">
        <v>2022</v>
      </c>
      <c r="L65" s="4">
        <v>2023</v>
      </c>
      <c r="M65" s="4">
        <v>2024</v>
      </c>
      <c r="N65" s="4"/>
      <c r="Q65" s="2">
        <v>2019</v>
      </c>
      <c r="R65" s="2">
        <v>2020</v>
      </c>
      <c r="S65" s="2">
        <v>2021</v>
      </c>
      <c r="T65" s="2">
        <v>2022</v>
      </c>
      <c r="U65" s="2">
        <v>2023</v>
      </c>
      <c r="V65" s="22">
        <v>2024</v>
      </c>
    </row>
    <row r="66" spans="1:22" x14ac:dyDescent="0.35">
      <c r="A66" s="23" t="s">
        <v>3</v>
      </c>
      <c r="B66" s="15">
        <v>129.6</v>
      </c>
      <c r="C66" s="15">
        <f>B66-I67*B66/(B66+B67)</f>
        <v>122.31043807463493</v>
      </c>
      <c r="D66" s="15">
        <f>C66-J67*C66/(C66+C67)</f>
        <v>102.89497025419145</v>
      </c>
      <c r="E66" s="15">
        <f>D66-K67*D66/(D66+D67)</f>
        <v>88.596214169821522</v>
      </c>
      <c r="F66" s="15">
        <f>E66-L67*E66/(E66+E67)</f>
        <v>78.012330989724177</v>
      </c>
      <c r="G66" s="15">
        <f>F66-M67*F66/(F66+F67)</f>
        <v>66.026608977825859</v>
      </c>
      <c r="H66" s="15"/>
      <c r="I66" s="15">
        <f>23.4/2</f>
        <v>11.7</v>
      </c>
      <c r="J66" s="47">
        <v>27</v>
      </c>
      <c r="K66" s="47">
        <v>48.7</v>
      </c>
      <c r="L66" s="47">
        <v>50.1</v>
      </c>
      <c r="M66" s="47">
        <v>50.3</v>
      </c>
      <c r="N66" s="4" t="s">
        <v>31</v>
      </c>
      <c r="Q66" s="6">
        <f>ROUND(B66*$S$4, 0)</f>
        <v>2629</v>
      </c>
      <c r="R66" s="6">
        <f t="shared" ref="R66:R67" si="91">ROUND(C66*$S$4, 0)</f>
        <v>2481</v>
      </c>
      <c r="S66" s="6">
        <f t="shared" ref="S66:S67" si="92">ROUND(D66*$S$4, 0)</f>
        <v>2087</v>
      </c>
      <c r="T66" s="6">
        <f t="shared" ref="T66:T67" si="93">ROUND(E66*$S$4, 0)</f>
        <v>1797</v>
      </c>
      <c r="U66" s="6">
        <f t="shared" ref="U66:U67" si="94">ROUND(F66*$S$4, 0)</f>
        <v>1582</v>
      </c>
      <c r="V66" s="104">
        <f t="shared" ref="V66:V67" si="95">ROUND(G66*$S$4, 0)</f>
        <v>1339</v>
      </c>
    </row>
    <row r="67" spans="1:22" x14ac:dyDescent="0.35">
      <c r="A67" s="23" t="s">
        <v>4</v>
      </c>
      <c r="B67" s="15">
        <v>55.3</v>
      </c>
      <c r="C67" s="15">
        <f>B67-I67*B67/(B66+B67)</f>
        <v>52.189561925365062</v>
      </c>
      <c r="D67" s="15">
        <f>C67-J67*C67/(C66+C67)</f>
        <v>43.905029745808548</v>
      </c>
      <c r="E67" s="15">
        <f>D67-K67*D67/(D66+D67)</f>
        <v>37.803785830178477</v>
      </c>
      <c r="F67" s="15">
        <f>E67-L67*E67/(E66+E67)</f>
        <v>33.287669010275827</v>
      </c>
      <c r="G67" s="15">
        <f>F67-M67*F67/(F66+F67)</f>
        <v>28.173391022174151</v>
      </c>
      <c r="H67" s="13"/>
      <c r="I67" s="15">
        <f>20.8/2</f>
        <v>10.4</v>
      </c>
      <c r="J67" s="47">
        <v>27.7</v>
      </c>
      <c r="K67" s="47">
        <v>20.399999999999999</v>
      </c>
      <c r="L67" s="47">
        <v>15.1</v>
      </c>
      <c r="M67" s="82">
        <v>17.100000000000001</v>
      </c>
      <c r="N67" s="4" t="s">
        <v>32</v>
      </c>
      <c r="Q67" s="6">
        <f>ROUND(B67*$S$4, 0)</f>
        <v>1122</v>
      </c>
      <c r="R67" s="6">
        <f t="shared" si="91"/>
        <v>1059</v>
      </c>
      <c r="S67" s="6">
        <f t="shared" si="92"/>
        <v>890</v>
      </c>
      <c r="T67" s="6">
        <f t="shared" si="93"/>
        <v>767</v>
      </c>
      <c r="U67" s="6">
        <f t="shared" si="94"/>
        <v>675</v>
      </c>
      <c r="V67" s="104">
        <f t="shared" si="95"/>
        <v>571</v>
      </c>
    </row>
    <row r="68" spans="1:22" x14ac:dyDescent="0.35">
      <c r="A68" s="23" t="s">
        <v>5</v>
      </c>
      <c r="B68" s="7">
        <v>0</v>
      </c>
      <c r="C68" s="7">
        <v>0</v>
      </c>
      <c r="D68" s="7">
        <v>0</v>
      </c>
      <c r="E68" s="7">
        <v>0</v>
      </c>
      <c r="F68" s="7">
        <v>0</v>
      </c>
      <c r="G68" s="7">
        <v>0</v>
      </c>
      <c r="H68" s="13"/>
      <c r="I68" s="83">
        <f>3066/2</f>
        <v>1533</v>
      </c>
      <c r="J68" s="16">
        <v>3493</v>
      </c>
      <c r="K68" s="31">
        <v>4217</v>
      </c>
      <c r="L68" s="31">
        <v>4019</v>
      </c>
      <c r="M68" s="83">
        <f>L68</f>
        <v>4019</v>
      </c>
      <c r="N68" s="4" t="s">
        <v>12</v>
      </c>
      <c r="Q68" s="6">
        <f>ROUND(B68*$S$5,0)</f>
        <v>0</v>
      </c>
      <c r="R68" s="6">
        <f t="shared" ref="R68:R69" si="96">ROUND(C68*$S$5,0)</f>
        <v>0</v>
      </c>
      <c r="S68" s="6">
        <f t="shared" ref="S68:S69" si="97">ROUND(D68*$S$5,0)</f>
        <v>0</v>
      </c>
      <c r="T68" s="6">
        <f t="shared" ref="T68:T69" si="98">ROUND(E68*$S$5,0)</f>
        <v>0</v>
      </c>
      <c r="U68" s="6">
        <f t="shared" ref="U68:U69" si="99">ROUND(F68*$S$5,0)</f>
        <v>0</v>
      </c>
      <c r="V68" s="104">
        <f t="shared" ref="V68:V69" si="100">ROUND(G68*$S$5,0)</f>
        <v>0</v>
      </c>
    </row>
    <row r="69" spans="1:22" x14ac:dyDescent="0.35">
      <c r="A69" s="23" t="s">
        <v>6</v>
      </c>
      <c r="B69" s="15">
        <v>2160.6</v>
      </c>
      <c r="C69" s="15">
        <f>B69</f>
        <v>2160.6</v>
      </c>
      <c r="D69" s="15">
        <f>C69</f>
        <v>2160.6</v>
      </c>
      <c r="E69" s="15">
        <f>D69</f>
        <v>2160.6</v>
      </c>
      <c r="F69" s="15">
        <f>E69</f>
        <v>2160.6</v>
      </c>
      <c r="G69" s="15">
        <f>F69</f>
        <v>2160.6</v>
      </c>
      <c r="H69" s="13"/>
      <c r="I69" s="4" t="s">
        <v>47</v>
      </c>
      <c r="J69" s="4"/>
      <c r="K69" s="4"/>
      <c r="L69" s="4"/>
      <c r="M69" s="4"/>
      <c r="N69" s="4"/>
      <c r="Q69" s="6">
        <f>ROUND(B69*$S$5,0)</f>
        <v>3898</v>
      </c>
      <c r="R69" s="6">
        <f t="shared" si="96"/>
        <v>3898</v>
      </c>
      <c r="S69" s="6">
        <f t="shared" si="97"/>
        <v>3898</v>
      </c>
      <c r="T69" s="6">
        <f t="shared" si="98"/>
        <v>3898</v>
      </c>
      <c r="U69" s="6">
        <f t="shared" si="99"/>
        <v>3898</v>
      </c>
      <c r="V69" s="104">
        <f t="shared" si="100"/>
        <v>3898</v>
      </c>
    </row>
    <row r="70" spans="1:22" x14ac:dyDescent="0.35">
      <c r="A70" s="23" t="s">
        <v>7</v>
      </c>
      <c r="B70" s="15">
        <v>2239.1</v>
      </c>
      <c r="C70" s="15">
        <f>B70+I66+I67+I71</f>
        <v>2274.1999999999998</v>
      </c>
      <c r="D70" s="15">
        <f>C70+J66+J67+J71</f>
        <v>2342.8999999999996</v>
      </c>
      <c r="E70" s="15">
        <f>D70+K66+K67+K71</f>
        <v>2425.9999999999995</v>
      </c>
      <c r="F70" s="15">
        <f>E70+L66+L67+L71</f>
        <v>2505.1999999999994</v>
      </c>
      <c r="G70" s="15">
        <f>F70+M66+M67+M71</f>
        <v>2586.5999999999995</v>
      </c>
      <c r="H70" s="13"/>
      <c r="I70" s="4" t="s">
        <v>36</v>
      </c>
      <c r="J70" s="4"/>
      <c r="K70" s="4"/>
      <c r="L70" s="4"/>
      <c r="M70" s="4"/>
      <c r="N70" s="4"/>
      <c r="O70" s="4"/>
      <c r="Q70" s="6">
        <f>ROUND(B70*$S$6,0)</f>
        <v>483</v>
      </c>
      <c r="R70" s="6">
        <f t="shared" ref="R70" si="101">ROUND(C70*$S$6,0)</f>
        <v>490</v>
      </c>
      <c r="S70" s="6">
        <f t="shared" ref="S70" si="102">ROUND(D70*$S$6,0)</f>
        <v>505</v>
      </c>
      <c r="T70" s="6">
        <f t="shared" ref="T70" si="103">ROUND(E70*$S$6,0)</f>
        <v>523</v>
      </c>
      <c r="U70" s="6">
        <f t="shared" ref="U70" si="104">ROUND(F70*$S$6,0)</f>
        <v>540</v>
      </c>
      <c r="V70" s="104">
        <f t="shared" ref="V70" si="105">ROUND(G70*$S$6,0)</f>
        <v>558</v>
      </c>
    </row>
    <row r="71" spans="1:22" x14ac:dyDescent="0.35">
      <c r="A71" s="23" t="s">
        <v>8</v>
      </c>
      <c r="B71" s="15">
        <v>410.7</v>
      </c>
      <c r="C71" s="15">
        <f>B71-I66</f>
        <v>399</v>
      </c>
      <c r="D71" s="15">
        <f>C71-J66</f>
        <v>372</v>
      </c>
      <c r="E71" s="15">
        <f>D71-K66</f>
        <v>323.3</v>
      </c>
      <c r="F71" s="15">
        <f>E71-L66</f>
        <v>273.2</v>
      </c>
      <c r="G71" s="15">
        <f>F71-M66</f>
        <v>222.89999999999998</v>
      </c>
      <c r="H71" s="13"/>
      <c r="I71" s="15">
        <v>13</v>
      </c>
      <c r="J71" s="15">
        <v>14</v>
      </c>
      <c r="K71" s="15">
        <v>14</v>
      </c>
      <c r="L71" s="15">
        <v>14</v>
      </c>
      <c r="M71" s="15">
        <v>14</v>
      </c>
      <c r="N71" s="4" t="s">
        <v>13</v>
      </c>
      <c r="Q71" s="6">
        <f>ROUND(B71*$S$3,0)</f>
        <v>11772</v>
      </c>
      <c r="R71" s="6">
        <f t="shared" ref="R71:R73" si="106">ROUND(C71*$S$3,0)</f>
        <v>11437</v>
      </c>
      <c r="S71" s="6">
        <f t="shared" ref="S71:S73" si="107">ROUND(D71*$S$3,0)</f>
        <v>10663</v>
      </c>
      <c r="T71" s="6">
        <f t="shared" ref="T71:T73" si="108">ROUND(E71*$S$3,0)</f>
        <v>9267</v>
      </c>
      <c r="U71" s="6">
        <f t="shared" ref="U71:U73" si="109">ROUND(F71*$S$3,0)</f>
        <v>7831</v>
      </c>
      <c r="V71" s="104">
        <f t="shared" ref="V71:V73" si="110">ROUND(G71*$S$3,0)</f>
        <v>6389</v>
      </c>
    </row>
    <row r="72" spans="1:22" x14ac:dyDescent="0.35">
      <c r="A72" s="23" t="s">
        <v>9</v>
      </c>
      <c r="B72" s="7">
        <v>0</v>
      </c>
      <c r="C72" s="7">
        <v>0</v>
      </c>
      <c r="D72" s="7">
        <v>0</v>
      </c>
      <c r="E72" s="7">
        <v>0</v>
      </c>
      <c r="F72" s="7">
        <v>0</v>
      </c>
      <c r="G72" s="7">
        <v>0</v>
      </c>
      <c r="H72" s="4"/>
      <c r="I72" s="4">
        <v>1952</v>
      </c>
      <c r="J72" s="4">
        <v>2500</v>
      </c>
      <c r="K72" s="4">
        <v>2500</v>
      </c>
      <c r="L72" s="4">
        <v>2500</v>
      </c>
      <c r="M72" s="4">
        <v>2500</v>
      </c>
      <c r="N72" s="4" t="s">
        <v>12</v>
      </c>
      <c r="Q72" s="6">
        <f>ROUND(B72*$S$3,0)</f>
        <v>0</v>
      </c>
      <c r="R72" s="6">
        <f t="shared" si="106"/>
        <v>0</v>
      </c>
      <c r="S72" s="6">
        <f t="shared" si="107"/>
        <v>0</v>
      </c>
      <c r="T72" s="6">
        <f t="shared" si="108"/>
        <v>0</v>
      </c>
      <c r="U72" s="6">
        <f t="shared" si="109"/>
        <v>0</v>
      </c>
      <c r="V72" s="104">
        <f t="shared" si="110"/>
        <v>0</v>
      </c>
    </row>
    <row r="73" spans="1:22" x14ac:dyDescent="0.35">
      <c r="A73" s="23" t="s">
        <v>10</v>
      </c>
      <c r="B73" s="7">
        <v>0</v>
      </c>
      <c r="C73" s="7">
        <v>0</v>
      </c>
      <c r="D73" s="7">
        <v>0</v>
      </c>
      <c r="E73" s="7">
        <v>0</v>
      </c>
      <c r="F73" s="7">
        <v>0</v>
      </c>
      <c r="G73" s="7">
        <v>0</v>
      </c>
      <c r="H73" s="4"/>
      <c r="I73" s="4"/>
      <c r="J73" s="4"/>
      <c r="K73" s="4"/>
      <c r="L73" s="4"/>
      <c r="M73" s="4"/>
      <c r="N73" s="4"/>
      <c r="O73" s="4"/>
      <c r="Q73" s="6">
        <f>ROUND(B73*$S$3,0)</f>
        <v>0</v>
      </c>
      <c r="R73" s="6">
        <f t="shared" si="106"/>
        <v>0</v>
      </c>
      <c r="S73" s="6">
        <f t="shared" si="107"/>
        <v>0</v>
      </c>
      <c r="T73" s="6">
        <f t="shared" si="108"/>
        <v>0</v>
      </c>
      <c r="U73" s="6">
        <f t="shared" si="109"/>
        <v>0</v>
      </c>
      <c r="V73" s="104">
        <f t="shared" si="110"/>
        <v>0</v>
      </c>
    </row>
    <row r="74" spans="1:22" x14ac:dyDescent="0.35">
      <c r="A74" s="23" t="s">
        <v>11</v>
      </c>
      <c r="B74" s="15">
        <v>0.7</v>
      </c>
      <c r="C74" s="15">
        <f>B74</f>
        <v>0.7</v>
      </c>
      <c r="D74" s="15">
        <f>C74</f>
        <v>0.7</v>
      </c>
      <c r="E74" s="15">
        <f>D74</f>
        <v>0.7</v>
      </c>
      <c r="F74" s="15">
        <f>E74</f>
        <v>0.7</v>
      </c>
      <c r="G74" s="15">
        <f>F74</f>
        <v>0.7</v>
      </c>
      <c r="H74" s="4"/>
      <c r="I74" s="15"/>
      <c r="J74" s="15"/>
      <c r="K74" s="15"/>
      <c r="L74" s="15"/>
      <c r="M74" s="15"/>
      <c r="N74" s="15"/>
      <c r="O74" s="4"/>
      <c r="Q74" s="6">
        <f>ROUND(B74*$S$4,0)</f>
        <v>14</v>
      </c>
      <c r="R74" s="6">
        <f t="shared" ref="R74" si="111">ROUND(C74*$S$4,0)</f>
        <v>14</v>
      </c>
      <c r="S74" s="6">
        <f t="shared" ref="S74" si="112">ROUND(D74*$S$4,0)</f>
        <v>14</v>
      </c>
      <c r="T74" s="6">
        <f t="shared" ref="T74" si="113">ROUND(E74*$S$4,0)</f>
        <v>14</v>
      </c>
      <c r="U74" s="6">
        <f t="shared" ref="U74" si="114">ROUND(F74*$S$4,0)</f>
        <v>14</v>
      </c>
      <c r="V74" s="104">
        <f t="shared" ref="V74" si="115">ROUND(G74*$S$4,0)</f>
        <v>14</v>
      </c>
    </row>
    <row r="75" spans="1:22" x14ac:dyDescent="0.35">
      <c r="A75" s="23" t="s">
        <v>22</v>
      </c>
      <c r="B75" s="15">
        <f t="shared" ref="B75:G75" si="116">SUM(B66:B74)</f>
        <v>4996</v>
      </c>
      <c r="C75" s="15">
        <f t="shared" si="116"/>
        <v>5008.9999999999991</v>
      </c>
      <c r="D75" s="15">
        <f t="shared" si="116"/>
        <v>5022.9999999999991</v>
      </c>
      <c r="E75" s="15">
        <f t="shared" si="116"/>
        <v>5037</v>
      </c>
      <c r="F75" s="15">
        <f t="shared" si="116"/>
        <v>5050.9999999999991</v>
      </c>
      <c r="G75" s="15">
        <f t="shared" si="116"/>
        <v>5064.9999999999991</v>
      </c>
      <c r="H75" s="4"/>
      <c r="I75" s="4"/>
      <c r="J75" s="4"/>
      <c r="K75" s="4"/>
      <c r="L75" s="4"/>
      <c r="M75" s="4"/>
      <c r="N75" s="4"/>
      <c r="O75" s="4"/>
      <c r="Q75" s="7">
        <f t="shared" ref="Q75:V75" si="117">SUM(Q66:Q74)</f>
        <v>19918</v>
      </c>
      <c r="R75" s="7">
        <f t="shared" si="117"/>
        <v>19379</v>
      </c>
      <c r="S75" s="7">
        <f t="shared" si="117"/>
        <v>18057</v>
      </c>
      <c r="T75" s="7">
        <f t="shared" si="117"/>
        <v>16266</v>
      </c>
      <c r="U75" s="7">
        <f t="shared" si="117"/>
        <v>14540</v>
      </c>
      <c r="V75" s="106">
        <f t="shared" si="117"/>
        <v>12769</v>
      </c>
    </row>
    <row r="76" spans="1:22" x14ac:dyDescent="0.35">
      <c r="A76" s="21" t="s">
        <v>21</v>
      </c>
      <c r="C76" s="4"/>
      <c r="D76" s="4"/>
      <c r="E76" s="4"/>
      <c r="F76" s="4"/>
      <c r="G76" s="4"/>
      <c r="H76" s="4"/>
      <c r="I76" s="4"/>
      <c r="J76" s="4"/>
      <c r="K76" s="4"/>
      <c r="L76" s="4"/>
      <c r="M76" s="4"/>
      <c r="N76" s="4"/>
      <c r="O76" s="4"/>
      <c r="Q76" s="7"/>
      <c r="R76" s="7"/>
      <c r="S76" s="7"/>
      <c r="T76" s="7"/>
      <c r="U76" s="7"/>
      <c r="V76" s="106"/>
    </row>
    <row r="77" spans="1:22" x14ac:dyDescent="0.35">
      <c r="A77" s="23" t="s">
        <v>3</v>
      </c>
      <c r="B77" s="7">
        <v>30915</v>
      </c>
      <c r="C77" s="7">
        <f>B77-I68*B77/(B77+B78)</f>
        <v>29500.039260763122</v>
      </c>
      <c r="D77" s="7">
        <f>C77-J68*C77/(C77+C78)</f>
        <v>26275.996297844391</v>
      </c>
      <c r="E77" s="7">
        <f>D77-K68*D77/(D77+D78)</f>
        <v>22383.700513524811</v>
      </c>
      <c r="F77" s="7">
        <f>E77-L68*E77/(E77+E78)</f>
        <v>18674.158953842481</v>
      </c>
      <c r="G77" s="7">
        <f>F77-M68*F77/(F77+F78)</f>
        <v>14964.61739416015</v>
      </c>
      <c r="H77" s="4"/>
      <c r="I77" s="4"/>
      <c r="J77" s="4"/>
      <c r="K77" s="4"/>
      <c r="L77" s="4"/>
      <c r="M77" s="4"/>
      <c r="N77" s="4"/>
      <c r="O77" s="4"/>
      <c r="Q77" s="6">
        <f>ROUND(B77*$S$9,0)</f>
        <v>4006</v>
      </c>
      <c r="R77" s="6">
        <f t="shared" ref="R77:R78" si="118">ROUND(C77*$S$9,0)</f>
        <v>3823</v>
      </c>
      <c r="S77" s="6">
        <f t="shared" ref="S77:S78" si="119">ROUND(D77*$S$9,0)</f>
        <v>3405</v>
      </c>
      <c r="T77" s="6">
        <f t="shared" ref="T77:T78" si="120">ROUND(E77*$S$9,0)</f>
        <v>2901</v>
      </c>
      <c r="U77" s="6">
        <f t="shared" ref="U77:U78" si="121">ROUND(F77*$S$9,0)</f>
        <v>2420</v>
      </c>
      <c r="V77" s="104">
        <f t="shared" ref="V77:V78" si="122">ROUND(G77*$S$9,0)</f>
        <v>1939</v>
      </c>
    </row>
    <row r="78" spans="1:22" x14ac:dyDescent="0.35">
      <c r="A78" s="23" t="s">
        <v>4</v>
      </c>
      <c r="B78" s="7">
        <v>2579</v>
      </c>
      <c r="C78" s="7">
        <f>B78-I68*B78/(B77+B78)</f>
        <v>2460.9607392368785</v>
      </c>
      <c r="D78" s="7">
        <f>C78-J68*C78/(C77+C78)</f>
        <v>2192.00370215561</v>
      </c>
      <c r="E78" s="7">
        <f>D78-K68*D78/(D77+D78)</f>
        <v>1867.2994864751895</v>
      </c>
      <c r="F78" s="7">
        <f>E78-L68*E78/(E77+E78)</f>
        <v>1557.8410461575206</v>
      </c>
      <c r="G78" s="7">
        <f>F78-M68*F78/(F77+F78)</f>
        <v>1248.3826058398517</v>
      </c>
      <c r="H78" s="4"/>
      <c r="I78" s="4"/>
      <c r="J78" s="4"/>
      <c r="K78" s="4"/>
      <c r="L78" s="4"/>
      <c r="M78" s="4"/>
      <c r="N78" s="4"/>
      <c r="O78" s="4"/>
      <c r="Q78" s="6">
        <f>ROUND(B78*$S$9,0)</f>
        <v>334</v>
      </c>
      <c r="R78" s="6">
        <f t="shared" si="118"/>
        <v>319</v>
      </c>
      <c r="S78" s="6">
        <f t="shared" si="119"/>
        <v>284</v>
      </c>
      <c r="T78" s="6">
        <f t="shared" si="120"/>
        <v>242</v>
      </c>
      <c r="U78" s="6">
        <f t="shared" si="121"/>
        <v>202</v>
      </c>
      <c r="V78" s="104">
        <f t="shared" si="122"/>
        <v>162</v>
      </c>
    </row>
    <row r="79" spans="1:22" x14ac:dyDescent="0.35">
      <c r="A79" s="23" t="s">
        <v>5</v>
      </c>
      <c r="B79" s="4">
        <v>0</v>
      </c>
      <c r="C79" s="4">
        <v>0</v>
      </c>
      <c r="D79" s="4">
        <v>0</v>
      </c>
      <c r="E79" s="4">
        <v>0</v>
      </c>
      <c r="F79" s="4">
        <v>0</v>
      </c>
      <c r="G79" s="4">
        <v>0</v>
      </c>
      <c r="H79" s="4"/>
      <c r="I79" s="4"/>
      <c r="J79" s="4"/>
      <c r="K79" s="4"/>
      <c r="L79" s="4"/>
      <c r="M79" s="4"/>
      <c r="N79" s="4"/>
      <c r="O79" s="4"/>
      <c r="Q79" s="6">
        <f>ROUND(B79*$S$10,0)</f>
        <v>0</v>
      </c>
      <c r="R79" s="6">
        <f t="shared" ref="R79:R80" si="123">ROUND(C79*$S$10,0)</f>
        <v>0</v>
      </c>
      <c r="S79" s="6">
        <f t="shared" ref="S79:S80" si="124">ROUND(D79*$S$10,0)</f>
        <v>0</v>
      </c>
      <c r="T79" s="6">
        <f t="shared" ref="T79:T80" si="125">ROUND(E79*$S$10,0)</f>
        <v>0</v>
      </c>
      <c r="U79" s="6">
        <f t="shared" ref="U79:U80" si="126">ROUND(F79*$S$10,0)</f>
        <v>0</v>
      </c>
      <c r="V79" s="104">
        <f t="shared" ref="V79:V80" si="127">ROUND(G79*$S$10,0)</f>
        <v>0</v>
      </c>
    </row>
    <row r="80" spans="1:22" x14ac:dyDescent="0.35">
      <c r="A80" s="23" t="s">
        <v>6</v>
      </c>
      <c r="B80" s="4">
        <v>43995</v>
      </c>
      <c r="C80" s="4">
        <f>B80</f>
        <v>43995</v>
      </c>
      <c r="D80" s="4">
        <f>C80</f>
        <v>43995</v>
      </c>
      <c r="E80" s="4">
        <f>D80</f>
        <v>43995</v>
      </c>
      <c r="F80" s="4">
        <f>E80</f>
        <v>43995</v>
      </c>
      <c r="G80" s="4">
        <f>F80</f>
        <v>43995</v>
      </c>
      <c r="H80" s="4"/>
      <c r="I80" s="4"/>
      <c r="J80" s="4"/>
      <c r="K80" s="4"/>
      <c r="L80" s="4"/>
      <c r="M80" s="4"/>
      <c r="N80" s="4"/>
      <c r="O80" s="4"/>
      <c r="Q80" s="6">
        <f>ROUND(B80*$S$10,0)</f>
        <v>2463</v>
      </c>
      <c r="R80" s="6">
        <f t="shared" si="123"/>
        <v>2463</v>
      </c>
      <c r="S80" s="6">
        <f t="shared" si="124"/>
        <v>2463</v>
      </c>
      <c r="T80" s="6">
        <f t="shared" si="125"/>
        <v>2463</v>
      </c>
      <c r="U80" s="6">
        <f t="shared" si="126"/>
        <v>2463</v>
      </c>
      <c r="V80" s="104">
        <f t="shared" si="127"/>
        <v>2463</v>
      </c>
    </row>
    <row r="81" spans="1:22" x14ac:dyDescent="0.35">
      <c r="A81" s="23" t="s">
        <v>7</v>
      </c>
      <c r="B81" s="4">
        <v>198937</v>
      </c>
      <c r="C81" s="7">
        <f>B81+I68+I72</f>
        <v>202422</v>
      </c>
      <c r="D81" s="7">
        <f>C81+J68+J72</f>
        <v>208415</v>
      </c>
      <c r="E81" s="7">
        <f>D81+K68+K72</f>
        <v>215132</v>
      </c>
      <c r="F81" s="7">
        <f>E81+L68+L72</f>
        <v>221651</v>
      </c>
      <c r="G81" s="7">
        <f>F81+M68+M72</f>
        <v>228170</v>
      </c>
      <c r="H81" s="4"/>
      <c r="I81" s="4"/>
      <c r="J81" s="4"/>
      <c r="K81" s="4"/>
      <c r="L81" s="4"/>
      <c r="M81" s="4"/>
      <c r="N81" s="4"/>
      <c r="O81" s="4"/>
      <c r="Q81" s="6">
        <f>ROUND(B81*$S$11,0)</f>
        <v>1022</v>
      </c>
      <c r="R81" s="6">
        <f t="shared" ref="R81" si="128">ROUND(C81*$S$11,0)</f>
        <v>1040</v>
      </c>
      <c r="S81" s="6">
        <f t="shared" ref="S81" si="129">ROUND(D81*$S$11,0)</f>
        <v>1070</v>
      </c>
      <c r="T81" s="6">
        <f t="shared" ref="T81" si="130">ROUND(E81*$S$11,0)</f>
        <v>1105</v>
      </c>
      <c r="U81" s="6">
        <f t="shared" ref="U81" si="131">ROUND(F81*$S$11,0)</f>
        <v>1138</v>
      </c>
      <c r="V81" s="104">
        <f t="shared" ref="V81" si="132">ROUND(G81*$S$11,0)</f>
        <v>1172</v>
      </c>
    </row>
    <row r="82" spans="1:22" x14ac:dyDescent="0.35">
      <c r="A82" s="23" t="s">
        <v>8</v>
      </c>
      <c r="B82" s="4">
        <v>0</v>
      </c>
      <c r="C82" s="4">
        <v>0</v>
      </c>
      <c r="D82" s="4">
        <v>0</v>
      </c>
      <c r="E82" s="4">
        <v>0</v>
      </c>
      <c r="F82" s="4">
        <v>0</v>
      </c>
      <c r="G82" s="4">
        <v>0</v>
      </c>
      <c r="H82" s="4"/>
      <c r="I82" s="4"/>
      <c r="J82" s="4"/>
      <c r="K82" s="4"/>
      <c r="L82" s="4"/>
      <c r="M82" s="4"/>
      <c r="N82" s="4"/>
      <c r="O82" s="4"/>
      <c r="Q82" s="6">
        <f>ROUND(B82*$S$9,0)</f>
        <v>0</v>
      </c>
      <c r="R82" s="6">
        <f t="shared" ref="R82:R83" si="133">ROUND(C82*$S$9,0)</f>
        <v>0</v>
      </c>
      <c r="S82" s="6">
        <f t="shared" ref="S82:S83" si="134">ROUND(D82*$S$9,0)</f>
        <v>0</v>
      </c>
      <c r="T82" s="6">
        <f t="shared" ref="T82:T83" si="135">ROUND(E82*$S$9,0)</f>
        <v>0</v>
      </c>
      <c r="U82" s="6">
        <f t="shared" ref="U82:U83" si="136">ROUND(F82*$S$9,0)</f>
        <v>0</v>
      </c>
      <c r="V82" s="104">
        <f t="shared" ref="V82:V83" si="137">ROUND(G82*$S$9,0)</f>
        <v>0</v>
      </c>
    </row>
    <row r="83" spans="1:22" x14ac:dyDescent="0.35">
      <c r="A83" s="23" t="s">
        <v>9</v>
      </c>
      <c r="B83" s="4">
        <v>0</v>
      </c>
      <c r="C83" s="4">
        <v>0</v>
      </c>
      <c r="D83" s="4">
        <v>0</v>
      </c>
      <c r="E83" s="4">
        <v>0</v>
      </c>
      <c r="F83" s="4">
        <v>0</v>
      </c>
      <c r="G83" s="4">
        <v>0</v>
      </c>
      <c r="H83" s="4"/>
      <c r="I83" s="4"/>
      <c r="J83" s="4"/>
      <c r="K83" s="4"/>
      <c r="L83" s="4"/>
      <c r="M83" s="4"/>
      <c r="N83" s="4"/>
      <c r="O83" s="4"/>
      <c r="Q83" s="6">
        <f>ROUND(B83*$S$9,0)</f>
        <v>0</v>
      </c>
      <c r="R83" s="6">
        <f t="shared" si="133"/>
        <v>0</v>
      </c>
      <c r="S83" s="6">
        <f t="shared" si="134"/>
        <v>0</v>
      </c>
      <c r="T83" s="6">
        <f t="shared" si="135"/>
        <v>0</v>
      </c>
      <c r="U83" s="6">
        <f t="shared" si="136"/>
        <v>0</v>
      </c>
      <c r="V83" s="104">
        <f t="shared" si="137"/>
        <v>0</v>
      </c>
    </row>
    <row r="84" spans="1:22" x14ac:dyDescent="0.35">
      <c r="A84" s="23" t="s">
        <v>10</v>
      </c>
      <c r="B84" s="11">
        <v>509</v>
      </c>
      <c r="C84" s="11">
        <f>B84</f>
        <v>509</v>
      </c>
      <c r="D84" s="11">
        <f>C84</f>
        <v>509</v>
      </c>
      <c r="E84" s="11">
        <f>D84</f>
        <v>509</v>
      </c>
      <c r="F84" s="11">
        <f>E84</f>
        <v>509</v>
      </c>
      <c r="G84" s="11">
        <f>F84</f>
        <v>509</v>
      </c>
      <c r="H84" s="4"/>
      <c r="I84" s="4"/>
      <c r="J84" s="4"/>
      <c r="K84" s="4"/>
      <c r="L84" s="4"/>
      <c r="M84" s="4"/>
      <c r="N84" s="4"/>
      <c r="O84" s="4"/>
      <c r="Q84" s="6">
        <f>ROUND(B84*$S$12,0)</f>
        <v>62</v>
      </c>
      <c r="R84" s="6">
        <f t="shared" ref="R84" si="138">ROUND(C84*$S$12,0)</f>
        <v>62</v>
      </c>
      <c r="S84" s="6">
        <f t="shared" ref="S84" si="139">ROUND(D84*$S$12,0)</f>
        <v>62</v>
      </c>
      <c r="T84" s="6">
        <f t="shared" ref="T84" si="140">ROUND(E84*$S$12,0)</f>
        <v>62</v>
      </c>
      <c r="U84" s="6">
        <f t="shared" ref="U84" si="141">ROUND(F84*$S$12,0)</f>
        <v>62</v>
      </c>
      <c r="V84" s="104">
        <f t="shared" ref="V84" si="142">ROUND(G84*$S$12,0)</f>
        <v>62</v>
      </c>
    </row>
    <row r="85" spans="1:22" x14ac:dyDescent="0.35">
      <c r="A85" s="23" t="s">
        <v>11</v>
      </c>
      <c r="B85" s="4">
        <v>0</v>
      </c>
      <c r="C85" s="4">
        <v>0</v>
      </c>
      <c r="D85" s="4">
        <v>0</v>
      </c>
      <c r="E85" s="4">
        <v>0</v>
      </c>
      <c r="F85" s="4">
        <v>0</v>
      </c>
      <c r="G85" s="4">
        <v>0</v>
      </c>
      <c r="H85" s="4"/>
      <c r="I85" s="4"/>
      <c r="J85" s="4"/>
      <c r="K85" s="4"/>
      <c r="L85" s="4"/>
      <c r="M85" s="4"/>
      <c r="N85" s="4"/>
      <c r="O85" s="4"/>
      <c r="Q85" s="6">
        <f>ROUND(B85*$S$9,0)</f>
        <v>0</v>
      </c>
      <c r="R85" s="6">
        <f t="shared" ref="R85" si="143">ROUND(C85*$S$9,0)</f>
        <v>0</v>
      </c>
      <c r="S85" s="6">
        <f t="shared" ref="S85" si="144">ROUND(D85*$S$9,0)</f>
        <v>0</v>
      </c>
      <c r="T85" s="6">
        <f t="shared" ref="T85" si="145">ROUND(E85*$S$9,0)</f>
        <v>0</v>
      </c>
      <c r="U85" s="6">
        <f t="shared" ref="U85" si="146">ROUND(F85*$S$9,0)</f>
        <v>0</v>
      </c>
      <c r="V85" s="104">
        <f t="shared" ref="V85" si="147">ROUND(G85*$S$9,0)</f>
        <v>0</v>
      </c>
    </row>
    <row r="86" spans="1:22" x14ac:dyDescent="0.35">
      <c r="A86" s="23" t="s">
        <v>23</v>
      </c>
      <c r="B86" s="7">
        <f t="shared" ref="B86:G86" si="148">SUM(B77:B85)</f>
        <v>276935</v>
      </c>
      <c r="C86" s="7">
        <f t="shared" si="148"/>
        <v>278887</v>
      </c>
      <c r="D86" s="7">
        <f t="shared" si="148"/>
        <v>281387</v>
      </c>
      <c r="E86" s="7">
        <f t="shared" si="148"/>
        <v>283887</v>
      </c>
      <c r="F86" s="7">
        <f t="shared" si="148"/>
        <v>286387</v>
      </c>
      <c r="G86" s="7">
        <f t="shared" si="148"/>
        <v>288887</v>
      </c>
      <c r="H86" s="4"/>
      <c r="I86" s="4"/>
      <c r="J86" s="4"/>
      <c r="K86" s="4"/>
      <c r="L86" s="4"/>
      <c r="M86" s="4"/>
      <c r="N86" s="4"/>
      <c r="O86" s="4"/>
      <c r="Q86" s="6">
        <f t="shared" ref="Q86:V86" si="149">SUM(Q77:Q85)</f>
        <v>7887</v>
      </c>
      <c r="R86" s="6">
        <f t="shared" si="149"/>
        <v>7707</v>
      </c>
      <c r="S86" s="6">
        <f t="shared" si="149"/>
        <v>7284</v>
      </c>
      <c r="T86" s="6">
        <f t="shared" si="149"/>
        <v>6773</v>
      </c>
      <c r="U86" s="6">
        <f t="shared" si="149"/>
        <v>6285</v>
      </c>
      <c r="V86" s="104">
        <f t="shared" si="149"/>
        <v>5798</v>
      </c>
    </row>
    <row r="87" spans="1:22" x14ac:dyDescent="0.35">
      <c r="A87" s="24" t="s">
        <v>2</v>
      </c>
      <c r="B87" s="25"/>
      <c r="C87" s="26"/>
      <c r="D87" s="26"/>
      <c r="E87" s="26"/>
      <c r="F87" s="26"/>
      <c r="G87" s="26"/>
      <c r="H87" s="26"/>
      <c r="I87" s="26"/>
      <c r="J87" s="26"/>
      <c r="K87" s="26"/>
      <c r="L87" s="26"/>
      <c r="M87" s="26"/>
      <c r="N87" s="26"/>
      <c r="O87" s="26"/>
      <c r="P87" s="26"/>
      <c r="Q87" s="27">
        <f t="shared" ref="Q87:V87" si="150">Q75+Q86</f>
        <v>27805</v>
      </c>
      <c r="R87" s="27">
        <f t="shared" si="150"/>
        <v>27086</v>
      </c>
      <c r="S87" s="27">
        <f t="shared" si="150"/>
        <v>25341</v>
      </c>
      <c r="T87" s="27">
        <f t="shared" si="150"/>
        <v>23039</v>
      </c>
      <c r="U87" s="27">
        <f t="shared" si="150"/>
        <v>20825</v>
      </c>
      <c r="V87" s="107">
        <f t="shared" si="150"/>
        <v>18567</v>
      </c>
    </row>
    <row r="88" spans="1:22" x14ac:dyDescent="0.35">
      <c r="Q88" s="6"/>
      <c r="R88" s="6"/>
      <c r="S88" s="6"/>
      <c r="T88" s="6"/>
      <c r="U88" s="6"/>
      <c r="V88" s="6"/>
    </row>
    <row r="89" spans="1:22" x14ac:dyDescent="0.35">
      <c r="A89" s="18" t="s">
        <v>30</v>
      </c>
      <c r="B89" s="81" t="s">
        <v>25</v>
      </c>
      <c r="C89" s="81" t="s">
        <v>26</v>
      </c>
      <c r="D89" s="81"/>
      <c r="E89" s="81"/>
      <c r="F89" s="81"/>
      <c r="G89" s="81"/>
      <c r="H89" s="20"/>
      <c r="I89" s="52" t="s">
        <v>40</v>
      </c>
      <c r="J89" s="20"/>
      <c r="K89" s="20"/>
      <c r="L89" s="20"/>
      <c r="M89" s="20"/>
      <c r="N89" s="20"/>
      <c r="O89" s="20"/>
      <c r="P89" s="19"/>
      <c r="Q89" s="134" t="s">
        <v>24</v>
      </c>
      <c r="R89" s="134"/>
      <c r="S89" s="134"/>
      <c r="T89" s="134"/>
      <c r="U89" s="134"/>
      <c r="V89" s="135"/>
    </row>
    <row r="90" spans="1:22" x14ac:dyDescent="0.35">
      <c r="A90" s="21" t="s">
        <v>20</v>
      </c>
      <c r="B90" s="4">
        <v>2019</v>
      </c>
      <c r="C90" s="4">
        <v>2020</v>
      </c>
      <c r="D90" s="4">
        <v>2021</v>
      </c>
      <c r="E90" s="4">
        <v>2022</v>
      </c>
      <c r="F90" s="4">
        <v>2023</v>
      </c>
      <c r="G90" s="4">
        <v>2024</v>
      </c>
      <c r="H90" s="4"/>
      <c r="I90" s="4">
        <v>2020</v>
      </c>
      <c r="J90" s="4">
        <v>2021</v>
      </c>
      <c r="K90" s="4">
        <v>2022</v>
      </c>
      <c r="L90" s="4">
        <v>2023</v>
      </c>
      <c r="M90" s="4">
        <v>2024</v>
      </c>
      <c r="N90" s="4"/>
      <c r="O90" s="4"/>
      <c r="Q90" s="2">
        <v>2019</v>
      </c>
      <c r="R90" s="2">
        <v>2020</v>
      </c>
      <c r="S90" s="2">
        <v>2021</v>
      </c>
      <c r="T90" s="2">
        <v>2022</v>
      </c>
      <c r="U90" s="2">
        <v>2023</v>
      </c>
      <c r="V90" s="22">
        <v>2024</v>
      </c>
    </row>
    <row r="91" spans="1:22" x14ac:dyDescent="0.35">
      <c r="A91" s="23" t="s">
        <v>3</v>
      </c>
      <c r="B91" s="15">
        <v>23.629000000000001</v>
      </c>
      <c r="C91" s="15">
        <f>B91-I92*B91/(B91+B92)</f>
        <v>20.138236439594039</v>
      </c>
      <c r="D91" s="15">
        <f>C91-J92*C91/(C91+C92)</f>
        <v>16.740464531412009</v>
      </c>
      <c r="E91" s="15">
        <f>D91-K92*D91/(D91+D92)</f>
        <v>13.342692623229977</v>
      </c>
      <c r="F91" s="15">
        <f>E91-L92*E91/(E91+E92)</f>
        <v>9.9449207150479459</v>
      </c>
      <c r="G91" s="15">
        <f>F91-M92*F91/(F91+F92)</f>
        <v>6.5471488068659145</v>
      </c>
      <c r="H91" s="13"/>
      <c r="I91" s="4">
        <v>5.55</v>
      </c>
      <c r="J91" s="4">
        <v>4</v>
      </c>
      <c r="K91" s="10">
        <v>4</v>
      </c>
      <c r="L91" s="10">
        <v>4</v>
      </c>
      <c r="M91" s="10">
        <v>4</v>
      </c>
      <c r="N91" s="4" t="s">
        <v>31</v>
      </c>
      <c r="O91" s="4"/>
      <c r="Q91" s="6">
        <f>ROUND(B91*$S$4, 0)</f>
        <v>479</v>
      </c>
      <c r="R91" s="6">
        <f t="shared" ref="R91:R92" si="151">ROUND(C91*$S$4, 0)</f>
        <v>408</v>
      </c>
      <c r="S91" s="6">
        <f t="shared" ref="S91:S92" si="152">ROUND(D91*$S$4, 0)</f>
        <v>340</v>
      </c>
      <c r="T91" s="6">
        <f t="shared" ref="T91:T92" si="153">ROUND(E91*$S$4, 0)</f>
        <v>271</v>
      </c>
      <c r="U91" s="6">
        <f t="shared" ref="U91:U92" si="154">ROUND(F91*$S$4, 0)</f>
        <v>202</v>
      </c>
      <c r="V91" s="104">
        <f t="shared" ref="V91:V92" si="155">ROUND(G91*$S$4, 0)</f>
        <v>133</v>
      </c>
    </row>
    <row r="92" spans="1:22" x14ac:dyDescent="0.35">
      <c r="A92" s="23" t="s">
        <v>4</v>
      </c>
      <c r="B92" s="15">
        <v>42.436500000000002</v>
      </c>
      <c r="C92" s="15">
        <f>B92-I92*B92/(B91+B92)</f>
        <v>36.167263560405964</v>
      </c>
      <c r="D92" s="15">
        <f>C92-J92*C92/(C91+C92)</f>
        <v>30.065035468587993</v>
      </c>
      <c r="E92" s="15">
        <f>D92-K92*D92/(D91+D92)</f>
        <v>23.962807376770023</v>
      </c>
      <c r="F92" s="15">
        <f>E92-L92*E92/(E91+E92)</f>
        <v>17.860579284952056</v>
      </c>
      <c r="G92" s="15">
        <f>F92-M92*F92/(F91+F92)</f>
        <v>11.758351193134088</v>
      </c>
      <c r="H92" s="13"/>
      <c r="I92" s="4">
        <v>9.76</v>
      </c>
      <c r="J92" s="4">
        <v>9.5</v>
      </c>
      <c r="K92" s="4">
        <v>9.5</v>
      </c>
      <c r="L92" s="4">
        <v>9.5</v>
      </c>
      <c r="M92" s="4">
        <v>9.5</v>
      </c>
      <c r="N92" s="4" t="s">
        <v>32</v>
      </c>
      <c r="O92" s="4"/>
      <c r="Q92" s="6">
        <f>ROUND(B92*$S$4, 0)</f>
        <v>861</v>
      </c>
      <c r="R92" s="6">
        <f t="shared" si="151"/>
        <v>734</v>
      </c>
      <c r="S92" s="6">
        <f t="shared" si="152"/>
        <v>610</v>
      </c>
      <c r="T92" s="6">
        <f t="shared" si="153"/>
        <v>486</v>
      </c>
      <c r="U92" s="6">
        <f t="shared" si="154"/>
        <v>362</v>
      </c>
      <c r="V92" s="104">
        <f t="shared" si="155"/>
        <v>238</v>
      </c>
    </row>
    <row r="93" spans="1:22" x14ac:dyDescent="0.35">
      <c r="A93" s="23" t="s">
        <v>5</v>
      </c>
      <c r="B93" s="15">
        <v>0</v>
      </c>
      <c r="C93" s="15">
        <v>0</v>
      </c>
      <c r="D93" s="15">
        <v>0</v>
      </c>
      <c r="E93" s="15">
        <v>0</v>
      </c>
      <c r="F93" s="15">
        <v>0</v>
      </c>
      <c r="G93" s="15">
        <v>0</v>
      </c>
      <c r="H93" s="13"/>
      <c r="I93" s="42">
        <v>871</v>
      </c>
      <c r="J93" s="42">
        <v>755</v>
      </c>
      <c r="K93" s="42">
        <v>755</v>
      </c>
      <c r="L93" s="42">
        <v>755</v>
      </c>
      <c r="M93" s="42">
        <v>755</v>
      </c>
      <c r="N93" s="4" t="s">
        <v>12</v>
      </c>
      <c r="O93" s="4"/>
      <c r="Q93" s="6">
        <f>ROUND(B93*$S$5,0)</f>
        <v>0</v>
      </c>
      <c r="R93" s="6">
        <f t="shared" ref="R93:R94" si="156">ROUND(C93*$S$5,0)</f>
        <v>0</v>
      </c>
      <c r="S93" s="6">
        <f t="shared" ref="S93:S94" si="157">ROUND(D93*$S$5,0)</f>
        <v>0</v>
      </c>
      <c r="T93" s="6">
        <f t="shared" ref="T93:T94" si="158">ROUND(E93*$S$5,0)</f>
        <v>0</v>
      </c>
      <c r="U93" s="6">
        <f t="shared" ref="U93:U94" si="159">ROUND(F93*$S$5,0)</f>
        <v>0</v>
      </c>
      <c r="V93" s="104">
        <f t="shared" ref="V93:V94" si="160">ROUND(G93*$S$5,0)</f>
        <v>0</v>
      </c>
    </row>
    <row r="94" spans="1:22" x14ac:dyDescent="0.35">
      <c r="A94" s="23" t="s">
        <v>6</v>
      </c>
      <c r="B94" s="15">
        <v>162.53800000000001</v>
      </c>
      <c r="C94" s="15">
        <f>B94</f>
        <v>162.53800000000001</v>
      </c>
      <c r="D94" s="15">
        <f>C94</f>
        <v>162.53800000000001</v>
      </c>
      <c r="E94" s="15">
        <f>D94</f>
        <v>162.53800000000001</v>
      </c>
      <c r="F94" s="15">
        <f>E94</f>
        <v>162.53800000000001</v>
      </c>
      <c r="G94" s="15">
        <f>F94</f>
        <v>162.53800000000001</v>
      </c>
      <c r="H94" s="13"/>
      <c r="I94" s="4"/>
      <c r="J94" s="4"/>
      <c r="K94" s="4"/>
      <c r="L94" s="4"/>
      <c r="M94" s="4"/>
      <c r="N94" s="4"/>
      <c r="O94" s="4"/>
      <c r="Q94" s="6">
        <f>ROUND(B94*$S$5,0)</f>
        <v>293</v>
      </c>
      <c r="R94" s="6">
        <f t="shared" si="156"/>
        <v>293</v>
      </c>
      <c r="S94" s="6">
        <f t="shared" si="157"/>
        <v>293</v>
      </c>
      <c r="T94" s="6">
        <f t="shared" si="158"/>
        <v>293</v>
      </c>
      <c r="U94" s="6">
        <f t="shared" si="159"/>
        <v>293</v>
      </c>
      <c r="V94" s="104">
        <f t="shared" si="160"/>
        <v>293</v>
      </c>
    </row>
    <row r="95" spans="1:22" x14ac:dyDescent="0.35">
      <c r="A95" s="23" t="s">
        <v>7</v>
      </c>
      <c r="B95" s="15">
        <v>293.26100000000002</v>
      </c>
      <c r="C95" s="15">
        <f>B95+I91+I92+I96</f>
        <v>310.37100000000004</v>
      </c>
      <c r="D95" s="15">
        <f>C95+J91+J92+J96</f>
        <v>325.67100000000005</v>
      </c>
      <c r="E95" s="15">
        <f>D95+K91+K92+K96</f>
        <v>341.07100000000003</v>
      </c>
      <c r="F95" s="15">
        <f>E95+L91+L92+L96</f>
        <v>356.471</v>
      </c>
      <c r="G95" s="15">
        <f>F95+M91+M92+M96</f>
        <v>371.87099999999998</v>
      </c>
      <c r="H95" s="13"/>
      <c r="I95" s="4" t="s">
        <v>36</v>
      </c>
      <c r="J95" s="4"/>
      <c r="K95" s="4"/>
      <c r="L95" s="4"/>
      <c r="M95" s="4"/>
      <c r="N95" s="4"/>
      <c r="O95" s="4"/>
      <c r="Q95" s="6">
        <f>ROUND(B95*$S$6,0)</f>
        <v>63</v>
      </c>
      <c r="R95" s="6">
        <f t="shared" ref="R95" si="161">ROUND(C95*$S$6,0)</f>
        <v>67</v>
      </c>
      <c r="S95" s="6">
        <f t="shared" ref="S95" si="162">ROUND(D95*$S$6,0)</f>
        <v>70</v>
      </c>
      <c r="T95" s="6">
        <f t="shared" ref="T95" si="163">ROUND(E95*$S$6,0)</f>
        <v>74</v>
      </c>
      <c r="U95" s="6">
        <f t="shared" ref="U95" si="164">ROUND(F95*$S$6,0)</f>
        <v>77</v>
      </c>
      <c r="V95" s="104">
        <f t="shared" ref="V95" si="165">ROUND(G95*$S$6,0)</f>
        <v>80</v>
      </c>
    </row>
    <row r="96" spans="1:22" x14ac:dyDescent="0.35">
      <c r="A96" s="23" t="s">
        <v>8</v>
      </c>
      <c r="B96" s="15">
        <v>99.406000000000006</v>
      </c>
      <c r="C96" s="15">
        <f>B96-I91</f>
        <v>93.856000000000009</v>
      </c>
      <c r="D96" s="15">
        <f>C96-J91</f>
        <v>89.856000000000009</v>
      </c>
      <c r="E96" s="15">
        <f>D96-K91</f>
        <v>85.856000000000009</v>
      </c>
      <c r="F96" s="15">
        <f>E96-L91</f>
        <v>81.856000000000009</v>
      </c>
      <c r="G96" s="15">
        <f>F96-M91</f>
        <v>77.856000000000009</v>
      </c>
      <c r="H96" s="13"/>
      <c r="I96" s="15">
        <v>1.8</v>
      </c>
      <c r="J96" s="108">
        <v>1.8</v>
      </c>
      <c r="K96" s="108">
        <v>1.9</v>
      </c>
      <c r="L96" s="108">
        <v>1.9</v>
      </c>
      <c r="M96" s="108">
        <v>1.9</v>
      </c>
      <c r="N96" s="4" t="s">
        <v>13</v>
      </c>
      <c r="O96" s="4"/>
      <c r="Q96" s="6">
        <f>ROUND(B96*$S$3,0)</f>
        <v>2849</v>
      </c>
      <c r="R96" s="6">
        <f t="shared" ref="R96:R98" si="166">ROUND(C96*$S$3,0)</f>
        <v>2690</v>
      </c>
      <c r="S96" s="6">
        <f t="shared" ref="S96:S98" si="167">ROUND(D96*$S$3,0)</f>
        <v>2576</v>
      </c>
      <c r="T96" s="6">
        <f t="shared" ref="T96:T98" si="168">ROUND(E96*$S$3,0)</f>
        <v>2461</v>
      </c>
      <c r="U96" s="6">
        <f t="shared" ref="U96:U98" si="169">ROUND(F96*$S$3,0)</f>
        <v>2346</v>
      </c>
      <c r="V96" s="104">
        <f t="shared" ref="V96:V98" si="170">ROUND(G96*$S$3,0)</f>
        <v>2232</v>
      </c>
    </row>
    <row r="97" spans="1:22" x14ac:dyDescent="0.35">
      <c r="A97" s="23" t="s">
        <v>9</v>
      </c>
      <c r="B97" s="15">
        <v>0</v>
      </c>
      <c r="C97" s="15">
        <v>0</v>
      </c>
      <c r="D97" s="15">
        <v>0</v>
      </c>
      <c r="E97" s="15">
        <v>0</v>
      </c>
      <c r="F97" s="15">
        <v>0</v>
      </c>
      <c r="G97" s="15">
        <v>0</v>
      </c>
      <c r="H97" s="4"/>
      <c r="I97" s="4">
        <v>270</v>
      </c>
      <c r="J97" s="76">
        <v>270</v>
      </c>
      <c r="K97" s="76">
        <v>270</v>
      </c>
      <c r="L97" s="76">
        <v>275</v>
      </c>
      <c r="M97" s="76">
        <v>275</v>
      </c>
      <c r="N97" s="4" t="s">
        <v>12</v>
      </c>
      <c r="O97" s="4"/>
      <c r="Q97" s="6">
        <f>ROUND(B97*$S$3,0)</f>
        <v>0</v>
      </c>
      <c r="R97" s="6">
        <f t="shared" si="166"/>
        <v>0</v>
      </c>
      <c r="S97" s="6">
        <f t="shared" si="167"/>
        <v>0</v>
      </c>
      <c r="T97" s="6">
        <f t="shared" si="168"/>
        <v>0</v>
      </c>
      <c r="U97" s="6">
        <f t="shared" si="169"/>
        <v>0</v>
      </c>
      <c r="V97" s="104">
        <f t="shared" si="170"/>
        <v>0</v>
      </c>
    </row>
    <row r="98" spans="1:22" x14ac:dyDescent="0.35">
      <c r="A98" s="23" t="s">
        <v>10</v>
      </c>
      <c r="B98" s="15">
        <v>0</v>
      </c>
      <c r="C98" s="15">
        <v>0</v>
      </c>
      <c r="D98" s="15">
        <v>0</v>
      </c>
      <c r="E98" s="15">
        <v>0</v>
      </c>
      <c r="F98" s="15">
        <v>0</v>
      </c>
      <c r="G98" s="15">
        <v>0</v>
      </c>
      <c r="H98" s="4"/>
      <c r="I98" s="4"/>
      <c r="J98" s="4"/>
      <c r="K98" s="4"/>
      <c r="L98" s="4"/>
      <c r="M98" s="4"/>
      <c r="N98" s="4"/>
      <c r="O98" s="4"/>
      <c r="Q98" s="6">
        <f>ROUND(B98*$S$3,0)</f>
        <v>0</v>
      </c>
      <c r="R98" s="6">
        <f t="shared" si="166"/>
        <v>0</v>
      </c>
      <c r="S98" s="6">
        <f t="shared" si="167"/>
        <v>0</v>
      </c>
      <c r="T98" s="6">
        <f t="shared" si="168"/>
        <v>0</v>
      </c>
      <c r="U98" s="6">
        <f t="shared" si="169"/>
        <v>0</v>
      </c>
      <c r="V98" s="104">
        <f t="shared" si="170"/>
        <v>0</v>
      </c>
    </row>
    <row r="99" spans="1:22" x14ac:dyDescent="0.35">
      <c r="A99" s="23" t="s">
        <v>11</v>
      </c>
      <c r="B99" s="15">
        <v>0</v>
      </c>
      <c r="C99" s="15">
        <v>0</v>
      </c>
      <c r="D99" s="15">
        <v>0</v>
      </c>
      <c r="E99" s="15">
        <v>0</v>
      </c>
      <c r="F99" s="15">
        <v>0</v>
      </c>
      <c r="G99" s="15">
        <v>0</v>
      </c>
      <c r="H99" s="4"/>
      <c r="I99" s="4"/>
      <c r="J99" s="4"/>
      <c r="K99" s="4"/>
      <c r="L99" s="4"/>
      <c r="M99" s="4"/>
      <c r="N99" s="4"/>
      <c r="O99" s="4"/>
      <c r="Q99" s="6">
        <f>ROUND(B99*$S$4,0)</f>
        <v>0</v>
      </c>
      <c r="R99" s="6">
        <f t="shared" ref="R99" si="171">ROUND(C99*$S$4,0)</f>
        <v>0</v>
      </c>
      <c r="S99" s="6">
        <f t="shared" ref="S99" si="172">ROUND(D99*$S$4,0)</f>
        <v>0</v>
      </c>
      <c r="T99" s="6">
        <f t="shared" ref="T99" si="173">ROUND(E99*$S$4,0)</f>
        <v>0</v>
      </c>
      <c r="U99" s="6">
        <f t="shared" ref="U99" si="174">ROUND(F99*$S$4,0)</f>
        <v>0</v>
      </c>
      <c r="V99" s="104">
        <f t="shared" ref="V99" si="175">ROUND(G99*$S$4,0)</f>
        <v>0</v>
      </c>
    </row>
    <row r="100" spans="1:22" x14ac:dyDescent="0.35">
      <c r="A100" s="23" t="s">
        <v>22</v>
      </c>
      <c r="B100" s="15">
        <f t="shared" ref="B100:G100" si="176">SUM(B91:B99)</f>
        <v>621.27050000000008</v>
      </c>
      <c r="C100" s="15">
        <f t="shared" si="176"/>
        <v>623.07050000000004</v>
      </c>
      <c r="D100" s="15">
        <f t="shared" si="176"/>
        <v>624.87049999999999</v>
      </c>
      <c r="E100" s="15">
        <f t="shared" si="176"/>
        <v>626.77050000000008</v>
      </c>
      <c r="F100" s="15">
        <f t="shared" si="176"/>
        <v>628.67049999999995</v>
      </c>
      <c r="G100" s="15">
        <f t="shared" si="176"/>
        <v>630.57050000000004</v>
      </c>
      <c r="H100" s="4"/>
      <c r="I100" s="4"/>
      <c r="J100" s="39"/>
      <c r="K100" s="4"/>
      <c r="L100" s="4"/>
      <c r="M100" s="4"/>
      <c r="N100" s="4"/>
      <c r="O100" s="4"/>
      <c r="Q100" s="7">
        <f t="shared" ref="Q100:V100" si="177">SUM(Q91:Q99)</f>
        <v>4545</v>
      </c>
      <c r="R100" s="7">
        <f t="shared" si="177"/>
        <v>4192</v>
      </c>
      <c r="S100" s="7">
        <f t="shared" si="177"/>
        <v>3889</v>
      </c>
      <c r="T100" s="7">
        <f t="shared" si="177"/>
        <v>3585</v>
      </c>
      <c r="U100" s="7">
        <f t="shared" si="177"/>
        <v>3280</v>
      </c>
      <c r="V100" s="106">
        <f t="shared" si="177"/>
        <v>2976</v>
      </c>
    </row>
    <row r="101" spans="1:22" x14ac:dyDescent="0.35">
      <c r="A101" s="21" t="s">
        <v>21</v>
      </c>
      <c r="C101" s="4"/>
      <c r="D101" s="4"/>
      <c r="E101" s="4"/>
      <c r="F101" s="4"/>
      <c r="G101" s="4"/>
      <c r="H101" s="4"/>
      <c r="I101" s="4"/>
      <c r="J101" s="39"/>
      <c r="K101" s="4"/>
      <c r="L101" s="4"/>
      <c r="M101" s="4"/>
      <c r="N101" s="4"/>
      <c r="O101" s="4"/>
      <c r="Q101" s="7"/>
      <c r="R101" s="7"/>
      <c r="S101" s="7"/>
      <c r="T101" s="7"/>
      <c r="U101" s="7"/>
      <c r="V101" s="106"/>
    </row>
    <row r="102" spans="1:22" x14ac:dyDescent="0.35">
      <c r="A102" s="23" t="s">
        <v>3</v>
      </c>
      <c r="B102" s="7">
        <v>5389</v>
      </c>
      <c r="C102" s="7">
        <f>B102-I93*B102/(B102+B103+B110)</f>
        <v>4876.6302805370597</v>
      </c>
      <c r="D102" s="7">
        <f>C102-J93*C102/(C102+C103+C110)</f>
        <v>4432.4980897281957</v>
      </c>
      <c r="E102" s="7">
        <f>D102-K93*D102/(D102+D103+D110)</f>
        <v>3988.3658989193318</v>
      </c>
      <c r="F102" s="7">
        <f>E102-L93*E102/(E102+E103+E110)</f>
        <v>3544.2337081104683</v>
      </c>
      <c r="G102" s="7">
        <f>F102-M93*F102/(F102+F103+F110)</f>
        <v>3100.1015173016044</v>
      </c>
      <c r="H102" s="4"/>
      <c r="I102" s="76"/>
      <c r="J102" s="4"/>
      <c r="K102" s="4"/>
      <c r="L102" s="4"/>
      <c r="M102" s="4"/>
      <c r="N102" s="4"/>
      <c r="O102" s="4"/>
      <c r="Q102" s="6">
        <f>ROUND(B102*$S$9,0)</f>
        <v>698</v>
      </c>
      <c r="R102" s="6">
        <f t="shared" ref="R102:R103" si="178">ROUND(C102*$S$9,0)</f>
        <v>632</v>
      </c>
      <c r="S102" s="6">
        <f t="shared" ref="S102:S103" si="179">ROUND(D102*$S$9,0)</f>
        <v>574</v>
      </c>
      <c r="T102" s="6">
        <f t="shared" ref="T102:T103" si="180">ROUND(E102*$S$9,0)</f>
        <v>517</v>
      </c>
      <c r="U102" s="6">
        <f t="shared" ref="U102:U103" si="181">ROUND(F102*$S$9,0)</f>
        <v>459</v>
      </c>
      <c r="V102" s="104">
        <f t="shared" ref="V102:V103" si="182">ROUND(G102*$S$9,0)</f>
        <v>402</v>
      </c>
    </row>
    <row r="103" spans="1:22" x14ac:dyDescent="0.35">
      <c r="A103" s="23" t="s">
        <v>4</v>
      </c>
      <c r="B103" s="7">
        <v>3765</v>
      </c>
      <c r="C103" s="7">
        <f>B103-I93*B103/(B102+B103+B110)</f>
        <v>3407.0352581595894</v>
      </c>
      <c r="D103" s="7">
        <f>C103-J93*C103/(C102+C103+C110)</f>
        <v>3096.7443510533785</v>
      </c>
      <c r="E103" s="7">
        <f>D103-K93*D103/(D102+D103+D110)</f>
        <v>2786.4534439471672</v>
      </c>
      <c r="F103" s="7">
        <f>E103-L93*E103/(E102+E103+E110)</f>
        <v>2476.1625368409559</v>
      </c>
      <c r="G103" s="7">
        <f>F103-M93*F103/(F102+F103+F110)</f>
        <v>2165.8716297347446</v>
      </c>
      <c r="H103" s="4"/>
      <c r="I103" s="4"/>
      <c r="J103" s="4"/>
      <c r="K103" s="4"/>
      <c r="L103" s="4"/>
      <c r="M103" s="4"/>
      <c r="N103" s="4"/>
      <c r="Q103" s="6">
        <f>ROUND(B103*$S$9,0)</f>
        <v>488</v>
      </c>
      <c r="R103" s="6">
        <f t="shared" si="178"/>
        <v>442</v>
      </c>
      <c r="S103" s="6">
        <f t="shared" si="179"/>
        <v>401</v>
      </c>
      <c r="T103" s="6">
        <f t="shared" si="180"/>
        <v>361</v>
      </c>
      <c r="U103" s="6">
        <f t="shared" si="181"/>
        <v>321</v>
      </c>
      <c r="V103" s="104">
        <f t="shared" si="182"/>
        <v>281</v>
      </c>
    </row>
    <row r="104" spans="1:22" x14ac:dyDescent="0.35">
      <c r="A104" s="23" t="s">
        <v>5</v>
      </c>
      <c r="B104" s="4">
        <v>9</v>
      </c>
      <c r="C104" s="4">
        <f t="shared" ref="C104:G105" si="183">B104</f>
        <v>9</v>
      </c>
      <c r="D104" s="4">
        <f t="shared" si="183"/>
        <v>9</v>
      </c>
      <c r="E104" s="4">
        <f t="shared" si="183"/>
        <v>9</v>
      </c>
      <c r="F104" s="4">
        <f t="shared" si="183"/>
        <v>9</v>
      </c>
      <c r="G104" s="4">
        <f t="shared" si="183"/>
        <v>9</v>
      </c>
      <c r="H104" s="4"/>
      <c r="M104" s="4"/>
      <c r="N104" s="4"/>
      <c r="Q104" s="6">
        <f>ROUND(B104*$S$10,0)</f>
        <v>1</v>
      </c>
      <c r="R104" s="6">
        <f t="shared" ref="R104:R105" si="184">ROUND(C104*$S$10,0)</f>
        <v>1</v>
      </c>
      <c r="S104" s="6">
        <f t="shared" ref="S104:S105" si="185">ROUND(D104*$S$10,0)</f>
        <v>1</v>
      </c>
      <c r="T104" s="6">
        <f t="shared" ref="T104:T105" si="186">ROUND(E104*$S$10,0)</f>
        <v>1</v>
      </c>
      <c r="U104" s="6">
        <f t="shared" ref="U104:U105" si="187">ROUND(F104*$S$10,0)</f>
        <v>1</v>
      </c>
      <c r="V104" s="104">
        <f t="shared" ref="V104:V105" si="188">ROUND(G104*$S$10,0)</f>
        <v>1</v>
      </c>
    </row>
    <row r="105" spans="1:22" x14ac:dyDescent="0.35">
      <c r="A105" s="23" t="s">
        <v>6</v>
      </c>
      <c r="B105" s="4">
        <v>904</v>
      </c>
      <c r="C105" s="4">
        <f t="shared" si="183"/>
        <v>904</v>
      </c>
      <c r="D105" s="4">
        <f t="shared" si="183"/>
        <v>904</v>
      </c>
      <c r="E105" s="4">
        <f t="shared" si="183"/>
        <v>904</v>
      </c>
      <c r="F105" s="4">
        <f t="shared" si="183"/>
        <v>904</v>
      </c>
      <c r="G105" s="4">
        <f t="shared" si="183"/>
        <v>904</v>
      </c>
      <c r="H105" s="4"/>
      <c r="Q105" s="6">
        <f>ROUND(B105*$S$10,0)</f>
        <v>51</v>
      </c>
      <c r="R105" s="6">
        <f t="shared" si="184"/>
        <v>51</v>
      </c>
      <c r="S105" s="6">
        <f t="shared" si="185"/>
        <v>51</v>
      </c>
      <c r="T105" s="6">
        <f t="shared" si="186"/>
        <v>51</v>
      </c>
      <c r="U105" s="6">
        <f t="shared" si="187"/>
        <v>51</v>
      </c>
      <c r="V105" s="104">
        <f t="shared" si="188"/>
        <v>51</v>
      </c>
    </row>
    <row r="106" spans="1:22" x14ac:dyDescent="0.35">
      <c r="A106" s="23" t="s">
        <v>7</v>
      </c>
      <c r="B106" s="4">
        <v>26886</v>
      </c>
      <c r="C106" s="4">
        <f>B106+I93+I97</f>
        <v>28027</v>
      </c>
      <c r="D106" s="4">
        <f>C106+J93+J97</f>
        <v>29052</v>
      </c>
      <c r="E106" s="4">
        <f>D106+K93+K97</f>
        <v>30077</v>
      </c>
      <c r="F106" s="4">
        <f>E106+L93+L97</f>
        <v>31107</v>
      </c>
      <c r="G106" s="4">
        <f>F106+M93+M97</f>
        <v>32137</v>
      </c>
      <c r="H106" s="4"/>
      <c r="Q106" s="6">
        <f>ROUND(B106*$S$11,0)</f>
        <v>138</v>
      </c>
      <c r="R106" s="6">
        <f t="shared" ref="R106" si="189">ROUND(C106*$S$11,0)</f>
        <v>144</v>
      </c>
      <c r="S106" s="6">
        <f t="shared" ref="S106" si="190">ROUND(D106*$S$11,0)</f>
        <v>149</v>
      </c>
      <c r="T106" s="6">
        <f t="shared" ref="T106" si="191">ROUND(E106*$S$11,0)</f>
        <v>154</v>
      </c>
      <c r="U106" s="6">
        <f t="shared" ref="U106" si="192">ROUND(F106*$S$11,0)</f>
        <v>160</v>
      </c>
      <c r="V106" s="104">
        <f t="shared" ref="V106" si="193">ROUND(G106*$S$11,0)</f>
        <v>165</v>
      </c>
    </row>
    <row r="107" spans="1:22" x14ac:dyDescent="0.35">
      <c r="A107" s="23" t="s">
        <v>8</v>
      </c>
      <c r="B107" s="4">
        <v>0</v>
      </c>
      <c r="C107" s="4">
        <v>0</v>
      </c>
      <c r="D107" s="4">
        <v>0</v>
      </c>
      <c r="E107" s="4">
        <v>0</v>
      </c>
      <c r="F107" s="4">
        <v>0</v>
      </c>
      <c r="G107" s="4">
        <v>0</v>
      </c>
      <c r="H107" s="4"/>
      <c r="I107" s="4"/>
      <c r="J107" s="4"/>
      <c r="K107" s="4"/>
      <c r="L107" s="4"/>
      <c r="M107" s="4"/>
      <c r="N107" s="4"/>
      <c r="Q107" s="6">
        <f>ROUND(B107*$S$9,0)</f>
        <v>0</v>
      </c>
      <c r="R107" s="6">
        <f t="shared" ref="R107:R108" si="194">ROUND(C107*$S$9,0)</f>
        <v>0</v>
      </c>
      <c r="S107" s="6">
        <f t="shared" ref="S107:S108" si="195">ROUND(D107*$S$9,0)</f>
        <v>0</v>
      </c>
      <c r="T107" s="6">
        <f t="shared" ref="T107:T108" si="196">ROUND(E107*$S$9,0)</f>
        <v>0</v>
      </c>
      <c r="U107" s="6">
        <f t="shared" ref="U107:U108" si="197">ROUND(F107*$S$9,0)</f>
        <v>0</v>
      </c>
      <c r="V107" s="104">
        <f t="shared" ref="V107:V108" si="198">ROUND(G107*$S$9,0)</f>
        <v>0</v>
      </c>
    </row>
    <row r="108" spans="1:22" x14ac:dyDescent="0.35">
      <c r="A108" s="23" t="s">
        <v>9</v>
      </c>
      <c r="B108" s="4">
        <v>0</v>
      </c>
      <c r="C108" s="4">
        <v>0</v>
      </c>
      <c r="D108" s="4">
        <v>0</v>
      </c>
      <c r="E108" s="4">
        <v>0</v>
      </c>
      <c r="F108" s="4">
        <v>0</v>
      </c>
      <c r="G108" s="4">
        <v>0</v>
      </c>
      <c r="H108" s="4"/>
      <c r="I108" s="4"/>
      <c r="J108" s="4"/>
      <c r="K108" s="4"/>
      <c r="L108" s="4"/>
      <c r="M108" s="4"/>
      <c r="N108" s="4"/>
      <c r="Q108" s="6">
        <f>ROUND(B108*$S$9,0)</f>
        <v>0</v>
      </c>
      <c r="R108" s="6">
        <f t="shared" si="194"/>
        <v>0</v>
      </c>
      <c r="S108" s="6">
        <f t="shared" si="195"/>
        <v>0</v>
      </c>
      <c r="T108" s="6">
        <f t="shared" si="196"/>
        <v>0</v>
      </c>
      <c r="U108" s="6">
        <f t="shared" si="197"/>
        <v>0</v>
      </c>
      <c r="V108" s="104">
        <f t="shared" si="198"/>
        <v>0</v>
      </c>
    </row>
    <row r="109" spans="1:22" x14ac:dyDescent="0.35">
      <c r="A109" s="23" t="s">
        <v>10</v>
      </c>
      <c r="B109" s="11">
        <v>0</v>
      </c>
      <c r="C109" s="7">
        <v>0</v>
      </c>
      <c r="D109" s="11">
        <v>0</v>
      </c>
      <c r="E109" s="7">
        <v>0</v>
      </c>
      <c r="F109" s="11">
        <v>0</v>
      </c>
      <c r="G109" s="7">
        <v>0</v>
      </c>
      <c r="H109" s="4"/>
      <c r="I109" s="4"/>
      <c r="J109" s="4"/>
      <c r="K109" s="4"/>
      <c r="L109" s="4"/>
      <c r="M109" s="4"/>
      <c r="N109" s="4"/>
      <c r="Q109" s="6">
        <f>ROUND(B109*$S$12,0)</f>
        <v>0</v>
      </c>
      <c r="R109" s="6">
        <f t="shared" ref="R109" si="199">ROUND(C109*$S$12,0)</f>
        <v>0</v>
      </c>
      <c r="S109" s="6">
        <f t="shared" ref="S109" si="200">ROUND(D109*$S$12,0)</f>
        <v>0</v>
      </c>
      <c r="T109" s="6">
        <f t="shared" ref="T109" si="201">ROUND(E109*$S$12,0)</f>
        <v>0</v>
      </c>
      <c r="U109" s="6">
        <f t="shared" ref="U109" si="202">ROUND(F109*$S$12,0)</f>
        <v>0</v>
      </c>
      <c r="V109" s="104">
        <f t="shared" ref="V109" si="203">ROUND(G109*$S$12,0)</f>
        <v>0</v>
      </c>
    </row>
    <row r="110" spans="1:22" x14ac:dyDescent="0.35">
      <c r="A110" s="23" t="s">
        <v>11</v>
      </c>
      <c r="B110" s="7">
        <v>7</v>
      </c>
      <c r="C110" s="7">
        <f>B110-I93*B110/(B102+B103+B110)</f>
        <v>6.3344613033511621</v>
      </c>
      <c r="D110" s="7">
        <f>C110-J93*C110/(C102+C103+C110)</f>
        <v>5.7575592184259357</v>
      </c>
      <c r="E110" s="7">
        <f>D110-K93*D110/(D102+D103+D110)</f>
        <v>5.1806571335007092</v>
      </c>
      <c r="F110" s="7">
        <f>E110-L93*E110/(E102+E103+E110)</f>
        <v>4.6037550485754828</v>
      </c>
      <c r="G110" s="7">
        <f>F110-M93*F110/(F102+F103+F110)</f>
        <v>4.0268529636502564</v>
      </c>
      <c r="H110" s="4"/>
      <c r="I110" s="4"/>
      <c r="J110" s="4"/>
      <c r="K110" s="4"/>
      <c r="L110" s="4"/>
      <c r="M110" s="4"/>
      <c r="N110" s="4"/>
      <c r="Q110" s="6">
        <f>ROUND(B110*$S$9,0)</f>
        <v>1</v>
      </c>
      <c r="R110" s="6">
        <f t="shared" ref="R110" si="204">ROUND(C110*$S$9,0)</f>
        <v>1</v>
      </c>
      <c r="S110" s="6">
        <f t="shared" ref="S110" si="205">ROUND(D110*$S$9,0)</f>
        <v>1</v>
      </c>
      <c r="T110" s="6">
        <f t="shared" ref="T110" si="206">ROUND(E110*$S$9,0)</f>
        <v>1</v>
      </c>
      <c r="U110" s="6">
        <f t="shared" ref="U110" si="207">ROUND(F110*$S$9,0)</f>
        <v>1</v>
      </c>
      <c r="V110" s="104">
        <f t="shared" ref="V110" si="208">ROUND(G110*$S$9,0)</f>
        <v>1</v>
      </c>
    </row>
    <row r="111" spans="1:22" x14ac:dyDescent="0.35">
      <c r="A111" s="23" t="s">
        <v>23</v>
      </c>
      <c r="B111" s="7">
        <f t="shared" ref="B111:G111" si="209">SUM(B102:B110)</f>
        <v>36960</v>
      </c>
      <c r="C111" s="4">
        <f t="shared" si="209"/>
        <v>37229.999999999993</v>
      </c>
      <c r="D111" s="4">
        <f t="shared" si="209"/>
        <v>37500</v>
      </c>
      <c r="E111" s="4">
        <f t="shared" si="209"/>
        <v>37770</v>
      </c>
      <c r="F111" s="4">
        <f t="shared" si="209"/>
        <v>38045</v>
      </c>
      <c r="G111" s="4">
        <f t="shared" si="209"/>
        <v>38320</v>
      </c>
      <c r="H111" s="4"/>
      <c r="I111" s="4"/>
      <c r="J111" s="4"/>
      <c r="K111" s="4"/>
      <c r="L111" s="4"/>
      <c r="M111" s="4"/>
      <c r="N111" s="4"/>
      <c r="Q111" s="6">
        <f t="shared" ref="Q111:V111" si="210">SUM(Q102:Q110)</f>
        <v>1377</v>
      </c>
      <c r="R111" s="6">
        <f t="shared" si="210"/>
        <v>1271</v>
      </c>
      <c r="S111" s="6">
        <f t="shared" si="210"/>
        <v>1177</v>
      </c>
      <c r="T111" s="6">
        <f t="shared" si="210"/>
        <v>1085</v>
      </c>
      <c r="U111" s="6">
        <f t="shared" si="210"/>
        <v>993</v>
      </c>
      <c r="V111" s="104">
        <f t="shared" si="210"/>
        <v>901</v>
      </c>
    </row>
    <row r="112" spans="1:22" x14ac:dyDescent="0.35">
      <c r="A112" s="24" t="s">
        <v>2</v>
      </c>
      <c r="B112" s="25"/>
      <c r="C112" s="26"/>
      <c r="D112" s="26"/>
      <c r="E112" s="26"/>
      <c r="F112" s="26"/>
      <c r="G112" s="26"/>
      <c r="H112" s="26"/>
      <c r="I112" s="26"/>
      <c r="J112" s="26"/>
      <c r="K112" s="26"/>
      <c r="L112" s="26"/>
      <c r="M112" s="26"/>
      <c r="N112" s="26"/>
      <c r="O112" s="26"/>
      <c r="P112" s="26"/>
      <c r="Q112" s="27">
        <f t="shared" ref="Q112:V112" si="211">Q100+Q111</f>
        <v>5922</v>
      </c>
      <c r="R112" s="27">
        <f t="shared" si="211"/>
        <v>5463</v>
      </c>
      <c r="S112" s="27">
        <f t="shared" si="211"/>
        <v>5066</v>
      </c>
      <c r="T112" s="27">
        <f t="shared" si="211"/>
        <v>4670</v>
      </c>
      <c r="U112" s="27">
        <f t="shared" si="211"/>
        <v>4273</v>
      </c>
      <c r="V112" s="107">
        <f t="shared" si="211"/>
        <v>3877</v>
      </c>
    </row>
    <row r="113" spans="1:22" x14ac:dyDescent="0.35">
      <c r="Q113" s="6"/>
      <c r="R113" s="6"/>
      <c r="S113" s="6"/>
      <c r="T113" s="6"/>
      <c r="U113" s="6"/>
      <c r="V113" s="6"/>
    </row>
    <row r="114" spans="1:22" x14ac:dyDescent="0.35">
      <c r="A114" s="18" t="s">
        <v>19</v>
      </c>
      <c r="B114" s="81" t="s">
        <v>25</v>
      </c>
      <c r="C114" s="81" t="s">
        <v>26</v>
      </c>
      <c r="D114" s="81"/>
      <c r="E114" s="81"/>
      <c r="F114" s="81"/>
      <c r="G114" s="81"/>
      <c r="H114" s="20"/>
      <c r="I114" s="30" t="s">
        <v>43</v>
      </c>
      <c r="J114" s="19"/>
      <c r="K114" s="19"/>
      <c r="L114" s="19"/>
      <c r="M114" s="19"/>
      <c r="N114" s="19"/>
      <c r="O114" s="19"/>
      <c r="P114" s="19"/>
      <c r="Q114" s="134" t="s">
        <v>24</v>
      </c>
      <c r="R114" s="134"/>
      <c r="S114" s="134"/>
      <c r="T114" s="134"/>
      <c r="U114" s="134"/>
      <c r="V114" s="135"/>
    </row>
    <row r="115" spans="1:22" x14ac:dyDescent="0.35">
      <c r="A115" s="21" t="s">
        <v>20</v>
      </c>
      <c r="B115" s="4">
        <v>2019</v>
      </c>
      <c r="C115" s="2">
        <v>2020</v>
      </c>
      <c r="D115" s="2">
        <v>2021</v>
      </c>
      <c r="E115" s="2">
        <v>2022</v>
      </c>
      <c r="F115" s="2">
        <v>2023</v>
      </c>
      <c r="G115" s="2">
        <v>2024</v>
      </c>
      <c r="I115" s="4">
        <v>2020</v>
      </c>
      <c r="J115" s="4">
        <v>2021</v>
      </c>
      <c r="K115" s="4">
        <v>2022</v>
      </c>
      <c r="L115" s="4">
        <v>2023</v>
      </c>
      <c r="M115" s="4">
        <v>2024</v>
      </c>
      <c r="Q115" s="2">
        <v>2019</v>
      </c>
      <c r="R115" s="2">
        <v>2020</v>
      </c>
      <c r="S115" s="2">
        <v>2021</v>
      </c>
      <c r="T115" s="2">
        <v>2022</v>
      </c>
      <c r="U115" s="2">
        <v>2023</v>
      </c>
      <c r="V115" s="22">
        <v>2024</v>
      </c>
    </row>
    <row r="116" spans="1:22" x14ac:dyDescent="0.35">
      <c r="A116" s="23" t="s">
        <v>3</v>
      </c>
      <c r="B116" s="15">
        <v>12.69</v>
      </c>
      <c r="C116" s="15">
        <f>B116-I123</f>
        <v>12.16</v>
      </c>
      <c r="D116" s="15">
        <f>C116-J118</f>
        <v>11.7202</v>
      </c>
      <c r="E116" s="15">
        <f>D116-K118</f>
        <v>10.940100000000001</v>
      </c>
      <c r="F116" s="15">
        <f>E116-L116*E116/(E116+E117+E121)</f>
        <v>9.9047747765681748</v>
      </c>
      <c r="G116" s="15">
        <f>F116-M116*F116/(F116+F117+F121)</f>
        <v>8.8694495531363486</v>
      </c>
      <c r="H116" s="1"/>
      <c r="I116" s="5"/>
      <c r="J116" s="5"/>
      <c r="K116" s="14"/>
      <c r="L116" s="14">
        <v>5.7</v>
      </c>
      <c r="M116" s="14">
        <v>5.7</v>
      </c>
      <c r="N116" s="4" t="s">
        <v>13</v>
      </c>
      <c r="Q116" s="6">
        <f>ROUND(B116*$S$4, 0)</f>
        <v>257</v>
      </c>
      <c r="R116" s="6">
        <f t="shared" ref="R116:R117" si="212">ROUND(C116*$S$4, 0)</f>
        <v>247</v>
      </c>
      <c r="S116" s="6">
        <f t="shared" ref="S116:S117" si="213">ROUND(D116*$S$4, 0)</f>
        <v>238</v>
      </c>
      <c r="T116" s="6">
        <f t="shared" ref="T116:T117" si="214">ROUND(E116*$S$4, 0)</f>
        <v>222</v>
      </c>
      <c r="U116" s="6">
        <f t="shared" ref="U116:U117" si="215">ROUND(F116*$S$4, 0)</f>
        <v>201</v>
      </c>
      <c r="V116" s="104">
        <f t="shared" ref="V116:V117" si="216">ROUND(G116*$S$4, 0)</f>
        <v>180</v>
      </c>
    </row>
    <row r="117" spans="1:22" x14ac:dyDescent="0.35">
      <c r="A117" s="23" t="s">
        <v>4</v>
      </c>
      <c r="B117" s="15">
        <v>18.05</v>
      </c>
      <c r="C117" s="91">
        <f>B117-I119</f>
        <v>18.05</v>
      </c>
      <c r="D117" s="91">
        <f>C117-J119</f>
        <v>17.930500000000002</v>
      </c>
      <c r="E117" s="91">
        <f>D117-K119</f>
        <v>17.298500000000001</v>
      </c>
      <c r="F117" s="15">
        <f>E117-L116*E117/(E116+E117+E121)</f>
        <v>15.661442443164557</v>
      </c>
      <c r="G117" s="15">
        <f>F117-M116*F117/(F116+F117+F121)</f>
        <v>14.024384886329111</v>
      </c>
      <c r="H117" s="1"/>
      <c r="I117" s="51">
        <v>5.4606000000000003</v>
      </c>
      <c r="J117" s="51">
        <v>4.8719000000000001</v>
      </c>
      <c r="K117" s="84">
        <v>3.8052000000000001</v>
      </c>
      <c r="L117" s="85"/>
      <c r="M117" s="85"/>
      <c r="N117" s="4" t="s">
        <v>31</v>
      </c>
      <c r="Q117" s="6">
        <f>ROUND(B117*$S$4, 0)</f>
        <v>366</v>
      </c>
      <c r="R117" s="6">
        <f t="shared" si="212"/>
        <v>366</v>
      </c>
      <c r="S117" s="6">
        <f t="shared" si="213"/>
        <v>364</v>
      </c>
      <c r="T117" s="6">
        <f t="shared" si="214"/>
        <v>351</v>
      </c>
      <c r="U117" s="6">
        <f t="shared" si="215"/>
        <v>318</v>
      </c>
      <c r="V117" s="104">
        <f t="shared" si="216"/>
        <v>284</v>
      </c>
    </row>
    <row r="118" spans="1:22" x14ac:dyDescent="0.35">
      <c r="A118" s="23" t="s">
        <v>5</v>
      </c>
      <c r="B118" s="15">
        <v>0</v>
      </c>
      <c r="C118" s="91">
        <v>0</v>
      </c>
      <c r="D118" s="91">
        <v>0</v>
      </c>
      <c r="E118" s="91">
        <v>0</v>
      </c>
      <c r="F118" s="15">
        <v>0</v>
      </c>
      <c r="G118" s="15">
        <v>0</v>
      </c>
      <c r="H118" s="1"/>
      <c r="I118" s="51">
        <v>0.52780000000000005</v>
      </c>
      <c r="J118" s="51">
        <v>0.43980000000000002</v>
      </c>
      <c r="K118" s="84">
        <v>0.78010000000000002</v>
      </c>
      <c r="L118" s="85"/>
      <c r="M118" s="85"/>
      <c r="N118" s="4" t="s">
        <v>41</v>
      </c>
      <c r="Q118" s="6">
        <f>ROUND(B118*$S$5,0)</f>
        <v>0</v>
      </c>
      <c r="R118" s="6">
        <f t="shared" ref="R118:R119" si="217">ROUND(C118*$S$5,0)</f>
        <v>0</v>
      </c>
      <c r="S118" s="6">
        <f t="shared" ref="S118:S119" si="218">ROUND(D118*$S$5,0)</f>
        <v>0</v>
      </c>
      <c r="T118" s="6">
        <f t="shared" ref="T118:T119" si="219">ROUND(E118*$S$5,0)</f>
        <v>0</v>
      </c>
      <c r="U118" s="6">
        <f t="shared" ref="U118:U119" si="220">ROUND(F118*$S$5,0)</f>
        <v>0</v>
      </c>
      <c r="V118" s="104">
        <f t="shared" ref="V118:V119" si="221">ROUND(G118*$S$5,0)</f>
        <v>0</v>
      </c>
    </row>
    <row r="119" spans="1:22" x14ac:dyDescent="0.35">
      <c r="A119" s="23" t="s">
        <v>6</v>
      </c>
      <c r="B119" s="15">
        <v>362.69</v>
      </c>
      <c r="C119" s="91">
        <f>B119</f>
        <v>362.69</v>
      </c>
      <c r="D119" s="91">
        <f>C119</f>
        <v>362.69</v>
      </c>
      <c r="E119" s="91">
        <f>D119</f>
        <v>362.69</v>
      </c>
      <c r="F119" s="15">
        <f>E119</f>
        <v>362.69</v>
      </c>
      <c r="G119" s="15">
        <f>F119</f>
        <v>362.69</v>
      </c>
      <c r="H119" s="1"/>
      <c r="I119" s="14">
        <v>0</v>
      </c>
      <c r="J119" s="5">
        <v>0.1195</v>
      </c>
      <c r="K119" s="14">
        <v>0.63200000000000001</v>
      </c>
      <c r="L119" s="85"/>
      <c r="M119" s="85"/>
      <c r="N119" s="4" t="s">
        <v>42</v>
      </c>
      <c r="Q119" s="6">
        <f>ROUND(B119*$S$5,0)</f>
        <v>654</v>
      </c>
      <c r="R119" s="6">
        <f t="shared" si="217"/>
        <v>654</v>
      </c>
      <c r="S119" s="6">
        <f t="shared" si="218"/>
        <v>654</v>
      </c>
      <c r="T119" s="6">
        <f t="shared" si="219"/>
        <v>654</v>
      </c>
      <c r="U119" s="6">
        <f t="shared" si="220"/>
        <v>654</v>
      </c>
      <c r="V119" s="104">
        <f t="shared" si="221"/>
        <v>654</v>
      </c>
    </row>
    <row r="120" spans="1:22" x14ac:dyDescent="0.35">
      <c r="A120" s="23" t="s">
        <v>7</v>
      </c>
      <c r="B120" s="15">
        <v>324.17</v>
      </c>
      <c r="C120" s="91">
        <f>B120+I117+I118+I123</f>
        <v>330.6884</v>
      </c>
      <c r="D120" s="91">
        <f>C120+J117+J118+J123</f>
        <v>336.53009999999995</v>
      </c>
      <c r="E120" s="91">
        <f>D120+K117+K118+K123</f>
        <v>341.65539999999999</v>
      </c>
      <c r="F120" s="15">
        <f>E120+L116+L123</f>
        <v>347.8954</v>
      </c>
      <c r="G120" s="15">
        <f>F120+M116+M123</f>
        <v>354.1354</v>
      </c>
      <c r="H120" s="1"/>
      <c r="I120" s="109">
        <v>320</v>
      </c>
      <c r="J120" s="83">
        <v>312</v>
      </c>
      <c r="K120" s="31">
        <v>240</v>
      </c>
      <c r="L120" s="31">
        <v>240</v>
      </c>
      <c r="M120" s="31">
        <v>240</v>
      </c>
      <c r="N120" s="4" t="s">
        <v>12</v>
      </c>
      <c r="Q120" s="6">
        <f>ROUND(B120*$S$6,0)</f>
        <v>70</v>
      </c>
      <c r="R120" s="6">
        <f t="shared" ref="R120" si="222">ROUND(C120*$S$6,0)</f>
        <v>71</v>
      </c>
      <c r="S120" s="6">
        <f t="shared" ref="S120" si="223">ROUND(D120*$S$6,0)</f>
        <v>73</v>
      </c>
      <c r="T120" s="6">
        <f t="shared" ref="T120" si="224">ROUND(E120*$S$6,0)</f>
        <v>74</v>
      </c>
      <c r="U120" s="6">
        <f t="shared" ref="U120" si="225">ROUND(F120*$S$6,0)</f>
        <v>75</v>
      </c>
      <c r="V120" s="104">
        <f t="shared" ref="V120" si="226">ROUND(G120*$S$6,0)</f>
        <v>76</v>
      </c>
    </row>
    <row r="121" spans="1:22" x14ac:dyDescent="0.35">
      <c r="A121" s="23" t="s">
        <v>8</v>
      </c>
      <c r="B121" s="15">
        <v>46.13</v>
      </c>
      <c r="C121" s="91">
        <f>B121-I117</f>
        <v>40.669400000000003</v>
      </c>
      <c r="D121" s="91">
        <f>C121-J117</f>
        <v>35.797499999999999</v>
      </c>
      <c r="E121" s="91">
        <f>D121-K117</f>
        <v>31.9923</v>
      </c>
      <c r="F121" s="15">
        <f>E121-L116*E121/(E116+E117+E121)</f>
        <v>28.964682780267271</v>
      </c>
      <c r="G121" s="15">
        <f>F121-M116*F121/(F116+F117+F121)</f>
        <v>25.937065560534542</v>
      </c>
      <c r="H121" s="1"/>
      <c r="I121" s="4"/>
      <c r="J121" s="4"/>
      <c r="K121" s="4"/>
      <c r="L121" s="4"/>
      <c r="M121" s="4"/>
      <c r="N121" s="4"/>
      <c r="Q121" s="6">
        <f>ROUND(B121*$S$3,0)</f>
        <v>1322</v>
      </c>
      <c r="R121" s="6">
        <f t="shared" ref="R121:R123" si="227">ROUND(C121*$S$3,0)</f>
        <v>1166</v>
      </c>
      <c r="S121" s="6">
        <f t="shared" ref="S121:S123" si="228">ROUND(D121*$S$3,0)</f>
        <v>1026</v>
      </c>
      <c r="T121" s="6">
        <f t="shared" ref="T121:T123" si="229">ROUND(E121*$S$3,0)</f>
        <v>917</v>
      </c>
      <c r="U121" s="6">
        <f t="shared" ref="U121:U123" si="230">ROUND(F121*$S$3,0)</f>
        <v>830</v>
      </c>
      <c r="V121" s="104">
        <f t="shared" ref="V121:V123" si="231">ROUND(G121*$S$3,0)</f>
        <v>743</v>
      </c>
    </row>
    <row r="122" spans="1:22" x14ac:dyDescent="0.35">
      <c r="A122" s="23" t="s">
        <v>9</v>
      </c>
      <c r="B122" s="15">
        <v>0</v>
      </c>
      <c r="C122" s="91">
        <v>0</v>
      </c>
      <c r="D122" s="91">
        <v>0</v>
      </c>
      <c r="E122" s="91">
        <v>0</v>
      </c>
      <c r="F122" s="91">
        <v>0</v>
      </c>
      <c r="G122" s="91">
        <v>0</v>
      </c>
      <c r="I122" s="4" t="s">
        <v>36</v>
      </c>
      <c r="J122" s="4"/>
      <c r="K122" s="4"/>
      <c r="L122" s="4"/>
      <c r="M122" s="4"/>
      <c r="N122" s="4"/>
      <c r="Q122" s="6">
        <f>ROUND(B122*$S$3,0)</f>
        <v>0</v>
      </c>
      <c r="R122" s="6">
        <f t="shared" si="227"/>
        <v>0</v>
      </c>
      <c r="S122" s="6">
        <f t="shared" si="228"/>
        <v>0</v>
      </c>
      <c r="T122" s="6">
        <f t="shared" si="229"/>
        <v>0</v>
      </c>
      <c r="U122" s="6">
        <f t="shared" si="230"/>
        <v>0</v>
      </c>
      <c r="V122" s="104">
        <f t="shared" si="231"/>
        <v>0</v>
      </c>
    </row>
    <row r="123" spans="1:22" x14ac:dyDescent="0.35">
      <c r="A123" s="23" t="s">
        <v>10</v>
      </c>
      <c r="B123" s="15">
        <v>0</v>
      </c>
      <c r="C123" s="91">
        <v>0</v>
      </c>
      <c r="D123" s="91">
        <v>0</v>
      </c>
      <c r="E123" s="91">
        <v>0</v>
      </c>
      <c r="F123" s="91">
        <v>0</v>
      </c>
      <c r="G123" s="91">
        <v>0</v>
      </c>
      <c r="I123" s="14">
        <v>0.53</v>
      </c>
      <c r="J123" s="14">
        <v>0.53</v>
      </c>
      <c r="K123" s="14">
        <v>0.54</v>
      </c>
      <c r="L123" s="14">
        <v>0.54</v>
      </c>
      <c r="M123" s="14">
        <v>0.54</v>
      </c>
      <c r="N123" s="4" t="s">
        <v>13</v>
      </c>
      <c r="Q123" s="6">
        <f>ROUND(B123*$S$3,0)</f>
        <v>0</v>
      </c>
      <c r="R123" s="6">
        <f t="shared" si="227"/>
        <v>0</v>
      </c>
      <c r="S123" s="6">
        <f t="shared" si="228"/>
        <v>0</v>
      </c>
      <c r="T123" s="6">
        <f t="shared" si="229"/>
        <v>0</v>
      </c>
      <c r="U123" s="6">
        <f t="shared" si="230"/>
        <v>0</v>
      </c>
      <c r="V123" s="104">
        <f t="shared" si="231"/>
        <v>0</v>
      </c>
    </row>
    <row r="124" spans="1:22" x14ac:dyDescent="0.35">
      <c r="A124" s="23" t="s">
        <v>11</v>
      </c>
      <c r="B124" s="15">
        <v>0</v>
      </c>
      <c r="C124" s="91">
        <v>0</v>
      </c>
      <c r="D124" s="91">
        <v>0</v>
      </c>
      <c r="E124" s="91">
        <v>0</v>
      </c>
      <c r="F124" s="91">
        <v>0</v>
      </c>
      <c r="G124" s="91">
        <v>0</v>
      </c>
      <c r="I124" s="4">
        <v>55</v>
      </c>
      <c r="J124" s="4">
        <v>55</v>
      </c>
      <c r="K124" s="4">
        <v>55</v>
      </c>
      <c r="L124" s="4">
        <v>55</v>
      </c>
      <c r="M124" s="4">
        <v>56</v>
      </c>
      <c r="N124" s="4" t="s">
        <v>12</v>
      </c>
      <c r="Q124" s="6">
        <f>ROUND(B124*$S$4,0)</f>
        <v>0</v>
      </c>
      <c r="R124" s="6">
        <f t="shared" ref="R124" si="232">ROUND(C124*$S$4,0)</f>
        <v>0</v>
      </c>
      <c r="S124" s="6">
        <f t="shared" ref="S124" si="233">ROUND(D124*$S$4,0)</f>
        <v>0</v>
      </c>
      <c r="T124" s="6">
        <f t="shared" ref="T124" si="234">ROUND(E124*$S$4,0)</f>
        <v>0</v>
      </c>
      <c r="U124" s="6">
        <f t="shared" ref="U124" si="235">ROUND(F124*$S$4,0)</f>
        <v>0</v>
      </c>
      <c r="V124" s="104">
        <f t="shared" ref="V124" si="236">ROUND(G124*$S$4,0)</f>
        <v>0</v>
      </c>
    </row>
    <row r="125" spans="1:22" x14ac:dyDescent="0.35">
      <c r="A125" s="23" t="s">
        <v>22</v>
      </c>
      <c r="B125" s="15">
        <f t="shared" ref="B125:G125" si="237">SUM(B116:B124)</f>
        <v>763.73</v>
      </c>
      <c r="C125" s="91">
        <f t="shared" si="237"/>
        <v>764.25779999999997</v>
      </c>
      <c r="D125" s="91">
        <f t="shared" si="237"/>
        <v>764.66829999999993</v>
      </c>
      <c r="E125" s="91">
        <f t="shared" si="237"/>
        <v>764.57630000000006</v>
      </c>
      <c r="F125" s="91">
        <f t="shared" si="237"/>
        <v>765.11630000000002</v>
      </c>
      <c r="G125" s="91">
        <f t="shared" si="237"/>
        <v>765.65629999999999</v>
      </c>
      <c r="I125" s="4"/>
      <c r="J125" s="4"/>
      <c r="K125" s="4"/>
      <c r="L125" s="4"/>
      <c r="M125" s="4"/>
      <c r="N125" s="4"/>
      <c r="Q125" s="7">
        <f t="shared" ref="Q125:V125" si="238">SUM(Q116:Q124)</f>
        <v>2669</v>
      </c>
      <c r="R125" s="7">
        <f t="shared" si="238"/>
        <v>2504</v>
      </c>
      <c r="S125" s="7">
        <f t="shared" si="238"/>
        <v>2355</v>
      </c>
      <c r="T125" s="7">
        <f t="shared" si="238"/>
        <v>2218</v>
      </c>
      <c r="U125" s="7">
        <f t="shared" si="238"/>
        <v>2078</v>
      </c>
      <c r="V125" s="106">
        <f t="shared" si="238"/>
        <v>1937</v>
      </c>
    </row>
    <row r="126" spans="1:22" x14ac:dyDescent="0.35">
      <c r="A126" s="21" t="s">
        <v>21</v>
      </c>
      <c r="I126" s="4"/>
      <c r="J126" s="39"/>
      <c r="K126" s="4"/>
      <c r="L126" s="4"/>
      <c r="Q126" s="7"/>
      <c r="R126" s="7"/>
      <c r="S126" s="7"/>
      <c r="T126" s="7"/>
      <c r="U126" s="7"/>
      <c r="V126" s="106"/>
    </row>
    <row r="127" spans="1:22" x14ac:dyDescent="0.35">
      <c r="A127" s="23" t="s">
        <v>3</v>
      </c>
      <c r="B127" s="7">
        <v>1544</v>
      </c>
      <c r="C127" s="6">
        <f>B127-(I120-20)</f>
        <v>1244</v>
      </c>
      <c r="D127" s="7">
        <f>C127-(J120-20)</f>
        <v>952</v>
      </c>
      <c r="E127" s="7">
        <f>D127-(K120-20)</f>
        <v>732</v>
      </c>
      <c r="F127" s="7">
        <f>E127-(L120-20)</f>
        <v>512</v>
      </c>
      <c r="G127" s="7">
        <f>F127-(M120-20)</f>
        <v>292</v>
      </c>
      <c r="I127" s="4"/>
      <c r="J127" s="4"/>
      <c r="K127" s="4"/>
      <c r="L127" s="4"/>
      <c r="Q127" s="6">
        <f>ROUND(B127*$S$9,0)</f>
        <v>200</v>
      </c>
      <c r="R127" s="6">
        <f t="shared" ref="R127:R128" si="239">ROUND(C127*$S$9,0)</f>
        <v>161</v>
      </c>
      <c r="S127" s="6">
        <f t="shared" ref="S127:S128" si="240">ROUND(D127*$S$9,0)</f>
        <v>123</v>
      </c>
      <c r="T127" s="6">
        <f t="shared" ref="T127:T128" si="241">ROUND(E127*$S$9,0)</f>
        <v>95</v>
      </c>
      <c r="U127" s="6">
        <f t="shared" ref="U127:U128" si="242">ROUND(F127*$S$9,0)</f>
        <v>66</v>
      </c>
      <c r="V127" s="104">
        <f t="shared" ref="V127:V128" si="243">ROUND(G127*$S$9,0)</f>
        <v>38</v>
      </c>
    </row>
    <row r="128" spans="1:22" x14ac:dyDescent="0.35">
      <c r="A128" s="23" t="s">
        <v>4</v>
      </c>
      <c r="B128" s="4">
        <v>815</v>
      </c>
      <c r="C128" s="2">
        <f>B128</f>
        <v>815</v>
      </c>
      <c r="D128" s="2">
        <f>C128</f>
        <v>815</v>
      </c>
      <c r="E128" s="2">
        <f>D128</f>
        <v>815</v>
      </c>
      <c r="F128" s="2">
        <f>E128</f>
        <v>815</v>
      </c>
      <c r="G128" s="2">
        <f>F128</f>
        <v>815</v>
      </c>
      <c r="Q128" s="6">
        <f>ROUND(B128*$S$9,0)</f>
        <v>106</v>
      </c>
      <c r="R128" s="6">
        <f t="shared" si="239"/>
        <v>106</v>
      </c>
      <c r="S128" s="6">
        <f t="shared" si="240"/>
        <v>106</v>
      </c>
      <c r="T128" s="6">
        <f t="shared" si="241"/>
        <v>106</v>
      </c>
      <c r="U128" s="6">
        <f t="shared" si="242"/>
        <v>106</v>
      </c>
      <c r="V128" s="104">
        <f t="shared" si="243"/>
        <v>106</v>
      </c>
    </row>
    <row r="129" spans="1:22" x14ac:dyDescent="0.35">
      <c r="A129" s="23" t="s">
        <v>5</v>
      </c>
      <c r="B129" s="4">
        <v>0</v>
      </c>
      <c r="C129" s="2">
        <v>0</v>
      </c>
      <c r="D129" s="2">
        <v>0</v>
      </c>
      <c r="E129" s="2">
        <v>0</v>
      </c>
      <c r="F129" s="2">
        <v>0</v>
      </c>
      <c r="G129" s="2">
        <v>1</v>
      </c>
      <c r="Q129" s="6">
        <f>ROUND(B129*$S$10,0)</f>
        <v>0</v>
      </c>
      <c r="R129" s="6">
        <f t="shared" ref="R129:R130" si="244">ROUND(C129*$S$10,0)</f>
        <v>0</v>
      </c>
      <c r="S129" s="6">
        <f t="shared" ref="S129:S130" si="245">ROUND(D129*$S$10,0)</f>
        <v>0</v>
      </c>
      <c r="T129" s="6">
        <f t="shared" ref="T129:T130" si="246">ROUND(E129*$S$10,0)</f>
        <v>0</v>
      </c>
      <c r="U129" s="6">
        <f t="shared" ref="U129:U130" si="247">ROUND(F129*$S$10,0)</f>
        <v>0</v>
      </c>
      <c r="V129" s="104">
        <f t="shared" ref="V129:V130" si="248">ROUND(G129*$S$10,0)</f>
        <v>0</v>
      </c>
    </row>
    <row r="130" spans="1:22" x14ac:dyDescent="0.35">
      <c r="A130" s="23" t="s">
        <v>6</v>
      </c>
      <c r="B130" s="4">
        <v>6844</v>
      </c>
      <c r="C130" s="2">
        <f>B130</f>
        <v>6844</v>
      </c>
      <c r="D130" s="2">
        <f>C130</f>
        <v>6844</v>
      </c>
      <c r="E130" s="2">
        <f>D130</f>
        <v>6844</v>
      </c>
      <c r="F130" s="2">
        <f>E130</f>
        <v>6844</v>
      </c>
      <c r="G130" s="2">
        <f>F130</f>
        <v>6844</v>
      </c>
      <c r="Q130" s="6">
        <f>ROUND(B130*$S$10,0)</f>
        <v>383</v>
      </c>
      <c r="R130" s="6">
        <f t="shared" si="244"/>
        <v>383</v>
      </c>
      <c r="S130" s="6">
        <f t="shared" si="245"/>
        <v>383</v>
      </c>
      <c r="T130" s="6">
        <f t="shared" si="246"/>
        <v>383</v>
      </c>
      <c r="U130" s="6">
        <f t="shared" si="247"/>
        <v>383</v>
      </c>
      <c r="V130" s="104">
        <f t="shared" si="248"/>
        <v>383</v>
      </c>
    </row>
    <row r="131" spans="1:22" x14ac:dyDescent="0.35">
      <c r="A131" s="23" t="s">
        <v>7</v>
      </c>
      <c r="B131" s="4">
        <v>23000</v>
      </c>
      <c r="C131" s="2">
        <f>B131+I120+I124</f>
        <v>23375</v>
      </c>
      <c r="D131" s="2">
        <f>C131+J120+J124</f>
        <v>23742</v>
      </c>
      <c r="E131" s="2">
        <f>D131+K120+K124</f>
        <v>24037</v>
      </c>
      <c r="F131" s="2">
        <f>E131+L120+L124</f>
        <v>24332</v>
      </c>
      <c r="G131" s="2">
        <f>F131+M120+M124</f>
        <v>24628</v>
      </c>
      <c r="Q131" s="6">
        <f>ROUND(B131*$S$11,0)</f>
        <v>118</v>
      </c>
      <c r="R131" s="6">
        <f t="shared" ref="R131" si="249">ROUND(C131*$S$11,0)</f>
        <v>120</v>
      </c>
      <c r="S131" s="6">
        <f t="shared" ref="S131" si="250">ROUND(D131*$S$11,0)</f>
        <v>122</v>
      </c>
      <c r="T131" s="6">
        <f t="shared" ref="T131" si="251">ROUND(E131*$S$11,0)</f>
        <v>123</v>
      </c>
      <c r="U131" s="6">
        <f t="shared" ref="U131" si="252">ROUND(F131*$S$11,0)</f>
        <v>125</v>
      </c>
      <c r="V131" s="104">
        <f t="shared" ref="V131" si="253">ROUND(G131*$S$11,0)</f>
        <v>126</v>
      </c>
    </row>
    <row r="132" spans="1:22" x14ac:dyDescent="0.35">
      <c r="A132" s="23" t="s">
        <v>8</v>
      </c>
      <c r="B132" s="4">
        <v>1</v>
      </c>
      <c r="C132" s="2">
        <f>B132</f>
        <v>1</v>
      </c>
      <c r="D132" s="2">
        <f>C132</f>
        <v>1</v>
      </c>
      <c r="E132" s="2">
        <f>D132</f>
        <v>1</v>
      </c>
      <c r="F132" s="2">
        <f>E132</f>
        <v>1</v>
      </c>
      <c r="G132" s="2">
        <f>F132</f>
        <v>1</v>
      </c>
      <c r="Q132" s="6">
        <f>ROUND(B132*$S$9,0)</f>
        <v>0</v>
      </c>
      <c r="R132" s="6">
        <f t="shared" ref="R132:R133" si="254">ROUND(C132*$S$9,0)</f>
        <v>0</v>
      </c>
      <c r="S132" s="6">
        <f t="shared" ref="S132:S133" si="255">ROUND(D132*$S$9,0)</f>
        <v>0</v>
      </c>
      <c r="T132" s="6">
        <f t="shared" ref="T132:T133" si="256">ROUND(E132*$S$9,0)</f>
        <v>0</v>
      </c>
      <c r="U132" s="6">
        <f t="shared" ref="U132:U133" si="257">ROUND(F132*$S$9,0)</f>
        <v>0</v>
      </c>
      <c r="V132" s="104">
        <f t="shared" ref="V132:V133" si="258">ROUND(G132*$S$9,0)</f>
        <v>0</v>
      </c>
    </row>
    <row r="133" spans="1:22" x14ac:dyDescent="0.35">
      <c r="A133" s="23" t="s">
        <v>9</v>
      </c>
      <c r="B133" s="4">
        <v>0</v>
      </c>
      <c r="C133" s="2">
        <v>0</v>
      </c>
      <c r="D133" s="2">
        <v>0</v>
      </c>
      <c r="E133" s="2">
        <v>0</v>
      </c>
      <c r="F133" s="2">
        <v>0</v>
      </c>
      <c r="G133" s="2">
        <v>0</v>
      </c>
      <c r="Q133" s="6">
        <f>ROUND(B133*$S$9,0)</f>
        <v>0</v>
      </c>
      <c r="R133" s="6">
        <f t="shared" si="254"/>
        <v>0</v>
      </c>
      <c r="S133" s="6">
        <f t="shared" si="255"/>
        <v>0</v>
      </c>
      <c r="T133" s="6">
        <f t="shared" si="256"/>
        <v>0</v>
      </c>
      <c r="U133" s="6">
        <f t="shared" si="257"/>
        <v>0</v>
      </c>
      <c r="V133" s="104">
        <f t="shared" si="258"/>
        <v>0</v>
      </c>
    </row>
    <row r="134" spans="1:22" x14ac:dyDescent="0.35">
      <c r="A134" s="23" t="s">
        <v>10</v>
      </c>
      <c r="B134" s="11">
        <v>226</v>
      </c>
      <c r="C134" s="6">
        <f>B134-20</f>
        <v>206</v>
      </c>
      <c r="D134" s="6">
        <f>C134-20</f>
        <v>186</v>
      </c>
      <c r="E134" s="6">
        <f>D134-20</f>
        <v>166</v>
      </c>
      <c r="F134" s="6">
        <f>E134-20</f>
        <v>146</v>
      </c>
      <c r="G134" s="6">
        <f>F134-20</f>
        <v>126</v>
      </c>
      <c r="Q134" s="6">
        <f>ROUND(B134*$S$12,0)</f>
        <v>28</v>
      </c>
      <c r="R134" s="6">
        <f t="shared" ref="R134" si="259">ROUND(C134*$S$12,0)</f>
        <v>25</v>
      </c>
      <c r="S134" s="6">
        <f t="shared" ref="S134" si="260">ROUND(D134*$S$12,0)</f>
        <v>23</v>
      </c>
      <c r="T134" s="6">
        <f t="shared" ref="T134" si="261">ROUND(E134*$S$12,0)</f>
        <v>20</v>
      </c>
      <c r="U134" s="6">
        <f t="shared" ref="U134" si="262">ROUND(F134*$S$12,0)</f>
        <v>18</v>
      </c>
      <c r="V134" s="104">
        <f t="shared" ref="V134" si="263">ROUND(G134*$S$12,0)</f>
        <v>15</v>
      </c>
    </row>
    <row r="135" spans="1:22" x14ac:dyDescent="0.35">
      <c r="A135" s="23" t="s">
        <v>11</v>
      </c>
      <c r="B135" s="4">
        <v>0</v>
      </c>
      <c r="C135" s="2">
        <v>0</v>
      </c>
      <c r="D135" s="2">
        <v>0</v>
      </c>
      <c r="E135" s="2">
        <v>0</v>
      </c>
      <c r="F135" s="2">
        <v>0</v>
      </c>
      <c r="G135" s="2">
        <v>0</v>
      </c>
      <c r="Q135" s="6">
        <f>ROUND(B135*$S$9,0)</f>
        <v>0</v>
      </c>
      <c r="R135" s="6">
        <f t="shared" ref="R135" si="264">ROUND(C135*$S$9,0)</f>
        <v>0</v>
      </c>
      <c r="S135" s="6">
        <f t="shared" ref="S135" si="265">ROUND(D135*$S$9,0)</f>
        <v>0</v>
      </c>
      <c r="T135" s="6">
        <f t="shared" ref="T135" si="266">ROUND(E135*$S$9,0)</f>
        <v>0</v>
      </c>
      <c r="U135" s="6">
        <f t="shared" ref="U135" si="267">ROUND(F135*$S$9,0)</f>
        <v>0</v>
      </c>
      <c r="V135" s="104">
        <f t="shared" ref="V135" si="268">ROUND(G135*$S$9,0)</f>
        <v>0</v>
      </c>
    </row>
    <row r="136" spans="1:22" x14ac:dyDescent="0.35">
      <c r="A136" s="23" t="s">
        <v>23</v>
      </c>
      <c r="B136" s="7">
        <f t="shared" ref="B136:G136" si="269">SUM(B127:B135)</f>
        <v>32430</v>
      </c>
      <c r="C136" s="2">
        <f t="shared" si="269"/>
        <v>32485</v>
      </c>
      <c r="D136" s="2">
        <f t="shared" si="269"/>
        <v>32540</v>
      </c>
      <c r="E136" s="2">
        <f t="shared" si="269"/>
        <v>32595</v>
      </c>
      <c r="F136" s="2">
        <f t="shared" si="269"/>
        <v>32650</v>
      </c>
      <c r="G136" s="2">
        <f t="shared" si="269"/>
        <v>32707</v>
      </c>
      <c r="Q136" s="6">
        <f t="shared" ref="Q136:V136" si="270">SUM(Q127:Q135)</f>
        <v>835</v>
      </c>
      <c r="R136" s="6">
        <f t="shared" si="270"/>
        <v>795</v>
      </c>
      <c r="S136" s="6">
        <f t="shared" si="270"/>
        <v>757</v>
      </c>
      <c r="T136" s="6">
        <f t="shared" si="270"/>
        <v>727</v>
      </c>
      <c r="U136" s="6">
        <f t="shared" si="270"/>
        <v>698</v>
      </c>
      <c r="V136" s="104">
        <f t="shared" si="270"/>
        <v>668</v>
      </c>
    </row>
    <row r="137" spans="1:22" x14ac:dyDescent="0.35">
      <c r="A137" s="24" t="s">
        <v>2</v>
      </c>
      <c r="B137" s="25"/>
      <c r="C137" s="26"/>
      <c r="D137" s="26"/>
      <c r="E137" s="26"/>
      <c r="F137" s="26"/>
      <c r="G137" s="26"/>
      <c r="H137" s="26"/>
      <c r="I137" s="26"/>
      <c r="J137" s="26"/>
      <c r="K137" s="26"/>
      <c r="L137" s="26"/>
      <c r="M137" s="26"/>
      <c r="N137" s="26"/>
      <c r="O137" s="26"/>
      <c r="P137" s="26"/>
      <c r="Q137" s="27">
        <f t="shared" ref="Q137:V137" si="271">Q125+Q136</f>
        <v>3504</v>
      </c>
      <c r="R137" s="27">
        <f t="shared" si="271"/>
        <v>3299</v>
      </c>
      <c r="S137" s="27">
        <f t="shared" si="271"/>
        <v>3112</v>
      </c>
      <c r="T137" s="27">
        <f t="shared" si="271"/>
        <v>2945</v>
      </c>
      <c r="U137" s="27">
        <f t="shared" si="271"/>
        <v>2776</v>
      </c>
      <c r="V137" s="107">
        <f t="shared" si="271"/>
        <v>2605</v>
      </c>
    </row>
    <row r="138" spans="1:22" x14ac:dyDescent="0.35">
      <c r="C138" s="4"/>
      <c r="D138" s="4"/>
      <c r="E138" s="4"/>
      <c r="F138" s="4"/>
      <c r="G138" s="4"/>
    </row>
    <row r="139" spans="1:22" x14ac:dyDescent="0.35">
      <c r="A139" s="18" t="s">
        <v>28</v>
      </c>
      <c r="B139" s="81" t="s">
        <v>25</v>
      </c>
      <c r="C139" s="81" t="s">
        <v>26</v>
      </c>
      <c r="D139" s="81"/>
      <c r="E139" s="81"/>
      <c r="F139" s="81"/>
      <c r="G139" s="81"/>
      <c r="H139" s="19"/>
      <c r="I139" s="30" t="s">
        <v>46</v>
      </c>
      <c r="J139" s="30"/>
      <c r="K139" s="30"/>
      <c r="L139" s="30"/>
      <c r="M139" s="30"/>
      <c r="N139" s="30"/>
      <c r="O139" s="19"/>
      <c r="P139" s="19"/>
      <c r="Q139" s="134" t="s">
        <v>24</v>
      </c>
      <c r="R139" s="134"/>
      <c r="S139" s="134"/>
      <c r="T139" s="134"/>
      <c r="U139" s="134"/>
      <c r="V139" s="135"/>
    </row>
    <row r="140" spans="1:22" x14ac:dyDescent="0.35">
      <c r="A140" s="21" t="s">
        <v>20</v>
      </c>
      <c r="B140" s="4">
        <v>2019</v>
      </c>
      <c r="C140" s="2">
        <v>2020</v>
      </c>
      <c r="D140" s="2">
        <v>2021</v>
      </c>
      <c r="E140" s="2">
        <v>2022</v>
      </c>
      <c r="F140" s="2">
        <v>2023</v>
      </c>
      <c r="G140" s="2">
        <v>2024</v>
      </c>
      <c r="I140" s="10">
        <v>2020</v>
      </c>
      <c r="J140" s="10">
        <v>2021</v>
      </c>
      <c r="K140" s="10">
        <v>2022</v>
      </c>
      <c r="L140" s="10">
        <v>2023</v>
      </c>
      <c r="M140" s="10">
        <v>2024</v>
      </c>
      <c r="Q140" s="2">
        <v>2019</v>
      </c>
      <c r="R140" s="2">
        <v>2020</v>
      </c>
      <c r="S140" s="2">
        <v>2021</v>
      </c>
      <c r="T140" s="2">
        <v>2022</v>
      </c>
      <c r="U140" s="2">
        <v>2023</v>
      </c>
      <c r="V140" s="22">
        <v>2024</v>
      </c>
    </row>
    <row r="141" spans="1:22" x14ac:dyDescent="0.35">
      <c r="A141" s="23" t="s">
        <v>3</v>
      </c>
      <c r="B141" s="15">
        <v>5.42</v>
      </c>
      <c r="C141" s="15">
        <f>B141-I144</f>
        <v>5.31</v>
      </c>
      <c r="D141" s="15">
        <f t="shared" ref="D141:G141" si="272">C141-J144</f>
        <v>5.31</v>
      </c>
      <c r="E141" s="15">
        <f t="shared" si="272"/>
        <v>5.2908999999999997</v>
      </c>
      <c r="F141" s="15">
        <f t="shared" si="272"/>
        <v>5.0995999999999997</v>
      </c>
      <c r="G141" s="15">
        <f t="shared" si="272"/>
        <v>5.0995999999999997</v>
      </c>
      <c r="H141" s="13"/>
      <c r="I141" s="29">
        <v>2.92</v>
      </c>
      <c r="J141" s="45">
        <v>2.02</v>
      </c>
      <c r="K141" s="46">
        <v>1.95</v>
      </c>
      <c r="L141" s="46">
        <v>1.3147</v>
      </c>
      <c r="M141" s="46">
        <v>1.2230000000000001</v>
      </c>
      <c r="N141" s="4" t="s">
        <v>31</v>
      </c>
      <c r="Q141" s="6">
        <f>ROUND(B141*$S$4, 0)</f>
        <v>110</v>
      </c>
      <c r="R141" s="6">
        <f t="shared" ref="R141:R142" si="273">ROUND(C141*$S$4, 0)</f>
        <v>108</v>
      </c>
      <c r="S141" s="6">
        <f t="shared" ref="S141:S142" si="274">ROUND(D141*$S$4, 0)</f>
        <v>108</v>
      </c>
      <c r="T141" s="6">
        <f t="shared" ref="T141:T142" si="275">ROUND(E141*$S$4, 0)</f>
        <v>107</v>
      </c>
      <c r="U141" s="6">
        <f t="shared" ref="U141:U142" si="276">ROUND(F141*$S$4, 0)</f>
        <v>103</v>
      </c>
      <c r="V141" s="104">
        <f t="shared" ref="V141:V142" si="277">ROUND(G141*$S$4, 0)</f>
        <v>103</v>
      </c>
    </row>
    <row r="142" spans="1:22" x14ac:dyDescent="0.35">
      <c r="A142" s="23" t="s">
        <v>4</v>
      </c>
      <c r="B142" s="15">
        <v>0</v>
      </c>
      <c r="C142" s="15">
        <f>B142</f>
        <v>0</v>
      </c>
      <c r="D142" s="15">
        <f t="shared" ref="D142:G142" si="278">C142</f>
        <v>0</v>
      </c>
      <c r="E142" s="15">
        <f t="shared" si="278"/>
        <v>0</v>
      </c>
      <c r="F142" s="15">
        <f t="shared" si="278"/>
        <v>0</v>
      </c>
      <c r="G142" s="15">
        <f t="shared" si="278"/>
        <v>0</v>
      </c>
      <c r="H142" s="13"/>
      <c r="I142" s="2">
        <v>0.48399999999999999</v>
      </c>
      <c r="J142" s="40">
        <v>0</v>
      </c>
      <c r="K142" s="40">
        <v>0</v>
      </c>
      <c r="L142" s="41">
        <v>0</v>
      </c>
      <c r="M142" s="41">
        <v>0</v>
      </c>
      <c r="N142" s="4" t="s">
        <v>39</v>
      </c>
      <c r="Q142" s="6">
        <f>ROUND(B142*$S$4, 0)</f>
        <v>0</v>
      </c>
      <c r="R142" s="6">
        <f t="shared" si="273"/>
        <v>0</v>
      </c>
      <c r="S142" s="6">
        <f t="shared" si="274"/>
        <v>0</v>
      </c>
      <c r="T142" s="6">
        <f t="shared" si="275"/>
        <v>0</v>
      </c>
      <c r="U142" s="6">
        <f t="shared" si="276"/>
        <v>0</v>
      </c>
      <c r="V142" s="104">
        <f t="shared" si="277"/>
        <v>0</v>
      </c>
    </row>
    <row r="143" spans="1:22" x14ac:dyDescent="0.35">
      <c r="A143" s="23" t="s">
        <v>5</v>
      </c>
      <c r="B143" s="15">
        <v>0.19</v>
      </c>
      <c r="C143" s="15">
        <f t="shared" ref="C143:G144" si="279">B143</f>
        <v>0.19</v>
      </c>
      <c r="D143" s="15">
        <f t="shared" si="279"/>
        <v>0.19</v>
      </c>
      <c r="E143" s="15">
        <f t="shared" si="279"/>
        <v>0.19</v>
      </c>
      <c r="F143" s="15">
        <f t="shared" si="279"/>
        <v>0.19</v>
      </c>
      <c r="G143" s="15">
        <f t="shared" si="279"/>
        <v>0.19</v>
      </c>
      <c r="H143" s="13"/>
      <c r="J143" s="41">
        <v>0.11020000000000001</v>
      </c>
      <c r="K143" s="41">
        <v>0</v>
      </c>
      <c r="L143" s="41">
        <v>0</v>
      </c>
      <c r="M143" s="41">
        <v>0</v>
      </c>
      <c r="N143" s="2" t="s">
        <v>45</v>
      </c>
      <c r="Q143" s="6">
        <f>ROUND(B143*$S$5,0)</f>
        <v>0</v>
      </c>
      <c r="R143" s="6">
        <f t="shared" ref="R143:R144" si="280">ROUND(C143*$S$5,0)</f>
        <v>0</v>
      </c>
      <c r="S143" s="6">
        <f t="shared" ref="S143:S144" si="281">ROUND(D143*$S$5,0)</f>
        <v>0</v>
      </c>
      <c r="T143" s="6">
        <f t="shared" ref="T143:T144" si="282">ROUND(E143*$S$5,0)</f>
        <v>0</v>
      </c>
      <c r="U143" s="6">
        <f t="shared" ref="U143:U144" si="283">ROUND(F143*$S$5,0)</f>
        <v>0</v>
      </c>
      <c r="V143" s="104">
        <f t="shared" ref="V143:V144" si="284">ROUND(G143*$S$5,0)</f>
        <v>0</v>
      </c>
    </row>
    <row r="144" spans="1:22" x14ac:dyDescent="0.35">
      <c r="A144" s="23" t="s">
        <v>6</v>
      </c>
      <c r="B144" s="15">
        <v>122.6</v>
      </c>
      <c r="C144" s="15">
        <f>B144</f>
        <v>122.6</v>
      </c>
      <c r="D144" s="15">
        <f t="shared" si="279"/>
        <v>122.6</v>
      </c>
      <c r="E144" s="15">
        <f t="shared" si="279"/>
        <v>122.6</v>
      </c>
      <c r="F144" s="15">
        <f t="shared" si="279"/>
        <v>122.6</v>
      </c>
      <c r="G144" s="15">
        <f t="shared" si="279"/>
        <v>122.6</v>
      </c>
      <c r="H144" s="13"/>
      <c r="I144" s="29">
        <v>0.11</v>
      </c>
      <c r="J144" s="45">
        <v>0</v>
      </c>
      <c r="K144" s="46">
        <v>1.9099999999999999E-2</v>
      </c>
      <c r="L144" s="46">
        <v>0.1913</v>
      </c>
      <c r="M144" s="46">
        <v>0</v>
      </c>
      <c r="N144" s="4" t="s">
        <v>32</v>
      </c>
      <c r="Q144" s="6">
        <f>ROUND(B144*$S$5,0)</f>
        <v>221</v>
      </c>
      <c r="R144" s="6">
        <f t="shared" si="280"/>
        <v>221</v>
      </c>
      <c r="S144" s="6">
        <f t="shared" si="281"/>
        <v>221</v>
      </c>
      <c r="T144" s="6">
        <f t="shared" si="282"/>
        <v>221</v>
      </c>
      <c r="U144" s="6">
        <f t="shared" si="283"/>
        <v>221</v>
      </c>
      <c r="V144" s="104">
        <f t="shared" si="284"/>
        <v>221</v>
      </c>
    </row>
    <row r="145" spans="1:22" x14ac:dyDescent="0.35">
      <c r="A145" s="23" t="s">
        <v>7</v>
      </c>
      <c r="B145" s="15">
        <v>102.23</v>
      </c>
      <c r="C145" s="15">
        <f>B145+I141+I144+I148+I153</f>
        <v>105.639735</v>
      </c>
      <c r="D145" s="15">
        <f>C145+J141+J142+J143+J144+J148</f>
        <v>108.019935</v>
      </c>
      <c r="E145" s="15">
        <f>D145+K141+K142+K143+K144+K148</f>
        <v>110.239035</v>
      </c>
      <c r="F145" s="15">
        <f>E145+L141+L142+L143+L144+L148</f>
        <v>111.995035</v>
      </c>
      <c r="G145" s="15">
        <f>F145+M141+M142+M143+M144+M148</f>
        <v>113.468035</v>
      </c>
      <c r="H145" s="13"/>
      <c r="I145" s="16">
        <v>242</v>
      </c>
      <c r="J145" s="16">
        <v>358</v>
      </c>
      <c r="K145" s="31">
        <v>319</v>
      </c>
      <c r="L145" s="31">
        <v>278</v>
      </c>
      <c r="M145" s="31">
        <v>239</v>
      </c>
      <c r="N145" s="2" t="s">
        <v>12</v>
      </c>
      <c r="Q145" s="6">
        <f>ROUND(B145*$S$6,0)</f>
        <v>22</v>
      </c>
      <c r="R145" s="6">
        <f t="shared" ref="R145" si="285">ROUND(C145*$S$6,0)</f>
        <v>23</v>
      </c>
      <c r="S145" s="6">
        <f t="shared" ref="S145" si="286">ROUND(D145*$S$6,0)</f>
        <v>23</v>
      </c>
      <c r="T145" s="6">
        <f t="shared" ref="T145" si="287">ROUND(E145*$S$6,0)</f>
        <v>24</v>
      </c>
      <c r="U145" s="6">
        <f t="shared" ref="U145" si="288">ROUND(F145*$S$6,0)</f>
        <v>24</v>
      </c>
      <c r="V145" s="104">
        <f t="shared" ref="V145" si="289">ROUND(G145*$S$6,0)</f>
        <v>24</v>
      </c>
    </row>
    <row r="146" spans="1:22" x14ac:dyDescent="0.35">
      <c r="A146" s="23" t="s">
        <v>8</v>
      </c>
      <c r="B146" s="15">
        <v>40.799999999999997</v>
      </c>
      <c r="C146" s="15">
        <f>B146-I141</f>
        <v>37.879999999999995</v>
      </c>
      <c r="D146" s="15">
        <f>C146-J141-J143</f>
        <v>35.749799999999993</v>
      </c>
      <c r="E146" s="15">
        <f>D146-K141-K143</f>
        <v>33.799799999999991</v>
      </c>
      <c r="F146" s="15">
        <f>E146-L141-L143</f>
        <v>32.485099999999989</v>
      </c>
      <c r="G146" s="15">
        <f>F146-M141-M143</f>
        <v>31.26209999999999</v>
      </c>
      <c r="H146" s="13"/>
      <c r="I146" s="4"/>
      <c r="J146" s="4"/>
      <c r="K146" s="4"/>
      <c r="L146" s="4"/>
      <c r="M146" s="42" t="s">
        <v>44</v>
      </c>
      <c r="Q146" s="6">
        <f>ROUND(B146*$S$3,0)</f>
        <v>1169</v>
      </c>
      <c r="R146" s="6">
        <f t="shared" ref="R146:R148" si="290">ROUND(C146*$S$3,0)</f>
        <v>1086</v>
      </c>
      <c r="S146" s="6">
        <f t="shared" ref="S146:S148" si="291">ROUND(D146*$S$3,0)</f>
        <v>1025</v>
      </c>
      <c r="T146" s="6">
        <f t="shared" ref="T146:T148" si="292">ROUND(E146*$S$3,0)</f>
        <v>969</v>
      </c>
      <c r="U146" s="6">
        <f t="shared" ref="U146:U148" si="293">ROUND(F146*$S$3,0)</f>
        <v>931</v>
      </c>
      <c r="V146" s="104">
        <f t="shared" ref="V146:V148" si="294">ROUND(G146*$S$3,0)</f>
        <v>896</v>
      </c>
    </row>
    <row r="147" spans="1:22" x14ac:dyDescent="0.35">
      <c r="A147" s="23" t="s">
        <v>9</v>
      </c>
      <c r="B147" s="15">
        <v>1.47</v>
      </c>
      <c r="C147" s="15">
        <f>B147-I142</f>
        <v>0.98599999999999999</v>
      </c>
      <c r="D147" s="15">
        <f>C147-J142</f>
        <v>0.98599999999999999</v>
      </c>
      <c r="E147" s="15">
        <f>D147-K142</f>
        <v>0.98599999999999999</v>
      </c>
      <c r="F147" s="15">
        <f>E147-L142</f>
        <v>0.98599999999999999</v>
      </c>
      <c r="G147" s="15">
        <f>F147-M142</f>
        <v>0.98599999999999999</v>
      </c>
      <c r="H147" s="4"/>
      <c r="I147" s="4" t="s">
        <v>36</v>
      </c>
      <c r="J147" s="4"/>
      <c r="K147" s="4"/>
      <c r="L147" s="4"/>
      <c r="M147" s="4"/>
      <c r="N147" s="4"/>
      <c r="Q147" s="6">
        <f>ROUND(B147*$S$3,0)</f>
        <v>42</v>
      </c>
      <c r="R147" s="6">
        <f t="shared" si="290"/>
        <v>28</v>
      </c>
      <c r="S147" s="6">
        <f t="shared" si="291"/>
        <v>28</v>
      </c>
      <c r="T147" s="6">
        <f t="shared" si="292"/>
        <v>28</v>
      </c>
      <c r="U147" s="6">
        <f t="shared" si="293"/>
        <v>28</v>
      </c>
      <c r="V147" s="104">
        <f t="shared" si="294"/>
        <v>28</v>
      </c>
    </row>
    <row r="148" spans="1:22" x14ac:dyDescent="0.35">
      <c r="A148" s="23" t="s">
        <v>10</v>
      </c>
      <c r="B148" s="15">
        <v>0</v>
      </c>
      <c r="C148" s="15">
        <v>0</v>
      </c>
      <c r="D148" s="15">
        <v>0</v>
      </c>
      <c r="E148" s="15">
        <v>0</v>
      </c>
      <c r="F148" s="15">
        <v>0</v>
      </c>
      <c r="G148" s="15">
        <v>0</v>
      </c>
      <c r="H148" s="4"/>
      <c r="I148" s="14">
        <v>0.25</v>
      </c>
      <c r="J148" s="105">
        <v>0.25</v>
      </c>
      <c r="K148" s="105">
        <v>0.25</v>
      </c>
      <c r="L148" s="105">
        <v>0.25</v>
      </c>
      <c r="M148" s="105">
        <v>0.25</v>
      </c>
      <c r="N148" s="4" t="s">
        <v>13</v>
      </c>
      <c r="Q148" s="6">
        <f>ROUND(B148*$S$3,0)</f>
        <v>0</v>
      </c>
      <c r="R148" s="6">
        <f t="shared" si="290"/>
        <v>0</v>
      </c>
      <c r="S148" s="6">
        <f t="shared" si="291"/>
        <v>0</v>
      </c>
      <c r="T148" s="6">
        <f t="shared" si="292"/>
        <v>0</v>
      </c>
      <c r="U148" s="6">
        <f t="shared" si="293"/>
        <v>0</v>
      </c>
      <c r="V148" s="104">
        <f t="shared" si="294"/>
        <v>0</v>
      </c>
    </row>
    <row r="149" spans="1:22" x14ac:dyDescent="0.35">
      <c r="A149" s="23" t="s">
        <v>11</v>
      </c>
      <c r="B149" s="15">
        <v>0</v>
      </c>
      <c r="C149" s="15">
        <v>0</v>
      </c>
      <c r="D149" s="15">
        <v>0</v>
      </c>
      <c r="E149" s="15">
        <v>0</v>
      </c>
      <c r="F149" s="15">
        <v>0</v>
      </c>
      <c r="G149" s="15">
        <v>0</v>
      </c>
      <c r="H149" s="4"/>
      <c r="I149" s="4">
        <v>100</v>
      </c>
      <c r="J149" s="76">
        <v>100</v>
      </c>
      <c r="K149" s="76">
        <v>100</v>
      </c>
      <c r="L149" s="76">
        <v>100</v>
      </c>
      <c r="M149" s="76">
        <v>100</v>
      </c>
      <c r="N149" s="4" t="s">
        <v>12</v>
      </c>
      <c r="Q149" s="6">
        <f>ROUND(B149*$S$4,0)</f>
        <v>0</v>
      </c>
      <c r="R149" s="6">
        <f t="shared" ref="R149" si="295">ROUND(C149*$S$4,0)</f>
        <v>0</v>
      </c>
      <c r="S149" s="6">
        <f t="shared" ref="S149" si="296">ROUND(D149*$S$4,0)</f>
        <v>0</v>
      </c>
      <c r="T149" s="6">
        <f t="shared" ref="T149" si="297">ROUND(E149*$S$4,0)</f>
        <v>0</v>
      </c>
      <c r="U149" s="6">
        <f t="shared" ref="U149" si="298">ROUND(F149*$S$4,0)</f>
        <v>0</v>
      </c>
      <c r="V149" s="104">
        <f t="shared" ref="V149" si="299">ROUND(G149*$S$4,0)</f>
        <v>0</v>
      </c>
    </row>
    <row r="150" spans="1:22" x14ac:dyDescent="0.35">
      <c r="A150" s="23" t="s">
        <v>22</v>
      </c>
      <c r="B150" s="15">
        <f t="shared" ref="B150:G150" si="300">SUM(B141:B149)</f>
        <v>272.71000000000004</v>
      </c>
      <c r="C150" s="15">
        <f t="shared" si="300"/>
        <v>272.60573499999998</v>
      </c>
      <c r="D150" s="15">
        <f t="shared" si="300"/>
        <v>272.85573499999998</v>
      </c>
      <c r="E150" s="15">
        <f t="shared" si="300"/>
        <v>273.10573499999998</v>
      </c>
      <c r="F150" s="15">
        <f t="shared" si="300"/>
        <v>273.35573499999998</v>
      </c>
      <c r="G150" s="15">
        <f t="shared" si="300"/>
        <v>273.60573499999998</v>
      </c>
      <c r="H150" s="4"/>
      <c r="I150" s="4"/>
      <c r="J150" s="4"/>
      <c r="K150" s="4"/>
      <c r="L150" s="4"/>
      <c r="M150" s="4"/>
      <c r="N150" s="4"/>
      <c r="Q150" s="7">
        <f t="shared" ref="Q150:V150" si="301">SUM(Q141:Q149)</f>
        <v>1564</v>
      </c>
      <c r="R150" s="7">
        <f t="shared" si="301"/>
        <v>1466</v>
      </c>
      <c r="S150" s="7">
        <f t="shared" si="301"/>
        <v>1405</v>
      </c>
      <c r="T150" s="7">
        <f t="shared" si="301"/>
        <v>1349</v>
      </c>
      <c r="U150" s="7">
        <f t="shared" si="301"/>
        <v>1307</v>
      </c>
      <c r="V150" s="106">
        <f t="shared" si="301"/>
        <v>1272</v>
      </c>
    </row>
    <row r="151" spans="1:22" x14ac:dyDescent="0.35">
      <c r="A151" s="21" t="s">
        <v>21</v>
      </c>
      <c r="C151" s="4"/>
      <c r="D151" s="4"/>
      <c r="E151" s="4"/>
      <c r="F151" s="4"/>
      <c r="G151" s="4"/>
      <c r="H151" s="4"/>
      <c r="I151" s="43" t="s">
        <v>38</v>
      </c>
      <c r="J151" s="4"/>
      <c r="K151" s="4"/>
      <c r="L151" s="4"/>
      <c r="M151" s="4"/>
      <c r="N151" s="4"/>
      <c r="Q151" s="7"/>
      <c r="R151" s="7"/>
      <c r="S151" s="7"/>
      <c r="T151" s="7"/>
      <c r="U151" s="7"/>
      <c r="V151" s="106"/>
    </row>
    <row r="152" spans="1:22" x14ac:dyDescent="0.35">
      <c r="A152" s="23" t="s">
        <v>3</v>
      </c>
      <c r="B152" s="7">
        <v>1493</v>
      </c>
      <c r="C152" s="7">
        <f>B152-I145*B152/(B152+B153)</f>
        <v>1288.2940509915015</v>
      </c>
      <c r="D152" s="7">
        <f>C152-J145*C152/(C152+C153)</f>
        <v>985.46458923512751</v>
      </c>
      <c r="E152" s="7">
        <f>D152-K145*D152/(D152+D153)</f>
        <v>715.62492917847032</v>
      </c>
      <c r="F152" s="7">
        <f>E152-L145*E152/(E152+E153)</f>
        <v>480.46685552407939</v>
      </c>
      <c r="G152" s="7">
        <f>F152-M145*F152/(F152+F153)</f>
        <v>278.29858356940514</v>
      </c>
      <c r="H152" s="4"/>
      <c r="I152" s="2">
        <v>2020</v>
      </c>
      <c r="M152" s="4"/>
      <c r="N152" s="4"/>
      <c r="Q152" s="6">
        <f>ROUND(B152*$S$9,0)</f>
        <v>193</v>
      </c>
      <c r="R152" s="6">
        <f t="shared" ref="R152:R153" si="302">ROUND(C152*$S$9,0)</f>
        <v>167</v>
      </c>
      <c r="S152" s="6">
        <f t="shared" ref="S152:S153" si="303">ROUND(D152*$S$9,0)</f>
        <v>128</v>
      </c>
      <c r="T152" s="6">
        <f t="shared" ref="T152:T153" si="304">ROUND(E152*$S$9,0)</f>
        <v>93</v>
      </c>
      <c r="U152" s="6">
        <f t="shared" ref="U152:U153" si="305">ROUND(F152*$S$9,0)</f>
        <v>62</v>
      </c>
      <c r="V152" s="104">
        <f t="shared" ref="V152:V153" si="306">ROUND(G152*$S$9,0)</f>
        <v>36</v>
      </c>
    </row>
    <row r="153" spans="1:22" x14ac:dyDescent="0.35">
      <c r="A153" s="23" t="s">
        <v>4</v>
      </c>
      <c r="B153" s="7">
        <v>272</v>
      </c>
      <c r="C153" s="7">
        <f>B153-I145*B153/(B152+B153)</f>
        <v>234.70594900849858</v>
      </c>
      <c r="D153" s="7">
        <f>C153-J145*C153/(C152+C153)</f>
        <v>179.53541076487252</v>
      </c>
      <c r="E153" s="7">
        <f>D153-K145*D153/(D152+D153)</f>
        <v>130.37507082152973</v>
      </c>
      <c r="F153" s="7">
        <f>E153-L145*E153/(E152+E153)</f>
        <v>87.533144475920665</v>
      </c>
      <c r="G153" s="7">
        <f>F153-M145*F153/(F152+F153)</f>
        <v>50.70141643059489</v>
      </c>
      <c r="H153" s="4"/>
      <c r="I153" s="44">
        <v>0.12973499999999999</v>
      </c>
      <c r="M153" s="4"/>
      <c r="N153" s="4"/>
      <c r="Q153" s="6">
        <f>ROUND(B153*$S$9,0)</f>
        <v>35</v>
      </c>
      <c r="R153" s="6">
        <f t="shared" si="302"/>
        <v>30</v>
      </c>
      <c r="S153" s="6">
        <f t="shared" si="303"/>
        <v>23</v>
      </c>
      <c r="T153" s="6">
        <f t="shared" si="304"/>
        <v>17</v>
      </c>
      <c r="U153" s="6">
        <f t="shared" si="305"/>
        <v>11</v>
      </c>
      <c r="V153" s="104">
        <f t="shared" si="306"/>
        <v>7</v>
      </c>
    </row>
    <row r="154" spans="1:22" x14ac:dyDescent="0.35">
      <c r="A154" s="23" t="s">
        <v>5</v>
      </c>
      <c r="B154" s="4">
        <v>0</v>
      </c>
      <c r="C154" s="4">
        <v>0</v>
      </c>
      <c r="D154" s="4">
        <v>0</v>
      </c>
      <c r="E154" s="4">
        <v>0</v>
      </c>
      <c r="F154" s="4">
        <v>0</v>
      </c>
      <c r="G154" s="4">
        <v>0</v>
      </c>
      <c r="H154" s="4"/>
      <c r="I154" s="4"/>
      <c r="J154" s="4"/>
      <c r="K154" s="4"/>
      <c r="L154" s="4"/>
      <c r="M154" s="4"/>
      <c r="N154" s="4"/>
      <c r="Q154" s="6">
        <f>ROUND(B154*$S$10,0)</f>
        <v>0</v>
      </c>
      <c r="R154" s="6">
        <f t="shared" ref="R154:R155" si="307">ROUND(C154*$S$10,0)</f>
        <v>0</v>
      </c>
      <c r="S154" s="6">
        <f t="shared" ref="S154:S155" si="308">ROUND(D154*$S$10,0)</f>
        <v>0</v>
      </c>
      <c r="T154" s="6">
        <f t="shared" ref="T154:T155" si="309">ROUND(E154*$S$10,0)</f>
        <v>0</v>
      </c>
      <c r="U154" s="6">
        <f t="shared" ref="U154:U155" si="310">ROUND(F154*$S$10,0)</f>
        <v>0</v>
      </c>
      <c r="V154" s="104">
        <f t="shared" ref="V154:V155" si="311">ROUND(G154*$S$10,0)</f>
        <v>0</v>
      </c>
    </row>
    <row r="155" spans="1:22" x14ac:dyDescent="0.35">
      <c r="A155" s="23" t="s">
        <v>6</v>
      </c>
      <c r="B155" s="4">
        <v>2049</v>
      </c>
      <c r="C155" s="4">
        <f>B155</f>
        <v>2049</v>
      </c>
      <c r="D155" s="4">
        <f>C155</f>
        <v>2049</v>
      </c>
      <c r="E155" s="4">
        <f>D155</f>
        <v>2049</v>
      </c>
      <c r="F155" s="4">
        <f>E155</f>
        <v>2049</v>
      </c>
      <c r="G155" s="4">
        <f>F155</f>
        <v>2049</v>
      </c>
      <c r="H155" s="4"/>
      <c r="I155" s="43"/>
      <c r="J155" s="4"/>
      <c r="M155" s="4"/>
      <c r="N155" s="4"/>
      <c r="Q155" s="6">
        <f>ROUND(B155*$S$10,0)</f>
        <v>115</v>
      </c>
      <c r="R155" s="6">
        <f t="shared" si="307"/>
        <v>115</v>
      </c>
      <c r="S155" s="6">
        <f t="shared" si="308"/>
        <v>115</v>
      </c>
      <c r="T155" s="6">
        <f t="shared" si="309"/>
        <v>115</v>
      </c>
      <c r="U155" s="6">
        <f t="shared" si="310"/>
        <v>115</v>
      </c>
      <c r="V155" s="104">
        <f t="shared" si="311"/>
        <v>115</v>
      </c>
    </row>
    <row r="156" spans="1:22" x14ac:dyDescent="0.35">
      <c r="A156" s="23" t="s">
        <v>7</v>
      </c>
      <c r="B156" s="4">
        <v>7306</v>
      </c>
      <c r="C156" s="4">
        <f>B156+I145+I149</f>
        <v>7648</v>
      </c>
      <c r="D156" s="4">
        <f>C156+J145+J149</f>
        <v>8106</v>
      </c>
      <c r="E156" s="4">
        <f>D156+K145+K149</f>
        <v>8525</v>
      </c>
      <c r="F156" s="4">
        <f>E156+L145+L149</f>
        <v>8903</v>
      </c>
      <c r="G156" s="4">
        <f>F156+M145+M149</f>
        <v>9242</v>
      </c>
      <c r="H156" s="4"/>
      <c r="I156" s="41"/>
      <c r="J156" s="41"/>
      <c r="M156" s="4"/>
      <c r="N156" s="4"/>
      <c r="Q156" s="6">
        <f>ROUND(B156*$S$11,0)</f>
        <v>38</v>
      </c>
      <c r="R156" s="6">
        <f t="shared" ref="R156" si="312">ROUND(C156*$S$11,0)</f>
        <v>39</v>
      </c>
      <c r="S156" s="6">
        <f t="shared" ref="S156" si="313">ROUND(D156*$S$11,0)</f>
        <v>42</v>
      </c>
      <c r="T156" s="6">
        <f t="shared" ref="T156" si="314">ROUND(E156*$S$11,0)</f>
        <v>44</v>
      </c>
      <c r="U156" s="6">
        <f t="shared" ref="U156" si="315">ROUND(F156*$S$11,0)</f>
        <v>46</v>
      </c>
      <c r="V156" s="104">
        <f t="shared" ref="V156" si="316">ROUND(G156*$S$11,0)</f>
        <v>47</v>
      </c>
    </row>
    <row r="157" spans="1:22" x14ac:dyDescent="0.35">
      <c r="A157" s="23" t="s">
        <v>8</v>
      </c>
      <c r="B157" s="4">
        <v>0</v>
      </c>
      <c r="C157" s="4">
        <v>0</v>
      </c>
      <c r="D157" s="4">
        <v>0</v>
      </c>
      <c r="E157" s="4">
        <v>0</v>
      </c>
      <c r="F157" s="4">
        <v>0</v>
      </c>
      <c r="G157" s="4">
        <v>0</v>
      </c>
      <c r="H157" s="4"/>
      <c r="I157" s="44"/>
      <c r="J157" s="44"/>
      <c r="M157" s="4"/>
      <c r="N157" s="4"/>
      <c r="Q157" s="6">
        <f>ROUND(B157*$S$9,0)</f>
        <v>0</v>
      </c>
      <c r="R157" s="6">
        <f t="shared" ref="R157:R158" si="317">ROUND(C157*$S$9,0)</f>
        <v>0</v>
      </c>
      <c r="S157" s="6">
        <f t="shared" ref="S157:S158" si="318">ROUND(D157*$S$9,0)</f>
        <v>0</v>
      </c>
      <c r="T157" s="6">
        <f t="shared" ref="T157:T158" si="319">ROUND(E157*$S$9,0)</f>
        <v>0</v>
      </c>
      <c r="U157" s="6">
        <f t="shared" ref="U157:U158" si="320">ROUND(F157*$S$9,0)</f>
        <v>0</v>
      </c>
      <c r="V157" s="104">
        <f t="shared" ref="V157:V158" si="321">ROUND(G157*$S$9,0)</f>
        <v>0</v>
      </c>
    </row>
    <row r="158" spans="1:22" x14ac:dyDescent="0.35">
      <c r="A158" s="23" t="s">
        <v>9</v>
      </c>
      <c r="B158" s="4">
        <v>0</v>
      </c>
      <c r="C158" s="4">
        <v>0</v>
      </c>
      <c r="D158" s="4">
        <v>0</v>
      </c>
      <c r="E158" s="4">
        <v>0</v>
      </c>
      <c r="F158" s="4">
        <v>0</v>
      </c>
      <c r="G158" s="4">
        <v>0</v>
      </c>
      <c r="H158" s="4"/>
      <c r="I158" s="4"/>
      <c r="J158" s="4"/>
      <c r="K158" s="4"/>
      <c r="L158" s="4"/>
      <c r="M158" s="4"/>
      <c r="N158" s="4"/>
      <c r="Q158" s="6">
        <f>ROUND(B158*$S$9,0)</f>
        <v>0</v>
      </c>
      <c r="R158" s="6">
        <f t="shared" si="317"/>
        <v>0</v>
      </c>
      <c r="S158" s="6">
        <f t="shared" si="318"/>
        <v>0</v>
      </c>
      <c r="T158" s="6">
        <f t="shared" si="319"/>
        <v>0</v>
      </c>
      <c r="U158" s="6">
        <f t="shared" si="320"/>
        <v>0</v>
      </c>
      <c r="V158" s="104">
        <f t="shared" si="321"/>
        <v>0</v>
      </c>
    </row>
    <row r="159" spans="1:22" x14ac:dyDescent="0.35">
      <c r="A159" s="23" t="s">
        <v>10</v>
      </c>
      <c r="B159" s="11">
        <v>0</v>
      </c>
      <c r="C159" s="7">
        <v>0</v>
      </c>
      <c r="D159" s="11">
        <v>0</v>
      </c>
      <c r="E159" s="7">
        <v>0</v>
      </c>
      <c r="F159" s="11">
        <v>0</v>
      </c>
      <c r="G159" s="7">
        <v>0</v>
      </c>
      <c r="H159" s="4"/>
      <c r="I159" s="4"/>
      <c r="J159" s="4"/>
      <c r="K159" s="4"/>
      <c r="L159" s="4"/>
      <c r="M159" s="4"/>
      <c r="N159" s="4"/>
      <c r="Q159" s="6">
        <f>ROUND(B159*$S$12,0)</f>
        <v>0</v>
      </c>
      <c r="R159" s="6">
        <f t="shared" ref="R159" si="322">ROUND(C159*$S$12,0)</f>
        <v>0</v>
      </c>
      <c r="S159" s="6">
        <f t="shared" ref="S159" si="323">ROUND(D159*$S$12,0)</f>
        <v>0</v>
      </c>
      <c r="T159" s="6">
        <f t="shared" ref="T159" si="324">ROUND(E159*$S$12,0)</f>
        <v>0</v>
      </c>
      <c r="U159" s="6">
        <f t="shared" ref="U159" si="325">ROUND(F159*$S$12,0)</f>
        <v>0</v>
      </c>
      <c r="V159" s="104">
        <f t="shared" ref="V159" si="326">ROUND(G159*$S$12,0)</f>
        <v>0</v>
      </c>
    </row>
    <row r="160" spans="1:22" x14ac:dyDescent="0.35">
      <c r="A160" s="23" t="s">
        <v>11</v>
      </c>
      <c r="B160" s="4">
        <v>0</v>
      </c>
      <c r="C160" s="4">
        <v>0</v>
      </c>
      <c r="D160" s="4">
        <v>0</v>
      </c>
      <c r="E160" s="4">
        <v>0</v>
      </c>
      <c r="F160" s="4">
        <v>0</v>
      </c>
      <c r="G160" s="4">
        <v>0</v>
      </c>
      <c r="H160" s="4"/>
      <c r="I160" s="4"/>
      <c r="J160" s="39"/>
      <c r="K160" s="4"/>
      <c r="L160" s="4"/>
      <c r="M160" s="4"/>
      <c r="N160" s="4"/>
      <c r="Q160" s="6">
        <f>ROUND(B160*$S$9,0)</f>
        <v>0</v>
      </c>
      <c r="R160" s="6">
        <f t="shared" ref="R160" si="327">ROUND(C160*$S$9,0)</f>
        <v>0</v>
      </c>
      <c r="S160" s="6">
        <f t="shared" ref="S160" si="328">ROUND(D160*$S$9,0)</f>
        <v>0</v>
      </c>
      <c r="T160" s="6">
        <f t="shared" ref="T160" si="329">ROUND(E160*$S$9,0)</f>
        <v>0</v>
      </c>
      <c r="U160" s="6">
        <f t="shared" ref="U160" si="330">ROUND(F160*$S$9,0)</f>
        <v>0</v>
      </c>
      <c r="V160" s="104">
        <f t="shared" ref="V160" si="331">ROUND(G160*$S$9,0)</f>
        <v>0</v>
      </c>
    </row>
    <row r="161" spans="1:22" x14ac:dyDescent="0.35">
      <c r="A161" s="23" t="s">
        <v>23</v>
      </c>
      <c r="B161" s="7">
        <f t="shared" ref="B161:G161" si="332">SUM(B152:B160)</f>
        <v>11120</v>
      </c>
      <c r="C161" s="4">
        <f t="shared" si="332"/>
        <v>11220</v>
      </c>
      <c r="D161" s="4">
        <f t="shared" si="332"/>
        <v>11320</v>
      </c>
      <c r="E161" s="4">
        <f t="shared" si="332"/>
        <v>11420</v>
      </c>
      <c r="F161" s="4">
        <f t="shared" si="332"/>
        <v>11520</v>
      </c>
      <c r="G161" s="4">
        <f t="shared" si="332"/>
        <v>11620</v>
      </c>
      <c r="H161" s="4"/>
      <c r="I161" s="4"/>
      <c r="J161" s="39"/>
      <c r="K161" s="4"/>
      <c r="L161" s="4"/>
      <c r="M161" s="4"/>
      <c r="N161" s="4"/>
      <c r="Q161" s="6">
        <f t="shared" ref="Q161:V161" si="333">SUM(Q152:Q160)</f>
        <v>381</v>
      </c>
      <c r="R161" s="6">
        <f t="shared" si="333"/>
        <v>351</v>
      </c>
      <c r="S161" s="6">
        <f t="shared" si="333"/>
        <v>308</v>
      </c>
      <c r="T161" s="6">
        <f t="shared" si="333"/>
        <v>269</v>
      </c>
      <c r="U161" s="6">
        <f t="shared" si="333"/>
        <v>234</v>
      </c>
      <c r="V161" s="104">
        <f t="shared" si="333"/>
        <v>205</v>
      </c>
    </row>
    <row r="162" spans="1:22" x14ac:dyDescent="0.35">
      <c r="A162" s="24" t="s">
        <v>2</v>
      </c>
      <c r="B162" s="25"/>
      <c r="C162" s="26"/>
      <c r="D162" s="26"/>
      <c r="E162" s="26"/>
      <c r="F162" s="26"/>
      <c r="G162" s="26"/>
      <c r="H162" s="26"/>
      <c r="I162" s="26"/>
      <c r="J162" s="26"/>
      <c r="K162" s="26"/>
      <c r="L162" s="26"/>
      <c r="M162" s="26"/>
      <c r="N162" s="26"/>
      <c r="O162" s="26"/>
      <c r="P162" s="26"/>
      <c r="Q162" s="27">
        <f t="shared" ref="Q162:V162" si="334">Q150+Q161</f>
        <v>1945</v>
      </c>
      <c r="R162" s="27">
        <f t="shared" si="334"/>
        <v>1817</v>
      </c>
      <c r="S162" s="27">
        <f t="shared" si="334"/>
        <v>1713</v>
      </c>
      <c r="T162" s="27">
        <f t="shared" si="334"/>
        <v>1618</v>
      </c>
      <c r="U162" s="27">
        <f t="shared" si="334"/>
        <v>1541</v>
      </c>
      <c r="V162" s="107">
        <f t="shared" si="334"/>
        <v>1477</v>
      </c>
    </row>
  </sheetData>
  <mergeCells count="8">
    <mergeCell ref="B2:G2"/>
    <mergeCell ref="K5:N6"/>
    <mergeCell ref="Q139:V139"/>
    <mergeCell ref="Q114:V114"/>
    <mergeCell ref="Q89:V89"/>
    <mergeCell ref="Q64:V64"/>
    <mergeCell ref="Q39:V39"/>
    <mergeCell ref="Q14:V14"/>
  </mergeCells>
  <pageMargins left="0.5" right="0.5" top="0.5" bottom="0.25" header="0.3" footer="0.3"/>
  <pageSetup scale="46" fitToHeight="0" orientation="portrait"/>
  <headerFooter>
    <oddFooter>&amp;R&amp;P</oddFooter>
  </headerFooter>
  <rowBreaks count="1" manualBreakCount="1">
    <brk id="113" max="16383" man="1"/>
  </rowBreaks>
  <drawing r:id="rId1"/>
  <mc:AlternateContent xmlns:mc="http://schemas.openxmlformats.org/markup-compatibility/2006">
    <mc:Choice Requires="v">
      <legacyDrawing r:id="rId2"/>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BCBD0-666C-4848-B68B-11B1A3B386B0}">
  <dimension ref="A1:P30"/>
  <sheetViews>
    <sheetView zoomScaleNormal="100" workbookViewId="0"/>
  </sheetViews>
  <sheetFormatPr defaultColWidth="11.453125" defaultRowHeight="14.5" x14ac:dyDescent="0.35"/>
  <cols>
    <col min="1" max="1" width="23.1796875" customWidth="1"/>
    <col min="2" max="2" width="25.1796875" bestFit="1" customWidth="1"/>
    <col min="3" max="3" width="10.6328125" bestFit="1" customWidth="1"/>
    <col min="4" max="4" width="6.453125" bestFit="1" customWidth="1"/>
    <col min="5" max="5" width="10.81640625" bestFit="1" customWidth="1"/>
    <col min="6" max="6" width="8.453125" bestFit="1" customWidth="1"/>
    <col min="7" max="7" width="5.453125" bestFit="1" customWidth="1"/>
    <col min="8" max="8" width="13.6328125" bestFit="1" customWidth="1"/>
    <col min="9" max="9" width="14.1796875" bestFit="1" customWidth="1"/>
    <col min="10" max="10" width="7.81640625" customWidth="1"/>
    <col min="11" max="11" width="17" bestFit="1" customWidth="1"/>
    <col min="12" max="12" width="25.1796875" bestFit="1" customWidth="1"/>
    <col min="13" max="13" width="12.6328125" customWidth="1"/>
    <col min="14" max="14" width="13.6328125" bestFit="1" customWidth="1"/>
    <col min="15" max="15" width="14.1796875" bestFit="1" customWidth="1"/>
    <col min="16" max="18" width="13.1796875" customWidth="1"/>
    <col min="19" max="19" width="10.81640625" customWidth="1"/>
  </cols>
  <sheetData>
    <row r="1" spans="1:16" ht="21" x14ac:dyDescent="0.5">
      <c r="A1" s="38" t="s">
        <v>87</v>
      </c>
    </row>
    <row r="2" spans="1:16" ht="15" thickBot="1" x14ac:dyDescent="0.4"/>
    <row r="3" spans="1:16" x14ac:dyDescent="0.35">
      <c r="C3" s="72" t="s">
        <v>74</v>
      </c>
      <c r="D3" s="54"/>
      <c r="E3" s="59" t="s">
        <v>62</v>
      </c>
      <c r="F3" s="60"/>
      <c r="G3" s="60"/>
      <c r="H3" s="60"/>
      <c r="I3" s="61"/>
      <c r="K3" s="119"/>
      <c r="L3" s="67"/>
      <c r="M3" s="67"/>
      <c r="N3" s="67"/>
      <c r="O3" s="67"/>
    </row>
    <row r="4" spans="1:16" ht="43.5" x14ac:dyDescent="0.35">
      <c r="B4" s="54"/>
      <c r="C4" s="73" t="s">
        <v>61</v>
      </c>
      <c r="D4" s="56"/>
      <c r="E4" s="62" t="s">
        <v>63</v>
      </c>
      <c r="F4" s="63" t="s">
        <v>76</v>
      </c>
      <c r="G4" s="63" t="s">
        <v>77</v>
      </c>
      <c r="H4" s="64" t="s">
        <v>65</v>
      </c>
      <c r="I4" s="65" t="s">
        <v>66</v>
      </c>
      <c r="K4" s="63"/>
      <c r="L4" s="63"/>
      <c r="M4" s="63"/>
      <c r="N4" s="64"/>
      <c r="O4" s="63"/>
    </row>
    <row r="5" spans="1:16" x14ac:dyDescent="0.35">
      <c r="B5" s="55" t="s">
        <v>60</v>
      </c>
      <c r="C5" s="74"/>
      <c r="E5" s="66"/>
      <c r="F5" s="67"/>
      <c r="G5" s="67"/>
      <c r="H5" s="67"/>
      <c r="I5" s="68"/>
      <c r="K5" s="67"/>
      <c r="L5" s="67"/>
      <c r="M5" s="67"/>
      <c r="N5" s="67"/>
      <c r="O5" s="67"/>
    </row>
    <row r="6" spans="1:16" x14ac:dyDescent="0.35">
      <c r="B6" t="s">
        <v>14</v>
      </c>
      <c r="C6" s="75">
        <v>0.9</v>
      </c>
      <c r="D6" s="53"/>
      <c r="E6" s="69">
        <v>33664</v>
      </c>
      <c r="F6" s="70">
        <v>81593</v>
      </c>
      <c r="G6" s="117">
        <f>F6/E6</f>
        <v>2.4237464353612168</v>
      </c>
      <c r="H6" s="71">
        <f>$C6*G6*$K$20/$K$19/$K$18</f>
        <v>59715.05280121199</v>
      </c>
      <c r="I6" s="86">
        <f>H6*$K$18*$K$21/$K$19</f>
        <v>28.66322534458175</v>
      </c>
      <c r="K6" s="70"/>
      <c r="L6" s="70"/>
      <c r="M6" s="117"/>
      <c r="N6" s="71"/>
      <c r="O6" s="120"/>
    </row>
    <row r="7" spans="1:16" x14ac:dyDescent="0.35">
      <c r="B7" t="s">
        <v>15</v>
      </c>
      <c r="C7" s="75">
        <v>0.77</v>
      </c>
      <c r="D7" s="53"/>
      <c r="E7" s="69">
        <v>65011</v>
      </c>
      <c r="F7" s="70">
        <v>130320</v>
      </c>
      <c r="G7" s="117">
        <f t="shared" ref="G7:G13" si="0">F7/E7</f>
        <v>2.0045838396579039</v>
      </c>
      <c r="H7" s="71">
        <f>$C7*G7*$K$20/$K$19/$K$18</f>
        <v>42254.121610189046</v>
      </c>
      <c r="I7" s="86">
        <f>H7*$K$18*$K$21/$K$19</f>
        <v>20.281978372890737</v>
      </c>
      <c r="K7" s="70"/>
      <c r="L7" s="70"/>
      <c r="M7" s="117"/>
      <c r="N7" s="71"/>
      <c r="O7" s="120"/>
    </row>
    <row r="8" spans="1:16" x14ac:dyDescent="0.35">
      <c r="B8" t="s">
        <v>16</v>
      </c>
      <c r="C8" s="75">
        <v>1.21</v>
      </c>
      <c r="D8" s="53"/>
      <c r="E8" s="69">
        <v>488513</v>
      </c>
      <c r="F8" s="70">
        <v>55430</v>
      </c>
      <c r="G8" s="117">
        <f t="shared" si="0"/>
        <v>0.11346678594018993</v>
      </c>
      <c r="H8" s="71">
        <f>$C8*G8*$K$20/$K$19/$K$18</f>
        <v>3758.4454507863661</v>
      </c>
      <c r="I8" s="86">
        <f>H8*$K$18*$K$21/$K$19</f>
        <v>1.8040538163774555</v>
      </c>
      <c r="K8" s="70"/>
      <c r="L8" s="70"/>
      <c r="M8" s="117"/>
      <c r="N8" s="71"/>
      <c r="O8" s="120"/>
    </row>
    <row r="9" spans="1:16" x14ac:dyDescent="0.35">
      <c r="B9" t="s">
        <v>17</v>
      </c>
      <c r="C9" s="75">
        <v>0.33</v>
      </c>
      <c r="D9" s="53"/>
      <c r="E9" s="69">
        <v>649475</v>
      </c>
      <c r="F9" s="70">
        <v>32290</v>
      </c>
      <c r="G9" s="117">
        <f t="shared" si="0"/>
        <v>4.9717079179337154E-2</v>
      </c>
      <c r="H9" s="71">
        <f>$C9*G9*$K$20/$K$19/$K$18</f>
        <v>449.1316640363371</v>
      </c>
      <c r="I9" s="86">
        <f>H9*$K$18*$K$21/$K$19</f>
        <v>0.21558319873744178</v>
      </c>
      <c r="K9" s="70"/>
      <c r="L9" s="70"/>
      <c r="M9" s="117"/>
      <c r="N9" s="71"/>
      <c r="O9" s="120"/>
    </row>
    <row r="10" spans="1:16" x14ac:dyDescent="0.35">
      <c r="B10" s="55" t="s">
        <v>12</v>
      </c>
      <c r="C10" s="74"/>
      <c r="E10" s="69" t="s">
        <v>67</v>
      </c>
      <c r="F10" s="70"/>
      <c r="G10" s="117"/>
      <c r="H10" s="71"/>
      <c r="I10" s="86"/>
      <c r="K10" s="70"/>
      <c r="L10" s="70"/>
      <c r="M10" s="117"/>
      <c r="N10" s="71"/>
      <c r="O10" s="120"/>
    </row>
    <row r="11" spans="1:16" x14ac:dyDescent="0.35">
      <c r="B11" t="s">
        <v>15</v>
      </c>
      <c r="C11" s="75">
        <v>0.33</v>
      </c>
      <c r="D11" s="53"/>
      <c r="E11" s="69">
        <v>4142849</v>
      </c>
      <c r="F11" s="70">
        <v>123811</v>
      </c>
      <c r="G11" s="117">
        <f t="shared" si="0"/>
        <v>2.9885472533514978E-2</v>
      </c>
      <c r="H11" s="71">
        <f>$C11*G11*$K$20/$K$19/$K$18</f>
        <v>269.97788749964099</v>
      </c>
      <c r="I11" s="86">
        <f>H11*$K$18*$K$21/$K$19</f>
        <v>0.12958938599982764</v>
      </c>
      <c r="K11" s="70"/>
      <c r="L11" s="70"/>
      <c r="M11" s="117"/>
      <c r="N11" s="71"/>
      <c r="O11" s="120"/>
    </row>
    <row r="12" spans="1:16" x14ac:dyDescent="0.35">
      <c r="B12" t="s">
        <v>16</v>
      </c>
      <c r="C12" s="75">
        <v>0.13</v>
      </c>
      <c r="D12" s="53"/>
      <c r="E12" s="69">
        <v>15273447</v>
      </c>
      <c r="F12" s="70">
        <v>500545</v>
      </c>
      <c r="G12" s="117">
        <f t="shared" si="0"/>
        <v>3.2772235370312937E-2</v>
      </c>
      <c r="H12" s="71">
        <f>$C12*G12*$K$20/$K$19/$K$18</f>
        <v>116.62819262410117</v>
      </c>
      <c r="I12" s="86">
        <f>H12*$K$18*$K$21/$K$19</f>
        <v>5.5981532459568564E-2</v>
      </c>
      <c r="K12" s="70"/>
      <c r="L12" s="70"/>
      <c r="M12" s="117"/>
      <c r="N12" s="71"/>
      <c r="O12" s="120"/>
    </row>
    <row r="13" spans="1:16" ht="15" thickBot="1" x14ac:dyDescent="0.4">
      <c r="B13" t="s">
        <v>17</v>
      </c>
      <c r="C13" s="111">
        <v>0.13</v>
      </c>
      <c r="D13" s="53"/>
      <c r="E13" s="69">
        <v>44293068</v>
      </c>
      <c r="F13" s="70">
        <v>133163</v>
      </c>
      <c r="G13" s="117">
        <f t="shared" si="0"/>
        <v>3.0064072328428457E-3</v>
      </c>
      <c r="H13" s="71">
        <f>$C13*G13*$K$20/$K$19/$K$18</f>
        <v>10.699051739879479</v>
      </c>
      <c r="I13" s="86">
        <f>H13*$K$18*$K$21/$K$19</f>
        <v>5.1355448351421496E-3</v>
      </c>
      <c r="K13" s="70"/>
      <c r="L13" s="70"/>
      <c r="M13" s="117"/>
      <c r="N13" s="71"/>
      <c r="O13" s="120"/>
    </row>
    <row r="14" spans="1:16" ht="15" thickBot="1" x14ac:dyDescent="0.4">
      <c r="B14" s="92" t="s">
        <v>18</v>
      </c>
      <c r="C14" s="110" t="s">
        <v>75</v>
      </c>
      <c r="D14" s="93"/>
      <c r="E14" s="112"/>
      <c r="F14" s="113"/>
      <c r="G14" s="115"/>
      <c r="H14" s="114">
        <v>254</v>
      </c>
      <c r="I14" s="116">
        <f>H14*$K$18*$K$21/$K$19</f>
        <v>0.12191999999999999</v>
      </c>
      <c r="J14" s="92"/>
      <c r="K14" s="70"/>
      <c r="L14" s="70"/>
      <c r="M14" s="5"/>
      <c r="N14" s="121"/>
      <c r="O14" s="122"/>
    </row>
    <row r="15" spans="1:16" x14ac:dyDescent="0.35">
      <c r="C15" s="67"/>
      <c r="D15" s="67"/>
      <c r="E15" s="67"/>
      <c r="F15" s="67"/>
      <c r="G15" s="67"/>
      <c r="H15" s="67"/>
      <c r="I15" s="67"/>
      <c r="J15" s="67"/>
      <c r="K15" s="67"/>
      <c r="L15" s="67"/>
      <c r="M15" s="67"/>
      <c r="N15" s="67"/>
      <c r="O15" s="67"/>
      <c r="P15" s="67"/>
    </row>
    <row r="16" spans="1:16" x14ac:dyDescent="0.35">
      <c r="C16" s="67"/>
      <c r="D16" s="67"/>
      <c r="E16" s="67"/>
      <c r="F16" s="67"/>
      <c r="G16" s="67"/>
      <c r="H16" s="67"/>
      <c r="I16" s="67"/>
      <c r="J16" s="67"/>
      <c r="K16" s="67"/>
      <c r="L16" s="67"/>
      <c r="M16" s="4"/>
      <c r="N16" s="67"/>
      <c r="O16" s="67"/>
      <c r="P16" s="67"/>
    </row>
    <row r="17" spans="1:16" x14ac:dyDescent="0.35">
      <c r="B17" s="54" t="s">
        <v>73</v>
      </c>
      <c r="C17" s="67"/>
      <c r="D17" s="67"/>
      <c r="E17" s="67"/>
      <c r="G17" s="67"/>
      <c r="H17" s="67"/>
      <c r="I17" s="67"/>
      <c r="J17" s="67"/>
      <c r="K17" s="41" t="s">
        <v>85</v>
      </c>
      <c r="M17" s="67"/>
      <c r="N17" s="67"/>
      <c r="O17" s="67"/>
      <c r="P17" s="67"/>
    </row>
    <row r="18" spans="1:16" x14ac:dyDescent="0.35">
      <c r="A18" s="67"/>
      <c r="B18" s="77" t="s">
        <v>68</v>
      </c>
      <c r="C18" s="67"/>
      <c r="D18" s="67"/>
      <c r="E18" s="67"/>
      <c r="H18" s="67"/>
      <c r="I18" s="67"/>
      <c r="J18" s="67"/>
      <c r="K18" s="57">
        <v>1.9199999999999998E-2</v>
      </c>
      <c r="L18" s="4" t="s">
        <v>37</v>
      </c>
      <c r="M18" s="67"/>
      <c r="N18" s="67"/>
      <c r="O18" s="67"/>
      <c r="P18" s="67"/>
    </row>
    <row r="19" spans="1:16" x14ac:dyDescent="0.35">
      <c r="A19" s="67"/>
      <c r="B19" s="78" t="s">
        <v>69</v>
      </c>
      <c r="C19" s="67"/>
      <c r="D19" s="67"/>
      <c r="E19" s="67"/>
      <c r="H19" s="67"/>
      <c r="I19" s="67"/>
      <c r="J19" s="67"/>
      <c r="K19" s="58">
        <v>1000</v>
      </c>
      <c r="L19" s="67"/>
      <c r="M19" s="67"/>
      <c r="N19" s="67"/>
      <c r="O19" s="67"/>
      <c r="P19" s="67"/>
    </row>
    <row r="20" spans="1:16" x14ac:dyDescent="0.35">
      <c r="A20" s="67"/>
      <c r="B20" s="78" t="s">
        <v>70</v>
      </c>
      <c r="C20" s="67"/>
      <c r="D20" s="67"/>
      <c r="E20" s="67"/>
      <c r="H20" s="67"/>
      <c r="I20" s="67"/>
      <c r="J20" s="67"/>
      <c r="K20" s="57">
        <f>60*24*365</f>
        <v>525600</v>
      </c>
      <c r="L20" s="67" t="s">
        <v>64</v>
      </c>
      <c r="M20" s="67"/>
      <c r="N20" s="67"/>
      <c r="O20" s="67"/>
      <c r="P20" s="67"/>
    </row>
    <row r="21" spans="1:16" ht="15" customHeight="1" x14ac:dyDescent="0.35">
      <c r="B21" s="136" t="s">
        <v>86</v>
      </c>
      <c r="C21" s="136"/>
      <c r="D21" s="136"/>
      <c r="E21" s="136"/>
      <c r="F21" s="136"/>
      <c r="G21" s="136"/>
      <c r="H21" s="136"/>
      <c r="I21" s="136"/>
      <c r="K21" s="57">
        <v>25</v>
      </c>
      <c r="L21" s="67" t="s">
        <v>56</v>
      </c>
    </row>
    <row r="22" spans="1:16" x14ac:dyDescent="0.35">
      <c r="B22" s="136"/>
      <c r="C22" s="136"/>
      <c r="D22" s="136"/>
      <c r="E22" s="136"/>
      <c r="F22" s="136"/>
      <c r="G22" s="136"/>
      <c r="H22" s="136"/>
      <c r="I22" s="136"/>
    </row>
    <row r="23" spans="1:16" x14ac:dyDescent="0.35">
      <c r="B23" s="136"/>
      <c r="C23" s="136"/>
      <c r="D23" s="136"/>
      <c r="E23" s="136"/>
      <c r="F23" s="136"/>
      <c r="G23" s="136"/>
      <c r="H23" s="136"/>
      <c r="I23" s="136"/>
    </row>
    <row r="24" spans="1:16" x14ac:dyDescent="0.35">
      <c r="B24" s="136"/>
      <c r="C24" s="136"/>
      <c r="D24" s="136"/>
      <c r="E24" s="136"/>
      <c r="F24" s="136"/>
      <c r="G24" s="136"/>
      <c r="H24" s="136"/>
      <c r="I24" s="136"/>
    </row>
    <row r="25" spans="1:16" x14ac:dyDescent="0.35">
      <c r="B25" s="136"/>
      <c r="C25" s="136"/>
      <c r="D25" s="136"/>
      <c r="E25" s="136"/>
      <c r="F25" s="136"/>
      <c r="G25" s="136"/>
      <c r="H25" s="136"/>
      <c r="I25" s="136"/>
    </row>
    <row r="26" spans="1:16" x14ac:dyDescent="0.35">
      <c r="B26" s="136"/>
      <c r="C26" s="136"/>
      <c r="D26" s="136"/>
      <c r="E26" s="136"/>
      <c r="F26" s="136"/>
      <c r="G26" s="136"/>
      <c r="H26" s="136"/>
      <c r="I26" s="136"/>
    </row>
    <row r="27" spans="1:16" x14ac:dyDescent="0.35">
      <c r="B27" s="136"/>
      <c r="C27" s="136"/>
      <c r="D27" s="136"/>
      <c r="E27" s="136"/>
      <c r="F27" s="136"/>
      <c r="G27" s="136"/>
      <c r="H27" s="136"/>
      <c r="I27" s="136"/>
    </row>
    <row r="28" spans="1:16" x14ac:dyDescent="0.35">
      <c r="B28" s="136"/>
      <c r="C28" s="136"/>
      <c r="D28" s="136"/>
      <c r="E28" s="136"/>
      <c r="F28" s="136"/>
      <c r="G28" s="136"/>
      <c r="H28" s="136"/>
      <c r="I28" s="136"/>
    </row>
    <row r="29" spans="1:16" x14ac:dyDescent="0.35">
      <c r="B29" t="s">
        <v>71</v>
      </c>
      <c r="C29" s="79"/>
      <c r="D29" s="79"/>
      <c r="E29" s="79"/>
      <c r="F29" s="79"/>
      <c r="G29" s="79"/>
      <c r="H29" s="79"/>
      <c r="I29" s="79"/>
    </row>
    <row r="30" spans="1:16" x14ac:dyDescent="0.35">
      <c r="B30" t="s">
        <v>72</v>
      </c>
      <c r="C30" s="79"/>
      <c r="D30" s="79"/>
      <c r="E30" s="79"/>
      <c r="F30" s="79"/>
      <c r="G30" s="79"/>
      <c r="H30" s="79"/>
      <c r="I30" s="79"/>
    </row>
  </sheetData>
  <mergeCells count="1">
    <mergeCell ref="B21:I28"/>
  </mergeCells>
  <phoneticPr fontId="19" type="noConversion"/>
  <hyperlinks>
    <hyperlink ref="B18" r:id="rId1" xr:uid="{F2C04827-7670-BA47-8DFD-931140097D23}"/>
    <hyperlink ref="B20" r:id="rId2" xr:uid="{F2A77333-59A7-7B45-924F-777E12EF1B6C}"/>
    <hyperlink ref="B19" r:id="rId3" xr:uid="{31294D51-487A-1B42-A61E-42A921FA9D73}"/>
  </hyperlinks>
  <pageMargins left="0.7" right="0.7" top="0.75" bottom="0.75" header="0.3" footer="0.3"/>
  <pageSetup orientation="portrait" r:id="rId4"/>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ABE31071780243B2E68C5BEE851FF0" ma:contentTypeVersion="5" ma:contentTypeDescription="Create a new document." ma:contentTypeScope="" ma:versionID="5b7652a2bb3a44c54631f13887a8d458">
  <xsd:schema xmlns:xsd="http://www.w3.org/2001/XMLSchema" xmlns:xs="http://www.w3.org/2001/XMLSchema" xmlns:p="http://schemas.microsoft.com/office/2006/metadata/properties" xmlns:ns3="6d1ab2f6-91f9-4f14-952a-3f3eb0d68341" xmlns:ns4="8f2fdac3-5421-455f-b4e4-df6141b3176a" targetNamespace="http://schemas.microsoft.com/office/2006/metadata/properties" ma:root="true" ma:fieldsID="07bbdfd2d2b12586653d294cf55c9f4a" ns3:_="" ns4:_="">
    <xsd:import namespace="6d1ab2f6-91f9-4f14-952a-3f3eb0d68341"/>
    <xsd:import namespace="8f2fdac3-5421-455f-b4e4-df6141b3176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1ab2f6-91f9-4f14-952a-3f3eb0d683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2fdac3-5421-455f-b4e4-df6141b3176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purl.oclc.org/ooxml/officeDocument/customXml" ds:itemID="{5B17CB7C-8369-4532-997D-2E211B2C5788}">
  <ds:schemaRefs>
    <ds:schemaRef ds:uri="http://schemas.microsoft.com/office/2006/documentManagement/types"/>
    <ds:schemaRef ds:uri="http://www.w3.org/XML/1998/namespace"/>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8f2fdac3-5421-455f-b4e4-df6141b3176a"/>
    <ds:schemaRef ds:uri="6d1ab2f6-91f9-4f14-952a-3f3eb0d68341"/>
    <ds:schemaRef ds:uri="http://purl.org/dc/elements/1.1/"/>
  </ds:schemaRefs>
</ds:datastoreItem>
</file>

<file path=customXml/itemProps2.xml><?xml version="1.0" encoding="utf-8"?>
<ds:datastoreItem xmlns:ds="http://purl.oclc.org/ooxml/officeDocument/customXml" ds:itemID="{EF745C3A-5E9E-4B48-A4E5-BF95C5FDCF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1ab2f6-91f9-4f14-952a-3f3eb0d68341"/>
    <ds:schemaRef ds:uri="8f2fdac3-5421-455f-b4e4-df6141b317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F31C5C7D-EE20-49A4-A1DF-E21258FB8807}">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 A</vt:lpstr>
      <vt:lpstr>App A EF calculations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2016-11-25T01:10:52Z</dcterms:created>
  <dcterms:modified xsi:type="dcterms:W3CDTF">2021-03-15T18:25:21Z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0x010100D7ABE31071780243B2E68C5BEE851FF0</vt:lpwstr>
  </property>
</Properties>
</file>