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jaclyn_grant_mass_gov/Documents/HomeDrive/AWC/"/>
    </mc:Choice>
  </mc:AlternateContent>
  <xr:revisionPtr revIDLastSave="821" documentId="8_{52C8054E-F2EB-48B2-835B-1F80BE50BA50}" xr6:coauthVersionLast="47" xr6:coauthVersionMax="47" xr10:uidLastSave="{6F495AE3-BA6D-4151-A3F6-FC7B38D0DFC0}"/>
  <workbookProtection lockStructure="1"/>
  <bookViews>
    <workbookView xWindow="60" yWindow="828" windowWidth="22584" windowHeight="10944" xr2:uid="{F2276A9D-A8AF-4B71-A81B-21800FB840D5}"/>
  </bookViews>
  <sheets>
    <sheet name="Budget tool - AWC" sheetId="1" r:id="rId1"/>
    <sheet name="Lookup" sheetId="2" state="hidden" r:id="rId2"/>
    <sheet name="Regional Office lookup" sheetId="3" state="hidden" r:id="rId3"/>
  </sheets>
  <externalReferences>
    <externalReference r:id="rId4"/>
    <externalReference r:id="rId5"/>
  </externalReferences>
  <definedNames>
    <definedName name="_xlnm._FilterDatabase" localSheetId="2" hidden="1">'Regional Office lookup'!$A$2:$K$28</definedName>
    <definedName name="break" localSheetId="2">'[1]Tech Stuff'!$E$5</definedName>
    <definedName name="break">'[2]Tech Stuff'!$E$5</definedName>
    <definedName name="_xlnm.Print_Area" localSheetId="0">'Budget tool - AWC'!$A$1:$M$46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1" l="1"/>
  <c r="J15" i="1"/>
  <c r="J34" i="1"/>
  <c r="J30" i="1"/>
  <c r="J19" i="1"/>
  <c r="J18" i="1"/>
  <c r="J17" i="1"/>
  <c r="J21" i="1"/>
  <c r="J38" i="1"/>
  <c r="J37" i="1"/>
  <c r="C29" i="1"/>
  <c r="C27" i="1"/>
  <c r="C26" i="1"/>
  <c r="C15" i="1"/>
  <c r="F30" i="1"/>
  <c r="H18" i="1"/>
  <c r="H17" i="1"/>
  <c r="H16" i="1"/>
  <c r="H15" i="1"/>
  <c r="G18" i="1"/>
  <c r="G17" i="1"/>
  <c r="G16" i="1"/>
  <c r="G15" i="1"/>
  <c r="C16" i="1"/>
  <c r="C17" i="1"/>
  <c r="I15" i="1"/>
  <c r="J35" i="1" l="1"/>
  <c r="G35" i="1"/>
  <c r="J36" i="1"/>
  <c r="G34" i="1"/>
  <c r="I16" i="1"/>
  <c r="I17" i="1"/>
  <c r="I18" i="1"/>
  <c r="I19" i="1"/>
  <c r="I20" i="1"/>
  <c r="I21" i="1"/>
  <c r="A3" i="3"/>
  <c r="C28" i="1"/>
  <c r="C18" i="1"/>
  <c r="J39" i="1" l="1"/>
  <c r="J22" i="1"/>
  <c r="G38" i="1"/>
  <c r="G37" i="1"/>
  <c r="G36" i="1"/>
  <c r="G43" i="1" l="1"/>
  <c r="G39" i="1"/>
  <c r="H22" i="1"/>
  <c r="G41" i="1" l="1"/>
</calcChain>
</file>

<file path=xl/sharedStrings.xml><?xml version="1.0" encoding="utf-8"?>
<sst xmlns="http://schemas.openxmlformats.org/spreadsheetml/2006/main" count="544" uniqueCount="306">
  <si>
    <t xml:space="preserve">Agency with Choice Budget Tool </t>
  </si>
  <si>
    <t>Yes</t>
  </si>
  <si>
    <t>Agency:</t>
  </si>
  <si>
    <t>Start Date:</t>
  </si>
  <si>
    <t>Area Office:</t>
  </si>
  <si>
    <t>No</t>
  </si>
  <si>
    <t>Participant:</t>
  </si>
  <si>
    <t>End Date:</t>
  </si>
  <si>
    <t>DDS SC:</t>
  </si>
  <si>
    <t>ASD</t>
  </si>
  <si>
    <t>T22 Fiscal Years</t>
  </si>
  <si>
    <t>Activity Code</t>
  </si>
  <si>
    <t>Service Name</t>
  </si>
  <si>
    <t>Hours/week</t>
  </si>
  <si>
    <t>Pay Rate</t>
  </si>
  <si>
    <t>Billable Rate</t>
  </si>
  <si>
    <t>Maximum Billable Rate*</t>
  </si>
  <si>
    <t>Individualized Day Supports</t>
  </si>
  <si>
    <t>$80.24/hour</t>
  </si>
  <si>
    <t>Individualized Home Supports</t>
  </si>
  <si>
    <t>Other Expenses</t>
  </si>
  <si>
    <t>Service Navigation</t>
  </si>
  <si>
    <t>Staff Mileage</t>
  </si>
  <si>
    <t>Flexible Funding</t>
  </si>
  <si>
    <t>Total Amount</t>
  </si>
  <si>
    <t>Non-Staffing Support</t>
  </si>
  <si>
    <t>Staffing Support</t>
  </si>
  <si>
    <t>Enter manually</t>
  </si>
  <si>
    <t>1st 2 CRS</t>
  </si>
  <si>
    <t>Unit</t>
  </si>
  <si>
    <t>4-character area</t>
  </si>
  <si>
    <t>Area Office</t>
  </si>
  <si>
    <t>Mid 2 char of area</t>
  </si>
  <si>
    <t>Area Office Name</t>
  </si>
  <si>
    <t>Region</t>
  </si>
  <si>
    <t>Regional Office Name</t>
  </si>
  <si>
    <t>Division</t>
  </si>
  <si>
    <t>Director</t>
  </si>
  <si>
    <t>Assistant Director</t>
  </si>
  <si>
    <t>11</t>
  </si>
  <si>
    <t>Central West</t>
  </si>
  <si>
    <t>1100</t>
  </si>
  <si>
    <t>CWBK</t>
  </si>
  <si>
    <t>1110</t>
  </si>
  <si>
    <t>Berkshire</t>
  </si>
  <si>
    <t>Melissa Guyer</t>
  </si>
  <si>
    <t>1120 - Franklin/Hampshire AO</t>
  </si>
  <si>
    <t>CWFH</t>
  </si>
  <si>
    <t>1120</t>
  </si>
  <si>
    <t>12</t>
  </si>
  <si>
    <t>Franklin/Hampshire</t>
  </si>
  <si>
    <t>Keri Purcell</t>
  </si>
  <si>
    <t>Teka Harris</t>
  </si>
  <si>
    <t>1140 - SPRINGFIELD/WESTFIELD AO</t>
  </si>
  <si>
    <t>CWSW</t>
  </si>
  <si>
    <t>1140</t>
  </si>
  <si>
    <t>14</t>
  </si>
  <si>
    <t>Springfield/Westfield</t>
  </si>
  <si>
    <t>Dan Donermeyer</t>
  </si>
  <si>
    <t>Elaine Baillargeon</t>
  </si>
  <si>
    <t>1150 - HOLYOKE CHICOPEE AO</t>
  </si>
  <si>
    <t>CWHC</t>
  </si>
  <si>
    <t>1150</t>
  </si>
  <si>
    <t>15</t>
  </si>
  <si>
    <t>Holyoke Chicopee</t>
  </si>
  <si>
    <t>Eliana Clinton</t>
  </si>
  <si>
    <t>Angela Nunez-Vazquez</t>
  </si>
  <si>
    <t>1170 - North Central AO</t>
  </si>
  <si>
    <t>CWNC</t>
  </si>
  <si>
    <t>1170</t>
  </si>
  <si>
    <t>17</t>
  </si>
  <si>
    <t>North Central</t>
  </si>
  <si>
    <t>Sharon Brown</t>
  </si>
  <si>
    <t>Lenny Beaton</t>
  </si>
  <si>
    <t>21</t>
  </si>
  <si>
    <t>1180 - South Valley AO (Milford &amp; Southbridge)</t>
  </si>
  <si>
    <t>CWSV</t>
  </si>
  <si>
    <t>1180</t>
  </si>
  <si>
    <t>18</t>
  </si>
  <si>
    <t>South Valley</t>
  </si>
  <si>
    <t>Jill Walulak</t>
  </si>
  <si>
    <t>22</t>
  </si>
  <si>
    <t>1190 - Worcester AO</t>
  </si>
  <si>
    <t>CWWO</t>
  </si>
  <si>
    <t>1190</t>
  </si>
  <si>
    <t>19</t>
  </si>
  <si>
    <t>Worcester</t>
  </si>
  <si>
    <t>Denise Haley</t>
  </si>
  <si>
    <t>Sandra Honig</t>
  </si>
  <si>
    <t>24</t>
  </si>
  <si>
    <t>Northeast</t>
  </si>
  <si>
    <t>3000</t>
  </si>
  <si>
    <t>33</t>
  </si>
  <si>
    <t>3310 - LOWELL</t>
  </si>
  <si>
    <t>NELO</t>
  </si>
  <si>
    <t>3310</t>
  </si>
  <si>
    <t>31</t>
  </si>
  <si>
    <t>Lowell</t>
  </si>
  <si>
    <t>Tom Marshall</t>
  </si>
  <si>
    <t>Beverly McGovern</t>
  </si>
  <si>
    <t>3320 - MERRIMACK VALLEY</t>
  </si>
  <si>
    <t>NEMV</t>
  </si>
  <si>
    <t>3320</t>
  </si>
  <si>
    <t>32</t>
  </si>
  <si>
    <t>Merrimack Valley</t>
  </si>
  <si>
    <t>Michelle Vercellone</t>
  </si>
  <si>
    <t>Ann Lorenzo</t>
  </si>
  <si>
    <t>3340 - Central Middlesex Area Office</t>
  </si>
  <si>
    <t>NECM</t>
  </si>
  <si>
    <t>3340</t>
  </si>
  <si>
    <t>34</t>
  </si>
  <si>
    <t>Central Middlesex</t>
  </si>
  <si>
    <t>LynnLee Jordan</t>
  </si>
  <si>
    <t>Ken Underwood</t>
  </si>
  <si>
    <t>3350 - NORTH SHORE</t>
  </si>
  <si>
    <t>NENS</t>
  </si>
  <si>
    <t>3350</t>
  </si>
  <si>
    <t>35</t>
  </si>
  <si>
    <t>North Shore</t>
  </si>
  <si>
    <t>Jennifer Killeen</t>
  </si>
  <si>
    <t>Rebecca Anderson</t>
  </si>
  <si>
    <t>3380 - METRO NORTH</t>
  </si>
  <si>
    <t>NEMN</t>
  </si>
  <si>
    <t>3380</t>
  </si>
  <si>
    <t>38</t>
  </si>
  <si>
    <t>Metro North</t>
  </si>
  <si>
    <t>Bonnie Hungler</t>
  </si>
  <si>
    <t>Joann Koni</t>
  </si>
  <si>
    <t xml:space="preserve">Southeast </t>
  </si>
  <si>
    <t>5000</t>
  </si>
  <si>
    <t>55</t>
  </si>
  <si>
    <t>5520 - BROCKTON</t>
  </si>
  <si>
    <t>SEBR</t>
  </si>
  <si>
    <t>5520</t>
  </si>
  <si>
    <t>52</t>
  </si>
  <si>
    <t>Brockton</t>
  </si>
  <si>
    <t>Beth Moran Liuzzo</t>
  </si>
  <si>
    <t>5540 - TAUNTON/ATTLEBORO</t>
  </si>
  <si>
    <t>SETA</t>
  </si>
  <si>
    <t>5540</t>
  </si>
  <si>
    <t>54</t>
  </si>
  <si>
    <t>Barbara Curley</t>
  </si>
  <si>
    <t>Heather Miller</t>
  </si>
  <si>
    <t>5550 - FALL RIVER</t>
  </si>
  <si>
    <t>SEFR</t>
  </si>
  <si>
    <t>5550</t>
  </si>
  <si>
    <t>Fall River</t>
  </si>
  <si>
    <t>Kelly McNaughton</t>
  </si>
  <si>
    <t>Kelly McNaughton (Interim)</t>
  </si>
  <si>
    <t>5560 - NEW BEDFORD</t>
  </si>
  <si>
    <t>SENB</t>
  </si>
  <si>
    <t>5560</t>
  </si>
  <si>
    <t>56</t>
  </si>
  <si>
    <t>New Bedford</t>
  </si>
  <si>
    <t>Elizabeth Duffy</t>
  </si>
  <si>
    <t>Selena Roberson</t>
  </si>
  <si>
    <t>5570 - CAPE &amp; ISLANDS</t>
  </si>
  <si>
    <t>SECI</t>
  </si>
  <si>
    <t>5570</t>
  </si>
  <si>
    <t>57</t>
  </si>
  <si>
    <t>Cape &amp; Islands</t>
  </si>
  <si>
    <t>Rick Cavicchi</t>
  </si>
  <si>
    <t>Tracy Maher</t>
  </si>
  <si>
    <t>5580 - PLYMOUTH</t>
  </si>
  <si>
    <t>SEPL</t>
  </si>
  <si>
    <t>5580</t>
  </si>
  <si>
    <t>58</t>
  </si>
  <si>
    <t>Plymouth</t>
  </si>
  <si>
    <t>Lisa Saba</t>
  </si>
  <si>
    <t>Margaret Holmes</t>
  </si>
  <si>
    <t>5590 - South Coastal Area Office</t>
  </si>
  <si>
    <t>SESC</t>
  </si>
  <si>
    <t>5590</t>
  </si>
  <si>
    <t>59</t>
  </si>
  <si>
    <t>Stephen Abreu</t>
  </si>
  <si>
    <t>Stephen Abreu (Interim)</t>
  </si>
  <si>
    <t>Metro</t>
  </si>
  <si>
    <t>6000</t>
  </si>
  <si>
    <t>66</t>
  </si>
  <si>
    <t>6610 - CHARLES RIVER WEST</t>
  </si>
  <si>
    <t>MCRW</t>
  </si>
  <si>
    <t>6610</t>
  </si>
  <si>
    <t>61</t>
  </si>
  <si>
    <t>Charles River West</t>
  </si>
  <si>
    <t>Joan Thompson</t>
  </si>
  <si>
    <t>Jessica Belcher</t>
  </si>
  <si>
    <t>6620 - GREATER BOSTON</t>
  </si>
  <si>
    <t>MGRB</t>
  </si>
  <si>
    <t>6620</t>
  </si>
  <si>
    <t>62</t>
  </si>
  <si>
    <t>Greater Boston</t>
  </si>
  <si>
    <t>Kaitlyn Spencer</t>
  </si>
  <si>
    <t>Jeffrey Hetrick</t>
  </si>
  <si>
    <t>6660 - MIDDLESEX WEST</t>
  </si>
  <si>
    <t>MMXW</t>
  </si>
  <si>
    <t>6660</t>
  </si>
  <si>
    <t>Middlesex West</t>
  </si>
  <si>
    <t>Deb Johnson</t>
  </si>
  <si>
    <t>Karen Poutre</t>
  </si>
  <si>
    <t>6670 - NEWTON/NORFOLK</t>
  </si>
  <si>
    <t>MNSN</t>
  </si>
  <si>
    <t>6670</t>
  </si>
  <si>
    <t>67</t>
  </si>
  <si>
    <t>Newton/Norfolk</t>
  </si>
  <si>
    <t>Jane Fuller</t>
  </si>
  <si>
    <t>Choose from a drop down</t>
  </si>
  <si>
    <t>Staffing - Total</t>
  </si>
  <si>
    <t>Other Expenses - Total</t>
  </si>
  <si>
    <t>Provider</t>
  </si>
  <si>
    <t>VC</t>
  </si>
  <si>
    <t>THE UNITED ARC INC</t>
  </si>
  <si>
    <t>VC6000158746</t>
  </si>
  <si>
    <t>UCP OF WESTERN MASSACHUSETTS INC</t>
  </si>
  <si>
    <t>VC6000157896</t>
  </si>
  <si>
    <t>PATHLIGHT, INC</t>
  </si>
  <si>
    <t>VC6000158164</t>
  </si>
  <si>
    <t>SERVICENET INC</t>
  </si>
  <si>
    <t>VC6000162622</t>
  </si>
  <si>
    <t>BAKUCARE, LLC</t>
  </si>
  <si>
    <t>VC0000963295</t>
  </si>
  <si>
    <t>MULTICULTURAL COMMUNITY SERS</t>
  </si>
  <si>
    <t>VC6000165616</t>
  </si>
  <si>
    <t>POSITIVE BEHAVIOR SUPPORTS CORP</t>
  </si>
  <si>
    <t>VC0001356389</t>
  </si>
  <si>
    <t>SEVEN HILLS FAMILY SRV INC</t>
  </si>
  <si>
    <t>VC6000182211</t>
  </si>
  <si>
    <t>THE ARC OF OPPORTUNITY IN NO. CENT. MASS</t>
  </si>
  <si>
    <t>VC6000158324</t>
  </si>
  <si>
    <t>ADVOCATES INC</t>
  </si>
  <si>
    <t>VC6000230419</t>
  </si>
  <si>
    <t>INCOMPASS HUMAN SERVICES</t>
  </si>
  <si>
    <t>VC6000192523</t>
  </si>
  <si>
    <t>THE SHARED LIVING COLLABORATIVE, INC.</t>
  </si>
  <si>
    <t>VC0000353588</t>
  </si>
  <si>
    <t>FIDELITY HOUSE INC</t>
  </si>
  <si>
    <t>VC6000162018</t>
  </si>
  <si>
    <t>THE ARC OF GRETER HAVERHILL-NEWBURYPORT</t>
  </si>
  <si>
    <t>VC6000192624</t>
  </si>
  <si>
    <t>BRIDGES HOMEWARD, INC.</t>
  </si>
  <si>
    <t>VC6000157068</t>
  </si>
  <si>
    <t>WRAPAROUND FAMILY SERVICES INC.</t>
  </si>
  <si>
    <t>VC0000412456</t>
  </si>
  <si>
    <t>NORTHEAST ARC, INC.</t>
  </si>
  <si>
    <t>VC6000158389</t>
  </si>
  <si>
    <t>COMMUNITAS, INC.</t>
  </si>
  <si>
    <t>VC6000158475</t>
  </si>
  <si>
    <t>BROCKTON AREA ARC, INC.</t>
  </si>
  <si>
    <t>VC6000159523</t>
  </si>
  <si>
    <t>SOUTH SHORE SUPPORT SERV INC</t>
  </si>
  <si>
    <t>VC6000181461</t>
  </si>
  <si>
    <t>NEMASKET GROUP</t>
  </si>
  <si>
    <t>VC6000227153</t>
  </si>
  <si>
    <t>ATTLEBORO ENTERPRISES INC</t>
  </si>
  <si>
    <t>VC6000165472</t>
  </si>
  <si>
    <t>THE ARC OF BRISTOL COUNTY</t>
  </si>
  <si>
    <t>VC6000158956</t>
  </si>
  <si>
    <t>PEOPLE INCORPORATED</t>
  </si>
  <si>
    <t>VC6000160726</t>
  </si>
  <si>
    <t>LIFESTREAM INCORPORATED</t>
  </si>
  <si>
    <t>VC6000167658</t>
  </si>
  <si>
    <t>BETTER COMMUNITY LIVING INC</t>
  </si>
  <si>
    <t>VC6000174177</t>
  </si>
  <si>
    <t>THE ARC OF GREATER PLYMOUTH</t>
  </si>
  <si>
    <t>VC6000230366</t>
  </si>
  <si>
    <t>PLYMOUTH COUNTY FAMILY SUPPORT</t>
  </si>
  <si>
    <t>VC0001201168</t>
  </si>
  <si>
    <t>FRIENDSHIP HOME INC.</t>
  </si>
  <si>
    <t>VC0000177630</t>
  </si>
  <si>
    <t>VINFEN CORPORATION</t>
  </si>
  <si>
    <t>VC6000164821</t>
  </si>
  <si>
    <t>BAY COVE HUMAN SERVICES INC</t>
  </si>
  <si>
    <t>VC6000162461</t>
  </si>
  <si>
    <t>CHOICE COMMUNITY SUPPORTS INC</t>
  </si>
  <si>
    <t>VC0000837290</t>
  </si>
  <si>
    <t>CHARLES RIVER ASSOCIATION FOR</t>
  </si>
  <si>
    <t>VC6000160033</t>
  </si>
  <si>
    <t>CAPE ABILITIES INC</t>
  </si>
  <si>
    <t>VC6000160849</t>
  </si>
  <si>
    <t>CHARLES RIVER CENTER, INC</t>
  </si>
  <si>
    <t>Annualized amount</t>
  </si>
  <si>
    <t>Annualized Budget:</t>
  </si>
  <si>
    <t>Current FY Budget*:</t>
  </si>
  <si>
    <t xml:space="preserve">*Prorated budgets are provided for those participants who start part way through a fiscal year. If you are starting AWC services after July, then a prorated budget will be outlined on this worksheet. </t>
  </si>
  <si>
    <t>3310 - Lowell AO</t>
  </si>
  <si>
    <t>3320 - Merrimack Valley AO</t>
  </si>
  <si>
    <t>1110 - Berkshire AO</t>
  </si>
  <si>
    <t>1140 - Springfield/Westfield AO</t>
  </si>
  <si>
    <t>1150 - Holyoke Chicopee AO</t>
  </si>
  <si>
    <t>Taunton</t>
  </si>
  <si>
    <t xml:space="preserve">South Coastal </t>
  </si>
  <si>
    <t>Current Year 
Total Amount</t>
  </si>
  <si>
    <t>Annual  Amount</t>
  </si>
  <si>
    <t>Fringe, worker's comp, payroll taxes</t>
  </si>
  <si>
    <t>Activity 
Code</t>
  </si>
  <si>
    <t>Instructions:</t>
  </si>
  <si>
    <t>Hours</t>
  </si>
  <si>
    <t xml:space="preserve">Admin Fee </t>
  </si>
  <si>
    <t>Months</t>
  </si>
  <si>
    <t>Version: 7/1/26</t>
  </si>
  <si>
    <t>Non-Staffing -Total</t>
  </si>
  <si>
    <t>Mileage Rate</t>
  </si>
  <si>
    <t># of Weeks (annualized):</t>
  </si>
  <si>
    <t>Annualized Amount</t>
  </si>
  <si>
    <t># of Weeks (current):</t>
  </si>
  <si>
    <t>$57.40/hour</t>
  </si>
  <si>
    <t>Version: July 22,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</si>
</sst>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yy;@"/>
    <numFmt numFmtId="165" formatCode="&quot;$&quot;#,##0.00;[Red]&quot;$&quot;#,##0.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theme="2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0"/>
      </patternFill>
    </fill>
    <fill>
      <patternFill patternType="solid">
        <fgColor theme="5" tint="0.79998168889431442"/>
        <bgColor indexed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6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5">
    <xf numFmtId="0" fontId="0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44" fontId="5" fillId="0" borderId="0" applyFont="0" applyFill="0" applyBorder="0" applyAlignment="0" applyProtection="0"/>
  </cellStyleXfs>
  <cellXfs count="158">
    <xf numFmtId="0" fontId="0" fillId="0" borderId="0" xfId="0"/>
    <xf numFmtId="0" fontId="4" fillId="0" borderId="0" xfId="0" applyFont="1"/>
    <xf numFmtId="0" fontId="2" fillId="0" borderId="0" xfId="0" applyFont="1" applyAlignment="1">
      <alignment wrapText="1"/>
    </xf>
    <xf numFmtId="44" fontId="4" fillId="0" borderId="0" xfId="0" applyNumberFormat="1" applyFont="1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10" fontId="4" fillId="0" borderId="0" xfId="1" applyNumberFormat="1" applyFont="1" applyBorder="1"/>
    <xf numFmtId="43" fontId="7" fillId="6" borderId="21" xfId="2" applyNumberFormat="1" applyFont="1" applyFill="1" applyBorder="1" applyAlignment="1">
      <alignment horizontal="center" vertical="center" wrapText="1"/>
    </xf>
    <xf numFmtId="43" fontId="7" fillId="6" borderId="22" xfId="2" applyNumberFormat="1" applyFont="1" applyFill="1" applyBorder="1" applyAlignment="1">
      <alignment horizontal="center" vertical="center" wrapText="1"/>
    </xf>
    <xf numFmtId="43" fontId="7" fillId="6" borderId="23" xfId="2" applyNumberFormat="1" applyFont="1" applyFill="1" applyBorder="1" applyAlignment="1">
      <alignment horizontal="center" vertical="center" wrapText="1"/>
    </xf>
    <xf numFmtId="43" fontId="7" fillId="7" borderId="23" xfId="2" applyNumberFormat="1" applyFont="1" applyFill="1" applyBorder="1" applyAlignment="1">
      <alignment horizontal="center" vertical="center" wrapText="1"/>
    </xf>
    <xf numFmtId="43" fontId="7" fillId="6" borderId="23" xfId="2" applyNumberFormat="1" applyFont="1" applyFill="1" applyBorder="1" applyAlignment="1">
      <alignment horizontal="left" vertical="center" wrapText="1"/>
    </xf>
    <xf numFmtId="0" fontId="7" fillId="0" borderId="24" xfId="3" applyFont="1" applyBorder="1"/>
    <xf numFmtId="0" fontId="7" fillId="0" borderId="0" xfId="3" applyFont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8" fillId="8" borderId="0" xfId="3" applyFont="1" applyFill="1"/>
    <xf numFmtId="0" fontId="0" fillId="0" borderId="24" xfId="0" applyBorder="1"/>
    <xf numFmtId="0" fontId="0" fillId="0" borderId="0" xfId="0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44" fontId="10" fillId="0" borderId="0" xfId="0" applyNumberFormat="1" applyFont="1"/>
    <xf numFmtId="44" fontId="10" fillId="2" borderId="13" xfId="0" applyNumberFormat="1" applyFont="1" applyFill="1" applyBorder="1"/>
    <xf numFmtId="44" fontId="2" fillId="0" borderId="29" xfId="0" applyNumberFormat="1" applyFont="1" applyBorder="1"/>
    <xf numFmtId="0" fontId="11" fillId="0" borderId="0" xfId="0" applyFont="1" applyAlignment="1">
      <alignment horizontal="center" wrapText="1"/>
    </xf>
    <xf numFmtId="44" fontId="9" fillId="0" borderId="0" xfId="4" applyFont="1" applyFill="1"/>
    <xf numFmtId="0" fontId="4" fillId="0" borderId="2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9" fontId="0" fillId="0" borderId="23" xfId="0" applyNumberFormat="1" applyBorder="1" applyProtection="1">
      <protection locked="0"/>
    </xf>
    <xf numFmtId="49" fontId="0" fillId="0" borderId="23" xfId="0" applyNumberFormat="1" applyBorder="1" applyAlignment="1" applyProtection="1">
      <alignment horizontal="center"/>
      <protection locked="0"/>
    </xf>
    <xf numFmtId="49" fontId="8" fillId="6" borderId="23" xfId="2" applyNumberFormat="1" applyFont="1" applyFill="1" applyBorder="1" applyAlignment="1">
      <alignment horizontal="center" vertical="top" wrapText="1"/>
    </xf>
    <xf numFmtId="0" fontId="12" fillId="0" borderId="0" xfId="0" applyFont="1"/>
    <xf numFmtId="0" fontId="13" fillId="0" borderId="0" xfId="0" applyFont="1" applyAlignment="1">
      <alignment horizontal="center" wrapText="1"/>
    </xf>
    <xf numFmtId="44" fontId="12" fillId="0" borderId="0" xfId="4" applyFont="1" applyFill="1"/>
    <xf numFmtId="44" fontId="13" fillId="0" borderId="0" xfId="0" applyNumberFormat="1" applyFont="1"/>
    <xf numFmtId="0" fontId="13" fillId="0" borderId="0" xfId="0" applyFont="1"/>
    <xf numFmtId="0" fontId="9" fillId="0" borderId="0" xfId="0" applyFont="1"/>
    <xf numFmtId="44" fontId="11" fillId="0" borderId="0" xfId="0" applyNumberFormat="1" applyFont="1"/>
    <xf numFmtId="0" fontId="11" fillId="0" borderId="0" xfId="0" applyFont="1"/>
    <xf numFmtId="44" fontId="12" fillId="0" borderId="0" xfId="4" applyFont="1"/>
    <xf numFmtId="0" fontId="4" fillId="0" borderId="7" xfId="0" applyFont="1" applyBorder="1" applyAlignment="1" applyProtection="1">
      <alignment horizontal="center" vertical="center"/>
      <protection locked="0"/>
    </xf>
    <xf numFmtId="44" fontId="4" fillId="0" borderId="16" xfId="0" applyNumberFormat="1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44" fontId="4" fillId="0" borderId="1" xfId="0" applyNumberFormat="1" applyFont="1" applyBorder="1" applyAlignment="1" applyProtection="1">
      <alignment horizontal="center" vertical="center"/>
      <protection locked="0"/>
    </xf>
    <xf numFmtId="44" fontId="4" fillId="0" borderId="17" xfId="0" applyNumberFormat="1" applyFont="1" applyBorder="1" applyAlignment="1" applyProtection="1">
      <alignment horizontal="center" vertical="center"/>
      <protection locked="0"/>
    </xf>
    <xf numFmtId="0" fontId="0" fillId="5" borderId="13" xfId="0" applyFill="1" applyBorder="1" applyProtection="1"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44" fontId="4" fillId="0" borderId="2" xfId="0" applyNumberFormat="1" applyFont="1" applyBorder="1" applyAlignment="1" applyProtection="1">
      <alignment horizontal="center" vertical="center"/>
      <protection locked="0"/>
    </xf>
    <xf numFmtId="44" fontId="4" fillId="0" borderId="0" xfId="0" applyNumberFormat="1" applyFont="1" applyAlignment="1">
      <alignment horizontal="center" vertical="center"/>
    </xf>
    <xf numFmtId="44" fontId="2" fillId="0" borderId="0" xfId="0" applyNumberFormat="1" applyFont="1"/>
    <xf numFmtId="0" fontId="4" fillId="0" borderId="34" xfId="0" applyFont="1" applyBorder="1" applyAlignment="1">
      <alignment horizontal="center" vertical="center"/>
    </xf>
    <xf numFmtId="44" fontId="4" fillId="0" borderId="12" xfId="0" applyNumberFormat="1" applyFont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10" borderId="4" xfId="0" applyFont="1" applyFill="1" applyBorder="1"/>
    <xf numFmtId="44" fontId="2" fillId="0" borderId="31" xfId="0" applyNumberFormat="1" applyFont="1" applyBorder="1"/>
    <xf numFmtId="44" fontId="4" fillId="0" borderId="38" xfId="0" applyNumberFormat="1" applyFont="1" applyBorder="1" applyAlignment="1">
      <alignment horizontal="center" vertical="center"/>
    </xf>
    <xf numFmtId="0" fontId="2" fillId="10" borderId="4" xfId="0" applyFont="1" applyFill="1" applyBorder="1" applyAlignment="1">
      <alignment horizontal="right" indent="5"/>
    </xf>
    <xf numFmtId="0" fontId="0" fillId="9" borderId="33" xfId="0" applyFill="1" applyBorder="1" applyAlignment="1" applyProtection="1">
      <alignment horizontal="center"/>
      <protection locked="0"/>
    </xf>
    <xf numFmtId="10" fontId="4" fillId="0" borderId="16" xfId="1" applyNumberFormat="1" applyFont="1" applyBorder="1" applyAlignment="1" applyProtection="1">
      <alignment horizontal="center" vertical="center"/>
    </xf>
    <xf numFmtId="10" fontId="4" fillId="0" borderId="17" xfId="1" applyNumberFormat="1" applyFont="1" applyBorder="1" applyAlignment="1" applyProtection="1">
      <alignment horizontal="center" vertical="center"/>
    </xf>
    <xf numFmtId="44" fontId="4" fillId="0" borderId="3" xfId="0" applyNumberFormat="1" applyFont="1" applyBorder="1" applyAlignment="1">
      <alignment horizontal="center" vertical="center"/>
    </xf>
    <xf numFmtId="44" fontId="4" fillId="0" borderId="23" xfId="0" applyNumberFormat="1" applyFont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37" fontId="4" fillId="10" borderId="17" xfId="0" applyNumberFormat="1" applyFont="1" applyFill="1" applyBorder="1" applyAlignment="1" applyProtection="1">
      <alignment horizontal="center" vertical="center"/>
      <protection locked="0"/>
    </xf>
    <xf numFmtId="37" fontId="4" fillId="10" borderId="19" xfId="0" applyNumberFormat="1" applyFont="1" applyFill="1" applyBorder="1" applyAlignment="1" applyProtection="1">
      <alignment horizontal="center" vertical="center"/>
      <protection locked="0"/>
    </xf>
    <xf numFmtId="165" fontId="0" fillId="0" borderId="0" xfId="0" applyNumberFormat="1" applyAlignment="1">
      <alignment horizontal="center"/>
    </xf>
    <xf numFmtId="0" fontId="2" fillId="3" borderId="39" xfId="0" applyFont="1" applyFill="1" applyBorder="1" applyAlignment="1">
      <alignment horizontal="center" wrapText="1"/>
    </xf>
    <xf numFmtId="0" fontId="0" fillId="0" borderId="23" xfId="0" applyBorder="1"/>
    <xf numFmtId="165" fontId="0" fillId="0" borderId="23" xfId="0" applyNumberFormat="1" applyBorder="1" applyAlignment="1">
      <alignment horizontal="center"/>
    </xf>
    <xf numFmtId="44" fontId="4" fillId="0" borderId="4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4" fontId="4" fillId="0" borderId="12" xfId="0" applyNumberFormat="1" applyFont="1" applyBorder="1" applyAlignment="1" applyProtection="1">
      <alignment horizontal="center" vertical="center"/>
      <protection locked="0"/>
    </xf>
    <xf numFmtId="44" fontId="4" fillId="0" borderId="35" xfId="0" applyNumberFormat="1" applyFont="1" applyBorder="1" applyAlignment="1" applyProtection="1">
      <alignment horizontal="center" vertical="center"/>
      <protection locked="0"/>
    </xf>
    <xf numFmtId="44" fontId="4" fillId="0" borderId="37" xfId="0" applyNumberFormat="1" applyFont="1" applyBorder="1" applyAlignment="1" applyProtection="1">
      <alignment horizontal="center" vertical="center"/>
      <protection locked="0"/>
    </xf>
    <xf numFmtId="0" fontId="2" fillId="0" borderId="41" xfId="0" applyFont="1" applyBorder="1"/>
    <xf numFmtId="44" fontId="2" fillId="10" borderId="4" xfId="0" applyNumberFormat="1" applyFont="1" applyFill="1" applyBorder="1" applyAlignment="1">
      <alignment horizontal="right" indent="7"/>
    </xf>
    <xf numFmtId="44" fontId="2" fillId="0" borderId="42" xfId="0" applyNumberFormat="1" applyFont="1" applyBorder="1"/>
    <xf numFmtId="0" fontId="0" fillId="0" borderId="25" xfId="0" applyBorder="1"/>
    <xf numFmtId="44" fontId="2" fillId="0" borderId="44" xfId="0" applyNumberFormat="1" applyFont="1" applyBorder="1"/>
    <xf numFmtId="0" fontId="4" fillId="0" borderId="45" xfId="0" applyFont="1" applyBorder="1" applyAlignment="1" applyProtection="1">
      <alignment horizontal="center" vertical="center"/>
      <protection locked="0"/>
    </xf>
    <xf numFmtId="44" fontId="4" fillId="0" borderId="45" xfId="0" applyNumberFormat="1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64" fontId="0" fillId="9" borderId="13" xfId="0" applyNumberFormat="1" applyFill="1" applyBorder="1" applyAlignment="1" applyProtection="1">
      <alignment horizontal="center"/>
      <protection locked="0"/>
    </xf>
    <xf numFmtId="0" fontId="0" fillId="9" borderId="13" xfId="0" applyFill="1" applyBorder="1" applyProtection="1">
      <protection locked="0"/>
    </xf>
    <xf numFmtId="0" fontId="2" fillId="9" borderId="36" xfId="0" applyFont="1" applyFill="1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15" fillId="0" borderId="0" xfId="0" applyFont="1"/>
    <xf numFmtId="0" fontId="4" fillId="0" borderId="5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5" borderId="33" xfId="0" applyFill="1" applyBorder="1" applyAlignment="1" applyProtection="1">
      <alignment horizontal="center"/>
      <protection locked="0"/>
    </xf>
    <xf numFmtId="10" fontId="4" fillId="11" borderId="54" xfId="1" applyNumberFormat="1" applyFont="1" applyFill="1" applyBorder="1" applyAlignment="1" applyProtection="1">
      <alignment horizontal="center" vertical="center"/>
    </xf>
    <xf numFmtId="0" fontId="4" fillId="11" borderId="53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2" fillId="9" borderId="60" xfId="0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16" fillId="0" borderId="0" xfId="0" applyFont="1"/>
    <xf numFmtId="0" fontId="2" fillId="0" borderId="32" xfId="0" applyFont="1" applyBorder="1" applyAlignment="1">
      <alignment horizontal="center"/>
    </xf>
    <xf numFmtId="0" fontId="2" fillId="10" borderId="32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" xfId="0" applyFont="1" applyBorder="1"/>
    <xf numFmtId="165" fontId="4" fillId="0" borderId="12" xfId="0" applyNumberFormat="1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/>
    <xf numFmtId="165" fontId="4" fillId="0" borderId="28" xfId="0" applyNumberFormat="1" applyFont="1" applyBorder="1" applyAlignment="1">
      <alignment horizontal="center"/>
    </xf>
    <xf numFmtId="0" fontId="4" fillId="0" borderId="62" xfId="0" applyFont="1" applyBorder="1" applyAlignment="1" applyProtection="1">
      <alignment horizontal="center" vertical="center"/>
      <protection locked="0"/>
    </xf>
    <xf numFmtId="0" fontId="4" fillId="0" borderId="63" xfId="0" applyFont="1" applyBorder="1" applyAlignment="1" applyProtection="1">
      <alignment horizontal="center" vertical="center"/>
      <protection locked="0"/>
    </xf>
    <xf numFmtId="0" fontId="4" fillId="0" borderId="61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0" fillId="9" borderId="13" xfId="0" applyFill="1" applyBorder="1" applyAlignment="1" applyProtection="1">
      <alignment horizontal="center"/>
      <protection locked="0"/>
    </xf>
    <xf numFmtId="0" fontId="2" fillId="4" borderId="5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0" borderId="4" xfId="0" applyFont="1" applyFill="1" applyBorder="1" applyAlignment="1">
      <alignment horizontal="center"/>
    </xf>
    <xf numFmtId="0" fontId="2" fillId="10" borderId="6" xfId="0" applyFont="1" applyFill="1" applyBorder="1" applyAlignment="1">
      <alignment horizontal="center"/>
    </xf>
    <xf numFmtId="0" fontId="2" fillId="9" borderId="30" xfId="0" applyFont="1" applyFill="1" applyBorder="1" applyAlignment="1">
      <alignment horizontal="center" vertical="center" wrapText="1"/>
    </xf>
    <xf numFmtId="0" fontId="2" fillId="9" borderId="46" xfId="0" applyFont="1" applyFill="1" applyBorder="1" applyAlignment="1">
      <alignment horizontal="center" vertical="center" wrapText="1"/>
    </xf>
    <xf numFmtId="44" fontId="4" fillId="0" borderId="16" xfId="0" applyNumberFormat="1" applyFont="1" applyBorder="1" applyAlignment="1" applyProtection="1">
      <alignment horizontal="center" vertical="center"/>
      <protection locked="0"/>
    </xf>
    <xf numFmtId="44" fontId="4" fillId="0" borderId="49" xfId="0" applyNumberFormat="1" applyFont="1" applyBorder="1" applyAlignment="1" applyProtection="1">
      <alignment horizontal="center" vertical="center"/>
      <protection locked="0"/>
    </xf>
    <xf numFmtId="44" fontId="4" fillId="0" borderId="17" xfId="0" applyNumberFormat="1" applyFont="1" applyBorder="1" applyAlignment="1" applyProtection="1">
      <alignment horizontal="center" vertical="center"/>
      <protection locked="0"/>
    </xf>
    <xf numFmtId="44" fontId="4" fillId="0" borderId="50" xfId="0" applyNumberFormat="1" applyFont="1" applyBorder="1" applyAlignment="1" applyProtection="1">
      <alignment horizontal="center" vertical="center"/>
      <protection locked="0"/>
    </xf>
    <xf numFmtId="44" fontId="4" fillId="0" borderId="20" xfId="0" applyNumberFormat="1" applyFont="1" applyBorder="1" applyAlignment="1" applyProtection="1">
      <alignment horizontal="center" vertical="center"/>
      <protection locked="0"/>
    </xf>
    <xf numFmtId="44" fontId="4" fillId="0" borderId="51" xfId="0" applyNumberFormat="1" applyFont="1" applyBorder="1" applyAlignment="1" applyProtection="1">
      <alignment horizontal="center" vertical="center"/>
      <protection locked="0"/>
    </xf>
    <xf numFmtId="0" fontId="4" fillId="9" borderId="5" xfId="0" applyFont="1" applyFill="1" applyBorder="1" applyAlignment="1">
      <alignment horizontal="center"/>
    </xf>
    <xf numFmtId="0" fontId="4" fillId="9" borderId="6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2" fillId="4" borderId="43" xfId="0" applyFont="1" applyFill="1" applyBorder="1" applyAlignment="1">
      <alignment horizontal="center"/>
    </xf>
    <xf numFmtId="0" fontId="4" fillId="11" borderId="55" xfId="0" applyFont="1" applyFill="1" applyBorder="1" applyAlignment="1">
      <alignment horizontal="center" vertical="center"/>
    </xf>
    <xf numFmtId="0" fontId="4" fillId="11" borderId="56" xfId="0" applyFont="1" applyFill="1" applyBorder="1" applyAlignment="1">
      <alignment horizontal="center" vertical="center"/>
    </xf>
    <xf numFmtId="0" fontId="4" fillId="11" borderId="57" xfId="0" applyFont="1" applyFill="1" applyBorder="1" applyAlignment="1">
      <alignment horizontal="center" vertical="center"/>
    </xf>
    <xf numFmtId="10" fontId="4" fillId="11" borderId="58" xfId="1" applyNumberFormat="1" applyFont="1" applyFill="1" applyBorder="1" applyAlignment="1" applyProtection="1">
      <alignment horizontal="center" vertical="center"/>
    </xf>
    <xf numFmtId="10" fontId="4" fillId="11" borderId="59" xfId="1" applyNumberFormat="1" applyFont="1" applyFill="1" applyBorder="1" applyAlignment="1" applyProtection="1">
      <alignment horizontal="center" vertical="center"/>
    </xf>
    <xf numFmtId="44" fontId="4" fillId="0" borderId="54" xfId="0" applyNumberFormat="1" applyFont="1" applyBorder="1" applyAlignment="1" applyProtection="1">
      <alignment horizontal="center" vertical="center"/>
      <protection locked="0"/>
    </xf>
  </cellXfs>
  <cellStyles count="5">
    <cellStyle name="Currency" xfId="4" builtinId="4"/>
    <cellStyle name="Normal" xfId="0" builtinId="0"/>
    <cellStyle name="Normal_Encumb Detail" xfId="3" xr:uid="{87830AD9-A613-42F5-A94E-A0699A0BC337}"/>
    <cellStyle name="Normal_Sheet1" xfId="2" xr:uid="{882B2FA1-90EB-4A65-840E-B06D3F46416B}"/>
    <cellStyle name="Percent" xfId="1" builtinId="5"/>
  </cellStyles>
  <dxfs count="2">
    <dxf>
      <fill>
        <patternFill>
          <bgColor theme="7" tint="0.59996337778862885"/>
        </patternFill>
      </fill>
    </dxf>
    <dxf>
      <fill>
        <patternFill>
          <bgColor theme="5" tint="0.39994506668294322"/>
        </patternFill>
      </fill>
    </dxf>
  </dxfs>
  <tableStyles count="1" defaultTableStyle="TableStyleMedium2" defaultPivotStyle="PivotStyleLight16">
    <tableStyle name="Invisible" pivot="0" table="0" count="0" xr9:uid="{8C80D421-A8A5-44F8-AA18-42681D6D25D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HS.govt.state.ma.us\DFS\CONTRACT\Reports\Fiscal\Encumbs_FY22_2022_02_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HS.govt.state.ma.us\DFS\CONTRACT\Reports\Fiscal\Encumbs_FY22_2022_07_19_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Encumb Summary"/>
      <sheetName val="Encumb Detail"/>
      <sheetName val="By Provider"/>
      <sheetName val="By Activity"/>
      <sheetName val="Count by Region"/>
      <sheetName val="View Reference"/>
      <sheetName val="Tech Stuff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5">
          <cell r="E5" t="str">
            <v xml:space="preserve">
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Encumb Summary"/>
      <sheetName val="Encumb Detail"/>
      <sheetName val="By Provider"/>
      <sheetName val="By Activity"/>
      <sheetName val="Count by Region"/>
      <sheetName val="View Reference"/>
      <sheetName val="Tech Stuff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5">
          <cell r="E5" t="str">
            <v xml:space="preserve">
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5DC91-BD28-44C1-9531-5F15DCA1901B}">
  <sheetPr>
    <pageSetUpPr fitToPage="1"/>
  </sheetPr>
  <dimension ref="A1:M47"/>
  <sheetViews>
    <sheetView tabSelected="1" topLeftCell="A11" zoomScaleNormal="100" workbookViewId="0">
      <selection activeCell="E17" sqref="E17"/>
    </sheetView>
  </sheetViews>
  <sheetFormatPr defaultRowHeight="14.4" x14ac:dyDescent="0.3"/>
  <cols>
    <col min="1" max="1" width="3.6640625" customWidth="1"/>
    <col min="2" max="2" width="12" customWidth="1"/>
    <col min="3" max="3" width="30.6640625" customWidth="1"/>
    <col min="4" max="4" width="12.6640625" customWidth="1"/>
    <col min="5" max="5" width="15.44140625" customWidth="1"/>
    <col min="6" max="6" width="23.44140625" customWidth="1"/>
    <col min="7" max="7" width="23.5546875" customWidth="1"/>
    <col min="8" max="8" width="14" customWidth="1"/>
    <col min="9" max="9" width="8.33203125" style="39" customWidth="1"/>
    <col min="10" max="10" width="10.44140625" style="34" hidden="1" customWidth="1"/>
    <col min="11" max="11" width="13" customWidth="1"/>
    <col min="12" max="12" width="27.44140625" customWidth="1"/>
    <col min="13" max="13" width="17.6640625" customWidth="1"/>
    <col min="14" max="14" width="11.33203125" customWidth="1"/>
    <col min="15" max="15" width="8.6640625" customWidth="1"/>
  </cols>
  <sheetData>
    <row r="1" spans="1:13" ht="25.8" x14ac:dyDescent="0.5">
      <c r="A1" s="130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3" ht="15" thickBot="1" x14ac:dyDescent="0.35">
      <c r="J2" s="34" t="s">
        <v>5</v>
      </c>
    </row>
    <row r="3" spans="1:13" ht="16.2" thickTop="1" x14ac:dyDescent="0.3">
      <c r="B3" s="6" t="s">
        <v>2</v>
      </c>
      <c r="C3" s="49"/>
      <c r="E3" s="112" t="s">
        <v>9</v>
      </c>
      <c r="G3" s="6" t="s">
        <v>3</v>
      </c>
      <c r="H3" s="94"/>
      <c r="J3" s="34" t="s">
        <v>1</v>
      </c>
    </row>
    <row r="4" spans="1:13" ht="15" thickBot="1" x14ac:dyDescent="0.35">
      <c r="E4" s="104"/>
      <c r="H4" s="4"/>
    </row>
    <row r="5" spans="1:13" ht="16.8" thickTop="1" thickBot="1" x14ac:dyDescent="0.35">
      <c r="B5" s="6" t="s">
        <v>6</v>
      </c>
      <c r="C5" s="95"/>
      <c r="E5" s="4"/>
      <c r="G5" s="6" t="s">
        <v>7</v>
      </c>
      <c r="H5" s="94"/>
    </row>
    <row r="6" spans="1:13" ht="16.2" thickTop="1" x14ac:dyDescent="0.3">
      <c r="E6" s="111" t="s">
        <v>10</v>
      </c>
    </row>
    <row r="7" spans="1:13" ht="16.2" thickBot="1" x14ac:dyDescent="0.35">
      <c r="B7" s="6" t="s">
        <v>4</v>
      </c>
      <c r="C7" s="49"/>
      <c r="E7" s="64"/>
      <c r="G7" s="109" t="s">
        <v>303</v>
      </c>
      <c r="H7" s="123"/>
    </row>
    <row r="8" spans="1:13" ht="16.2" thickTop="1" x14ac:dyDescent="0.3">
      <c r="B8" s="6"/>
      <c r="C8" s="103"/>
      <c r="E8" s="102"/>
      <c r="G8" s="5"/>
      <c r="H8" s="4"/>
      <c r="I8" s="99"/>
    </row>
    <row r="9" spans="1:13" ht="15.6" x14ac:dyDescent="0.3">
      <c r="B9" s="6" t="s">
        <v>8</v>
      </c>
      <c r="C9" s="95"/>
      <c r="E9" s="102"/>
      <c r="G9" s="110" t="s">
        <v>301</v>
      </c>
      <c r="H9" s="123"/>
      <c r="I9" s="99"/>
    </row>
    <row r="10" spans="1:13" ht="16.2" thickBot="1" x14ac:dyDescent="0.35">
      <c r="B10" s="6"/>
      <c r="C10" s="103"/>
      <c r="E10" s="102"/>
      <c r="G10" s="5"/>
      <c r="H10" s="4"/>
      <c r="I10" s="99"/>
    </row>
    <row r="11" spans="1:13" ht="16.2" thickBot="1" x14ac:dyDescent="0.35">
      <c r="B11" s="147" t="s">
        <v>294</v>
      </c>
      <c r="C11" s="148"/>
      <c r="D11" s="145" t="s">
        <v>27</v>
      </c>
      <c r="E11" s="146"/>
      <c r="F11" s="149" t="s">
        <v>205</v>
      </c>
      <c r="G11" s="150"/>
    </row>
    <row r="12" spans="1:13" ht="16.2" thickBot="1" x14ac:dyDescent="0.35">
      <c r="B12" s="6"/>
    </row>
    <row r="13" spans="1:13" ht="16.2" thickBot="1" x14ac:dyDescent="0.35">
      <c r="B13" s="124" t="s">
        <v>26</v>
      </c>
      <c r="C13" s="125"/>
      <c r="D13" s="125"/>
      <c r="E13" s="125"/>
      <c r="F13" s="125"/>
      <c r="G13" s="125"/>
      <c r="H13" s="126"/>
    </row>
    <row r="14" spans="1:13" ht="46.2" customHeight="1" thickBot="1" x14ac:dyDescent="0.35">
      <c r="B14" s="57" t="s">
        <v>11</v>
      </c>
      <c r="C14" s="58" t="s">
        <v>12</v>
      </c>
      <c r="D14" s="96" t="s">
        <v>13</v>
      </c>
      <c r="E14" s="96" t="s">
        <v>14</v>
      </c>
      <c r="F14" s="96" t="s">
        <v>15</v>
      </c>
      <c r="G14" s="58" t="s">
        <v>292</v>
      </c>
      <c r="H14" s="59" t="s">
        <v>24</v>
      </c>
      <c r="I14" s="26"/>
      <c r="J14" s="35" t="s">
        <v>279</v>
      </c>
      <c r="K14" s="98" t="s">
        <v>293</v>
      </c>
      <c r="L14" s="96" t="s">
        <v>12</v>
      </c>
      <c r="M14" s="97" t="s">
        <v>16</v>
      </c>
    </row>
    <row r="15" spans="1:13" ht="15.6" x14ac:dyDescent="0.3">
      <c r="B15" s="43"/>
      <c r="C15" s="79" t="str">
        <f>IFERROR(INDEX(Lookup!$C$2:$C$4,MATCH(B15,Lookup!$A$2:$A$4,0)),"")</f>
        <v/>
      </c>
      <c r="D15" s="88"/>
      <c r="E15" s="89"/>
      <c r="F15" s="44"/>
      <c r="G15" s="65">
        <f t="shared" ref="G15:G18" si="0">IFERROR(ROUND((F15-E15)/E15,4),0)</f>
        <v>0</v>
      </c>
      <c r="H15" s="77">
        <f t="shared" ref="H15:H18" si="1">D15*F15*($H$7)</f>
        <v>0</v>
      </c>
      <c r="I15" s="27">
        <f>IFERROR(INDEX(Lookup!$D$10:$D$11,MATCH(B15,Lookup!$B$10:$B$11,0)),0)</f>
        <v>0</v>
      </c>
      <c r="J15" s="36">
        <f>D15*F15*H9</f>
        <v>0</v>
      </c>
      <c r="K15" s="113">
        <v>6703</v>
      </c>
      <c r="L15" s="114" t="s">
        <v>19</v>
      </c>
      <c r="M15" s="115" t="s">
        <v>304</v>
      </c>
    </row>
    <row r="16" spans="1:13" ht="16.2" thickBot="1" x14ac:dyDescent="0.35">
      <c r="B16" s="45"/>
      <c r="C16" s="90" t="str">
        <f>IFERROR(INDEX(Lookup!$C$2:$C$4,MATCH(B16,Lookup!$A$2:$A$4,0)),"")</f>
        <v/>
      </c>
      <c r="D16" s="46"/>
      <c r="E16" s="47"/>
      <c r="F16" s="48"/>
      <c r="G16" s="66">
        <f t="shared" si="0"/>
        <v>0</v>
      </c>
      <c r="H16" s="68">
        <f t="shared" si="1"/>
        <v>0</v>
      </c>
      <c r="I16" s="27">
        <f>IFERROR(INDEX(Lookup!$D$10:$D$11,MATCH(B16,Lookup!$B$10:$B$11,0)),0)</f>
        <v>0</v>
      </c>
      <c r="J16" s="36">
        <f>D16*F16*H9</f>
        <v>0</v>
      </c>
      <c r="K16" s="116">
        <v>6704</v>
      </c>
      <c r="L16" s="117" t="s">
        <v>17</v>
      </c>
      <c r="M16" s="118" t="s">
        <v>18</v>
      </c>
    </row>
    <row r="17" spans="2:13" ht="15.6" x14ac:dyDescent="0.3">
      <c r="B17" s="45"/>
      <c r="C17" s="78" t="str">
        <f>IFERROR(INDEX(Lookup!$C$2:$C$4,MATCH(B17,Lookup!$A$2:$A$4,0)),"")</f>
        <v/>
      </c>
      <c r="D17" s="46"/>
      <c r="E17" s="47"/>
      <c r="F17" s="48"/>
      <c r="G17" s="66">
        <f t="shared" si="0"/>
        <v>0</v>
      </c>
      <c r="H17" s="68">
        <f t="shared" si="1"/>
        <v>0</v>
      </c>
      <c r="I17" s="27">
        <f>IFERROR(INDEX(Lookup!$D$10:$D$11,MATCH(B17,Lookup!$B$10:$B$11,0)),0)</f>
        <v>0</v>
      </c>
      <c r="J17" s="36">
        <f>D17*F17*H9</f>
        <v>0</v>
      </c>
    </row>
    <row r="18" spans="2:13" ht="15.6" x14ac:dyDescent="0.3">
      <c r="B18" s="45"/>
      <c r="C18" s="78" t="str">
        <f>IFERROR(INDEX(Lookup!$C$2:$C$4,MATCH(B18,Lookup!$A$2:$A$4,0)),"")</f>
        <v/>
      </c>
      <c r="D18" s="46"/>
      <c r="E18" s="47"/>
      <c r="F18" s="48"/>
      <c r="G18" s="66">
        <f t="shared" si="0"/>
        <v>0</v>
      </c>
      <c r="H18" s="68">
        <f t="shared" si="1"/>
        <v>0</v>
      </c>
      <c r="I18" s="27">
        <f>IFERROR(INDEX(Lookup!$D$10:$D$11,MATCH(B18,Lookup!$B$10:$B$11,0)),0)</f>
        <v>0</v>
      </c>
      <c r="J18" s="36">
        <f>D18*F18*H9</f>
        <v>0</v>
      </c>
    </row>
    <row r="19" spans="2:13" ht="18" customHeight="1" thickBot="1" x14ac:dyDescent="0.35">
      <c r="B19" s="120"/>
      <c r="C19" s="121"/>
      <c r="D19" s="121"/>
      <c r="E19" s="119"/>
      <c r="F19" s="121"/>
      <c r="G19" s="121"/>
      <c r="H19" s="121"/>
      <c r="I19" s="27">
        <f>IFERROR(INDEX(Lookup!$D$10:$D$11,MATCH(B19,Lookup!$B$10:$B$11,0)),0)</f>
        <v>0</v>
      </c>
      <c r="J19" s="36">
        <f>D19*F19*H9</f>
        <v>0</v>
      </c>
    </row>
    <row r="20" spans="2:13" ht="16.8" thickTop="1" thickBot="1" x14ac:dyDescent="0.35">
      <c r="B20" s="152"/>
      <c r="C20" s="153"/>
      <c r="D20" s="154"/>
      <c r="E20" s="108" t="s">
        <v>300</v>
      </c>
      <c r="F20" s="108" t="s">
        <v>302</v>
      </c>
      <c r="G20" s="155"/>
      <c r="H20" s="156"/>
      <c r="I20" s="27">
        <f>IFERROR(INDEX(Lookup!$D$10:$D$11,MATCH(B20,Lookup!$B$10:$B$11,0)),0)</f>
        <v>0</v>
      </c>
      <c r="J20" s="36"/>
    </row>
    <row r="21" spans="2:13" ht="16.2" thickBot="1" x14ac:dyDescent="0.35">
      <c r="B21" s="100"/>
      <c r="C21" s="29" t="s">
        <v>22</v>
      </c>
      <c r="D21" s="106"/>
      <c r="E21" s="101"/>
      <c r="F21" s="157"/>
      <c r="G21" s="105"/>
      <c r="H21" s="80"/>
      <c r="I21" s="27">
        <f>IFERROR(INDEX(Lookup!$D$10:$D$11,MATCH(B21,Lookup!$B$10:$B$11,0)),0)</f>
        <v>0</v>
      </c>
      <c r="J21" s="36">
        <f>F21</f>
        <v>0</v>
      </c>
    </row>
    <row r="22" spans="2:13" ht="16.8" thickTop="1" thickBot="1" x14ac:dyDescent="0.35">
      <c r="B22" s="131"/>
      <c r="C22" s="132"/>
      <c r="D22" s="60"/>
      <c r="E22" s="60"/>
      <c r="F22" s="60"/>
      <c r="G22" s="63" t="s">
        <v>206</v>
      </c>
      <c r="H22" s="61">
        <f>SUM(H15:H21)</f>
        <v>0</v>
      </c>
      <c r="J22" s="25">
        <f>SUM(J15:J21)</f>
        <v>0</v>
      </c>
      <c r="L22" s="4"/>
      <c r="M22" s="4"/>
    </row>
    <row r="23" spans="2:13" ht="16.2" thickBot="1" x14ac:dyDescent="0.35">
      <c r="B23" s="1"/>
      <c r="C23" s="1"/>
      <c r="D23" s="1"/>
      <c r="E23" s="1"/>
      <c r="F23" s="1"/>
      <c r="G23" s="1"/>
      <c r="H23" s="3"/>
      <c r="L23" s="4"/>
      <c r="M23" s="4"/>
    </row>
    <row r="24" spans="2:13" ht="16.2" thickBot="1" x14ac:dyDescent="0.35">
      <c r="B24" s="124" t="s">
        <v>25</v>
      </c>
      <c r="C24" s="151"/>
      <c r="D24" s="151"/>
      <c r="E24" s="151"/>
      <c r="F24" s="126"/>
      <c r="G24" s="83"/>
      <c r="H24" s="39"/>
      <c r="J24"/>
      <c r="K24" s="4"/>
      <c r="L24" s="4"/>
    </row>
    <row r="25" spans="2:13" ht="31.8" thickBot="1" x14ac:dyDescent="0.35">
      <c r="B25" s="57" t="s">
        <v>11</v>
      </c>
      <c r="C25" s="58" t="s">
        <v>12</v>
      </c>
      <c r="D25" s="137" t="s">
        <v>291</v>
      </c>
      <c r="E25" s="138"/>
      <c r="F25" s="97" t="s">
        <v>290</v>
      </c>
      <c r="G25" s="39"/>
      <c r="H25" s="39"/>
      <c r="I25"/>
      <c r="J25" s="4"/>
      <c r="K25" s="4"/>
    </row>
    <row r="26" spans="2:13" ht="15.6" x14ac:dyDescent="0.3">
      <c r="B26" s="91">
        <v>6780</v>
      </c>
      <c r="C26" s="29" t="str">
        <f>IFERROR(INDEX(Lookup!$C$2:$C$4,MATCH(B26,Lookup!$A$2:$A$4,0)),"")</f>
        <v>Flexible Funding</v>
      </c>
      <c r="D26" s="139"/>
      <c r="E26" s="140"/>
      <c r="F26" s="80"/>
      <c r="G26" s="53"/>
      <c r="H26" s="39"/>
      <c r="I26" s="42"/>
      <c r="J26"/>
      <c r="K26" s="4"/>
      <c r="L26" s="4"/>
    </row>
    <row r="27" spans="2:13" ht="15.6" x14ac:dyDescent="0.3">
      <c r="B27" s="92"/>
      <c r="C27" s="29" t="str">
        <f>IFERROR(INDEX(Lookup!$C$2:$C$4,MATCH(B27,Lookup!$A$2:$A$4,0)),"")</f>
        <v/>
      </c>
      <c r="D27" s="141"/>
      <c r="E27" s="142"/>
      <c r="F27" s="81"/>
      <c r="G27" s="53"/>
      <c r="H27" s="39"/>
      <c r="I27" s="42"/>
      <c r="J27"/>
      <c r="K27" s="4"/>
      <c r="L27" s="4"/>
    </row>
    <row r="28" spans="2:13" ht="15.6" x14ac:dyDescent="0.3">
      <c r="B28" s="92"/>
      <c r="C28" s="29" t="str">
        <f>IFERROR(INDEX(Lookup!$C$2:$C$4,MATCH(B28,Lookup!$A$2:$A$4,0)),"")</f>
        <v/>
      </c>
      <c r="D28" s="141"/>
      <c r="E28" s="142"/>
      <c r="F28" s="81"/>
      <c r="G28" s="53"/>
      <c r="H28" s="39"/>
      <c r="I28" s="42"/>
      <c r="J28"/>
      <c r="K28" s="4"/>
      <c r="L28" s="4"/>
    </row>
    <row r="29" spans="2:13" ht="16.2" thickBot="1" x14ac:dyDescent="0.35">
      <c r="B29" s="93"/>
      <c r="C29" s="29" t="str">
        <f>IFERROR(INDEX(Lookup!$C$2:$C$4,MATCH(B29,Lookup!$A$2:$A$4,0)),"")</f>
        <v/>
      </c>
      <c r="D29" s="143"/>
      <c r="E29" s="144"/>
      <c r="F29" s="82"/>
      <c r="G29" s="53"/>
      <c r="H29" s="39"/>
      <c r="I29" s="42"/>
      <c r="J29"/>
      <c r="K29" s="4"/>
      <c r="L29" s="4"/>
    </row>
    <row r="30" spans="2:13" ht="16.2" thickBot="1" x14ac:dyDescent="0.35">
      <c r="B30" s="131"/>
      <c r="C30" s="132"/>
      <c r="D30" s="60" t="s">
        <v>299</v>
      </c>
      <c r="E30" s="86"/>
      <c r="F30" s="84">
        <f>SUM(F26:F29)</f>
        <v>0</v>
      </c>
      <c r="G30" s="85"/>
      <c r="H30" s="54"/>
      <c r="J30" s="25">
        <f>SUM(D26:D29)</f>
        <v>0</v>
      </c>
      <c r="L30" s="4"/>
      <c r="M30" s="4"/>
    </row>
    <row r="31" spans="2:13" ht="16.2" thickBot="1" x14ac:dyDescent="0.35">
      <c r="B31" s="1"/>
      <c r="C31" s="1"/>
      <c r="D31" s="1"/>
      <c r="E31" s="1"/>
      <c r="F31" s="1"/>
      <c r="G31" s="7"/>
      <c r="H31" s="3"/>
      <c r="L31" s="4"/>
      <c r="M31" s="4"/>
    </row>
    <row r="32" spans="2:13" ht="16.2" thickBot="1" x14ac:dyDescent="0.35">
      <c r="B32" s="124" t="s">
        <v>20</v>
      </c>
      <c r="C32" s="125"/>
      <c r="D32" s="125"/>
      <c r="E32" s="125"/>
      <c r="F32" s="125"/>
      <c r="G32" s="126"/>
      <c r="H32" s="39"/>
      <c r="J32"/>
    </row>
    <row r="33" spans="2:12" ht="31.8" thickBot="1" x14ac:dyDescent="0.35">
      <c r="B33" s="57" t="s">
        <v>11</v>
      </c>
      <c r="C33" s="58" t="s">
        <v>12</v>
      </c>
      <c r="D33" s="96" t="s">
        <v>295</v>
      </c>
      <c r="E33" s="96" t="s">
        <v>14</v>
      </c>
      <c r="F33" s="96" t="s">
        <v>297</v>
      </c>
      <c r="G33" s="59" t="s">
        <v>24</v>
      </c>
      <c r="H33" s="39"/>
      <c r="J33"/>
    </row>
    <row r="34" spans="2:12" ht="15.6" x14ac:dyDescent="0.3">
      <c r="B34" s="30">
        <v>6753</v>
      </c>
      <c r="C34" s="29" t="s">
        <v>21</v>
      </c>
      <c r="D34" s="50"/>
      <c r="E34" s="67">
        <v>83.72</v>
      </c>
      <c r="F34" s="72"/>
      <c r="G34" s="56">
        <f>D34*E34*F34</f>
        <v>0</v>
      </c>
      <c r="H34" s="53"/>
      <c r="J34" s="42">
        <f>D34*E34*12</f>
        <v>0</v>
      </c>
    </row>
    <row r="35" spans="2:12" ht="15.6" x14ac:dyDescent="0.3">
      <c r="B35" s="55">
        <v>6753</v>
      </c>
      <c r="C35" s="28" t="s">
        <v>296</v>
      </c>
      <c r="D35" s="70"/>
      <c r="E35" s="68">
        <v>420.63</v>
      </c>
      <c r="F35" s="71"/>
      <c r="G35" s="56">
        <f>E35*F35</f>
        <v>0</v>
      </c>
      <c r="H35" s="53"/>
      <c r="J35" s="42">
        <f>E35*12</f>
        <v>5047.5599999999995</v>
      </c>
    </row>
    <row r="36" spans="2:12" ht="15.6" x14ac:dyDescent="0.3">
      <c r="B36" s="107"/>
      <c r="C36" s="51"/>
      <c r="D36" s="51"/>
      <c r="E36" s="52"/>
      <c r="F36" s="69"/>
      <c r="G36" s="56">
        <f>D36*E36*$H$7</f>
        <v>0</v>
      </c>
      <c r="H36" s="53"/>
      <c r="J36" s="42">
        <f>D36*E36*12</f>
        <v>0</v>
      </c>
    </row>
    <row r="37" spans="2:12" ht="15.6" x14ac:dyDescent="0.3">
      <c r="B37" s="107"/>
      <c r="C37" s="51"/>
      <c r="D37" s="51"/>
      <c r="E37" s="52"/>
      <c r="F37" s="69"/>
      <c r="G37" s="56">
        <f>D37*E37*$H$7</f>
        <v>0</v>
      </c>
      <c r="H37" s="53"/>
      <c r="J37" s="42">
        <f>D37*E37*12</f>
        <v>0</v>
      </c>
    </row>
    <row r="38" spans="2:12" ht="16.2" thickBot="1" x14ac:dyDescent="0.35">
      <c r="B38" s="107"/>
      <c r="C38" s="51"/>
      <c r="D38" s="51"/>
      <c r="E38" s="51"/>
      <c r="F38" s="69"/>
      <c r="G38" s="62">
        <f>D38*E38*$H$7</f>
        <v>0</v>
      </c>
      <c r="H38" s="53"/>
      <c r="J38" s="42">
        <f>D38*E38*12</f>
        <v>0</v>
      </c>
    </row>
    <row r="39" spans="2:12" ht="16.8" thickTop="1" thickBot="1" x14ac:dyDescent="0.35">
      <c r="B39" s="131"/>
      <c r="C39" s="132"/>
      <c r="D39" s="60"/>
      <c r="E39" s="135" t="s">
        <v>207</v>
      </c>
      <c r="F39" s="136"/>
      <c r="G39" s="87">
        <f>SUM(G34:G38)</f>
        <v>0</v>
      </c>
      <c r="H39" s="54"/>
      <c r="J39" s="25">
        <f>SUM(J34:J38)</f>
        <v>5047.5599999999995</v>
      </c>
    </row>
    <row r="40" spans="2:12" ht="15.6" x14ac:dyDescent="0.3">
      <c r="B40" s="21"/>
      <c r="C40" s="21"/>
      <c r="D40" s="22"/>
      <c r="E40" s="22"/>
      <c r="F40" s="22"/>
      <c r="G40" s="22"/>
      <c r="H40" s="23"/>
    </row>
    <row r="41" spans="2:12" ht="15.6" x14ac:dyDescent="0.3">
      <c r="B41" s="1"/>
      <c r="C41" s="1"/>
      <c r="D41" s="1"/>
      <c r="E41" s="134" t="s">
        <v>281</v>
      </c>
      <c r="F41" s="134"/>
      <c r="G41" s="24">
        <f>SUM(H22,F30,G39)</f>
        <v>0</v>
      </c>
    </row>
    <row r="42" spans="2:12" ht="15.6" x14ac:dyDescent="0.3">
      <c r="B42" s="1"/>
      <c r="C42" s="1"/>
      <c r="D42" s="1"/>
      <c r="E42" s="1"/>
      <c r="F42" s="1"/>
      <c r="G42" s="1"/>
    </row>
    <row r="43" spans="2:12" ht="16.5" customHeight="1" x14ac:dyDescent="0.3">
      <c r="B43" s="1"/>
      <c r="C43" s="1"/>
      <c r="D43" s="1"/>
      <c r="E43" s="133" t="s">
        <v>280</v>
      </c>
      <c r="F43" s="133"/>
      <c r="G43" s="24">
        <f>SUM(J22,J30,J39)</f>
        <v>5047.5599999999995</v>
      </c>
    </row>
    <row r="44" spans="2:12" ht="15.6" x14ac:dyDescent="0.3">
      <c r="B44" s="1"/>
      <c r="C44" s="1"/>
      <c r="D44" s="1"/>
      <c r="E44" s="1"/>
      <c r="F44" s="1"/>
      <c r="G44" s="1"/>
      <c r="H44" s="2"/>
      <c r="I44" s="40"/>
      <c r="J44" s="37"/>
    </row>
    <row r="45" spans="2:12" ht="16.2" thickBot="1" x14ac:dyDescent="0.35">
      <c r="B45" s="1"/>
      <c r="C45" s="1"/>
      <c r="D45" s="1"/>
      <c r="E45" s="1"/>
      <c r="F45" s="1"/>
      <c r="G45" s="1"/>
      <c r="H45" s="1"/>
      <c r="I45" s="41"/>
      <c r="J45" s="38"/>
    </row>
    <row r="46" spans="2:12" ht="40.200000000000003" customHeight="1" thickBot="1" x14ac:dyDescent="0.35">
      <c r="B46" s="127" t="s">
        <v>282</v>
      </c>
      <c r="C46" s="128"/>
      <c r="D46" s="128"/>
      <c r="E46" s="128"/>
      <c r="F46" s="128"/>
      <c r="G46" s="128"/>
      <c r="H46" s="129"/>
      <c r="I46" s="41"/>
      <c r="J46" s="38"/>
      <c r="L46" s="122" t="s">
        <v>305</v>
      </c>
    </row>
    <row r="47" spans="2:12" x14ac:dyDescent="0.3">
      <c r="J47" s="34" t="s">
        <v>298</v>
      </c>
    </row>
  </sheetData>
  <sheetProtection sheet="1" objects="1" scenarios="1"/>
  <mergeCells count="21">
    <mergeCell ref="B11:C11"/>
    <mergeCell ref="F11:G11"/>
    <mergeCell ref="B24:F24"/>
    <mergeCell ref="B20:D20"/>
    <mergeCell ref="G20:H20"/>
    <mergeCell ref="B32:G32"/>
    <mergeCell ref="B46:H46"/>
    <mergeCell ref="A1:L1"/>
    <mergeCell ref="B13:H13"/>
    <mergeCell ref="B22:C22"/>
    <mergeCell ref="B30:C30"/>
    <mergeCell ref="B39:C39"/>
    <mergeCell ref="E43:F43"/>
    <mergeCell ref="E41:F41"/>
    <mergeCell ref="E39:F39"/>
    <mergeCell ref="D25:E25"/>
    <mergeCell ref="D26:E26"/>
    <mergeCell ref="D27:E27"/>
    <mergeCell ref="D28:E28"/>
    <mergeCell ref="D29:E29"/>
    <mergeCell ref="D11:E11"/>
  </mergeCells>
  <conditionalFormatting sqref="F15:F18">
    <cfRule type="cellIs" dxfId="1" priority="2" operator="greaterThan">
      <formula>I15</formula>
    </cfRule>
  </conditionalFormatting>
  <conditionalFormatting sqref="G15:G18 G20:G21">
    <cfRule type="cellIs" dxfId="0" priority="3" operator="greaterThanOrEqual">
      <formula>0.25</formula>
    </cfRule>
  </conditionalFormatting>
  <dataValidations count="5">
    <dataValidation type="whole" allowBlank="1" showInputMessage="1" showErrorMessage="1" promptTitle="Enter number of weeks" prompt="Enter number of weeks between 1 and 52" sqref="H7 H9" xr:uid="{67563D16-388F-4F46-A836-B7A1D2EF3A01}">
      <formula1>1</formula1>
      <formula2>52</formula2>
    </dataValidation>
    <dataValidation type="whole" allowBlank="1" showInputMessage="1" showErrorMessage="1" promptTitle="Enter number of weeks" prompt="Enter the number of weeks between 1 and 52. " sqref="H9" xr:uid="{E6FB0384-ED13-4F93-AF40-60BC14ADBF20}">
      <formula1>1</formula1>
      <formula2>52</formula2>
    </dataValidation>
    <dataValidation allowBlank="1" showErrorMessage="1" promptTitle="Enter number of weeks" prompt="Enter the number of weeks between 1 and 52. " sqref="K8:K10" xr:uid="{95351CE9-C046-4667-8B2C-21F6E82DA833}"/>
    <dataValidation type="list" allowBlank="1" showInputMessage="1" showErrorMessage="1" sqref="E4" xr:uid="{A26E15B5-48B3-4861-8BE7-055735884DF3}">
      <formula1>$J$2:$J$3</formula1>
    </dataValidation>
    <dataValidation type="decimal" allowBlank="1" showInputMessage="1" showErrorMessage="1" sqref="E21" xr:uid="{818F7E55-BEE3-4099-BCF4-6A17DB9D679B}">
      <formula1>0.1</formula1>
      <formula2>0.76</formula2>
    </dataValidation>
  </dataValidations>
  <pageMargins left="0.7" right="0.7" top="0.75" bottom="0.75" header="0.3" footer="0.3"/>
  <pageSetup scale="59" orientation="landscape" r:id="rId1"/>
  <ignoredErrors>
    <ignoredError sqref="C18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57BA782-BB02-4E28-ABAE-F8D781836334}">
          <x14:formula1>
            <xm:f>Lookup!$A$2:$A$3</xm:f>
          </x14:formula1>
          <xm:sqref>B15:B18</xm:sqref>
        </x14:dataValidation>
        <x14:dataValidation type="list" allowBlank="1" showInputMessage="1" promptTitle="Choose your agency" prompt="If your agency is not on the drop down list, please type in the full legal name. " xr:uid="{2FE45948-0486-4ADC-8FA8-7257E59AA2DE}">
          <x14:formula1>
            <xm:f>Lookup!$H$3:$H$37</xm:f>
          </x14:formula1>
          <xm:sqref>C3</xm:sqref>
        </x14:dataValidation>
        <x14:dataValidation type="list" allowBlank="1" showInputMessage="1" showErrorMessage="1" xr:uid="{164F334D-5971-40C3-B09E-5A23FDBC5AF7}">
          <x14:formula1>
            <xm:f>'Regional Office lookup'!$F$3:$F$43</xm:f>
          </x14:formula1>
          <xm:sqref>C7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8B2DF-9974-4718-8FC2-30C5B314D962}">
  <sheetPr>
    <tabColor theme="7" tint="0.59999389629810485"/>
  </sheetPr>
  <dimension ref="A2:I37"/>
  <sheetViews>
    <sheetView workbookViewId="0">
      <selection activeCell="D11" sqref="D11"/>
    </sheetView>
  </sheetViews>
  <sheetFormatPr defaultRowHeight="14.4" x14ac:dyDescent="0.3"/>
  <cols>
    <col min="3" max="3" width="35.5546875" customWidth="1"/>
    <col min="4" max="4" width="11.33203125" bestFit="1" customWidth="1"/>
    <col min="8" max="8" width="42.33203125" bestFit="1" customWidth="1"/>
    <col min="9" max="9" width="13.33203125" bestFit="1" customWidth="1"/>
  </cols>
  <sheetData>
    <row r="2" spans="1:9" x14ac:dyDescent="0.3">
      <c r="A2">
        <v>6703</v>
      </c>
      <c r="C2" t="s">
        <v>19</v>
      </c>
      <c r="E2" t="s">
        <v>1</v>
      </c>
      <c r="H2" s="33" t="s">
        <v>208</v>
      </c>
      <c r="I2" s="33" t="s">
        <v>209</v>
      </c>
    </row>
    <row r="3" spans="1:9" x14ac:dyDescent="0.3">
      <c r="A3">
        <v>6704</v>
      </c>
      <c r="C3" t="s">
        <v>17</v>
      </c>
      <c r="E3" t="s">
        <v>5</v>
      </c>
      <c r="H3" s="31" t="s">
        <v>228</v>
      </c>
      <c r="I3" s="32" t="s">
        <v>229</v>
      </c>
    </row>
    <row r="4" spans="1:9" x14ac:dyDescent="0.3">
      <c r="A4">
        <v>6780</v>
      </c>
      <c r="C4" t="s">
        <v>23</v>
      </c>
      <c r="H4" s="31" t="s">
        <v>252</v>
      </c>
      <c r="I4" s="32" t="s">
        <v>253</v>
      </c>
    </row>
    <row r="5" spans="1:9" x14ac:dyDescent="0.3">
      <c r="H5" s="31" t="s">
        <v>218</v>
      </c>
      <c r="I5" s="32" t="s">
        <v>219</v>
      </c>
    </row>
    <row r="6" spans="1:9" x14ac:dyDescent="0.3">
      <c r="H6" s="31" t="s">
        <v>270</v>
      </c>
      <c r="I6" s="32" t="s">
        <v>271</v>
      </c>
    </row>
    <row r="7" spans="1:9" x14ac:dyDescent="0.3">
      <c r="H7" s="31" t="s">
        <v>260</v>
      </c>
      <c r="I7" s="32" t="s">
        <v>261</v>
      </c>
    </row>
    <row r="8" spans="1:9" ht="15" thickBot="1" x14ac:dyDescent="0.35">
      <c r="H8" s="31" t="s">
        <v>238</v>
      </c>
      <c r="I8" s="32" t="s">
        <v>239</v>
      </c>
    </row>
    <row r="9" spans="1:9" ht="46.8" x14ac:dyDescent="0.3">
      <c r="B9" s="74" t="s">
        <v>11</v>
      </c>
      <c r="C9" s="74" t="s">
        <v>12</v>
      </c>
      <c r="D9" s="74" t="s">
        <v>16</v>
      </c>
      <c r="H9" s="31" t="s">
        <v>246</v>
      </c>
      <c r="I9" s="32" t="s">
        <v>247</v>
      </c>
    </row>
    <row r="10" spans="1:9" x14ac:dyDescent="0.3">
      <c r="B10" s="75">
        <v>6703</v>
      </c>
      <c r="C10" s="75" t="s">
        <v>19</v>
      </c>
      <c r="D10" s="76">
        <v>57.4</v>
      </c>
      <c r="E10" s="73"/>
      <c r="H10" s="31" t="s">
        <v>276</v>
      </c>
      <c r="I10" s="32" t="s">
        <v>277</v>
      </c>
    </row>
    <row r="11" spans="1:9" x14ac:dyDescent="0.3">
      <c r="B11" s="75">
        <v>6704</v>
      </c>
      <c r="C11" s="75" t="s">
        <v>17</v>
      </c>
      <c r="D11" s="76">
        <v>80.239999999999995</v>
      </c>
      <c r="E11" s="73"/>
      <c r="H11" s="31" t="s">
        <v>274</v>
      </c>
      <c r="I11" s="32" t="s">
        <v>275</v>
      </c>
    </row>
    <row r="12" spans="1:9" x14ac:dyDescent="0.3">
      <c r="H12" s="31" t="s">
        <v>278</v>
      </c>
      <c r="I12" s="32" t="s">
        <v>275</v>
      </c>
    </row>
    <row r="13" spans="1:9" x14ac:dyDescent="0.3">
      <c r="H13" s="31" t="s">
        <v>272</v>
      </c>
      <c r="I13" s="32" t="s">
        <v>273</v>
      </c>
    </row>
    <row r="14" spans="1:9" x14ac:dyDescent="0.3">
      <c r="H14" s="31" t="s">
        <v>244</v>
      </c>
      <c r="I14" s="32" t="s">
        <v>245</v>
      </c>
    </row>
    <row r="15" spans="1:9" x14ac:dyDescent="0.3">
      <c r="D15" s="73"/>
      <c r="H15" s="31" t="s">
        <v>234</v>
      </c>
      <c r="I15" s="32" t="s">
        <v>235</v>
      </c>
    </row>
    <row r="16" spans="1:9" x14ac:dyDescent="0.3">
      <c r="H16" s="31" t="s">
        <v>266</v>
      </c>
      <c r="I16" s="32" t="s">
        <v>267</v>
      </c>
    </row>
    <row r="17" spans="8:9" x14ac:dyDescent="0.3">
      <c r="H17" s="31" t="s">
        <v>230</v>
      </c>
      <c r="I17" s="32" t="s">
        <v>231</v>
      </c>
    </row>
    <row r="18" spans="8:9" x14ac:dyDescent="0.3">
      <c r="H18" s="31" t="s">
        <v>258</v>
      </c>
      <c r="I18" s="32" t="s">
        <v>259</v>
      </c>
    </row>
    <row r="19" spans="8:9" x14ac:dyDescent="0.3">
      <c r="H19" s="31" t="s">
        <v>220</v>
      </c>
      <c r="I19" s="32" t="s">
        <v>221</v>
      </c>
    </row>
    <row r="20" spans="8:9" x14ac:dyDescent="0.3">
      <c r="H20" s="31" t="s">
        <v>250</v>
      </c>
      <c r="I20" s="32" t="s">
        <v>251</v>
      </c>
    </row>
    <row r="21" spans="8:9" x14ac:dyDescent="0.3">
      <c r="H21" s="31" t="s">
        <v>242</v>
      </c>
      <c r="I21" s="32" t="s">
        <v>243</v>
      </c>
    </row>
    <row r="22" spans="8:9" x14ac:dyDescent="0.3">
      <c r="H22" s="31" t="s">
        <v>214</v>
      </c>
      <c r="I22" s="32" t="s">
        <v>215</v>
      </c>
    </row>
    <row r="23" spans="8:9" x14ac:dyDescent="0.3">
      <c r="H23" s="31" t="s">
        <v>256</v>
      </c>
      <c r="I23" s="32" t="s">
        <v>257</v>
      </c>
    </row>
    <row r="24" spans="8:9" x14ac:dyDescent="0.3">
      <c r="H24" s="31" t="s">
        <v>264</v>
      </c>
      <c r="I24" s="32" t="s">
        <v>265</v>
      </c>
    </row>
    <row r="25" spans="8:9" x14ac:dyDescent="0.3">
      <c r="H25" s="31" t="s">
        <v>222</v>
      </c>
      <c r="I25" s="32" t="s">
        <v>223</v>
      </c>
    </row>
    <row r="26" spans="8:9" x14ac:dyDescent="0.3">
      <c r="H26" s="31" t="s">
        <v>216</v>
      </c>
      <c r="I26" s="32" t="s">
        <v>217</v>
      </c>
    </row>
    <row r="27" spans="8:9" x14ac:dyDescent="0.3">
      <c r="H27" s="31" t="s">
        <v>224</v>
      </c>
      <c r="I27" s="32" t="s">
        <v>225</v>
      </c>
    </row>
    <row r="28" spans="8:9" x14ac:dyDescent="0.3">
      <c r="H28" s="31" t="s">
        <v>248</v>
      </c>
      <c r="I28" s="32" t="s">
        <v>249</v>
      </c>
    </row>
    <row r="29" spans="8:9" x14ac:dyDescent="0.3">
      <c r="H29" s="31" t="s">
        <v>254</v>
      </c>
      <c r="I29" s="32" t="s">
        <v>255</v>
      </c>
    </row>
    <row r="30" spans="8:9" x14ac:dyDescent="0.3">
      <c r="H30" s="31" t="s">
        <v>262</v>
      </c>
      <c r="I30" s="32" t="s">
        <v>263</v>
      </c>
    </row>
    <row r="31" spans="8:9" x14ac:dyDescent="0.3">
      <c r="H31" s="31" t="s">
        <v>236</v>
      </c>
      <c r="I31" s="32" t="s">
        <v>237</v>
      </c>
    </row>
    <row r="32" spans="8:9" x14ac:dyDescent="0.3">
      <c r="H32" s="31" t="s">
        <v>226</v>
      </c>
      <c r="I32" s="32" t="s">
        <v>227</v>
      </c>
    </row>
    <row r="33" spans="8:9" x14ac:dyDescent="0.3">
      <c r="H33" s="31" t="s">
        <v>232</v>
      </c>
      <c r="I33" s="32" t="s">
        <v>233</v>
      </c>
    </row>
    <row r="34" spans="8:9" x14ac:dyDescent="0.3">
      <c r="H34" s="31" t="s">
        <v>210</v>
      </c>
      <c r="I34" s="32" t="s">
        <v>211</v>
      </c>
    </row>
    <row r="35" spans="8:9" x14ac:dyDescent="0.3">
      <c r="H35" s="31" t="s">
        <v>212</v>
      </c>
      <c r="I35" s="32" t="s">
        <v>213</v>
      </c>
    </row>
    <row r="36" spans="8:9" x14ac:dyDescent="0.3">
      <c r="H36" s="31" t="s">
        <v>268</v>
      </c>
      <c r="I36" s="32" t="s">
        <v>269</v>
      </c>
    </row>
    <row r="37" spans="8:9" x14ac:dyDescent="0.3">
      <c r="H37" s="31" t="s">
        <v>240</v>
      </c>
      <c r="I37" s="32" t="s">
        <v>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6C39A-2793-41DB-A91D-38C0BC3DF727}">
  <sheetPr>
    <tabColor theme="7" tint="0.59999389629810485"/>
  </sheetPr>
  <dimension ref="A2:K43"/>
  <sheetViews>
    <sheetView topLeftCell="A6" zoomScale="80" zoomScaleNormal="80" workbookViewId="0">
      <selection activeCell="F30" sqref="F30"/>
    </sheetView>
  </sheetViews>
  <sheetFormatPr defaultRowHeight="14.4" x14ac:dyDescent="0.3"/>
  <cols>
    <col min="2" max="2" width="40.44140625" customWidth="1"/>
    <col min="3" max="3" width="19.5546875" customWidth="1"/>
    <col min="4" max="4" width="13" style="4" customWidth="1"/>
    <col min="5" max="5" width="13" customWidth="1"/>
    <col min="6" max="6" width="24.5546875" style="15" customWidth="1"/>
    <col min="7" max="7" width="9.6640625" style="16" customWidth="1"/>
    <col min="8" max="9" width="21" style="16" customWidth="1"/>
    <col min="10" max="10" width="18.33203125" style="20" customWidth="1"/>
    <col min="11" max="11" width="24.6640625" style="20" customWidth="1"/>
  </cols>
  <sheetData>
    <row r="2" spans="1:11" ht="28.8" x14ac:dyDescent="0.3">
      <c r="A2" s="8" t="s">
        <v>28</v>
      </c>
      <c r="B2" s="8" t="s">
        <v>29</v>
      </c>
      <c r="C2" s="8" t="s">
        <v>30</v>
      </c>
      <c r="D2" s="8" t="s">
        <v>31</v>
      </c>
      <c r="E2" s="8" t="s">
        <v>32</v>
      </c>
      <c r="F2" s="8" t="s">
        <v>33</v>
      </c>
      <c r="G2" s="9" t="s">
        <v>34</v>
      </c>
      <c r="H2" s="10" t="s">
        <v>35</v>
      </c>
      <c r="I2" s="11" t="s">
        <v>36</v>
      </c>
      <c r="J2" s="12" t="s">
        <v>37</v>
      </c>
      <c r="K2" s="12" t="s">
        <v>38</v>
      </c>
    </row>
    <row r="3" spans="1:11" x14ac:dyDescent="0.3">
      <c r="A3" t="str">
        <f>MID(D3,2,2)</f>
        <v>11</v>
      </c>
      <c r="B3" s="13" t="s">
        <v>285</v>
      </c>
      <c r="C3" s="18" t="s">
        <v>42</v>
      </c>
      <c r="D3" s="4" t="s">
        <v>43</v>
      </c>
      <c r="E3" s="4" t="s">
        <v>39</v>
      </c>
      <c r="F3" s="15" t="s">
        <v>44</v>
      </c>
      <c r="G3" s="16">
        <v>1</v>
      </c>
      <c r="H3" s="16" t="s">
        <v>40</v>
      </c>
      <c r="I3" s="4" t="s">
        <v>41</v>
      </c>
      <c r="J3" s="17" t="s">
        <v>45</v>
      </c>
      <c r="K3" s="17"/>
    </row>
    <row r="4" spans="1:11" x14ac:dyDescent="0.3">
      <c r="A4" t="s">
        <v>39</v>
      </c>
      <c r="B4" s="13" t="s">
        <v>46</v>
      </c>
      <c r="C4" s="18" t="s">
        <v>47</v>
      </c>
      <c r="D4" s="4" t="s">
        <v>48</v>
      </c>
      <c r="E4" s="4" t="s">
        <v>49</v>
      </c>
      <c r="F4" s="15" t="s">
        <v>50</v>
      </c>
      <c r="G4" s="16">
        <v>1</v>
      </c>
      <c r="H4" s="16" t="s">
        <v>40</v>
      </c>
      <c r="I4" s="4" t="s">
        <v>41</v>
      </c>
      <c r="J4" s="17" t="s">
        <v>51</v>
      </c>
      <c r="K4" s="17" t="s">
        <v>52</v>
      </c>
    </row>
    <row r="5" spans="1:11" x14ac:dyDescent="0.3">
      <c r="A5" t="s">
        <v>39</v>
      </c>
      <c r="B5" s="13" t="s">
        <v>286</v>
      </c>
      <c r="C5" s="18" t="s">
        <v>54</v>
      </c>
      <c r="D5" s="4" t="s">
        <v>55</v>
      </c>
      <c r="E5" s="4" t="s">
        <v>56</v>
      </c>
      <c r="F5" s="15" t="s">
        <v>57</v>
      </c>
      <c r="G5" s="16">
        <v>1</v>
      </c>
      <c r="H5" s="16" t="s">
        <v>40</v>
      </c>
      <c r="I5" s="4" t="s">
        <v>41</v>
      </c>
      <c r="J5" s="17" t="s">
        <v>58</v>
      </c>
      <c r="K5" s="17" t="s">
        <v>59</v>
      </c>
    </row>
    <row r="6" spans="1:11" x14ac:dyDescent="0.3">
      <c r="A6" t="s">
        <v>39</v>
      </c>
      <c r="B6" s="13" t="s">
        <v>287</v>
      </c>
      <c r="C6" s="18" t="s">
        <v>61</v>
      </c>
      <c r="D6" s="4" t="s">
        <v>62</v>
      </c>
      <c r="E6" s="4" t="s">
        <v>63</v>
      </c>
      <c r="F6" s="15" t="s">
        <v>64</v>
      </c>
      <c r="G6" s="16">
        <v>1</v>
      </c>
      <c r="H6" s="16" t="s">
        <v>40</v>
      </c>
      <c r="I6" s="4" t="s">
        <v>41</v>
      </c>
      <c r="J6" s="17" t="s">
        <v>65</v>
      </c>
      <c r="K6" s="17" t="s">
        <v>66</v>
      </c>
    </row>
    <row r="7" spans="1:11" x14ac:dyDescent="0.3">
      <c r="A7" t="s">
        <v>39</v>
      </c>
      <c r="B7" s="13" t="s">
        <v>67</v>
      </c>
      <c r="C7" s="18" t="s">
        <v>68</v>
      </c>
      <c r="D7" s="4" t="s">
        <v>69</v>
      </c>
      <c r="E7" s="4" t="s">
        <v>70</v>
      </c>
      <c r="F7" s="15" t="s">
        <v>71</v>
      </c>
      <c r="G7" s="16">
        <v>1</v>
      </c>
      <c r="H7" s="16" t="s">
        <v>40</v>
      </c>
      <c r="I7" s="4" t="s">
        <v>41</v>
      </c>
      <c r="J7" s="17" t="s">
        <v>72</v>
      </c>
      <c r="K7" s="17" t="s">
        <v>73</v>
      </c>
    </row>
    <row r="8" spans="1:11" x14ac:dyDescent="0.3">
      <c r="A8" t="s">
        <v>74</v>
      </c>
      <c r="B8" s="19" t="s">
        <v>67</v>
      </c>
      <c r="D8" s="4" t="s">
        <v>69</v>
      </c>
      <c r="E8" s="4" t="s">
        <v>74</v>
      </c>
      <c r="F8" s="4" t="s">
        <v>71</v>
      </c>
      <c r="G8" s="16">
        <v>1</v>
      </c>
      <c r="H8" s="16" t="s">
        <v>40</v>
      </c>
      <c r="I8" s="4" t="s">
        <v>41</v>
      </c>
    </row>
    <row r="9" spans="1:11" x14ac:dyDescent="0.3">
      <c r="A9" t="s">
        <v>39</v>
      </c>
      <c r="B9" s="14" t="s">
        <v>75</v>
      </c>
      <c r="C9" s="18" t="s">
        <v>76</v>
      </c>
      <c r="D9" s="4" t="s">
        <v>77</v>
      </c>
      <c r="E9" s="4" t="s">
        <v>78</v>
      </c>
      <c r="F9" s="15" t="s">
        <v>79</v>
      </c>
      <c r="G9" s="16">
        <v>1</v>
      </c>
      <c r="H9" s="16" t="s">
        <v>40</v>
      </c>
      <c r="I9" s="4" t="s">
        <v>41</v>
      </c>
      <c r="J9" s="17" t="s">
        <v>80</v>
      </c>
      <c r="K9" s="17"/>
    </row>
    <row r="10" spans="1:11" x14ac:dyDescent="0.3">
      <c r="A10" t="s">
        <v>81</v>
      </c>
      <c r="B10" t="s">
        <v>75</v>
      </c>
      <c r="D10" s="4" t="s">
        <v>77</v>
      </c>
      <c r="E10" s="4" t="s">
        <v>81</v>
      </c>
      <c r="F10" s="4" t="s">
        <v>79</v>
      </c>
      <c r="G10" s="16">
        <v>1</v>
      </c>
      <c r="H10" s="16" t="s">
        <v>40</v>
      </c>
      <c r="I10" s="4" t="s">
        <v>41</v>
      </c>
    </row>
    <row r="11" spans="1:11" x14ac:dyDescent="0.3">
      <c r="A11" t="s">
        <v>39</v>
      </c>
      <c r="B11" s="14" t="s">
        <v>82</v>
      </c>
      <c r="C11" s="18" t="s">
        <v>83</v>
      </c>
      <c r="D11" s="4" t="s">
        <v>84</v>
      </c>
      <c r="E11" s="4" t="s">
        <v>85</v>
      </c>
      <c r="F11" s="15" t="s">
        <v>86</v>
      </c>
      <c r="G11" s="16">
        <v>1</v>
      </c>
      <c r="H11" s="16" t="s">
        <v>40</v>
      </c>
      <c r="I11" s="4" t="s">
        <v>41</v>
      </c>
      <c r="J11" s="17" t="s">
        <v>87</v>
      </c>
      <c r="K11" s="17" t="s">
        <v>88</v>
      </c>
    </row>
    <row r="12" spans="1:11" x14ac:dyDescent="0.3">
      <c r="A12" t="s">
        <v>89</v>
      </c>
      <c r="B12" t="s">
        <v>82</v>
      </c>
      <c r="D12" s="4" t="s">
        <v>84</v>
      </c>
      <c r="E12" s="4" t="s">
        <v>89</v>
      </c>
      <c r="F12" s="4" t="s">
        <v>86</v>
      </c>
      <c r="G12" s="16">
        <v>1</v>
      </c>
      <c r="H12" s="16" t="s">
        <v>40</v>
      </c>
      <c r="I12" s="4" t="s">
        <v>41</v>
      </c>
    </row>
    <row r="13" spans="1:11" x14ac:dyDescent="0.3">
      <c r="A13" t="s">
        <v>92</v>
      </c>
      <c r="B13" s="14" t="s">
        <v>283</v>
      </c>
      <c r="C13" s="18" t="s">
        <v>94</v>
      </c>
      <c r="D13" s="4" t="s">
        <v>95</v>
      </c>
      <c r="E13" s="4" t="s">
        <v>96</v>
      </c>
      <c r="F13" s="4" t="s">
        <v>97</v>
      </c>
      <c r="G13" s="16">
        <v>3</v>
      </c>
      <c r="H13" s="16" t="s">
        <v>90</v>
      </c>
      <c r="I13" s="4" t="s">
        <v>91</v>
      </c>
      <c r="J13" s="17" t="s">
        <v>98</v>
      </c>
      <c r="K13" s="17" t="s">
        <v>99</v>
      </c>
    </row>
    <row r="14" spans="1:11" x14ac:dyDescent="0.3">
      <c r="A14" t="s">
        <v>92</v>
      </c>
      <c r="B14" s="14" t="s">
        <v>284</v>
      </c>
      <c r="C14" s="18" t="s">
        <v>101</v>
      </c>
      <c r="D14" s="4" t="s">
        <v>102</v>
      </c>
      <c r="E14" s="4" t="s">
        <v>103</v>
      </c>
      <c r="F14" s="4" t="s">
        <v>104</v>
      </c>
      <c r="G14" s="16">
        <v>3</v>
      </c>
      <c r="H14" s="16" t="s">
        <v>90</v>
      </c>
      <c r="I14" s="4" t="s">
        <v>91</v>
      </c>
      <c r="J14" s="17" t="s">
        <v>105</v>
      </c>
      <c r="K14" s="17" t="s">
        <v>106</v>
      </c>
    </row>
    <row r="15" spans="1:11" x14ac:dyDescent="0.3">
      <c r="A15" t="s">
        <v>92</v>
      </c>
      <c r="B15" s="14" t="s">
        <v>107</v>
      </c>
      <c r="C15" s="18" t="s">
        <v>108</v>
      </c>
      <c r="D15" s="4" t="s">
        <v>109</v>
      </c>
      <c r="E15" s="4" t="s">
        <v>110</v>
      </c>
      <c r="F15" s="4" t="s">
        <v>111</v>
      </c>
      <c r="G15" s="16">
        <v>3</v>
      </c>
      <c r="H15" s="16" t="s">
        <v>90</v>
      </c>
      <c r="I15" s="4" t="s">
        <v>91</v>
      </c>
      <c r="J15" s="17" t="s">
        <v>112</v>
      </c>
      <c r="K15" s="17" t="s">
        <v>113</v>
      </c>
    </row>
    <row r="16" spans="1:11" x14ac:dyDescent="0.3">
      <c r="A16" t="s">
        <v>92</v>
      </c>
      <c r="B16" s="14" t="s">
        <v>114</v>
      </c>
      <c r="C16" s="18" t="s">
        <v>115</v>
      </c>
      <c r="D16" s="4" t="s">
        <v>116</v>
      </c>
      <c r="E16" s="4" t="s">
        <v>117</v>
      </c>
      <c r="F16" s="4" t="s">
        <v>118</v>
      </c>
      <c r="G16" s="16">
        <v>3</v>
      </c>
      <c r="H16" s="16" t="s">
        <v>90</v>
      </c>
      <c r="I16" s="4" t="s">
        <v>91</v>
      </c>
      <c r="J16" s="17" t="s">
        <v>119</v>
      </c>
      <c r="K16" s="17" t="s">
        <v>120</v>
      </c>
    </row>
    <row r="17" spans="1:11" x14ac:dyDescent="0.3">
      <c r="A17" t="s">
        <v>92</v>
      </c>
      <c r="B17" s="14" t="s">
        <v>121</v>
      </c>
      <c r="C17" s="18" t="s">
        <v>122</v>
      </c>
      <c r="D17" s="4" t="s">
        <v>123</v>
      </c>
      <c r="E17" s="4" t="s">
        <v>124</v>
      </c>
      <c r="F17" s="4" t="s">
        <v>125</v>
      </c>
      <c r="G17" s="16">
        <v>3</v>
      </c>
      <c r="H17" s="16" t="s">
        <v>90</v>
      </c>
      <c r="I17" s="4" t="s">
        <v>91</v>
      </c>
      <c r="J17" s="17" t="s">
        <v>126</v>
      </c>
      <c r="K17" s="17" t="s">
        <v>127</v>
      </c>
    </row>
    <row r="18" spans="1:11" x14ac:dyDescent="0.3">
      <c r="A18" t="s">
        <v>130</v>
      </c>
      <c r="B18" s="14" t="s">
        <v>131</v>
      </c>
      <c r="C18" s="18" t="s">
        <v>132</v>
      </c>
      <c r="D18" s="4" t="s">
        <v>133</v>
      </c>
      <c r="E18" s="4" t="s">
        <v>134</v>
      </c>
      <c r="F18" s="4" t="s">
        <v>135</v>
      </c>
      <c r="G18" s="16">
        <v>5</v>
      </c>
      <c r="H18" s="16" t="s">
        <v>128</v>
      </c>
      <c r="I18" s="4" t="s">
        <v>129</v>
      </c>
      <c r="J18" s="17" t="s">
        <v>136</v>
      </c>
      <c r="K18" s="17"/>
    </row>
    <row r="19" spans="1:11" x14ac:dyDescent="0.3">
      <c r="A19" t="s">
        <v>130</v>
      </c>
      <c r="B19" s="14" t="s">
        <v>137</v>
      </c>
      <c r="C19" s="18" t="s">
        <v>138</v>
      </c>
      <c r="D19" s="4" t="s">
        <v>139</v>
      </c>
      <c r="E19" s="4" t="s">
        <v>140</v>
      </c>
      <c r="F19" s="4" t="s">
        <v>288</v>
      </c>
      <c r="G19" s="16">
        <v>5</v>
      </c>
      <c r="H19" s="16" t="s">
        <v>128</v>
      </c>
      <c r="I19" s="4" t="s">
        <v>129</v>
      </c>
      <c r="J19" s="17" t="s">
        <v>141</v>
      </c>
      <c r="K19" s="17" t="s">
        <v>142</v>
      </c>
    </row>
    <row r="20" spans="1:11" x14ac:dyDescent="0.3">
      <c r="A20" t="s">
        <v>130</v>
      </c>
      <c r="B20" s="14" t="s">
        <v>143</v>
      </c>
      <c r="C20" s="18" t="s">
        <v>144</v>
      </c>
      <c r="D20" s="4" t="s">
        <v>145</v>
      </c>
      <c r="E20" s="4" t="s">
        <v>130</v>
      </c>
      <c r="F20" s="4" t="s">
        <v>146</v>
      </c>
      <c r="G20" s="16">
        <v>5</v>
      </c>
      <c r="H20" s="16" t="s">
        <v>128</v>
      </c>
      <c r="I20" s="4" t="s">
        <v>129</v>
      </c>
      <c r="J20" s="17" t="s">
        <v>147</v>
      </c>
      <c r="K20" s="17" t="s">
        <v>148</v>
      </c>
    </row>
    <row r="21" spans="1:11" x14ac:dyDescent="0.3">
      <c r="A21" t="s">
        <v>130</v>
      </c>
      <c r="B21" s="14" t="s">
        <v>149</v>
      </c>
      <c r="C21" s="18" t="s">
        <v>150</v>
      </c>
      <c r="D21" s="4" t="s">
        <v>151</v>
      </c>
      <c r="E21" s="4" t="s">
        <v>152</v>
      </c>
      <c r="F21" s="4" t="s">
        <v>153</v>
      </c>
      <c r="G21" s="16">
        <v>5</v>
      </c>
      <c r="H21" s="16" t="s">
        <v>128</v>
      </c>
      <c r="I21" s="4" t="s">
        <v>129</v>
      </c>
      <c r="J21" s="17" t="s">
        <v>154</v>
      </c>
      <c r="K21" s="17" t="s">
        <v>155</v>
      </c>
    </row>
    <row r="22" spans="1:11" x14ac:dyDescent="0.3">
      <c r="A22" t="s">
        <v>130</v>
      </c>
      <c r="B22" s="14" t="s">
        <v>156</v>
      </c>
      <c r="C22" s="18" t="s">
        <v>157</v>
      </c>
      <c r="D22" s="4" t="s">
        <v>158</v>
      </c>
      <c r="E22" s="4" t="s">
        <v>159</v>
      </c>
      <c r="F22" s="4" t="s">
        <v>160</v>
      </c>
      <c r="G22" s="16">
        <v>5</v>
      </c>
      <c r="H22" s="16" t="s">
        <v>128</v>
      </c>
      <c r="I22" s="4" t="s">
        <v>129</v>
      </c>
      <c r="J22" s="17" t="s">
        <v>161</v>
      </c>
      <c r="K22" s="17" t="s">
        <v>162</v>
      </c>
    </row>
    <row r="23" spans="1:11" x14ac:dyDescent="0.3">
      <c r="A23" t="s">
        <v>130</v>
      </c>
      <c r="B23" s="14" t="s">
        <v>163</v>
      </c>
      <c r="C23" s="18" t="s">
        <v>164</v>
      </c>
      <c r="D23" s="4" t="s">
        <v>165</v>
      </c>
      <c r="E23" s="4" t="s">
        <v>166</v>
      </c>
      <c r="F23" s="4" t="s">
        <v>167</v>
      </c>
      <c r="G23" s="16">
        <v>5</v>
      </c>
      <c r="H23" s="16" t="s">
        <v>128</v>
      </c>
      <c r="I23" s="4" t="s">
        <v>129</v>
      </c>
      <c r="J23" s="17" t="s">
        <v>168</v>
      </c>
      <c r="K23" s="17" t="s">
        <v>169</v>
      </c>
    </row>
    <row r="24" spans="1:11" x14ac:dyDescent="0.3">
      <c r="A24" t="s">
        <v>130</v>
      </c>
      <c r="B24" s="14" t="s">
        <v>170</v>
      </c>
      <c r="C24" s="18" t="s">
        <v>171</v>
      </c>
      <c r="D24" s="4" t="s">
        <v>172</v>
      </c>
      <c r="E24" s="4" t="s">
        <v>173</v>
      </c>
      <c r="F24" s="4" t="s">
        <v>289</v>
      </c>
      <c r="G24" s="16">
        <v>5</v>
      </c>
      <c r="H24" s="16" t="s">
        <v>128</v>
      </c>
      <c r="I24" s="4" t="s">
        <v>129</v>
      </c>
      <c r="J24" s="17" t="s">
        <v>174</v>
      </c>
      <c r="K24" s="17" t="s">
        <v>175</v>
      </c>
    </row>
    <row r="25" spans="1:11" x14ac:dyDescent="0.3">
      <c r="A25" t="s">
        <v>178</v>
      </c>
      <c r="B25" s="14" t="s">
        <v>179</v>
      </c>
      <c r="C25" s="18" t="s">
        <v>180</v>
      </c>
      <c r="D25" s="4" t="s">
        <v>181</v>
      </c>
      <c r="E25" s="4" t="s">
        <v>182</v>
      </c>
      <c r="F25" s="4" t="s">
        <v>183</v>
      </c>
      <c r="G25" s="16">
        <v>6</v>
      </c>
      <c r="H25" s="16" t="s">
        <v>176</v>
      </c>
      <c r="I25" s="4" t="s">
        <v>177</v>
      </c>
      <c r="J25" s="17" t="s">
        <v>184</v>
      </c>
      <c r="K25" s="17" t="s">
        <v>185</v>
      </c>
    </row>
    <row r="26" spans="1:11" x14ac:dyDescent="0.3">
      <c r="A26" t="s">
        <v>178</v>
      </c>
      <c r="B26" s="14" t="s">
        <v>186</v>
      </c>
      <c r="C26" s="18" t="s">
        <v>187</v>
      </c>
      <c r="D26" s="4" t="s">
        <v>188</v>
      </c>
      <c r="E26" s="4" t="s">
        <v>189</v>
      </c>
      <c r="F26" s="4" t="s">
        <v>190</v>
      </c>
      <c r="G26" s="16">
        <v>6</v>
      </c>
      <c r="H26" s="16" t="s">
        <v>176</v>
      </c>
      <c r="I26" s="4" t="s">
        <v>177</v>
      </c>
      <c r="J26" s="17" t="s">
        <v>191</v>
      </c>
      <c r="K26" s="17" t="s">
        <v>192</v>
      </c>
    </row>
    <row r="27" spans="1:11" x14ac:dyDescent="0.3">
      <c r="A27" t="s">
        <v>178</v>
      </c>
      <c r="B27" s="14" t="s">
        <v>193</v>
      </c>
      <c r="C27" s="18" t="s">
        <v>194</v>
      </c>
      <c r="D27" s="4" t="s">
        <v>195</v>
      </c>
      <c r="E27" s="4" t="s">
        <v>178</v>
      </c>
      <c r="F27" s="4" t="s">
        <v>196</v>
      </c>
      <c r="G27" s="16">
        <v>6</v>
      </c>
      <c r="H27" s="16" t="s">
        <v>176</v>
      </c>
      <c r="I27" s="4" t="s">
        <v>177</v>
      </c>
      <c r="J27" s="17" t="s">
        <v>197</v>
      </c>
      <c r="K27" s="17" t="s">
        <v>198</v>
      </c>
    </row>
    <row r="28" spans="1:11" x14ac:dyDescent="0.3">
      <c r="A28" t="s">
        <v>178</v>
      </c>
      <c r="B28" s="14" t="s">
        <v>199</v>
      </c>
      <c r="C28" s="18" t="s">
        <v>200</v>
      </c>
      <c r="D28" s="4" t="s">
        <v>201</v>
      </c>
      <c r="E28" s="4" t="s">
        <v>202</v>
      </c>
      <c r="F28" s="4" t="s">
        <v>203</v>
      </c>
      <c r="G28" s="16">
        <v>6</v>
      </c>
      <c r="H28" s="16" t="s">
        <v>176</v>
      </c>
      <c r="I28" s="4" t="s">
        <v>177</v>
      </c>
      <c r="J28" s="17" t="s">
        <v>204</v>
      </c>
      <c r="K28" s="17"/>
    </row>
    <row r="29" spans="1:11" x14ac:dyDescent="0.3">
      <c r="A29" t="s">
        <v>49</v>
      </c>
      <c r="B29" s="13" t="s">
        <v>46</v>
      </c>
      <c r="C29" s="18" t="s">
        <v>47</v>
      </c>
      <c r="D29" s="4" t="s">
        <v>48</v>
      </c>
      <c r="E29" s="4" t="s">
        <v>49</v>
      </c>
      <c r="F29" s="15" t="s">
        <v>50</v>
      </c>
      <c r="G29" s="16">
        <v>1</v>
      </c>
      <c r="H29" s="16" t="s">
        <v>40</v>
      </c>
      <c r="I29" s="4" t="s">
        <v>41</v>
      </c>
      <c r="J29" s="17" t="s">
        <v>51</v>
      </c>
      <c r="K29" s="17" t="s">
        <v>52</v>
      </c>
    </row>
    <row r="30" spans="1:11" x14ac:dyDescent="0.3">
      <c r="A30" t="s">
        <v>56</v>
      </c>
      <c r="B30" s="13" t="s">
        <v>53</v>
      </c>
      <c r="C30" s="18" t="s">
        <v>54</v>
      </c>
      <c r="D30" s="4" t="s">
        <v>55</v>
      </c>
      <c r="E30" s="4" t="s">
        <v>56</v>
      </c>
      <c r="F30" s="15" t="s">
        <v>57</v>
      </c>
      <c r="G30" s="16">
        <v>1</v>
      </c>
      <c r="H30" s="16" t="s">
        <v>40</v>
      </c>
      <c r="I30" s="4" t="s">
        <v>41</v>
      </c>
      <c r="J30" s="17" t="s">
        <v>58</v>
      </c>
      <c r="K30" s="17" t="s">
        <v>59</v>
      </c>
    </row>
    <row r="31" spans="1:11" x14ac:dyDescent="0.3">
      <c r="A31" t="s">
        <v>63</v>
      </c>
      <c r="B31" s="13" t="s">
        <v>60</v>
      </c>
      <c r="C31" s="18" t="s">
        <v>61</v>
      </c>
      <c r="D31" s="4" t="s">
        <v>62</v>
      </c>
      <c r="E31" s="4" t="s">
        <v>63</v>
      </c>
      <c r="F31" s="15" t="s">
        <v>64</v>
      </c>
      <c r="G31" s="16">
        <v>1</v>
      </c>
      <c r="H31" s="16" t="s">
        <v>40</v>
      </c>
      <c r="I31" s="4" t="s">
        <v>41</v>
      </c>
      <c r="J31" s="17" t="s">
        <v>65</v>
      </c>
      <c r="K31" s="17" t="s">
        <v>66</v>
      </c>
    </row>
    <row r="32" spans="1:11" x14ac:dyDescent="0.3">
      <c r="A32" t="s">
        <v>103</v>
      </c>
      <c r="B32" t="s">
        <v>100</v>
      </c>
      <c r="C32" t="s">
        <v>101</v>
      </c>
      <c r="D32" s="4" t="s">
        <v>102</v>
      </c>
      <c r="E32" t="s">
        <v>103</v>
      </c>
      <c r="F32" s="15" t="s">
        <v>104</v>
      </c>
      <c r="G32" s="16">
        <v>3</v>
      </c>
      <c r="H32" s="16" t="s">
        <v>90</v>
      </c>
      <c r="I32" s="16" t="s">
        <v>91</v>
      </c>
      <c r="J32" s="20" t="s">
        <v>105</v>
      </c>
      <c r="K32" s="20" t="s">
        <v>106</v>
      </c>
    </row>
    <row r="33" spans="1:11" x14ac:dyDescent="0.3">
      <c r="A33" t="s">
        <v>124</v>
      </c>
      <c r="B33" t="s">
        <v>121</v>
      </c>
      <c r="C33" t="s">
        <v>122</v>
      </c>
      <c r="D33" s="4" t="s">
        <v>123</v>
      </c>
      <c r="E33" t="s">
        <v>124</v>
      </c>
      <c r="F33" s="15" t="s">
        <v>125</v>
      </c>
      <c r="G33" s="16">
        <v>3</v>
      </c>
      <c r="H33" s="16" t="s">
        <v>90</v>
      </c>
      <c r="I33" s="16" t="s">
        <v>91</v>
      </c>
      <c r="J33" s="20" t="s">
        <v>126</v>
      </c>
      <c r="K33" s="20" t="s">
        <v>127</v>
      </c>
    </row>
    <row r="34" spans="1:11" x14ac:dyDescent="0.3">
      <c r="A34" t="s">
        <v>96</v>
      </c>
      <c r="B34" t="s">
        <v>93</v>
      </c>
      <c r="C34" t="s">
        <v>94</v>
      </c>
      <c r="D34" s="4" t="s">
        <v>95</v>
      </c>
      <c r="E34" t="s">
        <v>96</v>
      </c>
      <c r="F34" s="15" t="s">
        <v>97</v>
      </c>
      <c r="G34" s="16">
        <v>3</v>
      </c>
      <c r="H34" s="16" t="s">
        <v>90</v>
      </c>
      <c r="I34" s="16" t="s">
        <v>91</v>
      </c>
      <c r="J34" s="20" t="s">
        <v>98</v>
      </c>
      <c r="K34" s="20" t="s">
        <v>99</v>
      </c>
    </row>
    <row r="35" spans="1:11" x14ac:dyDescent="0.3">
      <c r="A35" t="s">
        <v>117</v>
      </c>
      <c r="B35" t="s">
        <v>114</v>
      </c>
      <c r="C35" t="s">
        <v>115</v>
      </c>
      <c r="D35" s="4" t="s">
        <v>116</v>
      </c>
      <c r="E35" t="s">
        <v>117</v>
      </c>
      <c r="F35" s="15" t="s">
        <v>118</v>
      </c>
      <c r="G35" s="16">
        <v>3</v>
      </c>
      <c r="H35" s="16" t="s">
        <v>90</v>
      </c>
      <c r="I35" s="16" t="s">
        <v>91</v>
      </c>
      <c r="J35" s="20" t="s">
        <v>119</v>
      </c>
      <c r="K35" s="20" t="s">
        <v>120</v>
      </c>
    </row>
    <row r="36" spans="1:11" x14ac:dyDescent="0.3">
      <c r="A36" t="s">
        <v>110</v>
      </c>
      <c r="B36" s="14" t="s">
        <v>107</v>
      </c>
      <c r="C36" s="18" t="s">
        <v>108</v>
      </c>
      <c r="D36" s="4" t="s">
        <v>109</v>
      </c>
      <c r="E36" s="4" t="s">
        <v>110</v>
      </c>
      <c r="F36" s="4" t="s">
        <v>111</v>
      </c>
      <c r="G36" s="16">
        <v>3</v>
      </c>
      <c r="H36" s="16" t="s">
        <v>90</v>
      </c>
      <c r="I36" s="4" t="s">
        <v>91</v>
      </c>
      <c r="J36" s="17" t="s">
        <v>112</v>
      </c>
      <c r="K36" s="17" t="s">
        <v>113</v>
      </c>
    </row>
    <row r="37" spans="1:11" x14ac:dyDescent="0.3">
      <c r="A37" t="s">
        <v>134</v>
      </c>
      <c r="B37" s="14" t="s">
        <v>131</v>
      </c>
      <c r="C37" s="18" t="s">
        <v>132</v>
      </c>
      <c r="D37" s="4" t="s">
        <v>133</v>
      </c>
      <c r="E37" s="4" t="s">
        <v>134</v>
      </c>
      <c r="F37" s="4" t="s">
        <v>135</v>
      </c>
      <c r="G37" s="16">
        <v>5</v>
      </c>
      <c r="H37" s="16" t="s">
        <v>128</v>
      </c>
      <c r="I37" s="4" t="s">
        <v>129</v>
      </c>
      <c r="J37" s="17" t="s">
        <v>136</v>
      </c>
      <c r="K37" s="17"/>
    </row>
    <row r="38" spans="1:11" x14ac:dyDescent="0.3">
      <c r="A38" t="s">
        <v>140</v>
      </c>
      <c r="B38" s="14" t="s">
        <v>137</v>
      </c>
      <c r="C38" s="18" t="s">
        <v>138</v>
      </c>
      <c r="D38" s="4" t="s">
        <v>139</v>
      </c>
      <c r="E38" s="4" t="s">
        <v>140</v>
      </c>
      <c r="F38" s="4" t="s">
        <v>288</v>
      </c>
      <c r="G38" s="16">
        <v>5</v>
      </c>
      <c r="H38" s="16" t="s">
        <v>128</v>
      </c>
      <c r="I38" s="4" t="s">
        <v>129</v>
      </c>
      <c r="J38" s="17" t="s">
        <v>141</v>
      </c>
      <c r="K38" s="17" t="s">
        <v>142</v>
      </c>
    </row>
    <row r="39" spans="1:11" x14ac:dyDescent="0.3">
      <c r="A39" t="s">
        <v>166</v>
      </c>
      <c r="B39" s="14" t="s">
        <v>163</v>
      </c>
      <c r="C39" s="18" t="s">
        <v>164</v>
      </c>
      <c r="D39" s="4" t="s">
        <v>165</v>
      </c>
      <c r="E39" s="4" t="s">
        <v>166</v>
      </c>
      <c r="F39" s="4" t="s">
        <v>167</v>
      </c>
      <c r="G39" s="16">
        <v>5</v>
      </c>
      <c r="H39" s="16" t="s">
        <v>128</v>
      </c>
      <c r="I39" s="4" t="s">
        <v>129</v>
      </c>
      <c r="J39" s="17" t="s">
        <v>168</v>
      </c>
      <c r="K39" s="17" t="s">
        <v>169</v>
      </c>
    </row>
    <row r="40" spans="1:11" x14ac:dyDescent="0.3">
      <c r="A40" t="s">
        <v>152</v>
      </c>
      <c r="B40" s="14" t="s">
        <v>149</v>
      </c>
      <c r="C40" s="18" t="s">
        <v>150</v>
      </c>
      <c r="D40" s="4" t="s">
        <v>151</v>
      </c>
      <c r="E40" s="4" t="s">
        <v>152</v>
      </c>
      <c r="F40" s="4" t="s">
        <v>153</v>
      </c>
      <c r="G40" s="16">
        <v>5</v>
      </c>
      <c r="H40" s="16" t="s">
        <v>128</v>
      </c>
      <c r="I40" s="4" t="s">
        <v>129</v>
      </c>
      <c r="J40" s="17" t="s">
        <v>154</v>
      </c>
      <c r="K40" s="17" t="s">
        <v>155</v>
      </c>
    </row>
    <row r="41" spans="1:11" x14ac:dyDescent="0.3">
      <c r="A41" t="s">
        <v>189</v>
      </c>
      <c r="B41" s="14" t="s">
        <v>186</v>
      </c>
      <c r="C41" s="18" t="s">
        <v>187</v>
      </c>
      <c r="D41" s="4" t="s">
        <v>188</v>
      </c>
      <c r="E41" s="4" t="s">
        <v>189</v>
      </c>
      <c r="F41" s="4" t="s">
        <v>190</v>
      </c>
      <c r="G41" s="16">
        <v>6</v>
      </c>
      <c r="H41" s="16" t="s">
        <v>176</v>
      </c>
      <c r="I41" s="4" t="s">
        <v>177</v>
      </c>
      <c r="J41" s="17" t="s">
        <v>191</v>
      </c>
      <c r="K41" s="17" t="s">
        <v>192</v>
      </c>
    </row>
    <row r="42" spans="1:11" x14ac:dyDescent="0.3">
      <c r="A42" t="s">
        <v>202</v>
      </c>
      <c r="B42" s="14" t="s">
        <v>199</v>
      </c>
      <c r="C42" s="18" t="s">
        <v>200</v>
      </c>
      <c r="D42" s="4" t="s">
        <v>201</v>
      </c>
      <c r="E42" s="4" t="s">
        <v>202</v>
      </c>
      <c r="F42" s="4" t="s">
        <v>203</v>
      </c>
      <c r="G42" s="16">
        <v>6</v>
      </c>
      <c r="H42" s="16" t="s">
        <v>176</v>
      </c>
      <c r="I42" s="4" t="s">
        <v>177</v>
      </c>
      <c r="J42" s="17" t="s">
        <v>204</v>
      </c>
      <c r="K42" s="17"/>
    </row>
    <row r="43" spans="1:11" x14ac:dyDescent="0.3">
      <c r="A43" t="s">
        <v>182</v>
      </c>
      <c r="B43" s="14" t="s">
        <v>179</v>
      </c>
      <c r="C43" s="18" t="s">
        <v>180</v>
      </c>
      <c r="D43" s="4" t="s">
        <v>181</v>
      </c>
      <c r="E43" s="4" t="s">
        <v>182</v>
      </c>
      <c r="F43" s="4" t="s">
        <v>183</v>
      </c>
      <c r="G43" s="16">
        <v>6</v>
      </c>
      <c r="H43" s="16" t="s">
        <v>176</v>
      </c>
      <c r="I43" s="4" t="s">
        <v>177</v>
      </c>
      <c r="J43" s="17" t="s">
        <v>184</v>
      </c>
      <c r="K43" s="17" t="s">
        <v>185</v>
      </c>
    </row>
  </sheetData>
  <autoFilter ref="A2:K28" xr:uid="{0877992D-6C9B-4C1C-AABC-8AD2AFF861C7}">
    <sortState xmlns:xlrd2="http://schemas.microsoft.com/office/spreadsheetml/2017/richdata2" ref="A3:K28">
      <sortCondition ref="D2:D28"/>
    </sortState>
  </autoFilter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Budget tool - AWC</vt:lpstr>
      <vt:lpstr>Lookup</vt:lpstr>
      <vt:lpstr>Regional Office lookup</vt:lpstr>
      <vt:lpstr>'Budget tool - AWC'!Print_Area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Grant, Jaclyn (DDS)</dc:creator>
  <cp:keywords/>
  <dc:description/>
  <cp:lastModifiedBy>Grant, Jaclyn (DDS)</cp:lastModifiedBy>
  <cp:revision/>
  <cp:lastPrinted>2026-07-22T14:05:36Z</cp:lastPrinted>
  <dcterms:created xsi:type="dcterms:W3CDTF">2026-04-09T12:53:56Z</dcterms:created>
  <dcterms:modified xsi:type="dcterms:W3CDTF">2026-07-24T20:22:32Z</dcterms:modified>
  <cp:category/>
  <cp:contentStatus/>
</cp:coreProperties>
</file>