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55" yWindow="-60" windowWidth="9165" windowHeight="12450" tabRatio="1000"/>
  </bookViews>
  <sheets>
    <sheet name="Table of Contents" sheetId="79" r:id="rId1"/>
    <sheet name="1. Trends in Spend. and Enroll." sheetId="1" r:id="rId2"/>
    <sheet name="2. Trends in Spending Levels" sheetId="56" r:id="rId3"/>
    <sheet name="3. Trends in OOP" sheetId="2" r:id="rId4"/>
    <sheet name="4. Trends in Price and Quantity" sheetId="3" r:id="rId5"/>
    <sheet name="5. Risk Score" sheetId="6" r:id="rId6"/>
    <sheet name="6. Category of service" sheetId="81" r:id="rId7"/>
    <sheet name="7. HSA-level summary" sheetId="78" r:id="rId8"/>
    <sheet name="8. HPC region-level summary" sheetId="80" r:id="rId9"/>
    <sheet name="9. Episode Treatment Group" sheetId="73" r:id="rId10"/>
    <sheet name="10. Enrollment by  Age &amp; Gender" sheetId="69" r:id="rId11"/>
    <sheet name="11. Med. Spend by Age &amp; Gender" sheetId="70" r:id="rId12"/>
    <sheet name="12. PMPM by Age &amp; Gender" sheetId="71" r:id="rId13"/>
  </sheets>
  <definedNames>
    <definedName name="COS_ZIP_Data">#REF!</definedName>
    <definedName name="OLE_LINK1" localSheetId="0">'Table of Contents'!#REF!</definedName>
    <definedName name="_xlnm.Print_Area" localSheetId="1">'1. Trends in Spend. and Enroll.'!$A$1:$I$19</definedName>
    <definedName name="_xlnm.Print_Area" localSheetId="10">'10. Enrollment by  Age &amp; Gender'!$A$1:$H$18</definedName>
    <definedName name="_xlnm.Print_Area" localSheetId="11">'11. Med. Spend by Age &amp; Gender'!$A$1:$H$16</definedName>
    <definedName name="_xlnm.Print_Area" localSheetId="12">'12. PMPM by Age &amp; Gender'!$A$1:$G$16</definedName>
    <definedName name="_xlnm.Print_Area" localSheetId="2">'2. Trends in Spending Levels'!$A$1:$G$15</definedName>
    <definedName name="_xlnm.Print_Area" localSheetId="3">'3. Trends in OOP'!$A$1:$G$15</definedName>
    <definedName name="_xlnm.Print_Area" localSheetId="4">'4. Trends in Price and Quantity'!$A$1:$H$13</definedName>
    <definedName name="_xlnm.Print_Area" localSheetId="5">'5. Risk Score'!$A$1:$J$17</definedName>
    <definedName name="_xlnm.Print_Area" localSheetId="7">'7. HSA-level summary'!$A$1:$M$81</definedName>
    <definedName name="_xlnm.Print_Area" localSheetId="9">'9. Episode Treatment Group'!$A$1:$E$364</definedName>
    <definedName name="_xlnm.Print_Area" localSheetId="0">'Table of Contents'!$B$2:$B$44</definedName>
    <definedName name="_xlnm.Print_Titles" localSheetId="7">'7. HSA-level summary'!$A:$A,'7. HSA-level summary'!$1:$3</definedName>
    <definedName name="_xlnm.Print_Titles" localSheetId="9">'9. Episode Treatment Group'!$1:$3</definedName>
    <definedName name="tdl_pmpm">#REF!</definedName>
  </definedNames>
  <calcPr calcId="145621"/>
</workbook>
</file>

<file path=xl/calcChain.xml><?xml version="1.0" encoding="utf-8"?>
<calcChain xmlns="http://schemas.openxmlformats.org/spreadsheetml/2006/main">
  <c r="B10" i="79" l="1"/>
  <c r="J19" i="80" l="1"/>
  <c r="I19" i="80"/>
  <c r="H19" i="80"/>
  <c r="J4" i="80" l="1"/>
  <c r="I4" i="80"/>
  <c r="I11" i="81"/>
  <c r="I26" i="81"/>
  <c r="G26" i="81"/>
  <c r="F13" i="71"/>
  <c r="G5" i="70"/>
  <c r="H13" i="71" l="1"/>
  <c r="G12" i="71"/>
  <c r="G11" i="71"/>
  <c r="F11" i="71"/>
  <c r="F10" i="71"/>
  <c r="H9" i="71"/>
  <c r="G8" i="71"/>
  <c r="G7" i="71"/>
  <c r="F7" i="71"/>
  <c r="F6" i="71"/>
  <c r="H5" i="71"/>
  <c r="E13" i="71"/>
  <c r="G13" i="71" s="1"/>
  <c r="D13" i="71"/>
  <c r="C13" i="71"/>
  <c r="E12" i="71"/>
  <c r="D12" i="71"/>
  <c r="F12" i="71" s="1"/>
  <c r="C12" i="71"/>
  <c r="H12" i="71" s="1"/>
  <c r="E11" i="71"/>
  <c r="H11" i="71" s="1"/>
  <c r="D11" i="71"/>
  <c r="C11" i="71"/>
  <c r="E10" i="71"/>
  <c r="H10" i="71" s="1"/>
  <c r="D10" i="71"/>
  <c r="C10" i="71"/>
  <c r="E9" i="71"/>
  <c r="G9" i="71" s="1"/>
  <c r="D9" i="71"/>
  <c r="F9" i="71" s="1"/>
  <c r="C9" i="71"/>
  <c r="E8" i="71"/>
  <c r="D8" i="71"/>
  <c r="F8" i="71" s="1"/>
  <c r="C8" i="71"/>
  <c r="H8" i="71" s="1"/>
  <c r="E7" i="71"/>
  <c r="H7" i="71" s="1"/>
  <c r="D7" i="71"/>
  <c r="C7" i="71"/>
  <c r="E6" i="71"/>
  <c r="H6" i="71" s="1"/>
  <c r="D6" i="71"/>
  <c r="C6" i="71"/>
  <c r="E5" i="71"/>
  <c r="G5" i="71" s="1"/>
  <c r="D5" i="71"/>
  <c r="F5" i="71" s="1"/>
  <c r="C5" i="71"/>
  <c r="I13" i="70"/>
  <c r="H13" i="70"/>
  <c r="G13" i="70"/>
  <c r="I12" i="70"/>
  <c r="H12" i="70"/>
  <c r="G12" i="70"/>
  <c r="I11" i="70"/>
  <c r="H11" i="70"/>
  <c r="G11" i="70"/>
  <c r="I10" i="70"/>
  <c r="H10" i="70"/>
  <c r="G10" i="70"/>
  <c r="I9" i="70"/>
  <c r="H9" i="70"/>
  <c r="G9" i="70"/>
  <c r="I8" i="70"/>
  <c r="H8" i="70"/>
  <c r="G8" i="70"/>
  <c r="I7" i="70"/>
  <c r="H7" i="70"/>
  <c r="G7" i="70"/>
  <c r="I6" i="70"/>
  <c r="H6" i="70"/>
  <c r="G6" i="70"/>
  <c r="I5" i="70"/>
  <c r="H5" i="70"/>
  <c r="I13" i="69"/>
  <c r="H13" i="69"/>
  <c r="G13" i="69"/>
  <c r="I6" i="69"/>
  <c r="I7" i="69"/>
  <c r="I8" i="69"/>
  <c r="I9" i="69"/>
  <c r="I10" i="69"/>
  <c r="I11" i="69"/>
  <c r="I12" i="69"/>
  <c r="I5" i="69"/>
  <c r="H5" i="69"/>
  <c r="H6" i="69"/>
  <c r="H7" i="69"/>
  <c r="H8" i="69"/>
  <c r="H9" i="69"/>
  <c r="H10" i="69"/>
  <c r="H11" i="69"/>
  <c r="H12" i="69"/>
  <c r="G6" i="69"/>
  <c r="G7" i="69"/>
  <c r="G8" i="69"/>
  <c r="G9" i="69"/>
  <c r="G10" i="69"/>
  <c r="G11" i="69"/>
  <c r="G12" i="69"/>
  <c r="G5" i="69"/>
  <c r="F13" i="69"/>
  <c r="E13" i="69"/>
  <c r="D13" i="69"/>
  <c r="F13" i="70"/>
  <c r="E13" i="70"/>
  <c r="D13" i="70"/>
  <c r="C13" i="70"/>
  <c r="C13" i="69"/>
  <c r="G6" i="71" l="1"/>
  <c r="G10" i="71"/>
  <c r="G7" i="1"/>
  <c r="G6" i="1"/>
  <c r="F8" i="1"/>
  <c r="F7" i="1"/>
  <c r="F6" i="1"/>
  <c r="E7" i="1"/>
  <c r="E6" i="1"/>
  <c r="C8" i="1"/>
  <c r="D8" i="1"/>
  <c r="G8" i="1" s="1"/>
  <c r="B8" i="1"/>
  <c r="E8" i="1" s="1"/>
  <c r="K18" i="80" l="1"/>
  <c r="L18" i="80" s="1"/>
  <c r="K17" i="80"/>
  <c r="L17" i="80" s="1"/>
  <c r="K16" i="80"/>
  <c r="L16" i="80" s="1"/>
  <c r="K15" i="80"/>
  <c r="L15" i="80" s="1"/>
  <c r="K14" i="80"/>
  <c r="L14" i="80" s="1"/>
  <c r="K13" i="80"/>
  <c r="L13" i="80" s="1"/>
  <c r="K12" i="80"/>
  <c r="L12" i="80" s="1"/>
  <c r="K11" i="80"/>
  <c r="L11" i="80" s="1"/>
  <c r="K10" i="80"/>
  <c r="L10" i="80" s="1"/>
  <c r="K9" i="80"/>
  <c r="L9" i="80" s="1"/>
  <c r="K8" i="80"/>
  <c r="L8" i="80" s="1"/>
  <c r="K7" i="80"/>
  <c r="L7" i="80" s="1"/>
  <c r="K6" i="80"/>
  <c r="L6" i="80" s="1"/>
  <c r="K5" i="80"/>
  <c r="L5" i="80" s="1"/>
  <c r="K4" i="80"/>
  <c r="B5" i="80"/>
  <c r="C5" i="80"/>
  <c r="D5" i="80"/>
  <c r="B6" i="80"/>
  <c r="C6" i="80"/>
  <c r="D6" i="80"/>
  <c r="B7" i="80"/>
  <c r="C7" i="80"/>
  <c r="D7" i="80"/>
  <c r="B8" i="80"/>
  <c r="C8" i="80"/>
  <c r="D8" i="80"/>
  <c r="B9" i="80"/>
  <c r="C9" i="80"/>
  <c r="D9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4" i="80"/>
  <c r="C14" i="80"/>
  <c r="D14" i="80"/>
  <c r="B15" i="80"/>
  <c r="C15" i="80"/>
  <c r="D15" i="80"/>
  <c r="B16" i="80"/>
  <c r="C16" i="80"/>
  <c r="D16" i="80"/>
  <c r="B17" i="80"/>
  <c r="C17" i="80"/>
  <c r="D17" i="80"/>
  <c r="B18" i="80"/>
  <c r="C18" i="80"/>
  <c r="D18" i="80"/>
  <c r="D4" i="80"/>
  <c r="C4" i="80"/>
  <c r="B4" i="80"/>
  <c r="E5" i="80"/>
  <c r="F5" i="80"/>
  <c r="G5" i="80"/>
  <c r="J5" i="80" s="1"/>
  <c r="E6" i="80"/>
  <c r="F6" i="80"/>
  <c r="G6" i="80"/>
  <c r="E7" i="80"/>
  <c r="H7" i="80" s="1"/>
  <c r="F7" i="80"/>
  <c r="G7" i="80"/>
  <c r="E8" i="80"/>
  <c r="F8" i="80"/>
  <c r="I8" i="80" s="1"/>
  <c r="G8" i="80"/>
  <c r="E9" i="80"/>
  <c r="F9" i="80"/>
  <c r="G9" i="80"/>
  <c r="J9" i="80" s="1"/>
  <c r="E10" i="80"/>
  <c r="F10" i="80"/>
  <c r="G10" i="80"/>
  <c r="E11" i="80"/>
  <c r="H11" i="80" s="1"/>
  <c r="F11" i="80"/>
  <c r="G11" i="80"/>
  <c r="E12" i="80"/>
  <c r="F12" i="80"/>
  <c r="I12" i="80" s="1"/>
  <c r="G12" i="80"/>
  <c r="E13" i="80"/>
  <c r="F13" i="80"/>
  <c r="G13" i="80"/>
  <c r="J13" i="80" s="1"/>
  <c r="E14" i="80"/>
  <c r="F14" i="80"/>
  <c r="G14" i="80"/>
  <c r="E15" i="80"/>
  <c r="H15" i="80" s="1"/>
  <c r="F15" i="80"/>
  <c r="G15" i="80"/>
  <c r="E16" i="80"/>
  <c r="F16" i="80"/>
  <c r="I16" i="80" s="1"/>
  <c r="G16" i="80"/>
  <c r="E17" i="80"/>
  <c r="F17" i="80"/>
  <c r="G17" i="80"/>
  <c r="J17" i="80" s="1"/>
  <c r="E18" i="80"/>
  <c r="F18" i="80"/>
  <c r="G18" i="80"/>
  <c r="F4" i="80"/>
  <c r="G4" i="80"/>
  <c r="E4" i="80"/>
  <c r="H17" i="80" l="1"/>
  <c r="H13" i="80"/>
  <c r="H9" i="80"/>
  <c r="H5" i="80"/>
  <c r="E19" i="80"/>
  <c r="G19" i="80"/>
  <c r="H18" i="80"/>
  <c r="J16" i="80"/>
  <c r="I15" i="80"/>
  <c r="H14" i="80"/>
  <c r="J12" i="80"/>
  <c r="I11" i="80"/>
  <c r="H10" i="80"/>
  <c r="J8" i="80"/>
  <c r="I7" i="80"/>
  <c r="H6" i="80"/>
  <c r="H4" i="80"/>
  <c r="B19" i="80"/>
  <c r="I18" i="80"/>
  <c r="J15" i="80"/>
  <c r="I14" i="80"/>
  <c r="J11" i="80"/>
  <c r="I10" i="80"/>
  <c r="J7" i="80"/>
  <c r="I6" i="80"/>
  <c r="F19" i="80"/>
  <c r="C19" i="80"/>
  <c r="K19" i="80"/>
  <c r="L4" i="80"/>
  <c r="L19" i="80" s="1"/>
  <c r="J18" i="80"/>
  <c r="I17" i="80"/>
  <c r="H16" i="80"/>
  <c r="J14" i="80"/>
  <c r="I13" i="80"/>
  <c r="H12" i="80"/>
  <c r="J10" i="80"/>
  <c r="I9" i="80"/>
  <c r="H8" i="80"/>
  <c r="J6" i="80"/>
  <c r="I5" i="80"/>
  <c r="D19" i="80"/>
  <c r="J4" i="78"/>
  <c r="K4" i="78"/>
  <c r="J5" i="78"/>
  <c r="K5" i="78"/>
  <c r="J6" i="78"/>
  <c r="K6" i="78"/>
  <c r="J7" i="78"/>
  <c r="K7" i="78"/>
  <c r="J8" i="78"/>
  <c r="K8" i="78"/>
  <c r="J9" i="78"/>
  <c r="K9" i="78"/>
  <c r="J10" i="78"/>
  <c r="K10" i="78"/>
  <c r="J11" i="78"/>
  <c r="K11" i="78"/>
  <c r="J12" i="78"/>
  <c r="K12" i="78"/>
  <c r="J13" i="78"/>
  <c r="K13" i="78"/>
  <c r="J14" i="78"/>
  <c r="K14" i="78"/>
  <c r="J15" i="78"/>
  <c r="K15" i="78"/>
  <c r="J16" i="78"/>
  <c r="K16" i="78"/>
  <c r="J17" i="78"/>
  <c r="K17" i="78"/>
  <c r="J18" i="78"/>
  <c r="K18" i="78"/>
  <c r="J19" i="78"/>
  <c r="K19" i="78"/>
  <c r="J20" i="78"/>
  <c r="K20" i="78"/>
  <c r="J21" i="78"/>
  <c r="K21" i="78"/>
  <c r="J22" i="78"/>
  <c r="K22" i="78"/>
  <c r="J23" i="78"/>
  <c r="K23" i="78"/>
  <c r="J24" i="78"/>
  <c r="K24" i="78"/>
  <c r="J25" i="78"/>
  <c r="K25" i="78"/>
  <c r="J26" i="78"/>
  <c r="K26" i="78"/>
  <c r="J27" i="78"/>
  <c r="K27" i="78"/>
  <c r="J28" i="78"/>
  <c r="K28" i="78"/>
  <c r="J29" i="78"/>
  <c r="K29" i="78"/>
  <c r="J30" i="78"/>
  <c r="K30" i="78"/>
  <c r="J31" i="78"/>
  <c r="K31" i="78"/>
  <c r="J32" i="78"/>
  <c r="K32" i="78"/>
  <c r="J33" i="78"/>
  <c r="K33" i="78"/>
  <c r="J34" i="78"/>
  <c r="K34" i="78"/>
  <c r="J35" i="78"/>
  <c r="K35" i="78"/>
  <c r="J36" i="78"/>
  <c r="K36" i="78"/>
  <c r="J37" i="78"/>
  <c r="K37" i="78"/>
  <c r="J38" i="78"/>
  <c r="K38" i="78"/>
  <c r="J39" i="78"/>
  <c r="K39" i="78"/>
  <c r="J40" i="78"/>
  <c r="K40" i="78"/>
  <c r="J41" i="78"/>
  <c r="K41" i="78"/>
  <c r="J42" i="78"/>
  <c r="K42" i="78"/>
  <c r="J43" i="78"/>
  <c r="K43" i="78"/>
  <c r="J44" i="78"/>
  <c r="K44" i="78"/>
  <c r="J45" i="78"/>
  <c r="K45" i="78"/>
  <c r="J46" i="78"/>
  <c r="K46" i="78"/>
  <c r="J47" i="78"/>
  <c r="K47" i="78"/>
  <c r="J48" i="78"/>
  <c r="K48" i="78"/>
  <c r="J49" i="78"/>
  <c r="K49" i="78"/>
  <c r="J50" i="78"/>
  <c r="K50" i="78"/>
  <c r="J51" i="78"/>
  <c r="K51" i="78"/>
  <c r="J52" i="78"/>
  <c r="K52" i="78"/>
  <c r="J53" i="78"/>
  <c r="K53" i="78"/>
  <c r="J54" i="78"/>
  <c r="K54" i="78"/>
  <c r="J55" i="78"/>
  <c r="K55" i="78"/>
  <c r="J56" i="78"/>
  <c r="K56" i="78"/>
  <c r="J57" i="78"/>
  <c r="K57" i="78"/>
  <c r="J58" i="78"/>
  <c r="K58" i="78"/>
  <c r="J59" i="78"/>
  <c r="K59" i="78"/>
  <c r="J60" i="78"/>
  <c r="K60" i="78"/>
  <c r="J61" i="78"/>
  <c r="K61" i="78"/>
  <c r="J62" i="78"/>
  <c r="K62" i="78"/>
  <c r="J63" i="78"/>
  <c r="K63" i="78"/>
  <c r="J64" i="78"/>
  <c r="K64" i="78"/>
  <c r="J65" i="78"/>
  <c r="K65" i="78"/>
  <c r="J66" i="78"/>
  <c r="K66" i="78"/>
  <c r="J67" i="78"/>
  <c r="K67" i="78"/>
  <c r="J68" i="78"/>
  <c r="K68" i="78"/>
  <c r="J69" i="78"/>
  <c r="K69" i="78"/>
  <c r="I5" i="78"/>
  <c r="I6" i="78"/>
  <c r="I7" i="78"/>
  <c r="I8" i="78"/>
  <c r="I9" i="78"/>
  <c r="I10" i="78"/>
  <c r="I11" i="78"/>
  <c r="I12" i="78"/>
  <c r="I13" i="78"/>
  <c r="I14" i="78"/>
  <c r="I15" i="78"/>
  <c r="I16" i="78"/>
  <c r="I17" i="78"/>
  <c r="I18" i="78"/>
  <c r="I19" i="78"/>
  <c r="I20" i="78"/>
  <c r="I21" i="78"/>
  <c r="I22" i="78"/>
  <c r="I23" i="78"/>
  <c r="I24" i="78"/>
  <c r="I25" i="78"/>
  <c r="I26" i="78"/>
  <c r="I27" i="78"/>
  <c r="I28" i="78"/>
  <c r="I29" i="78"/>
  <c r="I30" i="78"/>
  <c r="I31" i="78"/>
  <c r="I32" i="78"/>
  <c r="I33" i="78"/>
  <c r="I34" i="78"/>
  <c r="I35" i="78"/>
  <c r="I36" i="78"/>
  <c r="I37" i="78"/>
  <c r="I38" i="78"/>
  <c r="I39" i="78"/>
  <c r="I40" i="78"/>
  <c r="I41" i="78"/>
  <c r="I42" i="78"/>
  <c r="I43" i="78"/>
  <c r="I44" i="78"/>
  <c r="I45" i="78"/>
  <c r="I46" i="78"/>
  <c r="I47" i="78"/>
  <c r="I48" i="78"/>
  <c r="I49" i="78"/>
  <c r="I50" i="78"/>
  <c r="I51" i="78"/>
  <c r="I52" i="78"/>
  <c r="I53" i="78"/>
  <c r="I54" i="78"/>
  <c r="I55" i="78"/>
  <c r="I56" i="78"/>
  <c r="I57" i="78"/>
  <c r="I58" i="78"/>
  <c r="I59" i="78"/>
  <c r="I60" i="78"/>
  <c r="I61" i="78"/>
  <c r="I62" i="78"/>
  <c r="I63" i="78"/>
  <c r="I64" i="78"/>
  <c r="I65" i="78"/>
  <c r="I66" i="78"/>
  <c r="I67" i="78"/>
  <c r="I68" i="78"/>
  <c r="I69" i="78"/>
  <c r="I4" i="78"/>
  <c r="M70" i="78"/>
  <c r="L70" i="78"/>
  <c r="D70" i="78"/>
  <c r="E70" i="78"/>
  <c r="C70" i="78"/>
  <c r="H70" i="78"/>
  <c r="G70" i="78"/>
  <c r="F70" i="78"/>
  <c r="I70" i="78" l="1"/>
  <c r="K70" i="78"/>
  <c r="J70" i="78"/>
  <c r="I54" i="81"/>
  <c r="I53" i="81"/>
  <c r="I52" i="81"/>
  <c r="I51" i="81"/>
  <c r="I50" i="81"/>
  <c r="I49" i="81"/>
  <c r="I48" i="81"/>
  <c r="I47" i="81"/>
  <c r="I46" i="81"/>
  <c r="I45" i="81"/>
  <c r="I44" i="81"/>
  <c r="I43" i="81"/>
  <c r="I42" i="81"/>
  <c r="I41" i="81"/>
  <c r="I40" i="81"/>
  <c r="I39" i="81"/>
  <c r="I38" i="81"/>
  <c r="I37" i="81"/>
  <c r="I36" i="81"/>
  <c r="I35" i="81"/>
  <c r="I34" i="81"/>
  <c r="I33" i="81"/>
  <c r="I32" i="81"/>
  <c r="I31" i="81"/>
  <c r="I30" i="81"/>
  <c r="I25" i="81"/>
  <c r="I24" i="81"/>
  <c r="I23" i="81"/>
  <c r="I22" i="81"/>
  <c r="I21" i="81"/>
  <c r="I20" i="81"/>
  <c r="I19" i="81"/>
  <c r="I18" i="81"/>
  <c r="I17" i="81"/>
  <c r="I15" i="81"/>
  <c r="I14" i="81"/>
  <c r="I13" i="81"/>
  <c r="I12" i="81"/>
  <c r="I10" i="81"/>
  <c r="I9" i="81"/>
  <c r="I8" i="81"/>
  <c r="I16" i="81" l="1"/>
  <c r="I7" i="81"/>
  <c r="I29" i="81"/>
  <c r="I57" i="81" l="1"/>
  <c r="I55" i="81"/>
  <c r="G50" i="81" l="1"/>
  <c r="G46" i="81"/>
  <c r="G42" i="81"/>
  <c r="G38" i="81"/>
  <c r="G34" i="81"/>
  <c r="G30" i="81"/>
  <c r="G57" i="81"/>
  <c r="G49" i="81"/>
  <c r="G33" i="81"/>
  <c r="G53" i="81"/>
  <c r="G37" i="81"/>
  <c r="G15" i="81"/>
  <c r="G10" i="81"/>
  <c r="G7" i="81"/>
  <c r="G41" i="81"/>
  <c r="G19" i="81"/>
  <c r="G45" i="81"/>
  <c r="G29" i="81"/>
  <c r="G23" i="81"/>
  <c r="G14" i="81"/>
  <c r="G11" i="81"/>
  <c r="G40" i="81"/>
  <c r="G12" i="81"/>
  <c r="G32" i="81"/>
  <c r="G48" i="81"/>
  <c r="G8" i="81"/>
  <c r="G22" i="81"/>
  <c r="G39" i="81"/>
  <c r="G54" i="81"/>
  <c r="G24" i="81"/>
  <c r="G44" i="81"/>
  <c r="G18" i="81"/>
  <c r="G25" i="81"/>
  <c r="G47" i="81"/>
  <c r="G20" i="81"/>
  <c r="G16" i="81"/>
  <c r="G31" i="81"/>
  <c r="G9" i="81"/>
  <c r="G35" i="81"/>
  <c r="G51" i="81"/>
  <c r="G36" i="81"/>
  <c r="G52" i="81"/>
  <c r="G13" i="81"/>
  <c r="G21" i="81"/>
  <c r="G43" i="81"/>
  <c r="G17" i="81"/>
  <c r="D51" i="81"/>
  <c r="D47" i="81"/>
  <c r="D43" i="81"/>
  <c r="D39" i="81"/>
  <c r="D35" i="81"/>
  <c r="D31" i="81"/>
  <c r="D57" i="81"/>
  <c r="D46" i="81"/>
  <c r="D30" i="81"/>
  <c r="D24" i="81"/>
  <c r="D12" i="81"/>
  <c r="D50" i="81"/>
  <c r="D34" i="81"/>
  <c r="D54" i="81"/>
  <c r="D38" i="81"/>
  <c r="D16" i="81"/>
  <c r="D8" i="81"/>
  <c r="D42" i="81"/>
  <c r="D20" i="81"/>
  <c r="D15" i="81"/>
  <c r="D13" i="81"/>
  <c r="D23" i="81"/>
  <c r="D44" i="81"/>
  <c r="D18" i="81"/>
  <c r="D11" i="81"/>
  <c r="D32" i="81"/>
  <c r="D48" i="81"/>
  <c r="D14" i="81"/>
  <c r="D45" i="81"/>
  <c r="D26" i="81"/>
  <c r="D19" i="81"/>
  <c r="D40" i="81"/>
  <c r="D7" i="81"/>
  <c r="D10" i="81"/>
  <c r="D25" i="81"/>
  <c r="D33" i="81"/>
  <c r="D49" i="81"/>
  <c r="D17" i="81"/>
  <c r="D9" i="81"/>
  <c r="D41" i="81"/>
  <c r="D36" i="81"/>
  <c r="D52" i="81"/>
  <c r="D21" i="81"/>
  <c r="D22" i="81"/>
  <c r="D29" i="81"/>
  <c r="D37" i="81"/>
  <c r="D53" i="81"/>
  <c r="D55" i="81"/>
  <c r="G55" i="81"/>
</calcChain>
</file>

<file path=xl/sharedStrings.xml><?xml version="1.0" encoding="utf-8"?>
<sst xmlns="http://schemas.openxmlformats.org/spreadsheetml/2006/main" count="871" uniqueCount="613">
  <si>
    <t>Year</t>
  </si>
  <si>
    <t>Rate of Change</t>
  </si>
  <si>
    <t>2010-2011</t>
  </si>
  <si>
    <t>2011-2012</t>
  </si>
  <si>
    <t>Member Months</t>
  </si>
  <si>
    <t>PMPM</t>
  </si>
  <si>
    <t>Member Payments</t>
  </si>
  <si>
    <t>&lt;$500</t>
  </si>
  <si>
    <t>&gt;$500 and &lt;$1,000</t>
  </si>
  <si>
    <t>&gt;$1,000 and &lt;$,2000</t>
  </si>
  <si>
    <t>&gt;$2,000 and &lt;$5,000</t>
  </si>
  <si>
    <t>&gt;$5,000</t>
  </si>
  <si>
    <t>Number of Members</t>
  </si>
  <si>
    <t>Percent of Members</t>
  </si>
  <si>
    <t>Average Risk Score</t>
  </si>
  <si>
    <t>Institutional Claims</t>
  </si>
  <si>
    <t>Professional Claims</t>
  </si>
  <si>
    <t>Delivery</t>
  </si>
  <si>
    <t>Surgery</t>
  </si>
  <si>
    <t>Behavioral Health</t>
  </si>
  <si>
    <t>Total</t>
  </si>
  <si>
    <t>&lt;$1,000</t>
  </si>
  <si>
    <t>&gt;$1,000 and &lt;$5,000</t>
  </si>
  <si>
    <t>&gt;$5,000 and &lt;$20,000</t>
  </si>
  <si>
    <t>&gt;$20,000 and &lt;$50,000</t>
  </si>
  <si>
    <t>&gt;$50,000</t>
  </si>
  <si>
    <t xml:space="preserve">Source: </t>
  </si>
  <si>
    <t>The Lewin Group analysis of medical claims data from the Massachusetts’s All-Payer Claims Database, three major commercial carriers.</t>
  </si>
  <si>
    <t xml:space="preserve">The Lewin Group analysis of medical claims data from the Massachusetts’s All-Payer Claims Database, three major commercial carriers.  </t>
  </si>
  <si>
    <t>Notes:</t>
  </si>
  <si>
    <t>.</t>
  </si>
  <si>
    <t>Other Institutional</t>
  </si>
  <si>
    <t>Lab/X-Ray</t>
  </si>
  <si>
    <t>Outpatient</t>
  </si>
  <si>
    <t>Inpatient</t>
  </si>
  <si>
    <t>Professional</t>
  </si>
  <si>
    <t>Fall River</t>
  </si>
  <si>
    <t>Taunton</t>
  </si>
  <si>
    <t>Metro South</t>
  </si>
  <si>
    <t>Providence</t>
  </si>
  <si>
    <t>Wareham</t>
  </si>
  <si>
    <t>New Bedford</t>
  </si>
  <si>
    <t>Attleboro</t>
  </si>
  <si>
    <t>Hyannis</t>
  </si>
  <si>
    <t>Cape and Islands</t>
  </si>
  <si>
    <t>Falmouth</t>
  </si>
  <si>
    <t>Nantucket</t>
  </si>
  <si>
    <t>Oak Bluffs</t>
  </si>
  <si>
    <t>Newton</t>
  </si>
  <si>
    <t>Metro Boston</t>
  </si>
  <si>
    <t>Needham</t>
  </si>
  <si>
    <t>Waltham</t>
  </si>
  <si>
    <t>Cambridge</t>
  </si>
  <si>
    <t>Arlington</t>
  </si>
  <si>
    <t>Boston</t>
  </si>
  <si>
    <t>Brockton</t>
  </si>
  <si>
    <t>Plymouth</t>
  </si>
  <si>
    <t>South Shore</t>
  </si>
  <si>
    <t>South Weymouth</t>
  </si>
  <si>
    <t>Quincy</t>
  </si>
  <si>
    <t>Milton</t>
  </si>
  <si>
    <t>Stoneham</t>
  </si>
  <si>
    <t>Melrose</t>
  </si>
  <si>
    <t>Medford</t>
  </si>
  <si>
    <t>Winthrop</t>
  </si>
  <si>
    <t>Everett</t>
  </si>
  <si>
    <t>Malden</t>
  </si>
  <si>
    <t>Somerville</t>
  </si>
  <si>
    <t>Norfolk</t>
  </si>
  <si>
    <t>Norwood</t>
  </si>
  <si>
    <t>Stoughton</t>
  </si>
  <si>
    <t>Natick</t>
  </si>
  <si>
    <t>Metro West</t>
  </si>
  <si>
    <t>Woonsocket</t>
  </si>
  <si>
    <t>Newburyport</t>
  </si>
  <si>
    <t>Upper North Shore</t>
  </si>
  <si>
    <t>Beverly</t>
  </si>
  <si>
    <t>Lower North Shore</t>
  </si>
  <si>
    <t>Salem</t>
  </si>
  <si>
    <t>Gloucester</t>
  </si>
  <si>
    <t>Lynn</t>
  </si>
  <si>
    <t>Winchester</t>
  </si>
  <si>
    <t>Lowell</t>
  </si>
  <si>
    <t>Lawrence</t>
  </si>
  <si>
    <t>East Merrimack</t>
  </si>
  <si>
    <t>Methuen</t>
  </si>
  <si>
    <t>Haverhill</t>
  </si>
  <si>
    <t>Burlington</t>
  </si>
  <si>
    <t>Concord</t>
  </si>
  <si>
    <t>Worcester</t>
  </si>
  <si>
    <t>Central Massachusetts</t>
  </si>
  <si>
    <t>Marlborough</t>
  </si>
  <si>
    <t>Ware</t>
  </si>
  <si>
    <t>Webster</t>
  </si>
  <si>
    <t>Southbridge</t>
  </si>
  <si>
    <t>Clinton</t>
  </si>
  <si>
    <t>Gardner</t>
  </si>
  <si>
    <t>Fitchburg</t>
  </si>
  <si>
    <t>Ayer</t>
  </si>
  <si>
    <t>Leominster</t>
  </si>
  <si>
    <t>Greenfield</t>
  </si>
  <si>
    <t>Athol</t>
  </si>
  <si>
    <t>North Adams</t>
  </si>
  <si>
    <t>Berkshires</t>
  </si>
  <si>
    <t>Pittsfield</t>
  </si>
  <si>
    <t>Great Barrington</t>
  </si>
  <si>
    <t>Springfield</t>
  </si>
  <si>
    <t>Northampton</t>
  </si>
  <si>
    <t>Westfield</t>
  </si>
  <si>
    <t>Palmer</t>
  </si>
  <si>
    <t>Holyoke</t>
  </si>
  <si>
    <t>Ludlow</t>
  </si>
  <si>
    <t>Norwood / Attleboro</t>
  </si>
  <si>
    <t>West Merrimack / Middlesex</t>
  </si>
  <si>
    <t>Pioneer Valley / Franklin</t>
  </si>
  <si>
    <t>65+</t>
  </si>
  <si>
    <t>26-64</t>
  </si>
  <si>
    <t>19-25</t>
  </si>
  <si>
    <t>0-18</t>
  </si>
  <si>
    <t>Sex</t>
  </si>
  <si>
    <t>Age Category</t>
  </si>
  <si>
    <t xml:space="preserve">Claims Payments </t>
  </si>
  <si>
    <t xml:space="preserve">Share of Payments </t>
  </si>
  <si>
    <t>PMPMs</t>
  </si>
  <si>
    <t xml:space="preserve"> </t>
  </si>
  <si>
    <t>ETG Number</t>
  </si>
  <si>
    <t>ETG Name</t>
  </si>
  <si>
    <t>2012 Spending</t>
  </si>
  <si>
    <t>AIDS</t>
  </si>
  <si>
    <t>Septicemia</t>
  </si>
  <si>
    <t>Immunodeficiencies</t>
  </si>
  <si>
    <t>Non-toxic goiter</t>
  </si>
  <si>
    <t>Diabetes</t>
  </si>
  <si>
    <t>n/a</t>
  </si>
  <si>
    <t>Nutritional deficiency</t>
  </si>
  <si>
    <t>Gout</t>
  </si>
  <si>
    <t>Hyperlipidemia, other</t>
  </si>
  <si>
    <t>Obesity</t>
  </si>
  <si>
    <t>Dehydration</t>
  </si>
  <si>
    <t>Cystic fibrosis</t>
  </si>
  <si>
    <t>Agranulocytosis</t>
  </si>
  <si>
    <t>Thrombocytopenia</t>
  </si>
  <si>
    <t>Hemophilia</t>
  </si>
  <si>
    <t>Leukemia</t>
  </si>
  <si>
    <t>Sickle-cell anemia</t>
  </si>
  <si>
    <t>Lymphoma</t>
  </si>
  <si>
    <t>Multiple myeloma</t>
  </si>
  <si>
    <t>Mood disorder, depressed</t>
  </si>
  <si>
    <t>Mood disorder, bipolar</t>
  </si>
  <si>
    <t>Dementia</t>
  </si>
  <si>
    <t>Autism &amp; child psychoses</t>
  </si>
  <si>
    <t>Personality disorder</t>
  </si>
  <si>
    <t>Eating disorder</t>
  </si>
  <si>
    <t>Psychosexual disorder</t>
  </si>
  <si>
    <t>Attention deficit disorder</t>
  </si>
  <si>
    <t>Development disorder</t>
  </si>
  <si>
    <t>Somatoform disorder</t>
  </si>
  <si>
    <t>Acute alcohol intoxication</t>
  </si>
  <si>
    <t>Alcohol dependence</t>
  </si>
  <si>
    <t>Other drug dependence</t>
  </si>
  <si>
    <t>Viral meningitis</t>
  </si>
  <si>
    <t>Bacterial &amp; fungal meningitis</t>
  </si>
  <si>
    <t>Viral encephalitis</t>
  </si>
  <si>
    <t>Nonviral encephalitis</t>
  </si>
  <si>
    <t>Parasitic encephalitis</t>
  </si>
  <si>
    <t>Toxic encephalitis</t>
  </si>
  <si>
    <t>Brain abscess</t>
  </si>
  <si>
    <t>Spinal abscess</t>
  </si>
  <si>
    <t>Multiple sclerosis</t>
  </si>
  <si>
    <t>Epilepsy</t>
  </si>
  <si>
    <t>Cerebral vascular disease</t>
  </si>
  <si>
    <t>Brain trauma</t>
  </si>
  <si>
    <t>Spinal trauma</t>
  </si>
  <si>
    <t>Amyotrophic lateral sclerosis</t>
  </si>
  <si>
    <t>Migraine headache</t>
  </si>
  <si>
    <t>Carpal tunnel syndrome</t>
  </si>
  <si>
    <t>Other neurological diseases</t>
  </si>
  <si>
    <t>Internal eye infection</t>
  </si>
  <si>
    <t>Conjunctivitis</t>
  </si>
  <si>
    <t>Glaucoma</t>
  </si>
  <si>
    <t>Cataract</t>
  </si>
  <si>
    <t>Macular degeneration</t>
  </si>
  <si>
    <t>Heart or heart/lung transplant</t>
  </si>
  <si>
    <t>Cardiomyopathy</t>
  </si>
  <si>
    <t>Aortic aneurysm</t>
  </si>
  <si>
    <t>Heart failure, diastolic</t>
  </si>
  <si>
    <t>Cardiac infection</t>
  </si>
  <si>
    <t>Valvular disorder</t>
  </si>
  <si>
    <t>Severe heart block</t>
  </si>
  <si>
    <t>Hypertension</t>
  </si>
  <si>
    <t>Cardiac congenital disorder</t>
  </si>
  <si>
    <t>Cardiac trauma</t>
  </si>
  <si>
    <t>Arterial inflammation</t>
  </si>
  <si>
    <t>Arterial trauma</t>
  </si>
  <si>
    <t>Venous trauma</t>
  </si>
  <si>
    <t>Otitis media</t>
  </si>
  <si>
    <t>Allergic rhinitis</t>
  </si>
  <si>
    <t>Acute sinusitis</t>
  </si>
  <si>
    <t>Chronic sinusitis</t>
  </si>
  <si>
    <t>Lung transplant</t>
  </si>
  <si>
    <t>Viral pneumonia</t>
  </si>
  <si>
    <t>Acute bronchitis</t>
  </si>
  <si>
    <t>Asthma</t>
  </si>
  <si>
    <t>Chest trauma, open</t>
  </si>
  <si>
    <t>Pulmonary embolism</t>
  </si>
  <si>
    <t>Ulcer</t>
  </si>
  <si>
    <t>Appendicitis</t>
  </si>
  <si>
    <t>Bowel obstruction</t>
  </si>
  <si>
    <t>Irritable bowel syndrome</t>
  </si>
  <si>
    <t>Hiatal hernia</t>
  </si>
  <si>
    <t>Liver transplant</t>
  </si>
  <si>
    <t>Infectious hepatitis</t>
  </si>
  <si>
    <t>Non-infectious hepatitis</t>
  </si>
  <si>
    <t>Cirrhosis</t>
  </si>
  <si>
    <t>Acute pancreatitis</t>
  </si>
  <si>
    <t>Chronic pancreatitis</t>
  </si>
  <si>
    <t>Cholelithiasis</t>
  </si>
  <si>
    <t>Kidney transplant</t>
  </si>
  <si>
    <t>Acute renal failure</t>
  </si>
  <si>
    <t>Chronic renal failure</t>
  </si>
  <si>
    <t>Acute renal inflammation</t>
  </si>
  <si>
    <t>Nephrotic syndrome</t>
  </si>
  <si>
    <t>Other renal conditions</t>
  </si>
  <si>
    <t>Kidney stones</t>
  </si>
  <si>
    <t>Urinary incontinence</t>
  </si>
  <si>
    <t>Male infertility</t>
  </si>
  <si>
    <t>Ectopic pregnancy</t>
  </si>
  <si>
    <t>Spontaneous abortion</t>
  </si>
  <si>
    <t>Induced abortion</t>
  </si>
  <si>
    <t>Endometriosis</t>
  </si>
  <si>
    <t>Acne</t>
  </si>
  <si>
    <t>Contact dermatitis</t>
  </si>
  <si>
    <t>Psoriasis</t>
  </si>
  <si>
    <t>Viral skin infection</t>
  </si>
  <si>
    <t>Fungal skin infection</t>
  </si>
  <si>
    <t>Parasitic skin infection</t>
  </si>
  <si>
    <t>Burns</t>
  </si>
  <si>
    <t xml:space="preserve">Open wound </t>
  </si>
  <si>
    <t>Juvenile rheumatoid arthritis</t>
  </si>
  <si>
    <t>Adult rheumatoid arthritis</t>
  </si>
  <si>
    <t>Lupus</t>
  </si>
  <si>
    <t>Osteoporosis</t>
  </si>
  <si>
    <t>Chromosomal anomalies</t>
  </si>
  <si>
    <t>Routine inoculation</t>
  </si>
  <si>
    <t>Non-routine inoculation</t>
  </si>
  <si>
    <t>Routine exam</t>
  </si>
  <si>
    <t>Conditional exam</t>
  </si>
  <si>
    <t>Administrative services</t>
  </si>
  <si>
    <t>Environmental trauma</t>
  </si>
  <si>
    <t xml:space="preserve">This analysis is based on data from a single calendar year.  Some episodes may span multiple years. </t>
  </si>
  <si>
    <t>In this case, the spending includes spending that occurs in 2012 only, and the episode is counted in the 2012 total.</t>
  </si>
  <si>
    <t>Table of Contents</t>
  </si>
  <si>
    <t>[CY 2010-2012]</t>
  </si>
  <si>
    <t>[CY 2012]</t>
  </si>
  <si>
    <t>Exhibit 1: Trends in Claims-Based Medical Spending and Enrollment, CY 2010-2012</t>
  </si>
  <si>
    <t>Exhibit 3: Trends in Out-of-Pocket Spending by Level, CY 2010-2012</t>
  </si>
  <si>
    <t>Exhibit 6: Claims-Based Medical Spending by Category of Service, CY 2012</t>
  </si>
  <si>
    <t>Exhibit 5: Trends in Risk Score, CY 2010-2012</t>
  </si>
  <si>
    <t>The change in quantity is calculated by repricing all services using a standardized fee schedule that does not vary by payer, provider, or time period.</t>
  </si>
  <si>
    <t>Quantity of Service PMPM</t>
  </si>
  <si>
    <t xml:space="preserve">This risk score is a measure of expected health spending based on diagnoses in the current year.  </t>
  </si>
  <si>
    <t>In general, higher risk scores are associated with higher spending and worse health status.</t>
  </si>
  <si>
    <t>2010-2012</t>
  </si>
  <si>
    <t>Category of Service</t>
  </si>
  <si>
    <t>CHIA/HPC created the display categories for use in the chartpack that accompanies this databook.</t>
  </si>
  <si>
    <t>Hospital Service Area</t>
  </si>
  <si>
    <t>Based on episodes of care, constructed using the Lewin Group's ETG methodology.</t>
  </si>
  <si>
    <t>An episode of care is a unit of analysis consisting of the set of services used to treat one occurrence of one condition for one person.</t>
  </si>
  <si>
    <t xml:space="preserve">The total spending in this sheet are  less than totals reported elsewhere due to certain claims lacking key fields used by the grouper. </t>
  </si>
  <si>
    <t>Risk scores are measured relative to the Massachusetts average in 2010.</t>
  </si>
  <si>
    <t>Total Spending  by Plan and Member</t>
  </si>
  <si>
    <t>Risk scores were calculated using the Symmetry Episode Risk Group software.</t>
  </si>
  <si>
    <t>Episodes were produced using the Episode Treatment Group (ETG) software.</t>
  </si>
  <si>
    <t>The Lewin Group analysis of medical claims data from the Massachusetts’s All-Payer Claims Database, three major commercial carriers</t>
  </si>
  <si>
    <t>Total (average)</t>
  </si>
  <si>
    <t>Risk scores are calculated only for members with more than six months of enrollment in one year and are measured relative to the Massachusetts average in 2012.</t>
  </si>
  <si>
    <t xml:space="preserve">2012 Number of Episodes </t>
  </si>
  <si>
    <t>Average Annual Rate of Change</t>
  </si>
  <si>
    <t>HIV sero-positive w/o AIDS</t>
  </si>
  <si>
    <t>Other infectious diseases</t>
  </si>
  <si>
    <t>Infectious diseases signs &amp; symptoms</t>
  </si>
  <si>
    <t>Lipidoses (Gauchers Disease, Fabry Disease, Mucolipidosis I-III)</t>
  </si>
  <si>
    <t>Hyper-functioning thyroid gland</t>
  </si>
  <si>
    <t>Hypo-functioning thyroid gland</t>
  </si>
  <si>
    <t>Malignant neoplasm of thyroid gland</t>
  </si>
  <si>
    <t>Non-malignant neoplasm of thyroid gland</t>
  </si>
  <si>
    <t>Other diseases of thyroid gland</t>
  </si>
  <si>
    <t>Malignant neoplasm of pancreatic gland</t>
  </si>
  <si>
    <t>Non-malignant neoplasm of pancreas</t>
  </si>
  <si>
    <t>Malignant neoplasm of pituitary gland</t>
  </si>
  <si>
    <t>Non-malignant neoplasm of pituitary gland</t>
  </si>
  <si>
    <t>Hyper-functioning adrenal gland</t>
  </si>
  <si>
    <t>Hypo-functioning adrenal gland</t>
  </si>
  <si>
    <t>Malignant neoplasm of adrenal gland</t>
  </si>
  <si>
    <t>Non-malignant neoplasm of adrenal gland</t>
  </si>
  <si>
    <t>Hyper-functioning parathyroid gland</t>
  </si>
  <si>
    <t>Hypo-functioning parathyroid gland</t>
  </si>
  <si>
    <t>Malignant neoplasm of parathyroid gland</t>
  </si>
  <si>
    <t>Non-malignant neoplasm of parathyroid gland</t>
  </si>
  <si>
    <t>Female sex gland disorders</t>
  </si>
  <si>
    <t>Male sex gland disorders</t>
  </si>
  <si>
    <t>Other metabolic disorders</t>
  </si>
  <si>
    <t>Other diseases of endocrine glands</t>
  </si>
  <si>
    <t>Endocrine disease signs &amp; symptoms</t>
  </si>
  <si>
    <t>Other malignancies of blood &amp; lymphatic systems</t>
  </si>
  <si>
    <t>Myelodysplastic syndromes</t>
  </si>
  <si>
    <t>Anemia of chronic diseases</t>
  </si>
  <si>
    <t>Iron deficiency anemia</t>
  </si>
  <si>
    <t>Other hematologic diseases</t>
  </si>
  <si>
    <t>Hematology signs &amp; symptoms</t>
  </si>
  <si>
    <t>Organic drug or metabolic disorders</t>
  </si>
  <si>
    <t>Psychotic &amp; schizophrenic disorders</t>
  </si>
  <si>
    <t>Anxiety disorder or phobias</t>
  </si>
  <si>
    <t>Mental retardation</t>
  </si>
  <si>
    <t>Other neuropsychological or behavioral disorders</t>
  </si>
  <si>
    <t>Psychiatric diseases signs &amp; symptoms</t>
  </si>
  <si>
    <t>Cocaine or amphetamine dependence</t>
  </si>
  <si>
    <t>Opioid or barbiturate dependence</t>
  </si>
  <si>
    <t>Inflammation of central nervous system, other</t>
  </si>
  <si>
    <t>Malignant central nervous system metastases</t>
  </si>
  <si>
    <t>Malignant neoplasm of central nervous system</t>
  </si>
  <si>
    <t>Non-malignant neoplasm of central nervous system</t>
  </si>
  <si>
    <t>Alzheimer's disease</t>
  </si>
  <si>
    <t>Hereditary &amp; degenerative diseases of central nervous system, other</t>
  </si>
  <si>
    <t>Parkinson's disease</t>
  </si>
  <si>
    <t>Congenital disorders of central nervous system</t>
  </si>
  <si>
    <t>Inflammation of cranial nerves</t>
  </si>
  <si>
    <t>Inflammation of non-cranial nerves, except carpal tunnel</t>
  </si>
  <si>
    <t>Peripheral nerve neoplasm</t>
  </si>
  <si>
    <t>Traumatic disorders of cranial nerves</t>
  </si>
  <si>
    <t>Traumatic disorders of non-cranial nerves</t>
  </si>
  <si>
    <t>Congenital disorders of peripheral nerves</t>
  </si>
  <si>
    <t>Neurological diseases signs &amp; symptoms</t>
  </si>
  <si>
    <t>External eye infection, except conjunctivitis</t>
  </si>
  <si>
    <t>Inflammatory eye disease</t>
  </si>
  <si>
    <t>Malignant neoplasm of eye, internal</t>
  </si>
  <si>
    <t>Malignant neoplasm of eye, external</t>
  </si>
  <si>
    <t>Non-malignant neoplasm of eye, internal</t>
  </si>
  <si>
    <t>Non-malignant neoplasm of eye, external</t>
  </si>
  <si>
    <t>Trauma of eye</t>
  </si>
  <si>
    <t>Congenital anomaly of eye</t>
  </si>
  <si>
    <t>Diabetic retinopathy</t>
  </si>
  <si>
    <t>Non-diabetic vascular retinopathy</t>
  </si>
  <si>
    <t>Other vascular disorders of eye except retinopathies</t>
  </si>
  <si>
    <t>Non-macular degeneration</t>
  </si>
  <si>
    <t>Visual disturbances</t>
  </si>
  <si>
    <t>Other &amp; unspecified diseases &amp; disorders of eye &amp; adnexa</t>
  </si>
  <si>
    <t>Ischemic heart disease</t>
  </si>
  <si>
    <t>Pulmonary heart disease</t>
  </si>
  <si>
    <t>Congestive heart failure</t>
  </si>
  <si>
    <t>Severe ventricular rhythms</t>
  </si>
  <si>
    <t>Other conduction disorders</t>
  </si>
  <si>
    <t>Atrial fibrillation &amp; flutter</t>
  </si>
  <si>
    <t>Other cardiac diseases</t>
  </si>
  <si>
    <t>Arterial embolism/thrombosis</t>
  </si>
  <si>
    <t>Non-cerebral, non-coronary atherosclerosis</t>
  </si>
  <si>
    <t>Arterial aneurysm, except aorta</t>
  </si>
  <si>
    <t>Other non-inflammatory arterial diseases</t>
  </si>
  <si>
    <t>Embolism &amp; thrombosis of veins</t>
  </si>
  <si>
    <t>Disorders of lymphatic channels</t>
  </si>
  <si>
    <t>Phlebitis &amp; thrombophlebitis of veins</t>
  </si>
  <si>
    <t>Varicose veins of lower extremity</t>
  </si>
  <si>
    <t>Other minor inflammatory diseases of veins</t>
  </si>
  <si>
    <t>Other diseases of veins</t>
  </si>
  <si>
    <t>Cardiovascular diseases signs &amp; symptoms</t>
  </si>
  <si>
    <t>Infections of oral cavity</t>
  </si>
  <si>
    <t>Inflammation of oral cavity</t>
  </si>
  <si>
    <t>Trauma of oral cavity</t>
  </si>
  <si>
    <t>Other diseases of oral cavity</t>
  </si>
  <si>
    <t>Tonsillitis, adenoiditis or pharyngitis</t>
  </si>
  <si>
    <t>Other infections of ear/nose/throat</t>
  </si>
  <si>
    <t>Other inflammatory conditions of ear/nose/throat</t>
  </si>
  <si>
    <t>Malignant neoplasm of ear/nose/throat</t>
  </si>
  <si>
    <t>Non-malignant neoplasm of ear/nose/throat</t>
  </si>
  <si>
    <t>Congenital &amp; acquired anomalies of ear/nose/throat</t>
  </si>
  <si>
    <t>Hearing disorders</t>
  </si>
  <si>
    <t>Trauma to ear/nose/throat</t>
  </si>
  <si>
    <t>Other disorders of ear/nose/throat</t>
  </si>
  <si>
    <t>Otolaryngology diseases signs &amp; symptoms</t>
  </si>
  <si>
    <t>Bacterial lung infections</t>
  </si>
  <si>
    <t>Fungal &amp; other pneumonia</t>
  </si>
  <si>
    <t>Pulmonary tuberculosis</t>
  </si>
  <si>
    <t>Disseminated tuberculosis</t>
  </si>
  <si>
    <t>Minor infectious pulmonary diseases, other than acute bronchitis</t>
  </si>
  <si>
    <t>Chronic obstructive pulmonary disease</t>
  </si>
  <si>
    <t>Occupational &amp; environmental pulmonary diseases</t>
  </si>
  <si>
    <t>Other inflammatory lung diseases</t>
  </si>
  <si>
    <t>Malignant lung metastases</t>
  </si>
  <si>
    <t>Malignant neoplasm of pulmonary system</t>
  </si>
  <si>
    <t>Non-malignant neoplasm of pulmonary system</t>
  </si>
  <si>
    <t>Chest trauma, closed</t>
  </si>
  <si>
    <t>Pulmonary congenital anomalies</t>
  </si>
  <si>
    <t>Acute respiratory distress syndrome</t>
  </si>
  <si>
    <t>Other pulmonary disorders</t>
  </si>
  <si>
    <t>Pulmonology diseases signs &amp; symptoms</t>
  </si>
  <si>
    <t>Infection of stomach &amp; esophagus</t>
  </si>
  <si>
    <t>Inflammation of esophagus</t>
  </si>
  <si>
    <t>Gastritis &amp;/or duodenitis</t>
  </si>
  <si>
    <t>Malignant neoplasm of stomach &amp; esophagus</t>
  </si>
  <si>
    <t>Non-malignant neoplasm of stomach &amp; esophagus</t>
  </si>
  <si>
    <t>Trauma of stomach or esophagus</t>
  </si>
  <si>
    <t>Anomaly of stomach or esophagus</t>
  </si>
  <si>
    <t>Diverticulitis &amp; diverticulosis</t>
  </si>
  <si>
    <t>Other infectious diseases of intestines &amp; abdomen</t>
  </si>
  <si>
    <t>Other inflammation of intestines &amp; abdomen</t>
  </si>
  <si>
    <t>Inflammatory bowel disease</t>
  </si>
  <si>
    <t>Malignant neoplasm of large intestine</t>
  </si>
  <si>
    <t>Malignant neoplasm of small intestine &amp; abdomen</t>
  </si>
  <si>
    <t>Non-malignant neoplasm of intestines &amp; abdomen</t>
  </si>
  <si>
    <t>Trauma of intestines &amp; abdomen</t>
  </si>
  <si>
    <t>Congenital anomalies of intestines &amp; abdomen</t>
  </si>
  <si>
    <t>Vascular diseases of intestines &amp; abdomen</t>
  </si>
  <si>
    <t>Hernias, except hiatal</t>
  </si>
  <si>
    <t>Other diseases of intestines &amp; abdomen</t>
  </si>
  <si>
    <t>Infection of rectum or anus</t>
  </si>
  <si>
    <t>Hemorrhoids</t>
  </si>
  <si>
    <t>Inflammation of rectum or anus</t>
  </si>
  <si>
    <t>Malignant neoplasm of rectum or anus</t>
  </si>
  <si>
    <t>Non-malignant neoplasm of rectum or anus</t>
  </si>
  <si>
    <t>Trauma of rectum or anus, open</t>
  </si>
  <si>
    <t>Trauma of rectum or anus, closed</t>
  </si>
  <si>
    <t>Other diseases &amp; disorders of rectum &amp; anus</t>
  </si>
  <si>
    <t>Gastroenterology diseases signs &amp; symptoms</t>
  </si>
  <si>
    <t>Malignant liver metastases</t>
  </si>
  <si>
    <t>Malignant neoplasm of hepatobiliary system</t>
  </si>
  <si>
    <t>Non-malignant neoplasm of hepatobiliary system</t>
  </si>
  <si>
    <t>Trauma of hepatobiliary system</t>
  </si>
  <si>
    <t>Other diseases of hepatobiliary system</t>
  </si>
  <si>
    <t>Hepatology diseases signs &amp; symptoms</t>
  </si>
  <si>
    <t>Chronic renal inflammation</t>
  </si>
  <si>
    <t>Nephrology diseases signs &amp; symptoms</t>
  </si>
  <si>
    <t>Infection of upper genitourinary system</t>
  </si>
  <si>
    <t>Sexually transmitted diseases, primary</t>
  </si>
  <si>
    <t>Sexually transmitted diseases, disseminated</t>
  </si>
  <si>
    <t>Infection of lower genitourinary system, not sexually transmitted</t>
  </si>
  <si>
    <t>Inflammation of genitourinary system, except kidney stones</t>
  </si>
  <si>
    <t>Malignant neoplasm of prostate</t>
  </si>
  <si>
    <t>Non-malignant neoplasm of prostate</t>
  </si>
  <si>
    <t>Malignant neoplasm of genitourinary system, except prostate</t>
  </si>
  <si>
    <t>Non-malignant neoplasm of genitourinary system, except prostate</t>
  </si>
  <si>
    <t>Trauma to genitourinary system</t>
  </si>
  <si>
    <t>Other diseases of genitourinary system</t>
  </si>
  <si>
    <t>Urological diseases signs &amp; symptoms</t>
  </si>
  <si>
    <t>Pregnancy, with delivery</t>
  </si>
  <si>
    <t>Pregnancy, not yet delivered</t>
  </si>
  <si>
    <t>Obstetric signs &amp; symptoms</t>
  </si>
  <si>
    <t>Infection of ovary &amp;/or fallopian tubes</t>
  </si>
  <si>
    <t>Infection of uterus</t>
  </si>
  <si>
    <t>Infection of cervix</t>
  </si>
  <si>
    <t>Monilial infection of vagina (yeast)</t>
  </si>
  <si>
    <t>Infection of vagina except monilial</t>
  </si>
  <si>
    <t>Inflammatory condition of female genital tract, except endometriosis</t>
  </si>
  <si>
    <t>Malignant neoplasm of cervix</t>
  </si>
  <si>
    <t>Malignant neoplasm of ovaries</t>
  </si>
  <si>
    <t>Malignant neoplasm of uterus</t>
  </si>
  <si>
    <t>Non-malignant neoplasm of female genital tract</t>
  </si>
  <si>
    <t>Conditions associated with menstruation</t>
  </si>
  <si>
    <t>Conditions associated with infertility</t>
  </si>
  <si>
    <t>Other diseases of female genital tract</t>
  </si>
  <si>
    <t>Malignant neoplasm of breast</t>
  </si>
  <si>
    <t>Non-malignant neoplasm of breast</t>
  </si>
  <si>
    <t>Other disorders of breast</t>
  </si>
  <si>
    <t>Gynecological signs &amp; symptoms</t>
  </si>
  <si>
    <t>Chronic skin ulcers</t>
  </si>
  <si>
    <t>Bacterial infection of skin</t>
  </si>
  <si>
    <t>Other inflammation of skin</t>
  </si>
  <si>
    <t>Malignant neoplasm of skin, major</t>
  </si>
  <si>
    <t>Malignant neoplasm of skin, minor</t>
  </si>
  <si>
    <t>Non-malignant neoplasm of skin</t>
  </si>
  <si>
    <t xml:space="preserve">Skin trauma, except burn &amp; open wound </t>
  </si>
  <si>
    <t>Other skin disorders</t>
  </si>
  <si>
    <t>Dermatological signs &amp; symptoms</t>
  </si>
  <si>
    <t xml:space="preserve">Infection of bone &amp; joint </t>
  </si>
  <si>
    <t>Autoimmune rheumatologic diseases, except lupus</t>
  </si>
  <si>
    <t xml:space="preserve">Major joint inflammation </t>
  </si>
  <si>
    <t xml:space="preserve">Joint degeneration, localized </t>
  </si>
  <si>
    <t>Open fracture or dislocation</t>
  </si>
  <si>
    <t>Closed fracture or dislocation</t>
  </si>
  <si>
    <t>Malignant bone metastases</t>
  </si>
  <si>
    <t>Malignant neoplasm of bone &amp; connective tissue, head &amp; neck</t>
  </si>
  <si>
    <t>Malignant neoplasm of bone &amp; connective tissue, other than head &amp; neck</t>
  </si>
  <si>
    <t>Non-malignant neoplasm of bone &amp; connective tissue, head &amp; neck</t>
  </si>
  <si>
    <t>Non-malignant neoplasm of bone &amp; connective tissue, other than head &amp; neck</t>
  </si>
  <si>
    <t xml:space="preserve">Joint derangement </t>
  </si>
  <si>
    <t xml:space="preserve">Major trauma, other than fracture or dislocation </t>
  </si>
  <si>
    <t xml:space="preserve">Minor orthopedic trauma </t>
  </si>
  <si>
    <t xml:space="preserve">Bursitis &amp; tendinitis </t>
  </si>
  <si>
    <t xml:space="preserve">Other minor orthopedic disorders </t>
  </si>
  <si>
    <t xml:space="preserve">Orthopedic deformity </t>
  </si>
  <si>
    <t xml:space="preserve">Orthopedic signs &amp; symptoms </t>
  </si>
  <si>
    <t>Uncomplicated neonatal management</t>
  </si>
  <si>
    <t>Chemical dependency related disorders, antenatal origin</t>
  </si>
  <si>
    <t>Mechanical related disorders, antenatal origin</t>
  </si>
  <si>
    <t>Other disorders, antenatal origin</t>
  </si>
  <si>
    <t>Other neonatal disorders, perinatal origin</t>
  </si>
  <si>
    <t>Neonatal diseases signs &amp; symptoms</t>
  </si>
  <si>
    <t>Exposure to infectious diseases</t>
  </si>
  <si>
    <t>Prophylactic procedures, other than inoculation &amp; exposure to infectious diseases</t>
  </si>
  <si>
    <t>Contraceptive management</t>
  </si>
  <si>
    <t>Major specific procedures not classified elsewhere</t>
  </si>
  <si>
    <t>Minor specific procedures not classified elsewhere</t>
  </si>
  <si>
    <t>Other preventative &amp; administrative services</t>
  </si>
  <si>
    <t>Late effects &amp; late complications</t>
  </si>
  <si>
    <t>Poisonings &amp; toxic effects of drugs</t>
  </si>
  <si>
    <t>Isolated signs, symptoms &amp; non-specific diagnoses or conditions</t>
  </si>
  <si>
    <t>Summary of all episodes with fewer than 35 cases</t>
  </si>
  <si>
    <t>Member months
2010 (K)</t>
  </si>
  <si>
    <t>Member months 
2011 (K)</t>
  </si>
  <si>
    <t>Member months 
2012 (K)</t>
  </si>
  <si>
    <t>Spending 2010 ($K)</t>
  </si>
  <si>
    <t>Spending 2011 ($K)</t>
  </si>
  <si>
    <t>Spending 2012 ($K)</t>
  </si>
  <si>
    <t>PMPM 2010 ($)</t>
  </si>
  <si>
    <t>PMPM 2011 ($)</t>
  </si>
  <si>
    <t>PMPM 2012 ($)</t>
  </si>
  <si>
    <t>Members with risk score 2012 (K)</t>
  </si>
  <si>
    <t>Display Categories in Chartpack</t>
  </si>
  <si>
    <t>Total spending</t>
  </si>
  <si>
    <t>Percentage of total spending</t>
  </si>
  <si>
    <t>Avg Annual Rate of Change in PMPM Spending</t>
  </si>
  <si>
    <t>Inpatient Maternity</t>
  </si>
  <si>
    <t>Inpatient Psychiatry</t>
  </si>
  <si>
    <t>Inpatient Medical/Surgical</t>
  </si>
  <si>
    <t>Long-Term Care/Institutional</t>
  </si>
  <si>
    <t>Outpatient Ambulatory Surgery</t>
  </si>
  <si>
    <t>Outpatient ER</t>
  </si>
  <si>
    <t>Dialysis</t>
  </si>
  <si>
    <t>Outpatient Clinic</t>
  </si>
  <si>
    <t>Outpatient Professional Surgery</t>
  </si>
  <si>
    <t>Diagnostic Testing</t>
  </si>
  <si>
    <t>Outpatient Therapies</t>
  </si>
  <si>
    <t>Outpatient Behavioral Health/Substance Abuse</t>
  </si>
  <si>
    <t>Outpatient X-Ray</t>
  </si>
  <si>
    <t>Outpatient Lab</t>
  </si>
  <si>
    <t>Crossover</t>
  </si>
  <si>
    <t>Drug/Supply</t>
  </si>
  <si>
    <t>Blood Products</t>
  </si>
  <si>
    <t>Other Institutional Claims</t>
  </si>
  <si>
    <t>Total for Institutional Claims</t>
  </si>
  <si>
    <t>Office/Home Services</t>
  </si>
  <si>
    <t>Oncology Treatment</t>
  </si>
  <si>
    <t>Opthalmology</t>
  </si>
  <si>
    <t>Institutional Services (e,g, inpatient consult)</t>
  </si>
  <si>
    <t>Anesthesiology</t>
  </si>
  <si>
    <t>Therapies (occupational, speech, etc.)</t>
  </si>
  <si>
    <t>Alternative Medicine</t>
  </si>
  <si>
    <t>Diagnostics/Treatment</t>
  </si>
  <si>
    <t>Vision</t>
  </si>
  <si>
    <t>DME Supplies</t>
  </si>
  <si>
    <t>Injection/Infusion</t>
  </si>
  <si>
    <t>Office Drugs</t>
  </si>
  <si>
    <t>Medical Supplies</t>
  </si>
  <si>
    <t>Dental</t>
  </si>
  <si>
    <t>Hearing</t>
  </si>
  <si>
    <t>Orthotics</t>
  </si>
  <si>
    <t>Case Management</t>
  </si>
  <si>
    <t>Telehealth</t>
  </si>
  <si>
    <t>Total for Professional Claims</t>
  </si>
  <si>
    <t>Total for All Claims</t>
  </si>
  <si>
    <t>Average Risk Score
2012 (Indexed to 1=state average)</t>
  </si>
  <si>
    <t>Total - Exh 9</t>
  </si>
  <si>
    <t>Total - Exh 7*</t>
  </si>
  <si>
    <t>*Totals do not match totals presented in Exhibit 1 and 2 because some zip codes are not mapped to HSAs</t>
  </si>
  <si>
    <t>Total - Exh 8*</t>
  </si>
  <si>
    <t>HPC aggregated regions are based on hospital service areas (HSAs).</t>
  </si>
  <si>
    <t>CHIA/HPC aggregated zip code level data from the Lewin group to create HSA- and region-level data.  The number of enrollees with risk scores was used to weight the risk scores.</t>
  </si>
  <si>
    <t>HPC Aggregated Regions</t>
  </si>
  <si>
    <t>n/a is used for episodes with fewer than 35 cases, but the data for those episodes is presented in aggregate in row 351</t>
  </si>
  <si>
    <t>Exhibit 10: Trends in Enrollment by Age and Gender, CY 2010-1012</t>
  </si>
  <si>
    <t>Male</t>
  </si>
  <si>
    <t>Female</t>
  </si>
  <si>
    <t>Share of Member Months</t>
  </si>
  <si>
    <t>MM = member months</t>
  </si>
  <si>
    <t xml:space="preserve">Hospital service areas (HSAs) are local health care markets for hospital care. </t>
  </si>
  <si>
    <t>MM = member months, PMPM = per member per month</t>
  </si>
  <si>
    <t>Databook of Exhibits</t>
  </si>
  <si>
    <t>Title of Exhibit</t>
  </si>
  <si>
    <t>Time period covered</t>
  </si>
  <si>
    <t>Total Out Of Pocket Spending by Members</t>
  </si>
  <si>
    <t>Total Spending by Plan and Member*</t>
  </si>
  <si>
    <t>*Total Spending by Plan and Member includes amount paid by insurance and deductible, coinsurance and copay amounts paid by enrollees</t>
  </si>
  <si>
    <t>Total Spending Level</t>
  </si>
  <si>
    <t>Exhibit 2: Trends in Number of Members by Level of Total Spending, CY 2010-2012</t>
  </si>
  <si>
    <t>Analyses include all members, including those with part-year enrollment, so total number of members may differ from that shown in other Exhibits.</t>
  </si>
  <si>
    <t>Out-of-Pocket Spending Level</t>
  </si>
  <si>
    <t>Number of Enrollees with Risk Scores*</t>
  </si>
  <si>
    <t>*Analyses of risk scores were limited to individuals who were enrolled with a single carrier for at least six months in one calendar year.</t>
  </si>
  <si>
    <t>Exhibit 11: Trends in Claims-Based Medical Spending  by Age and Gender, CY 2010-2012</t>
  </si>
  <si>
    <t>Other Services</t>
  </si>
  <si>
    <t>Exhibit 2 - Trends in Number of Members by Level of Total Spending</t>
  </si>
  <si>
    <t>Exhibit 3 - Trends in Out-of-Pocket Spending by Level</t>
  </si>
  <si>
    <t>Exhibit 5 - Trends in Risk Score</t>
  </si>
  <si>
    <t>Exhibit 6 - Claims-Based Medical Spending by Category of Service</t>
  </si>
  <si>
    <t>Exhibit 7 - Spending, Enrollment, and Risk by Hospital Service Area (HSA)</t>
  </si>
  <si>
    <t>Exhibit 7: Spending, Enrollment, and Risk by Hospital Service Area (HSA), CY 2010-2012</t>
  </si>
  <si>
    <t>Exhibit 8: Spending, Enrollment, and Risk by HPC Defined Region, CY 2010-2012</t>
  </si>
  <si>
    <t>Exhibit 8 - Spending, Enrollment, and Risk by HPC Defined Region</t>
  </si>
  <si>
    <t>Exhibit 9: Spending by Episode Treatment Group, CY 2012</t>
  </si>
  <si>
    <t>Exhibit 9 - Spending by Episode Treatment Group</t>
  </si>
  <si>
    <t>Exhibit 10 - Trends in Enrollment by Age and Gender</t>
  </si>
  <si>
    <t>Exhibit 11 - Trends in Claims-Based Medical Spending  by Age and Gender</t>
  </si>
  <si>
    <t>Exhibit 4: Trends in PMPM, Quantity of Service, and Prices Paid</t>
  </si>
  <si>
    <t>Prices Paid</t>
  </si>
  <si>
    <t>Exhibit 4 - Trends in PMPM, Quantity of Service, and Prices Paid</t>
  </si>
  <si>
    <t>Exhibit 12: Trends in Medical PMPMs by Age and Gender, CY 2010-2012</t>
  </si>
  <si>
    <t>Exhibit 12 - Trends in Medical PMPMs by Age and Gender</t>
  </si>
  <si>
    <t>(1+change in PMPM)=(1+change in quantity)*(1+change in prices paid)</t>
  </si>
  <si>
    <t>PMPM = per member per month</t>
  </si>
  <si>
    <t>Home Health Aide Services/Home and Community Based Services</t>
  </si>
  <si>
    <t>Home and Community Based Services/Waiver Services</t>
  </si>
  <si>
    <t>Emergency Transportation</t>
  </si>
  <si>
    <t>Non-Emergency Transportation</t>
  </si>
  <si>
    <r>
      <t xml:space="preserve">Massachusetts Commercial Medical Care Spending:
Findings from the All-Payer Claims Database
2010 – 2012
Medical Claims Payments for the Three Largest Commercial Plans
</t>
    </r>
    <r>
      <rPr>
        <b/>
        <i/>
        <sz val="10"/>
        <color theme="1"/>
        <rFont val="Arial"/>
        <family val="2"/>
      </rPr>
      <t>July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</si>
</sst>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"/>
    <numFmt numFmtId="167" formatCode="&quot;$&quot;#,##0.00"/>
    <numFmt numFmtId="168" formatCode="_(* #,##0.000_);_(* \(#,##0.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2D2D2D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color rgb="FF2D2D2D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i/>
      <sz val="10"/>
      <color theme="1"/>
      <name val="Arial"/>
      <family val="2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ED"/>
        <bgColor indexed="64"/>
      </patternFill>
    </fill>
    <fill>
      <patternFill patternType="solid">
        <fgColor rgb="FFF9ECD9"/>
        <bgColor indexed="64"/>
      </patternFill>
    </fill>
    <fill>
      <patternFill patternType="solid">
        <fgColor rgb="FFEBC68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1" fillId="0" borderId="0"/>
  </cellStyleXfs>
  <cellXfs count="184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left" indent="1"/>
    </xf>
    <xf numFmtId="0" fontId="23" fillId="0" borderId="0" xfId="0" applyFont="1" applyAlignment="1">
      <alignment wrapText="1"/>
    </xf>
    <xf numFmtId="43" fontId="26" fillId="0" borderId="0" xfId="1" applyFont="1" applyBorder="1" applyAlignment="1" applyProtection="1">
      <alignment horizontal="left" vertical="center"/>
      <protection locked="0"/>
    </xf>
    <xf numFmtId="41" fontId="19" fillId="0" borderId="0" xfId="1" applyNumberFormat="1" applyFont="1" applyBorder="1" applyAlignment="1" applyProtection="1">
      <alignment horizontal="right" vertical="center"/>
      <protection locked="0"/>
    </xf>
    <xf numFmtId="166" fontId="19" fillId="0" borderId="0" xfId="1" applyNumberFormat="1" applyFont="1" applyBorder="1" applyAlignment="1" applyProtection="1">
      <alignment horizontal="right" vertical="center"/>
      <protection locked="0"/>
    </xf>
    <xf numFmtId="166" fontId="19" fillId="0" borderId="0" xfId="46" applyNumberFormat="1" applyFont="1" applyBorder="1" applyAlignment="1" applyProtection="1">
      <alignment horizontal="right" vertical="center"/>
      <protection locked="0"/>
    </xf>
    <xf numFmtId="168" fontId="19" fillId="0" borderId="0" xfId="1" applyNumberFormat="1" applyFont="1" applyBorder="1" applyAlignment="1" applyProtection="1">
      <alignment horizontal="right" vertical="center"/>
      <protection locked="0"/>
    </xf>
    <xf numFmtId="0" fontId="22" fillId="0" borderId="0" xfId="0" applyFont="1" applyBorder="1"/>
    <xf numFmtId="43" fontId="19" fillId="0" borderId="0" xfId="1" applyFont="1" applyBorder="1" applyAlignment="1" applyProtection="1">
      <alignment horizontal="left" vertical="center"/>
      <protection locked="0"/>
    </xf>
    <xf numFmtId="43" fontId="19" fillId="0" borderId="0" xfId="1" applyFont="1" applyBorder="1" applyAlignment="1" applyProtection="1">
      <alignment horizontal="right" vertical="center"/>
      <protection locked="0"/>
    </xf>
    <xf numFmtId="0" fontId="23" fillId="0" borderId="0" xfId="0" applyFont="1" applyBorder="1"/>
    <xf numFmtId="0" fontId="24" fillId="0" borderId="0" xfId="0" applyFont="1" applyBorder="1"/>
    <xf numFmtId="0" fontId="23" fillId="0" borderId="0" xfId="0" applyFont="1" applyBorder="1" applyAlignment="1">
      <alignment vertical="center"/>
    </xf>
    <xf numFmtId="165" fontId="26" fillId="0" borderId="11" xfId="1" applyNumberFormat="1" applyFont="1" applyFill="1" applyBorder="1" applyAlignment="1">
      <alignment horizontal="center" vertical="center" wrapText="1"/>
    </xf>
    <xf numFmtId="0" fontId="25" fillId="0" borderId="0" xfId="0" applyFont="1" applyBorder="1"/>
    <xf numFmtId="43" fontId="23" fillId="0" borderId="0" xfId="0" applyNumberFormat="1" applyFont="1" applyBorder="1"/>
    <xf numFmtId="3" fontId="19" fillId="0" borderId="0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Border="1"/>
    <xf numFmtId="0" fontId="28" fillId="0" borderId="0" xfId="0" applyFont="1" applyBorder="1"/>
    <xf numFmtId="0" fontId="29" fillId="0" borderId="0" xfId="0" applyFont="1" applyBorder="1"/>
    <xf numFmtId="0" fontId="27" fillId="0" borderId="0" xfId="0" applyFont="1" applyBorder="1" applyAlignment="1">
      <alignment vertical="center"/>
    </xf>
    <xf numFmtId="0" fontId="26" fillId="0" borderId="0" xfId="0" applyFont="1" applyFill="1" applyBorder="1"/>
    <xf numFmtId="0" fontId="25" fillId="0" borderId="11" xfId="0" applyFont="1" applyBorder="1" applyAlignment="1">
      <alignment horizontal="center" wrapText="1"/>
    </xf>
    <xf numFmtId="0" fontId="30" fillId="33" borderId="0" xfId="0" applyFont="1" applyFill="1" applyBorder="1" applyAlignment="1">
      <alignment horizontal="left" vertical="center" wrapText="1"/>
    </xf>
    <xf numFmtId="0" fontId="26" fillId="33" borderId="0" xfId="0" applyFont="1" applyFill="1" applyBorder="1" applyAlignment="1" applyProtection="1">
      <alignment horizontal="center" vertical="center" wrapText="1"/>
      <protection locked="0"/>
    </xf>
    <xf numFmtId="0" fontId="25" fillId="33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vertical="center" wrapText="1"/>
    </xf>
    <xf numFmtId="0" fontId="27" fillId="0" borderId="0" xfId="0" applyFont="1"/>
    <xf numFmtId="0" fontId="29" fillId="0" borderId="0" xfId="0" applyFont="1" applyFill="1" applyBorder="1" applyAlignment="1">
      <alignment vertical="top" wrapText="1"/>
    </xf>
    <xf numFmtId="0" fontId="29" fillId="0" borderId="0" xfId="0" applyFont="1" applyFill="1" applyBorder="1"/>
    <xf numFmtId="166" fontId="23" fillId="0" borderId="0" xfId="0" applyNumberFormat="1" applyFont="1"/>
    <xf numFmtId="164" fontId="23" fillId="0" borderId="0" xfId="0" applyNumberFormat="1" applyFont="1"/>
    <xf numFmtId="8" fontId="23" fillId="0" borderId="0" xfId="0" applyNumberFormat="1" applyFont="1"/>
    <xf numFmtId="0" fontId="26" fillId="34" borderId="12" xfId="0" applyFont="1" applyFill="1" applyBorder="1" applyAlignment="1">
      <alignment wrapText="1"/>
    </xf>
    <xf numFmtId="0" fontId="23" fillId="34" borderId="12" xfId="0" applyFont="1" applyFill="1" applyBorder="1"/>
    <xf numFmtId="166" fontId="23" fillId="34" borderId="12" xfId="0" applyNumberFormat="1" applyFont="1" applyFill="1" applyBorder="1"/>
    <xf numFmtId="164" fontId="23" fillId="34" borderId="12" xfId="0" applyNumberFormat="1" applyFont="1" applyFill="1" applyBorder="1"/>
    <xf numFmtId="167" fontId="23" fillId="34" borderId="12" xfId="0" applyNumberFormat="1" applyFont="1" applyFill="1" applyBorder="1"/>
    <xf numFmtId="0" fontId="26" fillId="35" borderId="13" xfId="0" applyFont="1" applyFill="1" applyBorder="1" applyAlignment="1">
      <alignment wrapText="1"/>
    </xf>
    <xf numFmtId="0" fontId="23" fillId="35" borderId="13" xfId="0" applyFont="1" applyFill="1" applyBorder="1"/>
    <xf numFmtId="166" fontId="23" fillId="35" borderId="13" xfId="0" applyNumberFormat="1" applyFont="1" applyFill="1" applyBorder="1"/>
    <xf numFmtId="164" fontId="23" fillId="35" borderId="13" xfId="0" applyNumberFormat="1" applyFont="1" applyFill="1" applyBorder="1"/>
    <xf numFmtId="167" fontId="23" fillId="35" borderId="13" xfId="0" applyNumberFormat="1" applyFont="1" applyFill="1" applyBorder="1"/>
    <xf numFmtId="0" fontId="30" fillId="33" borderId="14" xfId="0" applyFont="1" applyFill="1" applyBorder="1" applyAlignment="1">
      <alignment horizontal="left" vertical="center" wrapText="1"/>
    </xf>
    <xf numFmtId="0" fontId="26" fillId="33" borderId="14" xfId="0" applyFont="1" applyFill="1" applyBorder="1" applyAlignment="1" applyProtection="1">
      <alignment horizontal="center" vertical="center" wrapText="1"/>
      <protection locked="0"/>
    </xf>
    <xf numFmtId="164" fontId="26" fillId="33" borderId="14" xfId="0" applyNumberFormat="1" applyFont="1" applyFill="1" applyBorder="1" applyAlignment="1" applyProtection="1">
      <alignment horizontal="center" vertical="center" wrapText="1"/>
      <protection locked="0"/>
    </xf>
    <xf numFmtId="0" fontId="25" fillId="33" borderId="14" xfId="0" applyFont="1" applyFill="1" applyBorder="1" applyAlignment="1">
      <alignment horizontal="center" wrapText="1"/>
    </xf>
    <xf numFmtId="3" fontId="23" fillId="0" borderId="0" xfId="0" applyNumberFormat="1" applyFont="1"/>
    <xf numFmtId="0" fontId="31" fillId="0" borderId="0" xfId="48" applyFont="1"/>
    <xf numFmtId="0" fontId="23" fillId="36" borderId="0" xfId="0" applyFont="1" applyFill="1"/>
    <xf numFmtId="43" fontId="26" fillId="35" borderId="13" xfId="1" applyFont="1" applyFill="1" applyBorder="1" applyAlignment="1" applyProtection="1">
      <alignment horizontal="left" vertical="center"/>
      <protection locked="0"/>
    </xf>
    <xf numFmtId="3" fontId="19" fillId="35" borderId="13" xfId="1" applyNumberFormat="1" applyFont="1" applyFill="1" applyBorder="1" applyAlignment="1" applyProtection="1">
      <alignment horizontal="right" vertical="center"/>
      <protection locked="0"/>
    </xf>
    <xf numFmtId="166" fontId="19" fillId="35" borderId="13" xfId="1" applyNumberFormat="1" applyFont="1" applyFill="1" applyBorder="1" applyAlignment="1" applyProtection="1">
      <alignment horizontal="right" vertical="center"/>
      <protection locked="0"/>
    </xf>
    <xf numFmtId="166" fontId="19" fillId="35" borderId="13" xfId="46" applyNumberFormat="1" applyFont="1" applyFill="1" applyBorder="1" applyAlignment="1" applyProtection="1">
      <alignment horizontal="right" vertical="center"/>
      <protection locked="0"/>
    </xf>
    <xf numFmtId="43" fontId="19" fillId="35" borderId="13" xfId="1" applyFont="1" applyFill="1" applyBorder="1" applyAlignment="1" applyProtection="1">
      <alignment horizontal="right" vertical="center"/>
      <protection locked="0"/>
    </xf>
    <xf numFmtId="0" fontId="19" fillId="0" borderId="0" xfId="0" applyNumberFormat="1" applyFont="1" applyFill="1" applyBorder="1" applyAlignment="1" applyProtection="1">
      <alignment horizontal="left" vertical="center"/>
      <protection locked="0"/>
    </xf>
    <xf numFmtId="3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166" fontId="19" fillId="0" borderId="0" xfId="0" applyNumberFormat="1" applyFont="1" applyFill="1" applyBorder="1" applyAlignment="1" applyProtection="1">
      <alignment horizontal="right" vertical="center"/>
      <protection locked="0"/>
    </xf>
    <xf numFmtId="3" fontId="19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/>
    <xf numFmtId="0" fontId="19" fillId="0" borderId="0" xfId="0" applyFont="1" applyFill="1" applyBorder="1" applyAlignment="1">
      <alignment wrapText="1"/>
    </xf>
    <xf numFmtId="6" fontId="19" fillId="0" borderId="0" xfId="0" applyNumberFormat="1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top" wrapText="1"/>
    </xf>
    <xf numFmtId="164" fontId="26" fillId="35" borderId="13" xfId="2" applyNumberFormat="1" applyFont="1" applyFill="1" applyBorder="1" applyAlignment="1" applyProtection="1">
      <alignment horizontal="left" vertical="center"/>
      <protection locked="0"/>
    </xf>
    <xf numFmtId="164" fontId="26" fillId="35" borderId="13" xfId="2" applyNumberFormat="1" applyFont="1" applyFill="1" applyBorder="1" applyAlignment="1" applyProtection="1">
      <alignment horizontal="right" vertical="center" wrapText="1"/>
      <protection locked="0"/>
    </xf>
    <xf numFmtId="166" fontId="26" fillId="35" borderId="13" xfId="1" applyNumberFormat="1" applyFont="1" applyFill="1" applyBorder="1" applyAlignment="1" applyProtection="1">
      <alignment horizontal="right" vertical="center"/>
      <protection locked="0"/>
    </xf>
    <xf numFmtId="3" fontId="26" fillId="35" borderId="13" xfId="0" applyNumberFormat="1" applyFont="1" applyFill="1" applyBorder="1" applyAlignment="1" applyProtection="1">
      <alignment horizontal="right" vertical="center"/>
      <protection locked="0"/>
    </xf>
    <xf numFmtId="4" fontId="19" fillId="35" borderId="13" xfId="1" applyNumberFormat="1" applyFont="1" applyFill="1" applyBorder="1" applyAlignment="1" applyProtection="1">
      <alignment horizontal="right" vertical="center"/>
      <protection locked="0"/>
    </xf>
    <xf numFmtId="4" fontId="23" fillId="0" borderId="0" xfId="0" applyNumberFormat="1" applyFont="1"/>
    <xf numFmtId="0" fontId="19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3" fontId="19" fillId="0" borderId="0" xfId="0" applyNumberFormat="1" applyFont="1" applyFill="1" applyBorder="1" applyAlignment="1" applyProtection="1">
      <alignment horizontal="left" vertical="center"/>
      <protection locked="0"/>
    </xf>
    <xf numFmtId="164" fontId="19" fillId="0" borderId="0" xfId="2" applyNumberFormat="1" applyFont="1" applyFill="1" applyBorder="1" applyAlignment="1" applyProtection="1">
      <alignment horizontal="right" vertical="center"/>
      <protection locked="0"/>
    </xf>
    <xf numFmtId="8" fontId="19" fillId="0" borderId="0" xfId="0" applyNumberFormat="1" applyFont="1" applyFill="1" applyBorder="1"/>
    <xf numFmtId="165" fontId="19" fillId="0" borderId="0" xfId="0" applyNumberFormat="1" applyFont="1" applyFill="1" applyBorder="1"/>
    <xf numFmtId="3" fontId="26" fillId="35" borderId="13" xfId="0" applyNumberFormat="1" applyFont="1" applyFill="1" applyBorder="1" applyAlignment="1" applyProtection="1">
      <alignment horizontal="left" vertical="center"/>
      <protection locked="0"/>
    </xf>
    <xf numFmtId="164" fontId="26" fillId="35" borderId="13" xfId="2" applyNumberFormat="1" applyFont="1" applyFill="1" applyBorder="1" applyAlignment="1" applyProtection="1">
      <alignment horizontal="right" vertical="center"/>
      <protection locked="0"/>
    </xf>
    <xf numFmtId="8" fontId="29" fillId="0" borderId="0" xfId="0" applyNumberFormat="1" applyFont="1" applyFill="1" applyBorder="1"/>
    <xf numFmtId="0" fontId="25" fillId="0" borderId="11" xfId="0" applyFont="1" applyBorder="1"/>
    <xf numFmtId="0" fontId="32" fillId="0" borderId="0" xfId="0" applyFont="1"/>
    <xf numFmtId="0" fontId="23" fillId="0" borderId="14" xfId="0" applyFont="1" applyBorder="1"/>
    <xf numFmtId="0" fontId="25" fillId="0" borderId="14" xfId="0" applyFont="1" applyBorder="1"/>
    <xf numFmtId="0" fontId="25" fillId="0" borderId="11" xfId="0" applyFont="1" applyBorder="1" applyAlignment="1">
      <alignment horizontal="left" indent="1"/>
    </xf>
    <xf numFmtId="0" fontId="31" fillId="0" borderId="0" xfId="48" applyFont="1" applyAlignment="1">
      <alignment horizontal="left" indent="1"/>
    </xf>
    <xf numFmtId="0" fontId="19" fillId="0" borderId="0" xfId="0" applyFont="1" applyFill="1" applyBorder="1" applyAlignment="1" applyProtection="1">
      <alignment vertical="center"/>
      <protection locked="0"/>
    </xf>
    <xf numFmtId="164" fontId="19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Alignment="1">
      <alignment vertical="center"/>
    </xf>
    <xf numFmtId="167" fontId="19" fillId="0" borderId="0" xfId="0" applyNumberFormat="1" applyFont="1" applyFill="1" applyBorder="1" applyAlignment="1">
      <alignment horizontal="right" vertical="center"/>
    </xf>
    <xf numFmtId="164" fontId="19" fillId="0" borderId="0" xfId="0" applyNumberFormat="1" applyFont="1" applyFill="1" applyBorder="1" applyAlignment="1">
      <alignment horizontal="right" vertical="center"/>
    </xf>
    <xf numFmtId="10" fontId="19" fillId="0" borderId="0" xfId="2" applyNumberFormat="1" applyFont="1" applyFill="1" applyBorder="1"/>
    <xf numFmtId="0" fontId="19" fillId="0" borderId="11" xfId="0" applyFont="1" applyFill="1" applyBorder="1"/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30" fillId="33" borderId="12" xfId="0" applyFont="1" applyFill="1" applyBorder="1" applyAlignment="1">
      <alignment vertical="center"/>
    </xf>
    <xf numFmtId="0" fontId="26" fillId="33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/>
    </xf>
    <xf numFmtId="164" fontId="19" fillId="0" borderId="10" xfId="2" applyNumberFormat="1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vertical="center"/>
    </xf>
    <xf numFmtId="167" fontId="19" fillId="0" borderId="11" xfId="0" applyNumberFormat="1" applyFont="1" applyFill="1" applyBorder="1" applyAlignment="1">
      <alignment horizontal="right" vertical="center"/>
    </xf>
    <xf numFmtId="164" fontId="19" fillId="0" borderId="11" xfId="0" applyNumberFormat="1" applyFont="1" applyFill="1" applyBorder="1" applyAlignment="1" applyProtection="1">
      <alignment horizontal="right" vertical="center"/>
    </xf>
    <xf numFmtId="167" fontId="19" fillId="0" borderId="1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 applyProtection="1">
      <protection locked="0"/>
    </xf>
    <xf numFmtId="0" fontId="19" fillId="0" borderId="14" xfId="0" applyFont="1" applyFill="1" applyBorder="1" applyAlignment="1">
      <alignment vertical="center"/>
    </xf>
    <xf numFmtId="3" fontId="19" fillId="0" borderId="14" xfId="0" applyNumberFormat="1" applyFont="1" applyFill="1" applyBorder="1" applyAlignment="1">
      <alignment horizontal="right" vertical="center"/>
    </xf>
    <xf numFmtId="164" fontId="19" fillId="0" borderId="11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/>
    <xf numFmtId="0" fontId="19" fillId="0" borderId="0" xfId="0" applyFont="1" applyFill="1" applyBorder="1" applyAlignment="1"/>
    <xf numFmtId="0" fontId="33" fillId="0" borderId="0" xfId="0" applyFont="1" applyFill="1" applyBorder="1"/>
    <xf numFmtId="165" fontId="33" fillId="0" borderId="0" xfId="0" applyNumberFormat="1" applyFont="1" applyFill="1" applyBorder="1"/>
    <xf numFmtId="43" fontId="19" fillId="0" borderId="0" xfId="1" applyFont="1" applyFill="1" applyBorder="1"/>
    <xf numFmtId="0" fontId="26" fillId="0" borderId="11" xfId="0" applyFont="1" applyFill="1" applyBorder="1" applyAlignment="1">
      <alignment vertical="center"/>
    </xf>
    <xf numFmtId="165" fontId="19" fillId="0" borderId="14" xfId="1" applyNumberFormat="1" applyFont="1" applyFill="1" applyBorder="1" applyAlignment="1">
      <alignment horizontal="right" vertical="center"/>
    </xf>
    <xf numFmtId="164" fontId="19" fillId="0" borderId="0" xfId="0" applyNumberFormat="1" applyFont="1" applyFill="1" applyBorder="1"/>
    <xf numFmtId="164" fontId="19" fillId="0" borderId="0" xfId="2" applyNumberFormat="1" applyFont="1" applyFill="1" applyBorder="1" applyAlignment="1">
      <alignment vertical="center"/>
    </xf>
    <xf numFmtId="165" fontId="26" fillId="0" borderId="11" xfId="1" applyNumberFormat="1" applyFont="1" applyFill="1" applyBorder="1" applyAlignment="1">
      <alignment horizontal="center" vertical="center"/>
    </xf>
    <xf numFmtId="164" fontId="19" fillId="0" borderId="10" xfId="2" applyNumberFormat="1" applyFont="1" applyFill="1" applyBorder="1" applyAlignment="1">
      <alignment vertical="center"/>
    </xf>
    <xf numFmtId="2" fontId="19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horizontal="left" indent="1"/>
    </xf>
    <xf numFmtId="2" fontId="19" fillId="0" borderId="10" xfId="0" applyNumberFormat="1" applyFont="1" applyFill="1" applyBorder="1" applyAlignment="1" applyProtection="1">
      <alignment horizontal="right" vertical="center"/>
      <protection locked="0"/>
    </xf>
    <xf numFmtId="164" fontId="19" fillId="0" borderId="10" xfId="0" applyNumberFormat="1" applyFont="1" applyFill="1" applyBorder="1" applyAlignment="1">
      <alignment horizontal="right" vertical="center"/>
    </xf>
    <xf numFmtId="5" fontId="19" fillId="0" borderId="0" xfId="46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Border="1" applyAlignment="1"/>
    <xf numFmtId="9" fontId="26" fillId="35" borderId="13" xfId="0" applyNumberFormat="1" applyFont="1" applyFill="1" applyBorder="1" applyAlignment="1" applyProtection="1">
      <alignment horizontal="right" vertical="center"/>
      <protection locked="0"/>
    </xf>
    <xf numFmtId="3" fontId="26" fillId="35" borderId="13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left" vertical="center"/>
    </xf>
    <xf numFmtId="166" fontId="26" fillId="35" borderId="13" xfId="0" applyNumberFormat="1" applyFont="1" applyFill="1" applyBorder="1" applyAlignment="1" applyProtection="1">
      <alignment horizontal="right" vertical="center"/>
      <protection locked="0"/>
    </xf>
    <xf numFmtId="167" fontId="19" fillId="0" borderId="0" xfId="0" applyNumberFormat="1" applyFont="1" applyFill="1" applyBorder="1" applyAlignment="1" applyProtection="1">
      <alignment horizontal="right" vertical="center"/>
      <protection locked="0"/>
    </xf>
    <xf numFmtId="3" fontId="19" fillId="0" borderId="14" xfId="0" applyNumberFormat="1" applyFont="1" applyFill="1" applyBorder="1" applyAlignment="1" applyProtection="1">
      <alignment horizontal="left" vertical="center"/>
      <protection locked="0"/>
    </xf>
    <xf numFmtId="164" fontId="19" fillId="0" borderId="14" xfId="2" applyNumberFormat="1" applyFont="1" applyFill="1" applyBorder="1" applyAlignment="1" applyProtection="1">
      <alignment horizontal="right" vertical="center"/>
      <protection locked="0"/>
    </xf>
    <xf numFmtId="3" fontId="19" fillId="0" borderId="14" xfId="0" applyNumberFormat="1" applyFont="1" applyFill="1" applyBorder="1" applyAlignment="1" applyProtection="1">
      <alignment horizontal="right" vertical="center"/>
      <protection locked="0"/>
    </xf>
    <xf numFmtId="3" fontId="19" fillId="0" borderId="11" xfId="0" applyNumberFormat="1" applyFont="1" applyFill="1" applyBorder="1" applyAlignment="1" applyProtection="1">
      <alignment horizontal="left" vertical="center"/>
      <protection locked="0"/>
    </xf>
    <xf numFmtId="164" fontId="19" fillId="0" borderId="11" xfId="2" applyNumberFormat="1" applyFont="1" applyFill="1" applyBorder="1" applyAlignment="1" applyProtection="1">
      <alignment horizontal="right" vertical="center"/>
      <protection locked="0"/>
    </xf>
    <xf numFmtId="3" fontId="19" fillId="0" borderId="11" xfId="0" applyNumberFormat="1" applyFont="1" applyFill="1" applyBorder="1" applyAlignment="1" applyProtection="1">
      <alignment horizontal="right" vertical="center"/>
      <protection locked="0"/>
    </xf>
    <xf numFmtId="5" fontId="19" fillId="0" borderId="11" xfId="46" applyNumberFormat="1" applyFont="1" applyFill="1" applyBorder="1" applyAlignment="1" applyProtection="1">
      <alignment horizontal="right" vertical="center"/>
      <protection locked="0"/>
    </xf>
    <xf numFmtId="167" fontId="19" fillId="0" borderId="0" xfId="2" applyNumberFormat="1" applyFont="1" applyFill="1" applyBorder="1" applyAlignment="1" applyProtection="1">
      <alignment horizontal="right" vertical="center"/>
      <protection locked="0"/>
    </xf>
    <xf numFmtId="167" fontId="19" fillId="0" borderId="0" xfId="46" applyNumberFormat="1" applyFont="1" applyFill="1" applyBorder="1" applyAlignment="1" applyProtection="1">
      <alignment horizontal="right" vertical="center"/>
      <protection locked="0"/>
    </xf>
    <xf numFmtId="167" fontId="19" fillId="0" borderId="11" xfId="2" applyNumberFormat="1" applyFont="1" applyFill="1" applyBorder="1" applyAlignment="1" applyProtection="1">
      <alignment horizontal="right" vertical="center"/>
      <protection locked="0"/>
    </xf>
    <xf numFmtId="167" fontId="19" fillId="0" borderId="11" xfId="46" applyNumberFormat="1" applyFont="1" applyFill="1" applyBorder="1" applyAlignment="1" applyProtection="1">
      <alignment horizontal="right" vertical="center"/>
      <protection locked="0"/>
    </xf>
    <xf numFmtId="167" fontId="26" fillId="35" borderId="13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Border="1" applyAlignment="1">
      <alignment horizontal="left"/>
    </xf>
    <xf numFmtId="43" fontId="23" fillId="0" borderId="0" xfId="0" applyNumberFormat="1" applyFont="1"/>
    <xf numFmtId="166" fontId="19" fillId="0" borderId="0" xfId="0" applyNumberFormat="1" applyFont="1" applyFill="1" applyBorder="1"/>
    <xf numFmtId="2" fontId="23" fillId="0" borderId="0" xfId="0" applyNumberFormat="1" applyFont="1"/>
    <xf numFmtId="8" fontId="19" fillId="35" borderId="13" xfId="1" applyNumberFormat="1" applyFont="1" applyFill="1" applyBorder="1" applyAlignment="1" applyProtection="1">
      <alignment horizontal="right" vertical="center"/>
      <protection locked="0"/>
    </xf>
    <xf numFmtId="0" fontId="25" fillId="33" borderId="12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left" vertical="center"/>
    </xf>
    <xf numFmtId="0" fontId="26" fillId="0" borderId="14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11" xfId="0" applyFont="1" applyFill="1" applyBorder="1" applyAlignment="1">
      <alignment horizontal="center" wrapText="1"/>
    </xf>
    <xf numFmtId="0" fontId="26" fillId="0" borderId="0" xfId="0" applyFont="1" applyFill="1" applyBorder="1" applyAlignment="1" applyProtection="1">
      <alignment horizontal="center" wrapText="1"/>
      <protection locked="0"/>
    </xf>
    <xf numFmtId="0" fontId="26" fillId="0" borderId="11" xfId="0" applyFont="1" applyFill="1" applyBorder="1" applyAlignment="1" applyProtection="1">
      <alignment horizontal="center" wrapText="1"/>
      <protection locked="0"/>
    </xf>
    <xf numFmtId="0" fontId="25" fillId="0" borderId="11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wrapText="1"/>
    </xf>
    <xf numFmtId="0" fontId="26" fillId="0" borderId="11" xfId="0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9" fillId="0" borderId="11" xfId="0" applyNumberFormat="1" applyFont="1" applyFill="1" applyBorder="1" applyAlignment="1" applyProtection="1">
      <alignment horizontal="center" vertical="center"/>
      <protection locked="0"/>
    </xf>
    <xf numFmtId="3" fontId="19" fillId="0" borderId="14" xfId="0" applyNumberFormat="1" applyFont="1" applyFill="1" applyBorder="1" applyAlignment="1" applyProtection="1">
      <alignment horizontal="center" vertical="center"/>
      <protection locked="0"/>
    </xf>
    <xf numFmtId="3" fontId="19" fillId="0" borderId="11" xfId="0" applyNumberFormat="1" applyFont="1" applyFill="1" applyBorder="1" applyAlignment="1" applyProtection="1">
      <alignment horizontal="center" vertical="center"/>
      <protection locked="0"/>
    </xf>
    <xf numFmtId="3" fontId="19" fillId="0" borderId="0" xfId="0" applyNumberFormat="1" applyFont="1" applyFill="1" applyBorder="1" applyAlignment="1" applyProtection="1">
      <alignment horizontal="center" vertical="center"/>
      <protection locked="0"/>
    </xf>
  </cellXfs>
  <cellStyles count="51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46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8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2 2" xfId="47"/>
    <cellStyle name="Normal 2 3" xfId="50"/>
    <cellStyle name="Normal 3" xfId="49"/>
    <cellStyle name="Note" xfId="18" builtinId="10" customBuiltin="1"/>
    <cellStyle name="Output" xfId="13" builtinId="21" customBuiltin="1"/>
    <cellStyle name="Percent" xfId="2" builtinId="5"/>
    <cellStyle name="Percent 2" xfId="45"/>
    <cellStyle name="Title" xfId="4" builtinId="15" customBuiltin="1"/>
    <cellStyle name="Total" xfId="20" builtinId="25" customBuiltin="1"/>
    <cellStyle name="Warning Text" xfId="17" builtinId="11" customBuiltin="1"/>
  </cellStyles>
  <dxfs count="1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D7E4ED"/>
      <color rgb="FF46799B"/>
      <color rgb="FFEBC68D"/>
      <color rgb="FFDDA041"/>
      <color rgb="FFF9ECD9"/>
      <color rgb="FF0026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theme" Target="theme/theme1.xml"/>
  <Relationship Id="rId15" Type="http://schemas.openxmlformats.org/officeDocument/2006/relationships/styles" Target="styles.xml"/>
  <Relationship Id="rId16" Type="http://schemas.openxmlformats.org/officeDocument/2006/relationships/sharedStrings" Target="sharedStrings.xml"/>
  <Relationship Id="rId17" Type="http://schemas.openxmlformats.org/officeDocument/2006/relationships/calcChain" Target="calcChain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0.bin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1.bin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2.bin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3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8.bin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9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6799B"/>
  </sheetPr>
  <dimension ref="B2:C44"/>
  <sheetViews>
    <sheetView showGridLines="0" tabSelected="1" zoomScaleNormal="100" workbookViewId="0">
      <selection activeCell="C26" sqref="C26"/>
    </sheetView>
  </sheetViews>
  <sheetFormatPr defaultRowHeight="12.75" x14ac:dyDescent="0.2"/>
  <cols>
    <col min="1" max="1" width="7.42578125" style="1" customWidth="1"/>
    <col min="2" max="2" width="82.42578125" style="1" bestFit="1" customWidth="1"/>
    <col min="3" max="3" width="20.140625" style="1" bestFit="1" customWidth="1"/>
    <col min="4" max="16384" width="9.140625" style="1"/>
  </cols>
  <sheetData>
    <row r="2" spans="2:3" ht="65.25" customHeight="1" x14ac:dyDescent="0.2">
      <c r="B2" s="155" t="s">
        <v>612</v>
      </c>
      <c r="C2" s="155"/>
    </row>
    <row r="4" spans="2:3" x14ac:dyDescent="0.2">
      <c r="B4" s="87" t="s">
        <v>575</v>
      </c>
    </row>
    <row r="6" spans="2:3" x14ac:dyDescent="0.2">
      <c r="B6" s="89" t="s">
        <v>251</v>
      </c>
      <c r="C6" s="88"/>
    </row>
    <row r="7" spans="2:3" x14ac:dyDescent="0.2">
      <c r="B7" s="87"/>
    </row>
    <row r="8" spans="2:3" x14ac:dyDescent="0.2">
      <c r="B8" s="90" t="s">
        <v>576</v>
      </c>
      <c r="C8" s="86" t="s">
        <v>577</v>
      </c>
    </row>
    <row r="9" spans="2:3" x14ac:dyDescent="0.2">
      <c r="B9" s="2"/>
    </row>
    <row r="10" spans="2:3" x14ac:dyDescent="0.2">
      <c r="B10" s="91" t="str">
        <f>'1. Trends in Spend. and Enroll.'!A1</f>
        <v>Exhibit 1: Trends in Claims-Based Medical Spending and Enrollment, CY 2010-2012</v>
      </c>
      <c r="C10" s="1" t="s">
        <v>252</v>
      </c>
    </row>
    <row r="11" spans="2:3" x14ac:dyDescent="0.2">
      <c r="B11" s="91"/>
    </row>
    <row r="12" spans="2:3" x14ac:dyDescent="0.2">
      <c r="B12" s="2"/>
    </row>
    <row r="13" spans="2:3" x14ac:dyDescent="0.2">
      <c r="B13" s="91" t="s">
        <v>589</v>
      </c>
      <c r="C13" s="1" t="s">
        <v>252</v>
      </c>
    </row>
    <row r="14" spans="2:3" x14ac:dyDescent="0.2">
      <c r="B14" s="91"/>
    </row>
    <row r="15" spans="2:3" x14ac:dyDescent="0.2">
      <c r="B15" s="2"/>
    </row>
    <row r="16" spans="2:3" x14ac:dyDescent="0.2">
      <c r="B16" s="91" t="s">
        <v>590</v>
      </c>
      <c r="C16" s="1" t="s">
        <v>252</v>
      </c>
    </row>
    <row r="17" spans="2:3" x14ac:dyDescent="0.2">
      <c r="B17" s="91"/>
    </row>
    <row r="18" spans="2:3" x14ac:dyDescent="0.2">
      <c r="B18" s="2"/>
    </row>
    <row r="19" spans="2:3" x14ac:dyDescent="0.2">
      <c r="B19" s="91" t="s">
        <v>603</v>
      </c>
      <c r="C19" s="1" t="s">
        <v>252</v>
      </c>
    </row>
    <row r="20" spans="2:3" x14ac:dyDescent="0.2">
      <c r="B20" s="91"/>
    </row>
    <row r="21" spans="2:3" x14ac:dyDescent="0.2">
      <c r="B21" s="2"/>
    </row>
    <row r="22" spans="2:3" x14ac:dyDescent="0.2">
      <c r="B22" s="91" t="s">
        <v>591</v>
      </c>
      <c r="C22" s="1" t="s">
        <v>252</v>
      </c>
    </row>
    <row r="23" spans="2:3" x14ac:dyDescent="0.2">
      <c r="B23" s="91"/>
    </row>
    <row r="24" spans="2:3" x14ac:dyDescent="0.2">
      <c r="B24" s="2"/>
    </row>
    <row r="25" spans="2:3" x14ac:dyDescent="0.2">
      <c r="B25" s="91" t="s">
        <v>592</v>
      </c>
      <c r="C25" s="1" t="s">
        <v>252</v>
      </c>
    </row>
    <row r="26" spans="2:3" x14ac:dyDescent="0.2">
      <c r="B26" s="91"/>
    </row>
    <row r="27" spans="2:3" x14ac:dyDescent="0.2">
      <c r="B27" s="2"/>
    </row>
    <row r="28" spans="2:3" x14ac:dyDescent="0.2">
      <c r="B28" s="91" t="s">
        <v>593</v>
      </c>
      <c r="C28" s="1" t="s">
        <v>252</v>
      </c>
    </row>
    <row r="29" spans="2:3" x14ac:dyDescent="0.2">
      <c r="B29" s="91"/>
    </row>
    <row r="30" spans="2:3" x14ac:dyDescent="0.2">
      <c r="B30" s="91"/>
    </row>
    <row r="31" spans="2:3" x14ac:dyDescent="0.2">
      <c r="B31" s="91" t="s">
        <v>596</v>
      </c>
      <c r="C31" s="1" t="s">
        <v>252</v>
      </c>
    </row>
    <row r="32" spans="2:3" x14ac:dyDescent="0.2">
      <c r="B32" s="91"/>
    </row>
    <row r="33" spans="2:3" x14ac:dyDescent="0.2">
      <c r="B33" s="2"/>
    </row>
    <row r="34" spans="2:3" x14ac:dyDescent="0.2">
      <c r="B34" s="91" t="s">
        <v>598</v>
      </c>
      <c r="C34" s="1" t="s">
        <v>253</v>
      </c>
    </row>
    <row r="35" spans="2:3" x14ac:dyDescent="0.2">
      <c r="B35" s="91"/>
    </row>
    <row r="36" spans="2:3" x14ac:dyDescent="0.2">
      <c r="B36" s="2"/>
    </row>
    <row r="37" spans="2:3" x14ac:dyDescent="0.2">
      <c r="B37" s="91" t="s">
        <v>599</v>
      </c>
      <c r="C37" s="1" t="s">
        <v>252</v>
      </c>
    </row>
    <row r="38" spans="2:3" x14ac:dyDescent="0.2">
      <c r="B38" s="91"/>
    </row>
    <row r="39" spans="2:3" x14ac:dyDescent="0.2">
      <c r="B39" s="2"/>
    </row>
    <row r="40" spans="2:3" x14ac:dyDescent="0.2">
      <c r="B40" s="91" t="s">
        <v>600</v>
      </c>
      <c r="C40" s="1" t="s">
        <v>252</v>
      </c>
    </row>
    <row r="41" spans="2:3" x14ac:dyDescent="0.2">
      <c r="B41" s="91"/>
    </row>
    <row r="42" spans="2:3" x14ac:dyDescent="0.2">
      <c r="B42" s="2"/>
    </row>
    <row r="43" spans="2:3" x14ac:dyDescent="0.2">
      <c r="B43" s="91" t="s">
        <v>605</v>
      </c>
      <c r="C43" s="1" t="s">
        <v>252</v>
      </c>
    </row>
    <row r="44" spans="2:3" x14ac:dyDescent="0.2">
      <c r="B44" s="50"/>
    </row>
  </sheetData>
  <mergeCells count="1">
    <mergeCell ref="B2:C2"/>
  </mergeCells>
  <hyperlinks>
    <hyperlink ref="B25" location="'6. Category of service'!A1" display="Exhibit 6 - Commercial Claims-Based Medical Spending and Utilization by Category of Service"/>
    <hyperlink ref="B10" location="'1. Trends in Spend. and Enroll.'!A1" display="'1. Trends in Spend. and Enroll.'!A1"/>
    <hyperlink ref="B13" location="'2. Trends in Spending Levels'!A1" display="Exhibit 2 - Trends in Number of Members by Level of Total Spending"/>
    <hyperlink ref="B16" location="'3. Trends in OOP'!A1" display="Exhibit 3 - Commercial Trends in Out-of-Pocket Expenditures by Level"/>
    <hyperlink ref="B19" location="'4. Trends in Price and Quantity'!A1" display="Exhibit 4 - Change in PMPM, Quantity of Service, and Price Paid"/>
    <hyperlink ref="B22" location="'5. Risk Score'!A1" display="Exhibit 5 - Commercial and Medicare Risk Score by Year"/>
    <hyperlink ref="B28" location="'7. HSA-level summary'!A1" display="Exhibit 7 - HSA Level Summary (member months, spending, PMPM, and risk)"/>
    <hyperlink ref="B31" location="'8. HPC region-level summary'!A1" display="Exhibit 8 - Region Level Summary (member months, spending, PMPM, and risk)"/>
    <hyperlink ref="B34" location="'9. Episode Treatment Group'!A1" display="Exhibit 9 - Spending and volume by Episode Treatment Group"/>
    <hyperlink ref="B37" location="'10. Enrollment by  Age &amp; Gender'!A1" display="Exhibit 10 - Commercial Trends in Enrollment by Age and Gender"/>
    <hyperlink ref="B40" location="'11. Med. Spend by Age &amp; Gender'!A1" display="Exhibit 11 - Commercial Trends in Claims - Based Medical Spending by Age and Gender"/>
    <hyperlink ref="B43" location="'12. PMPM by Age &amp; Gender'!A1" display="Exhibit 12 - Commercial Trends in PMPMs by Age and Gender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</sheetPr>
  <dimension ref="A1:R365"/>
  <sheetViews>
    <sheetView showGridLines="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2.75" x14ac:dyDescent="0.2"/>
  <cols>
    <col min="1" max="1" width="11.5703125" style="61" customWidth="1"/>
    <col min="2" max="2" width="37.7109375" style="62" customWidth="1"/>
    <col min="3" max="3" width="25.140625" style="61" customWidth="1"/>
    <col min="4" max="4" width="20.5703125" style="61" customWidth="1"/>
    <col min="5" max="16384" width="9.140625" style="61"/>
  </cols>
  <sheetData>
    <row r="1" spans="1:4" x14ac:dyDescent="0.2">
      <c r="A1" s="23" t="s">
        <v>597</v>
      </c>
      <c r="C1" s="63"/>
      <c r="D1" s="63"/>
    </row>
    <row r="2" spans="1:4" x14ac:dyDescent="0.2">
      <c r="B2" s="62" t="s">
        <v>124</v>
      </c>
      <c r="C2" s="63" t="s">
        <v>124</v>
      </c>
      <c r="D2" s="64" t="s">
        <v>124</v>
      </c>
    </row>
    <row r="3" spans="1:4" ht="25.5" x14ac:dyDescent="0.2">
      <c r="A3" s="15" t="s">
        <v>125</v>
      </c>
      <c r="B3" s="15" t="s">
        <v>126</v>
      </c>
      <c r="C3" s="15" t="s">
        <v>127</v>
      </c>
      <c r="D3" s="15" t="s">
        <v>276</v>
      </c>
    </row>
    <row r="4" spans="1:4" x14ac:dyDescent="0.2">
      <c r="A4" s="57">
        <v>1301</v>
      </c>
      <c r="B4" s="58" t="s">
        <v>128</v>
      </c>
      <c r="C4" s="59">
        <v>7375969.1200000029</v>
      </c>
      <c r="D4" s="60">
        <v>3493</v>
      </c>
    </row>
    <row r="5" spans="1:4" x14ac:dyDescent="0.2">
      <c r="A5" s="57">
        <v>1302</v>
      </c>
      <c r="B5" s="58" t="s">
        <v>278</v>
      </c>
      <c r="C5" s="59">
        <v>250184.05999999985</v>
      </c>
      <c r="D5" s="60">
        <v>355</v>
      </c>
    </row>
    <row r="6" spans="1:4" x14ac:dyDescent="0.2">
      <c r="A6" s="57">
        <v>1304</v>
      </c>
      <c r="B6" s="58" t="s">
        <v>129</v>
      </c>
      <c r="C6" s="59">
        <v>63995111.990000017</v>
      </c>
      <c r="D6" s="60">
        <v>3501</v>
      </c>
    </row>
    <row r="7" spans="1:4" x14ac:dyDescent="0.2">
      <c r="A7" s="57">
        <v>1306</v>
      </c>
      <c r="B7" s="58" t="s">
        <v>279</v>
      </c>
      <c r="C7" s="59">
        <v>28218201.250000294</v>
      </c>
      <c r="D7" s="60">
        <v>50467</v>
      </c>
    </row>
    <row r="8" spans="1:4" x14ac:dyDescent="0.2">
      <c r="A8" s="57">
        <v>1308</v>
      </c>
      <c r="B8" s="58" t="s">
        <v>130</v>
      </c>
      <c r="C8" s="59">
        <v>20596325.89999998</v>
      </c>
      <c r="D8" s="60">
        <v>2389</v>
      </c>
    </row>
    <row r="9" spans="1:4" x14ac:dyDescent="0.2">
      <c r="A9" s="57">
        <v>1399</v>
      </c>
      <c r="B9" s="58" t="s">
        <v>280</v>
      </c>
      <c r="C9" s="59">
        <v>9944063.0299997125</v>
      </c>
      <c r="D9" s="60">
        <v>45991</v>
      </c>
    </row>
    <row r="10" spans="1:4" ht="25.5" x14ac:dyDescent="0.2">
      <c r="A10" s="57">
        <v>1620</v>
      </c>
      <c r="B10" s="58" t="s">
        <v>281</v>
      </c>
      <c r="C10" s="59">
        <v>9616019.5999999996</v>
      </c>
      <c r="D10" s="60">
        <v>220</v>
      </c>
    </row>
    <row r="11" spans="1:4" x14ac:dyDescent="0.2">
      <c r="A11" s="57">
        <v>1621</v>
      </c>
      <c r="B11" s="58" t="s">
        <v>282</v>
      </c>
      <c r="C11" s="59">
        <v>7166307.8399999924</v>
      </c>
      <c r="D11" s="60">
        <v>10027</v>
      </c>
    </row>
    <row r="12" spans="1:4" x14ac:dyDescent="0.2">
      <c r="A12" s="57">
        <v>1622</v>
      </c>
      <c r="B12" s="58" t="s">
        <v>283</v>
      </c>
      <c r="C12" s="59">
        <v>34919441.399999999</v>
      </c>
      <c r="D12" s="60">
        <v>73908</v>
      </c>
    </row>
    <row r="13" spans="1:4" x14ac:dyDescent="0.2">
      <c r="A13" s="57">
        <v>1623</v>
      </c>
      <c r="B13" s="58" t="s">
        <v>131</v>
      </c>
      <c r="C13" s="59">
        <v>17452248.659999918</v>
      </c>
      <c r="D13" s="60">
        <v>21428</v>
      </c>
    </row>
    <row r="14" spans="1:4" x14ac:dyDescent="0.2">
      <c r="A14" s="57">
        <v>1624</v>
      </c>
      <c r="B14" s="58" t="s">
        <v>284</v>
      </c>
      <c r="C14" s="59">
        <v>20525063.370000008</v>
      </c>
      <c r="D14" s="60">
        <v>4898</v>
      </c>
    </row>
    <row r="15" spans="1:4" x14ac:dyDescent="0.2">
      <c r="A15" s="57">
        <v>1625</v>
      </c>
      <c r="B15" s="58" t="s">
        <v>285</v>
      </c>
      <c r="C15" s="59">
        <v>2681610.7700000005</v>
      </c>
      <c r="D15" s="60">
        <v>681</v>
      </c>
    </row>
    <row r="16" spans="1:4" x14ac:dyDescent="0.2">
      <c r="A16" s="57">
        <v>1626</v>
      </c>
      <c r="B16" s="58" t="s">
        <v>286</v>
      </c>
      <c r="C16" s="59">
        <v>1869725.2700000019</v>
      </c>
      <c r="D16" s="60">
        <v>5948</v>
      </c>
    </row>
    <row r="17" spans="1:4" x14ac:dyDescent="0.2">
      <c r="A17" s="57">
        <v>1630</v>
      </c>
      <c r="B17" s="58" t="s">
        <v>132</v>
      </c>
      <c r="C17" s="59">
        <v>118705513.98999985</v>
      </c>
      <c r="D17" s="60">
        <v>97861</v>
      </c>
    </row>
    <row r="18" spans="1:4" x14ac:dyDescent="0.2">
      <c r="A18" s="57">
        <v>1631</v>
      </c>
      <c r="B18" s="58" t="s">
        <v>287</v>
      </c>
      <c r="C18" s="59">
        <v>20688138.469999999</v>
      </c>
      <c r="D18" s="60">
        <v>560</v>
      </c>
    </row>
    <row r="19" spans="1:4" x14ac:dyDescent="0.2">
      <c r="A19" s="57">
        <v>1632</v>
      </c>
      <c r="B19" s="58" t="s">
        <v>288</v>
      </c>
      <c r="C19" s="59">
        <v>467128.85</v>
      </c>
      <c r="D19" s="60">
        <v>106</v>
      </c>
    </row>
    <row r="20" spans="1:4" x14ac:dyDescent="0.2">
      <c r="A20" s="57">
        <v>1633</v>
      </c>
      <c r="B20" s="58" t="s">
        <v>289</v>
      </c>
      <c r="C20" s="59">
        <v>791975.06</v>
      </c>
      <c r="D20" s="60">
        <v>62</v>
      </c>
    </row>
    <row r="21" spans="1:4" x14ac:dyDescent="0.2">
      <c r="A21" s="57">
        <v>1634</v>
      </c>
      <c r="B21" s="58" t="s">
        <v>290</v>
      </c>
      <c r="C21" s="59">
        <v>8991930.6100000031</v>
      </c>
      <c r="D21" s="60">
        <v>3096</v>
      </c>
    </row>
    <row r="22" spans="1:4" x14ac:dyDescent="0.2">
      <c r="A22" s="57">
        <v>1635</v>
      </c>
      <c r="B22" s="58" t="s">
        <v>291</v>
      </c>
      <c r="C22" s="59">
        <v>898414.42999999947</v>
      </c>
      <c r="D22" s="60">
        <v>853</v>
      </c>
    </row>
    <row r="23" spans="1:4" x14ac:dyDescent="0.2">
      <c r="A23" s="57">
        <v>1636</v>
      </c>
      <c r="B23" s="58" t="s">
        <v>292</v>
      </c>
      <c r="C23" s="59">
        <v>1713662.0600000005</v>
      </c>
      <c r="D23" s="60">
        <v>1575</v>
      </c>
    </row>
    <row r="24" spans="1:4" x14ac:dyDescent="0.2">
      <c r="A24" s="57">
        <v>1637</v>
      </c>
      <c r="B24" s="58" t="s">
        <v>293</v>
      </c>
      <c r="C24" s="59">
        <v>2800431.7800000003</v>
      </c>
      <c r="D24" s="60">
        <v>158</v>
      </c>
    </row>
    <row r="25" spans="1:4" x14ac:dyDescent="0.2">
      <c r="A25" s="57">
        <v>1638</v>
      </c>
      <c r="B25" s="58" t="s">
        <v>294</v>
      </c>
      <c r="C25" s="59">
        <v>1326795.54</v>
      </c>
      <c r="D25" s="60">
        <v>665</v>
      </c>
    </row>
    <row r="26" spans="1:4" x14ac:dyDescent="0.2">
      <c r="A26" s="57">
        <v>1639</v>
      </c>
      <c r="B26" s="58" t="s">
        <v>295</v>
      </c>
      <c r="C26" s="59">
        <v>3017695.33</v>
      </c>
      <c r="D26" s="60">
        <v>2213</v>
      </c>
    </row>
    <row r="27" spans="1:4" x14ac:dyDescent="0.2">
      <c r="A27" s="57">
        <v>1640</v>
      </c>
      <c r="B27" s="58" t="s">
        <v>296</v>
      </c>
      <c r="C27" s="59">
        <v>157082.50000000009</v>
      </c>
      <c r="D27" s="60">
        <v>301</v>
      </c>
    </row>
    <row r="28" spans="1:4" x14ac:dyDescent="0.2">
      <c r="A28" s="57">
        <v>1641</v>
      </c>
      <c r="B28" s="58" t="s">
        <v>297</v>
      </c>
      <c r="C28" s="59" t="s">
        <v>133</v>
      </c>
      <c r="D28" s="60" t="s">
        <v>133</v>
      </c>
    </row>
    <row r="29" spans="1:4" ht="25.5" x14ac:dyDescent="0.2">
      <c r="A29" s="57">
        <v>1642</v>
      </c>
      <c r="B29" s="58" t="s">
        <v>298</v>
      </c>
      <c r="C29" s="59">
        <v>1910538.5299999998</v>
      </c>
      <c r="D29" s="60">
        <v>232</v>
      </c>
    </row>
    <row r="30" spans="1:4" x14ac:dyDescent="0.2">
      <c r="A30" s="57">
        <v>1643</v>
      </c>
      <c r="B30" s="58" t="s">
        <v>299</v>
      </c>
      <c r="C30" s="59">
        <v>4403953.3800000288</v>
      </c>
      <c r="D30" s="60">
        <v>7594</v>
      </c>
    </row>
    <row r="31" spans="1:4" x14ac:dyDescent="0.2">
      <c r="A31" s="57">
        <v>1644</v>
      </c>
      <c r="B31" s="58" t="s">
        <v>300</v>
      </c>
      <c r="C31" s="59">
        <v>11584397.880000073</v>
      </c>
      <c r="D31" s="60">
        <v>20292</v>
      </c>
    </row>
    <row r="32" spans="1:4" x14ac:dyDescent="0.2">
      <c r="A32" s="57">
        <v>1645</v>
      </c>
      <c r="B32" s="58" t="s">
        <v>134</v>
      </c>
      <c r="C32" s="59">
        <v>19124763.870000266</v>
      </c>
      <c r="D32" s="60">
        <v>60359</v>
      </c>
    </row>
    <row r="33" spans="1:4" x14ac:dyDescent="0.2">
      <c r="A33" s="57">
        <v>1646</v>
      </c>
      <c r="B33" s="58" t="s">
        <v>135</v>
      </c>
      <c r="C33" s="59">
        <v>5525270.0600000434</v>
      </c>
      <c r="D33" s="60">
        <v>16348</v>
      </c>
    </row>
    <row r="34" spans="1:4" x14ac:dyDescent="0.2">
      <c r="A34" s="57">
        <v>1647</v>
      </c>
      <c r="B34" s="58" t="s">
        <v>136</v>
      </c>
      <c r="C34" s="59">
        <v>27802447.039998163</v>
      </c>
      <c r="D34" s="60">
        <v>166538</v>
      </c>
    </row>
    <row r="35" spans="1:4" x14ac:dyDescent="0.2">
      <c r="A35" s="57">
        <v>1648</v>
      </c>
      <c r="B35" s="58" t="s">
        <v>137</v>
      </c>
      <c r="C35" s="59">
        <v>91143978.989998817</v>
      </c>
      <c r="D35" s="60">
        <v>117492</v>
      </c>
    </row>
    <row r="36" spans="1:4" x14ac:dyDescent="0.2">
      <c r="A36" s="57">
        <v>1649</v>
      </c>
      <c r="B36" s="58" t="s">
        <v>138</v>
      </c>
      <c r="C36" s="59">
        <v>1209772.9000000004</v>
      </c>
      <c r="D36" s="60">
        <v>1401</v>
      </c>
    </row>
    <row r="37" spans="1:4" x14ac:dyDescent="0.2">
      <c r="A37" s="57">
        <v>1651</v>
      </c>
      <c r="B37" s="58" t="s">
        <v>301</v>
      </c>
      <c r="C37" s="59">
        <v>56344103.789999992</v>
      </c>
      <c r="D37" s="60">
        <v>32765</v>
      </c>
    </row>
    <row r="38" spans="1:4" x14ac:dyDescent="0.2">
      <c r="A38" s="57">
        <v>1652</v>
      </c>
      <c r="B38" s="58" t="s">
        <v>139</v>
      </c>
      <c r="C38" s="59">
        <v>10140422.969999999</v>
      </c>
      <c r="D38" s="60">
        <v>540</v>
      </c>
    </row>
    <row r="39" spans="1:4" x14ac:dyDescent="0.2">
      <c r="A39" s="57">
        <v>1653</v>
      </c>
      <c r="B39" s="58" t="s">
        <v>302</v>
      </c>
      <c r="C39" s="59">
        <v>11448179.149999984</v>
      </c>
      <c r="D39" s="60">
        <v>8759</v>
      </c>
    </row>
    <row r="40" spans="1:4" x14ac:dyDescent="0.2">
      <c r="A40" s="57">
        <v>1699</v>
      </c>
      <c r="B40" s="58" t="s">
        <v>303</v>
      </c>
      <c r="C40" s="59">
        <v>901021.11999999674</v>
      </c>
      <c r="D40" s="60">
        <v>6625</v>
      </c>
    </row>
    <row r="41" spans="1:4" x14ac:dyDescent="0.2">
      <c r="A41" s="57">
        <v>2068</v>
      </c>
      <c r="B41" s="58" t="s">
        <v>140</v>
      </c>
      <c r="C41" s="59">
        <v>9820711.0700000189</v>
      </c>
      <c r="D41" s="60">
        <v>4872</v>
      </c>
    </row>
    <row r="42" spans="1:4" x14ac:dyDescent="0.2">
      <c r="A42" s="57">
        <v>2069</v>
      </c>
      <c r="B42" s="58" t="s">
        <v>141</v>
      </c>
      <c r="C42" s="59">
        <v>10537890.5</v>
      </c>
      <c r="D42" s="60">
        <v>4961</v>
      </c>
    </row>
    <row r="43" spans="1:4" x14ac:dyDescent="0.2">
      <c r="A43" s="57">
        <v>2070</v>
      </c>
      <c r="B43" s="58" t="s">
        <v>142</v>
      </c>
      <c r="C43" s="59">
        <v>21118032.819999993</v>
      </c>
      <c r="D43" s="60">
        <v>239</v>
      </c>
    </row>
    <row r="44" spans="1:4" x14ac:dyDescent="0.2">
      <c r="A44" s="57">
        <v>2072</v>
      </c>
      <c r="B44" s="58" t="s">
        <v>143</v>
      </c>
      <c r="C44" s="59">
        <v>88215593.48999995</v>
      </c>
      <c r="D44" s="60">
        <v>2457</v>
      </c>
    </row>
    <row r="45" spans="1:4" ht="25.5" x14ac:dyDescent="0.2">
      <c r="A45" s="57">
        <v>2073</v>
      </c>
      <c r="B45" s="58" t="s">
        <v>304</v>
      </c>
      <c r="C45" s="59">
        <v>2743925.2800000007</v>
      </c>
      <c r="D45" s="60">
        <v>178</v>
      </c>
    </row>
    <row r="46" spans="1:4" x14ac:dyDescent="0.2">
      <c r="A46" s="57">
        <v>2074</v>
      </c>
      <c r="B46" s="58" t="s">
        <v>144</v>
      </c>
      <c r="C46" s="59">
        <v>3529268.9299999992</v>
      </c>
      <c r="D46" s="60">
        <v>331</v>
      </c>
    </row>
    <row r="47" spans="1:4" x14ac:dyDescent="0.2">
      <c r="A47" s="57">
        <v>2076</v>
      </c>
      <c r="B47" s="58" t="s">
        <v>305</v>
      </c>
      <c r="C47" s="59">
        <v>4203935.3100000005</v>
      </c>
      <c r="D47" s="60">
        <v>1070</v>
      </c>
    </row>
    <row r="48" spans="1:4" x14ac:dyDescent="0.2">
      <c r="A48" s="57">
        <v>2078</v>
      </c>
      <c r="B48" s="58" t="s">
        <v>145</v>
      </c>
      <c r="C48" s="59">
        <v>66399332.070000015</v>
      </c>
      <c r="D48" s="60">
        <v>4006</v>
      </c>
    </row>
    <row r="49" spans="1:4" x14ac:dyDescent="0.2">
      <c r="A49" s="57">
        <v>2079</v>
      </c>
      <c r="B49" s="58" t="s">
        <v>146</v>
      </c>
      <c r="C49" s="59">
        <v>33171941.619999979</v>
      </c>
      <c r="D49" s="60">
        <v>804</v>
      </c>
    </row>
    <row r="50" spans="1:4" x14ac:dyDescent="0.2">
      <c r="A50" s="57">
        <v>2080</v>
      </c>
      <c r="B50" s="58" t="s">
        <v>306</v>
      </c>
      <c r="C50" s="59">
        <v>62010.329999999987</v>
      </c>
      <c r="D50" s="60">
        <v>195</v>
      </c>
    </row>
    <row r="51" spans="1:4" x14ac:dyDescent="0.2">
      <c r="A51" s="57">
        <v>2082</v>
      </c>
      <c r="B51" s="58" t="s">
        <v>307</v>
      </c>
      <c r="C51" s="59">
        <v>9133068.6000000183</v>
      </c>
      <c r="D51" s="60">
        <v>14744</v>
      </c>
    </row>
    <row r="52" spans="1:4" x14ac:dyDescent="0.2">
      <c r="A52" s="57">
        <v>2089</v>
      </c>
      <c r="B52" s="58" t="s">
        <v>308</v>
      </c>
      <c r="C52" s="59">
        <v>32339823.750000104</v>
      </c>
      <c r="D52" s="60">
        <v>36384</v>
      </c>
    </row>
    <row r="53" spans="1:4" x14ac:dyDescent="0.2">
      <c r="A53" s="57">
        <v>2099</v>
      </c>
      <c r="B53" s="58" t="s">
        <v>309</v>
      </c>
      <c r="C53" s="59">
        <v>1212429.6399999957</v>
      </c>
      <c r="D53" s="60">
        <v>2979</v>
      </c>
    </row>
    <row r="54" spans="1:4" x14ac:dyDescent="0.2">
      <c r="A54" s="57">
        <v>2388</v>
      </c>
      <c r="B54" s="58" t="s">
        <v>147</v>
      </c>
      <c r="C54" s="59">
        <v>231593242.70000151</v>
      </c>
      <c r="D54" s="60">
        <v>165041</v>
      </c>
    </row>
    <row r="55" spans="1:4" x14ac:dyDescent="0.2">
      <c r="A55" s="57">
        <v>2389</v>
      </c>
      <c r="B55" s="58" t="s">
        <v>148</v>
      </c>
      <c r="C55" s="59">
        <v>62949602.230000019</v>
      </c>
      <c r="D55" s="60">
        <v>21474</v>
      </c>
    </row>
    <row r="56" spans="1:4" x14ac:dyDescent="0.2">
      <c r="A56" s="57">
        <v>2390</v>
      </c>
      <c r="B56" s="58" t="s">
        <v>149</v>
      </c>
      <c r="C56" s="59">
        <v>2246725.1300000018</v>
      </c>
      <c r="D56" s="60">
        <v>1041</v>
      </c>
    </row>
    <row r="57" spans="1:4" x14ac:dyDescent="0.2">
      <c r="A57" s="57">
        <v>2391</v>
      </c>
      <c r="B57" s="58" t="s">
        <v>310</v>
      </c>
      <c r="C57" s="59">
        <v>7966081.0600000303</v>
      </c>
      <c r="D57" s="60">
        <v>7603</v>
      </c>
    </row>
    <row r="58" spans="1:4" x14ac:dyDescent="0.2">
      <c r="A58" s="57">
        <v>2392</v>
      </c>
      <c r="B58" s="58" t="s">
        <v>150</v>
      </c>
      <c r="C58" s="59">
        <v>34258720.079999849</v>
      </c>
      <c r="D58" s="60">
        <v>9389</v>
      </c>
    </row>
    <row r="59" spans="1:4" x14ac:dyDescent="0.2">
      <c r="A59" s="57">
        <v>2393</v>
      </c>
      <c r="B59" s="58" t="s">
        <v>311</v>
      </c>
      <c r="C59" s="59">
        <v>39180953.290000014</v>
      </c>
      <c r="D59" s="60">
        <v>5444</v>
      </c>
    </row>
    <row r="60" spans="1:4" x14ac:dyDescent="0.2">
      <c r="A60" s="57">
        <v>2394</v>
      </c>
      <c r="B60" s="58" t="s">
        <v>151</v>
      </c>
      <c r="C60" s="59">
        <v>710096.5299999998</v>
      </c>
      <c r="D60" s="60">
        <v>555</v>
      </c>
    </row>
    <row r="61" spans="1:4" x14ac:dyDescent="0.2">
      <c r="A61" s="57">
        <v>2397</v>
      </c>
      <c r="B61" s="58" t="s">
        <v>152</v>
      </c>
      <c r="C61" s="59">
        <v>18001666.409999985</v>
      </c>
      <c r="D61" s="60">
        <v>6509</v>
      </c>
    </row>
    <row r="62" spans="1:4" x14ac:dyDescent="0.2">
      <c r="A62" s="57">
        <v>2398</v>
      </c>
      <c r="B62" s="58" t="s">
        <v>312</v>
      </c>
      <c r="C62" s="59">
        <v>54616778.069999143</v>
      </c>
      <c r="D62" s="60">
        <v>90725</v>
      </c>
    </row>
    <row r="63" spans="1:4" x14ac:dyDescent="0.2">
      <c r="A63" s="57">
        <v>2400</v>
      </c>
      <c r="B63" s="58" t="s">
        <v>153</v>
      </c>
      <c r="C63" s="59">
        <v>932390.98000000149</v>
      </c>
      <c r="D63" s="60">
        <v>3080</v>
      </c>
    </row>
    <row r="64" spans="1:4" x14ac:dyDescent="0.2">
      <c r="A64" s="57">
        <v>2401</v>
      </c>
      <c r="B64" s="58" t="s">
        <v>154</v>
      </c>
      <c r="C64" s="59">
        <v>35495572.769999564</v>
      </c>
      <c r="D64" s="60">
        <v>63747</v>
      </c>
    </row>
    <row r="65" spans="1:4" x14ac:dyDescent="0.2">
      <c r="A65" s="57">
        <v>2402</v>
      </c>
      <c r="B65" s="58" t="s">
        <v>155</v>
      </c>
      <c r="C65" s="59">
        <v>22275844.190000076</v>
      </c>
      <c r="D65" s="60">
        <v>13319</v>
      </c>
    </row>
    <row r="66" spans="1:4" x14ac:dyDescent="0.2">
      <c r="A66" s="57">
        <v>2403</v>
      </c>
      <c r="B66" s="58" t="s">
        <v>156</v>
      </c>
      <c r="C66" s="59">
        <v>841324.1599999991</v>
      </c>
      <c r="D66" s="60">
        <v>1638</v>
      </c>
    </row>
    <row r="67" spans="1:4" x14ac:dyDescent="0.2">
      <c r="A67" s="57">
        <v>2404</v>
      </c>
      <c r="B67" s="58" t="s">
        <v>313</v>
      </c>
      <c r="C67" s="59">
        <v>451760.67000000016</v>
      </c>
      <c r="D67" s="60">
        <v>549</v>
      </c>
    </row>
    <row r="68" spans="1:4" ht="25.5" x14ac:dyDescent="0.2">
      <c r="A68" s="57">
        <v>2406</v>
      </c>
      <c r="B68" s="58" t="s">
        <v>314</v>
      </c>
      <c r="C68" s="59">
        <v>84442488.659998491</v>
      </c>
      <c r="D68" s="60">
        <v>112271</v>
      </c>
    </row>
    <row r="69" spans="1:4" x14ac:dyDescent="0.2">
      <c r="A69" s="57">
        <v>2499</v>
      </c>
      <c r="B69" s="58" t="s">
        <v>315</v>
      </c>
      <c r="C69" s="59">
        <v>157086.57000000007</v>
      </c>
      <c r="D69" s="60">
        <v>776</v>
      </c>
    </row>
    <row r="70" spans="1:4" x14ac:dyDescent="0.2">
      <c r="A70" s="57">
        <v>2711</v>
      </c>
      <c r="B70" s="58" t="s">
        <v>316</v>
      </c>
      <c r="C70" s="59">
        <v>1548021.6299999994</v>
      </c>
      <c r="D70" s="60">
        <v>970</v>
      </c>
    </row>
    <row r="71" spans="1:4" x14ac:dyDescent="0.2">
      <c r="A71" s="57">
        <v>2712</v>
      </c>
      <c r="B71" s="58" t="s">
        <v>157</v>
      </c>
      <c r="C71" s="59">
        <v>8790600.8900000509</v>
      </c>
      <c r="D71" s="60">
        <v>12805</v>
      </c>
    </row>
    <row r="72" spans="1:4" x14ac:dyDescent="0.2">
      <c r="A72" s="57">
        <v>2714</v>
      </c>
      <c r="B72" s="58" t="s">
        <v>158</v>
      </c>
      <c r="C72" s="59">
        <v>35336187.919999972</v>
      </c>
      <c r="D72" s="60">
        <v>8965</v>
      </c>
    </row>
    <row r="73" spans="1:4" x14ac:dyDescent="0.2">
      <c r="A73" s="57">
        <v>2715</v>
      </c>
      <c r="B73" s="58" t="s">
        <v>317</v>
      </c>
      <c r="C73" s="59">
        <v>33332285.41000003</v>
      </c>
      <c r="D73" s="60">
        <v>9623</v>
      </c>
    </row>
    <row r="74" spans="1:4" x14ac:dyDescent="0.2">
      <c r="A74" s="57">
        <v>2716</v>
      </c>
      <c r="B74" s="58" t="s">
        <v>159</v>
      </c>
      <c r="C74" s="59">
        <v>35858114.779999845</v>
      </c>
      <c r="D74" s="60">
        <v>46100</v>
      </c>
    </row>
    <row r="75" spans="1:4" x14ac:dyDescent="0.2">
      <c r="A75" s="57">
        <v>3140</v>
      </c>
      <c r="B75" s="58" t="s">
        <v>160</v>
      </c>
      <c r="C75" s="59">
        <v>2640706.9099999983</v>
      </c>
      <c r="D75" s="60">
        <v>650</v>
      </c>
    </row>
    <row r="76" spans="1:4" x14ac:dyDescent="0.2">
      <c r="A76" s="57">
        <v>3141</v>
      </c>
      <c r="B76" s="58" t="s">
        <v>161</v>
      </c>
      <c r="C76" s="59">
        <v>1689587.7100000002</v>
      </c>
      <c r="D76" s="60">
        <v>276</v>
      </c>
    </row>
    <row r="77" spans="1:4" x14ac:dyDescent="0.2">
      <c r="A77" s="57">
        <v>3142</v>
      </c>
      <c r="B77" s="58" t="s">
        <v>162</v>
      </c>
      <c r="C77" s="59">
        <v>1194874.3200000005</v>
      </c>
      <c r="D77" s="60">
        <v>182</v>
      </c>
    </row>
    <row r="78" spans="1:4" x14ac:dyDescent="0.2">
      <c r="A78" s="57">
        <v>3143</v>
      </c>
      <c r="B78" s="58" t="s">
        <v>163</v>
      </c>
      <c r="C78" s="59">
        <v>2456981.2600000007</v>
      </c>
      <c r="D78" s="60">
        <v>366</v>
      </c>
    </row>
    <row r="79" spans="1:4" x14ac:dyDescent="0.2">
      <c r="A79" s="57">
        <v>3144</v>
      </c>
      <c r="B79" s="58" t="s">
        <v>164</v>
      </c>
      <c r="C79" s="59" t="s">
        <v>133</v>
      </c>
      <c r="D79" s="60" t="s">
        <v>133</v>
      </c>
    </row>
    <row r="80" spans="1:4" x14ac:dyDescent="0.2">
      <c r="A80" s="57">
        <v>3145</v>
      </c>
      <c r="B80" s="58" t="s">
        <v>165</v>
      </c>
      <c r="C80" s="59" t="s">
        <v>133</v>
      </c>
      <c r="D80" s="60" t="s">
        <v>133</v>
      </c>
    </row>
    <row r="81" spans="1:4" x14ac:dyDescent="0.2">
      <c r="A81" s="57">
        <v>3147</v>
      </c>
      <c r="B81" s="58" t="s">
        <v>166</v>
      </c>
      <c r="C81" s="59">
        <v>1264037.1900000004</v>
      </c>
      <c r="D81" s="60">
        <v>75</v>
      </c>
    </row>
    <row r="82" spans="1:4" x14ac:dyDescent="0.2">
      <c r="A82" s="57">
        <v>3148</v>
      </c>
      <c r="B82" s="58" t="s">
        <v>167</v>
      </c>
      <c r="C82" s="59">
        <v>1482214.99</v>
      </c>
      <c r="D82" s="60">
        <v>84</v>
      </c>
    </row>
    <row r="83" spans="1:4" ht="25.5" x14ac:dyDescent="0.2">
      <c r="A83" s="57">
        <v>3150</v>
      </c>
      <c r="B83" s="58" t="s">
        <v>318</v>
      </c>
      <c r="C83" s="59">
        <v>7890363.4300000016</v>
      </c>
      <c r="D83" s="60">
        <v>3573</v>
      </c>
    </row>
    <row r="84" spans="1:4" x14ac:dyDescent="0.2">
      <c r="A84" s="57">
        <v>3151</v>
      </c>
      <c r="B84" s="58" t="s">
        <v>168</v>
      </c>
      <c r="C84" s="59">
        <v>36890645.439999968</v>
      </c>
      <c r="D84" s="60">
        <v>5290</v>
      </c>
    </row>
    <row r="85" spans="1:4" x14ac:dyDescent="0.2">
      <c r="A85" s="57">
        <v>3152</v>
      </c>
      <c r="B85" s="58" t="s">
        <v>169</v>
      </c>
      <c r="C85" s="59">
        <v>29956016.849999972</v>
      </c>
      <c r="D85" s="60">
        <v>10718</v>
      </c>
    </row>
    <row r="86" spans="1:4" ht="25.5" x14ac:dyDescent="0.2">
      <c r="A86" s="57">
        <v>3153</v>
      </c>
      <c r="B86" s="58" t="s">
        <v>319</v>
      </c>
      <c r="C86" s="59">
        <v>6759491.1300000008</v>
      </c>
      <c r="D86" s="60">
        <v>286</v>
      </c>
    </row>
    <row r="87" spans="1:4" ht="25.5" x14ac:dyDescent="0.2">
      <c r="A87" s="57">
        <v>3154</v>
      </c>
      <c r="B87" s="58" t="s">
        <v>320</v>
      </c>
      <c r="C87" s="59">
        <v>46124347.599999979</v>
      </c>
      <c r="D87" s="60">
        <v>1430</v>
      </c>
    </row>
    <row r="88" spans="1:4" ht="25.5" x14ac:dyDescent="0.2">
      <c r="A88" s="57">
        <v>3156</v>
      </c>
      <c r="B88" s="58" t="s">
        <v>321</v>
      </c>
      <c r="C88" s="59">
        <v>12077676.639999997</v>
      </c>
      <c r="D88" s="60">
        <v>2167</v>
      </c>
    </row>
    <row r="89" spans="1:4" x14ac:dyDescent="0.2">
      <c r="A89" s="57">
        <v>3160</v>
      </c>
      <c r="B89" s="58" t="s">
        <v>170</v>
      </c>
      <c r="C89" s="59">
        <v>93648062.360000044</v>
      </c>
      <c r="D89" s="60">
        <v>12674</v>
      </c>
    </row>
    <row r="90" spans="1:4" x14ac:dyDescent="0.2">
      <c r="A90" s="57">
        <v>3163</v>
      </c>
      <c r="B90" s="58" t="s">
        <v>171</v>
      </c>
      <c r="C90" s="59">
        <v>42967708.430000037</v>
      </c>
      <c r="D90" s="60">
        <v>17660</v>
      </c>
    </row>
    <row r="91" spans="1:4" x14ac:dyDescent="0.2">
      <c r="A91" s="57">
        <v>3164</v>
      </c>
      <c r="B91" s="58" t="s">
        <v>322</v>
      </c>
      <c r="C91" s="59">
        <v>1152148.949999999</v>
      </c>
      <c r="D91" s="60">
        <v>632</v>
      </c>
    </row>
    <row r="92" spans="1:4" x14ac:dyDescent="0.2">
      <c r="A92" s="57">
        <v>3165</v>
      </c>
      <c r="B92" s="58" t="s">
        <v>172</v>
      </c>
      <c r="C92" s="59">
        <v>33094221.920000043</v>
      </c>
      <c r="D92" s="60">
        <v>18348</v>
      </c>
    </row>
    <row r="93" spans="1:4" x14ac:dyDescent="0.2">
      <c r="A93" s="57">
        <v>3166</v>
      </c>
      <c r="B93" s="58" t="s">
        <v>173</v>
      </c>
      <c r="C93" s="59">
        <v>1701833.3799999994</v>
      </c>
      <c r="D93" s="60">
        <v>130</v>
      </c>
    </row>
    <row r="94" spans="1:4" ht="25.5" x14ac:dyDescent="0.2">
      <c r="A94" s="57">
        <v>3167</v>
      </c>
      <c r="B94" s="58" t="s">
        <v>323</v>
      </c>
      <c r="C94" s="59">
        <v>23460927.140000015</v>
      </c>
      <c r="D94" s="60">
        <v>5960</v>
      </c>
    </row>
    <row r="95" spans="1:4" x14ac:dyDescent="0.2">
      <c r="A95" s="57">
        <v>3168</v>
      </c>
      <c r="B95" s="58" t="s">
        <v>324</v>
      </c>
      <c r="C95" s="59">
        <v>4154791.1199999992</v>
      </c>
      <c r="D95" s="60">
        <v>1470</v>
      </c>
    </row>
    <row r="96" spans="1:4" x14ac:dyDescent="0.2">
      <c r="A96" s="57">
        <v>3169</v>
      </c>
      <c r="B96" s="58" t="s">
        <v>174</v>
      </c>
      <c r="C96" s="59">
        <v>34190132.079999894</v>
      </c>
      <c r="D96" s="60">
        <v>49875</v>
      </c>
    </row>
    <row r="97" spans="1:4" ht="25.5" x14ac:dyDescent="0.2">
      <c r="A97" s="57">
        <v>3171</v>
      </c>
      <c r="B97" s="58" t="s">
        <v>325</v>
      </c>
      <c r="C97" s="59">
        <v>25248257.859999992</v>
      </c>
      <c r="D97" s="60">
        <v>7820</v>
      </c>
    </row>
    <row r="98" spans="1:4" x14ac:dyDescent="0.2">
      <c r="A98" s="57">
        <v>3173</v>
      </c>
      <c r="B98" s="58" t="s">
        <v>326</v>
      </c>
      <c r="C98" s="59">
        <v>7134995.9100000113</v>
      </c>
      <c r="D98" s="60">
        <v>5471</v>
      </c>
    </row>
    <row r="99" spans="1:4" x14ac:dyDescent="0.2">
      <c r="A99" s="57">
        <v>3175</v>
      </c>
      <c r="B99" s="58" t="s">
        <v>175</v>
      </c>
      <c r="C99" s="59">
        <v>18310577.490000028</v>
      </c>
      <c r="D99" s="60">
        <v>12974</v>
      </c>
    </row>
    <row r="100" spans="1:4" ht="25.5" x14ac:dyDescent="0.2">
      <c r="A100" s="57">
        <v>3177</v>
      </c>
      <c r="B100" s="58" t="s">
        <v>327</v>
      </c>
      <c r="C100" s="59">
        <v>31507688.379999969</v>
      </c>
      <c r="D100" s="60">
        <v>24469</v>
      </c>
    </row>
    <row r="101" spans="1:4" x14ac:dyDescent="0.2">
      <c r="A101" s="57">
        <v>3179</v>
      </c>
      <c r="B101" s="58" t="s">
        <v>328</v>
      </c>
      <c r="C101" s="59">
        <v>1002533.2999999989</v>
      </c>
      <c r="D101" s="60">
        <v>725</v>
      </c>
    </row>
    <row r="102" spans="1:4" x14ac:dyDescent="0.2">
      <c r="A102" s="57">
        <v>3181</v>
      </c>
      <c r="B102" s="58" t="s">
        <v>329</v>
      </c>
      <c r="C102" s="59">
        <v>148690.12000000005</v>
      </c>
      <c r="D102" s="60">
        <v>138</v>
      </c>
    </row>
    <row r="103" spans="1:4" x14ac:dyDescent="0.2">
      <c r="A103" s="57">
        <v>3183</v>
      </c>
      <c r="B103" s="58" t="s">
        <v>330</v>
      </c>
      <c r="C103" s="59">
        <v>2667612.0399999991</v>
      </c>
      <c r="D103" s="60">
        <v>2061</v>
      </c>
    </row>
    <row r="104" spans="1:4" x14ac:dyDescent="0.2">
      <c r="A104" s="57">
        <v>3184</v>
      </c>
      <c r="B104" s="58" t="s">
        <v>331</v>
      </c>
      <c r="C104" s="59">
        <v>6804941.6100000069</v>
      </c>
      <c r="D104" s="60">
        <v>6081</v>
      </c>
    </row>
    <row r="105" spans="1:4" x14ac:dyDescent="0.2">
      <c r="A105" s="57">
        <v>3186</v>
      </c>
      <c r="B105" s="58" t="s">
        <v>176</v>
      </c>
      <c r="C105" s="59">
        <v>15667291.449999992</v>
      </c>
      <c r="D105" s="60">
        <v>9923</v>
      </c>
    </row>
    <row r="106" spans="1:4" x14ac:dyDescent="0.2">
      <c r="A106" s="57">
        <v>3199</v>
      </c>
      <c r="B106" s="58" t="s">
        <v>332</v>
      </c>
      <c r="C106" s="59">
        <v>11317903.049999939</v>
      </c>
      <c r="D106" s="60">
        <v>15722</v>
      </c>
    </row>
    <row r="107" spans="1:4" x14ac:dyDescent="0.2">
      <c r="A107" s="57">
        <v>3501</v>
      </c>
      <c r="B107" s="58" t="s">
        <v>177</v>
      </c>
      <c r="C107" s="59">
        <v>1027381.9999999994</v>
      </c>
      <c r="D107" s="60">
        <v>1490</v>
      </c>
    </row>
    <row r="108" spans="1:4" x14ac:dyDescent="0.2">
      <c r="A108" s="57">
        <v>3503</v>
      </c>
      <c r="B108" s="58" t="s">
        <v>333</v>
      </c>
      <c r="C108" s="59">
        <v>9187027.2600001227</v>
      </c>
      <c r="D108" s="60">
        <v>37130</v>
      </c>
    </row>
    <row r="109" spans="1:4" x14ac:dyDescent="0.2">
      <c r="A109" s="57">
        <v>3504</v>
      </c>
      <c r="B109" s="58" t="s">
        <v>178</v>
      </c>
      <c r="C109" s="59">
        <v>9937089.9199997336</v>
      </c>
      <c r="D109" s="60">
        <v>59726</v>
      </c>
    </row>
    <row r="110" spans="1:4" x14ac:dyDescent="0.2">
      <c r="A110" s="57">
        <v>3506</v>
      </c>
      <c r="B110" s="58" t="s">
        <v>334</v>
      </c>
      <c r="C110" s="59">
        <v>26481159.930000827</v>
      </c>
      <c r="D110" s="60">
        <v>71705</v>
      </c>
    </row>
    <row r="111" spans="1:4" x14ac:dyDescent="0.2">
      <c r="A111" s="57">
        <v>3508</v>
      </c>
      <c r="B111" s="58" t="s">
        <v>335</v>
      </c>
      <c r="C111" s="59">
        <v>1846271.37</v>
      </c>
      <c r="D111" s="60">
        <v>271</v>
      </c>
    </row>
    <row r="112" spans="1:4" x14ac:dyDescent="0.2">
      <c r="A112" s="57">
        <v>3509</v>
      </c>
      <c r="B112" s="58" t="s">
        <v>336</v>
      </c>
      <c r="C112" s="59">
        <v>1587647.53</v>
      </c>
      <c r="D112" s="60">
        <v>891</v>
      </c>
    </row>
    <row r="113" spans="1:4" x14ac:dyDescent="0.2">
      <c r="A113" s="57">
        <v>3510</v>
      </c>
      <c r="B113" s="58" t="s">
        <v>337</v>
      </c>
      <c r="C113" s="59">
        <v>1372145.7100000028</v>
      </c>
      <c r="D113" s="60">
        <v>5727</v>
      </c>
    </row>
    <row r="114" spans="1:4" x14ac:dyDescent="0.2">
      <c r="A114" s="57">
        <v>3511</v>
      </c>
      <c r="B114" s="58" t="s">
        <v>338</v>
      </c>
      <c r="C114" s="59">
        <v>430386.56999999977</v>
      </c>
      <c r="D114" s="60">
        <v>1054</v>
      </c>
    </row>
    <row r="115" spans="1:4" x14ac:dyDescent="0.2">
      <c r="A115" s="57">
        <v>3515</v>
      </c>
      <c r="B115" s="58" t="s">
        <v>179</v>
      </c>
      <c r="C115" s="59">
        <v>24388135.500000156</v>
      </c>
      <c r="D115" s="60">
        <v>56222</v>
      </c>
    </row>
    <row r="116" spans="1:4" x14ac:dyDescent="0.2">
      <c r="A116" s="57">
        <v>3517</v>
      </c>
      <c r="B116" s="58" t="s">
        <v>180</v>
      </c>
      <c r="C116" s="59">
        <v>43443444.840000018</v>
      </c>
      <c r="D116" s="60">
        <v>46970</v>
      </c>
    </row>
    <row r="117" spans="1:4" x14ac:dyDescent="0.2">
      <c r="A117" s="57">
        <v>3519</v>
      </c>
      <c r="B117" s="58" t="s">
        <v>339</v>
      </c>
      <c r="C117" s="59">
        <v>17151145.980000149</v>
      </c>
      <c r="D117" s="60">
        <v>28908</v>
      </c>
    </row>
    <row r="118" spans="1:4" x14ac:dyDescent="0.2">
      <c r="A118" s="57">
        <v>3521</v>
      </c>
      <c r="B118" s="58" t="s">
        <v>340</v>
      </c>
      <c r="C118" s="59">
        <v>2433064.4099999927</v>
      </c>
      <c r="D118" s="60">
        <v>5217</v>
      </c>
    </row>
    <row r="119" spans="1:4" x14ac:dyDescent="0.2">
      <c r="A119" s="57">
        <v>3524</v>
      </c>
      <c r="B119" s="58" t="s">
        <v>341</v>
      </c>
      <c r="C119" s="59">
        <v>6166576.9399999976</v>
      </c>
      <c r="D119" s="60">
        <v>7676</v>
      </c>
    </row>
    <row r="120" spans="1:4" x14ac:dyDescent="0.2">
      <c r="A120" s="57">
        <v>3526</v>
      </c>
      <c r="B120" s="58" t="s">
        <v>342</v>
      </c>
      <c r="C120" s="59">
        <v>3713874.0400000038</v>
      </c>
      <c r="D120" s="60">
        <v>4818</v>
      </c>
    </row>
    <row r="121" spans="1:4" ht="25.5" x14ac:dyDescent="0.2">
      <c r="A121" s="57">
        <v>3528</v>
      </c>
      <c r="B121" s="58" t="s">
        <v>343</v>
      </c>
      <c r="C121" s="59">
        <v>301306.63000000012</v>
      </c>
      <c r="D121" s="60">
        <v>1216</v>
      </c>
    </row>
    <row r="122" spans="1:4" x14ac:dyDescent="0.2">
      <c r="A122" s="57">
        <v>3530</v>
      </c>
      <c r="B122" s="58" t="s">
        <v>181</v>
      </c>
      <c r="C122" s="59">
        <v>5131961.6099999985</v>
      </c>
      <c r="D122" s="60">
        <v>5839</v>
      </c>
    </row>
    <row r="123" spans="1:4" x14ac:dyDescent="0.2">
      <c r="A123" s="57">
        <v>3532</v>
      </c>
      <c r="B123" s="58" t="s">
        <v>344</v>
      </c>
      <c r="C123" s="59">
        <v>4337326.8499999791</v>
      </c>
      <c r="D123" s="60">
        <v>12942</v>
      </c>
    </row>
    <row r="124" spans="1:4" x14ac:dyDescent="0.2">
      <c r="A124" s="57">
        <v>3536</v>
      </c>
      <c r="B124" s="58" t="s">
        <v>345</v>
      </c>
      <c r="C124" s="59">
        <v>37924707.890015632</v>
      </c>
      <c r="D124" s="60">
        <v>197447</v>
      </c>
    </row>
    <row r="125" spans="1:4" ht="25.5" x14ac:dyDescent="0.2">
      <c r="A125" s="57">
        <v>3537</v>
      </c>
      <c r="B125" s="58" t="s">
        <v>346</v>
      </c>
      <c r="C125" s="59">
        <v>6710696.780000031</v>
      </c>
      <c r="D125" s="60">
        <v>20540</v>
      </c>
    </row>
    <row r="126" spans="1:4" x14ac:dyDescent="0.2">
      <c r="A126" s="57">
        <v>3850</v>
      </c>
      <c r="B126" s="58" t="s">
        <v>182</v>
      </c>
      <c r="C126" s="59" t="s">
        <v>133</v>
      </c>
      <c r="D126" s="60" t="s">
        <v>133</v>
      </c>
    </row>
    <row r="127" spans="1:4" x14ac:dyDescent="0.2">
      <c r="A127" s="57">
        <v>3865</v>
      </c>
      <c r="B127" s="58" t="s">
        <v>347</v>
      </c>
      <c r="C127" s="59">
        <v>250089597.30999976</v>
      </c>
      <c r="D127" s="60">
        <v>36838</v>
      </c>
    </row>
    <row r="128" spans="1:4" x14ac:dyDescent="0.2">
      <c r="A128" s="57">
        <v>3866</v>
      </c>
      <c r="B128" s="58" t="s">
        <v>348</v>
      </c>
      <c r="C128" s="59">
        <v>15610759.850000016</v>
      </c>
      <c r="D128" s="60">
        <v>1496</v>
      </c>
    </row>
    <row r="129" spans="1:4" x14ac:dyDescent="0.2">
      <c r="A129" s="57">
        <v>3868</v>
      </c>
      <c r="B129" s="58" t="s">
        <v>349</v>
      </c>
      <c r="C129" s="59">
        <v>30424653.92000002</v>
      </c>
      <c r="D129" s="60">
        <v>6393</v>
      </c>
    </row>
    <row r="130" spans="1:4" x14ac:dyDescent="0.2">
      <c r="A130" s="57">
        <v>3869</v>
      </c>
      <c r="B130" s="58" t="s">
        <v>183</v>
      </c>
      <c r="C130" s="59">
        <v>10082793.14999998</v>
      </c>
      <c r="D130" s="60">
        <v>5284</v>
      </c>
    </row>
    <row r="131" spans="1:4" x14ac:dyDescent="0.2">
      <c r="A131" s="57">
        <v>3870</v>
      </c>
      <c r="B131" s="58" t="s">
        <v>184</v>
      </c>
      <c r="C131" s="59">
        <v>15286824.489999993</v>
      </c>
      <c r="D131" s="60">
        <v>2904</v>
      </c>
    </row>
    <row r="132" spans="1:4" x14ac:dyDescent="0.2">
      <c r="A132" s="57">
        <v>3871</v>
      </c>
      <c r="B132" s="58" t="s">
        <v>185</v>
      </c>
      <c r="C132" s="59">
        <v>6763324.0900000008</v>
      </c>
      <c r="D132" s="60">
        <v>1141</v>
      </c>
    </row>
    <row r="133" spans="1:4" x14ac:dyDescent="0.2">
      <c r="A133" s="57">
        <v>3872</v>
      </c>
      <c r="B133" s="58" t="s">
        <v>186</v>
      </c>
      <c r="C133" s="59">
        <v>12644369.770000014</v>
      </c>
      <c r="D133" s="60">
        <v>2495</v>
      </c>
    </row>
    <row r="134" spans="1:4" x14ac:dyDescent="0.2">
      <c r="A134" s="57">
        <v>3874</v>
      </c>
      <c r="B134" s="58" t="s">
        <v>187</v>
      </c>
      <c r="C134" s="59">
        <v>26563577.170000002</v>
      </c>
      <c r="D134" s="60">
        <v>11232</v>
      </c>
    </row>
    <row r="135" spans="1:4" x14ac:dyDescent="0.2">
      <c r="A135" s="57">
        <v>3875</v>
      </c>
      <c r="B135" s="58" t="s">
        <v>350</v>
      </c>
      <c r="C135" s="59">
        <v>6743331.1200000057</v>
      </c>
      <c r="D135" s="60">
        <v>1094</v>
      </c>
    </row>
    <row r="136" spans="1:4" x14ac:dyDescent="0.2">
      <c r="A136" s="57">
        <v>3876</v>
      </c>
      <c r="B136" s="58" t="s">
        <v>188</v>
      </c>
      <c r="C136" s="59">
        <v>3454091.7300000014</v>
      </c>
      <c r="D136" s="60">
        <v>454</v>
      </c>
    </row>
    <row r="137" spans="1:4" x14ac:dyDescent="0.2">
      <c r="A137" s="57">
        <v>3877</v>
      </c>
      <c r="B137" s="58" t="s">
        <v>351</v>
      </c>
      <c r="C137" s="59">
        <v>36653549.699999973</v>
      </c>
      <c r="D137" s="60">
        <v>22743</v>
      </c>
    </row>
    <row r="138" spans="1:4" x14ac:dyDescent="0.2">
      <c r="A138" s="57">
        <v>3878</v>
      </c>
      <c r="B138" s="58" t="s">
        <v>352</v>
      </c>
      <c r="C138" s="59">
        <v>30120321.449999977</v>
      </c>
      <c r="D138" s="60">
        <v>10682</v>
      </c>
    </row>
    <row r="139" spans="1:4" x14ac:dyDescent="0.2">
      <c r="A139" s="57">
        <v>3881</v>
      </c>
      <c r="B139" s="58" t="s">
        <v>189</v>
      </c>
      <c r="C139" s="59">
        <v>176198463.77999866</v>
      </c>
      <c r="D139" s="60">
        <v>279751</v>
      </c>
    </row>
    <row r="140" spans="1:4" x14ac:dyDescent="0.2">
      <c r="A140" s="57">
        <v>3883</v>
      </c>
      <c r="B140" s="58" t="s">
        <v>190</v>
      </c>
      <c r="C140" s="59">
        <v>53031981.920000121</v>
      </c>
      <c r="D140" s="60">
        <v>8439</v>
      </c>
    </row>
    <row r="141" spans="1:4" x14ac:dyDescent="0.2">
      <c r="A141" s="57">
        <v>3886</v>
      </c>
      <c r="B141" s="58" t="s">
        <v>191</v>
      </c>
      <c r="C141" s="59">
        <v>301528.70999999996</v>
      </c>
      <c r="D141" s="60">
        <v>521</v>
      </c>
    </row>
    <row r="142" spans="1:4" x14ac:dyDescent="0.2">
      <c r="A142" s="57">
        <v>3887</v>
      </c>
      <c r="B142" s="58" t="s">
        <v>353</v>
      </c>
      <c r="C142" s="59">
        <v>2949374.8500000029</v>
      </c>
      <c r="D142" s="60">
        <v>4086</v>
      </c>
    </row>
    <row r="143" spans="1:4" x14ac:dyDescent="0.2">
      <c r="A143" s="57">
        <v>3890</v>
      </c>
      <c r="B143" s="58" t="s">
        <v>192</v>
      </c>
      <c r="C143" s="59">
        <v>11097417.399999997</v>
      </c>
      <c r="D143" s="60">
        <v>9069</v>
      </c>
    </row>
    <row r="144" spans="1:4" x14ac:dyDescent="0.2">
      <c r="A144" s="57">
        <v>3892</v>
      </c>
      <c r="B144" s="58" t="s">
        <v>354</v>
      </c>
      <c r="C144" s="59">
        <v>4460212.5599999968</v>
      </c>
      <c r="D144" s="60">
        <v>595</v>
      </c>
    </row>
    <row r="145" spans="1:4" x14ac:dyDescent="0.2">
      <c r="A145" s="57">
        <v>3895</v>
      </c>
      <c r="B145" s="58" t="s">
        <v>355</v>
      </c>
      <c r="C145" s="59">
        <v>17628702.919999998</v>
      </c>
      <c r="D145" s="60">
        <v>4132</v>
      </c>
    </row>
    <row r="146" spans="1:4" x14ac:dyDescent="0.2">
      <c r="A146" s="57">
        <v>3897</v>
      </c>
      <c r="B146" s="58" t="s">
        <v>356</v>
      </c>
      <c r="C146" s="59">
        <v>1986476.6000000006</v>
      </c>
      <c r="D146" s="60">
        <v>553</v>
      </c>
    </row>
    <row r="147" spans="1:4" x14ac:dyDescent="0.2">
      <c r="A147" s="57">
        <v>3898</v>
      </c>
      <c r="B147" s="58" t="s">
        <v>357</v>
      </c>
      <c r="C147" s="59">
        <v>1132375.0200000003</v>
      </c>
      <c r="D147" s="60">
        <v>1583</v>
      </c>
    </row>
    <row r="148" spans="1:4" x14ac:dyDescent="0.2">
      <c r="A148" s="57">
        <v>3901</v>
      </c>
      <c r="B148" s="58" t="s">
        <v>193</v>
      </c>
      <c r="C148" s="59">
        <v>919887.6100000001</v>
      </c>
      <c r="D148" s="60">
        <v>81</v>
      </c>
    </row>
    <row r="149" spans="1:4" x14ac:dyDescent="0.2">
      <c r="A149" s="57">
        <v>3903</v>
      </c>
      <c r="B149" s="58" t="s">
        <v>358</v>
      </c>
      <c r="C149" s="59">
        <v>16242028.180000005</v>
      </c>
      <c r="D149" s="60">
        <v>5423</v>
      </c>
    </row>
    <row r="150" spans="1:4" x14ac:dyDescent="0.2">
      <c r="A150" s="57">
        <v>3904</v>
      </c>
      <c r="B150" s="58" t="s">
        <v>359</v>
      </c>
      <c r="C150" s="59">
        <v>2109333.1700000032</v>
      </c>
      <c r="D150" s="60">
        <v>1460</v>
      </c>
    </row>
    <row r="151" spans="1:4" x14ac:dyDescent="0.2">
      <c r="A151" s="57">
        <v>3905</v>
      </c>
      <c r="B151" s="58" t="s">
        <v>360</v>
      </c>
      <c r="C151" s="59">
        <v>2607059.120000002</v>
      </c>
      <c r="D151" s="60">
        <v>2172</v>
      </c>
    </row>
    <row r="152" spans="1:4" x14ac:dyDescent="0.2">
      <c r="A152" s="57">
        <v>3906</v>
      </c>
      <c r="B152" s="58" t="s">
        <v>361</v>
      </c>
      <c r="C152" s="59">
        <v>18124389.930000037</v>
      </c>
      <c r="D152" s="60">
        <v>10577</v>
      </c>
    </row>
    <row r="153" spans="1:4" x14ac:dyDescent="0.2">
      <c r="A153" s="57">
        <v>3907</v>
      </c>
      <c r="B153" s="58" t="s">
        <v>362</v>
      </c>
      <c r="C153" s="59">
        <v>419037.74000000005</v>
      </c>
      <c r="D153" s="60">
        <v>391</v>
      </c>
    </row>
    <row r="154" spans="1:4" x14ac:dyDescent="0.2">
      <c r="A154" s="57">
        <v>3909</v>
      </c>
      <c r="B154" s="58" t="s">
        <v>194</v>
      </c>
      <c r="C154" s="59">
        <v>345430.08999999997</v>
      </c>
      <c r="D154" s="60">
        <v>272</v>
      </c>
    </row>
    <row r="155" spans="1:4" x14ac:dyDescent="0.2">
      <c r="A155" s="57">
        <v>3910</v>
      </c>
      <c r="B155" s="58" t="s">
        <v>363</v>
      </c>
      <c r="C155" s="59">
        <v>4921263.6399999978</v>
      </c>
      <c r="D155" s="60">
        <v>5187</v>
      </c>
    </row>
    <row r="156" spans="1:4" ht="25.5" x14ac:dyDescent="0.2">
      <c r="A156" s="57">
        <v>3999</v>
      </c>
      <c r="B156" s="58" t="s">
        <v>364</v>
      </c>
      <c r="C156" s="59">
        <v>20888533.07999995</v>
      </c>
      <c r="D156" s="60">
        <v>44304</v>
      </c>
    </row>
    <row r="157" spans="1:4" x14ac:dyDescent="0.2">
      <c r="A157" s="57">
        <v>4020</v>
      </c>
      <c r="B157" s="58" t="s">
        <v>365</v>
      </c>
      <c r="C157" s="59">
        <v>8508740.4299999904</v>
      </c>
      <c r="D157" s="60">
        <v>12850</v>
      </c>
    </row>
    <row r="158" spans="1:4" x14ac:dyDescent="0.2">
      <c r="A158" s="57">
        <v>4022</v>
      </c>
      <c r="B158" s="58" t="s">
        <v>366</v>
      </c>
      <c r="C158" s="59">
        <v>2627110.8199999966</v>
      </c>
      <c r="D158" s="60">
        <v>9548</v>
      </c>
    </row>
    <row r="159" spans="1:4" x14ac:dyDescent="0.2">
      <c r="A159" s="57">
        <v>4024</v>
      </c>
      <c r="B159" s="58" t="s">
        <v>367</v>
      </c>
      <c r="C159" s="59">
        <v>1105623.7200000002</v>
      </c>
      <c r="D159" s="60">
        <v>1679</v>
      </c>
    </row>
    <row r="160" spans="1:4" x14ac:dyDescent="0.2">
      <c r="A160" s="57">
        <v>4026</v>
      </c>
      <c r="B160" s="58" t="s">
        <v>368</v>
      </c>
      <c r="C160" s="59">
        <v>26924283.500000246</v>
      </c>
      <c r="D160" s="60">
        <v>24046</v>
      </c>
    </row>
    <row r="161" spans="1:4" x14ac:dyDescent="0.2">
      <c r="A161" s="57">
        <v>4029</v>
      </c>
      <c r="B161" s="58" t="s">
        <v>195</v>
      </c>
      <c r="C161" s="59">
        <v>57809047.489997737</v>
      </c>
      <c r="D161" s="60">
        <v>167768</v>
      </c>
    </row>
    <row r="162" spans="1:4" x14ac:dyDescent="0.2">
      <c r="A162" s="57">
        <v>4031</v>
      </c>
      <c r="B162" s="58" t="s">
        <v>369</v>
      </c>
      <c r="C162" s="59">
        <v>102159569.08000645</v>
      </c>
      <c r="D162" s="60">
        <v>342403</v>
      </c>
    </row>
    <row r="163" spans="1:4" x14ac:dyDescent="0.2">
      <c r="A163" s="57">
        <v>4032</v>
      </c>
      <c r="B163" s="58" t="s">
        <v>196</v>
      </c>
      <c r="C163" s="59">
        <v>33972815.669998862</v>
      </c>
      <c r="D163" s="60">
        <v>74544</v>
      </c>
    </row>
    <row r="164" spans="1:4" x14ac:dyDescent="0.2">
      <c r="A164" s="57">
        <v>4033</v>
      </c>
      <c r="B164" s="58" t="s">
        <v>197</v>
      </c>
      <c r="C164" s="59">
        <v>20268543.709998868</v>
      </c>
      <c r="D164" s="60">
        <v>95372</v>
      </c>
    </row>
    <row r="165" spans="1:4" x14ac:dyDescent="0.2">
      <c r="A165" s="57">
        <v>4035</v>
      </c>
      <c r="B165" s="58" t="s">
        <v>198</v>
      </c>
      <c r="C165" s="59">
        <v>79834213.489999101</v>
      </c>
      <c r="D165" s="60">
        <v>78484</v>
      </c>
    </row>
    <row r="166" spans="1:4" x14ac:dyDescent="0.2">
      <c r="A166" s="57">
        <v>4037</v>
      </c>
      <c r="B166" s="58" t="s">
        <v>370</v>
      </c>
      <c r="C166" s="59">
        <v>14954462.169999832</v>
      </c>
      <c r="D166" s="60">
        <v>37901</v>
      </c>
    </row>
    <row r="167" spans="1:4" ht="25.5" x14ac:dyDescent="0.2">
      <c r="A167" s="57">
        <v>4041</v>
      </c>
      <c r="B167" s="58" t="s">
        <v>371</v>
      </c>
      <c r="C167" s="59">
        <v>11391989.350000016</v>
      </c>
      <c r="D167" s="60">
        <v>8548</v>
      </c>
    </row>
    <row r="168" spans="1:4" x14ac:dyDescent="0.2">
      <c r="A168" s="57">
        <v>4043</v>
      </c>
      <c r="B168" s="58" t="s">
        <v>372</v>
      </c>
      <c r="C168" s="59">
        <v>32897700.280000012</v>
      </c>
      <c r="D168" s="60">
        <v>2113</v>
      </c>
    </row>
    <row r="169" spans="1:4" x14ac:dyDescent="0.2">
      <c r="A169" s="57">
        <v>4045</v>
      </c>
      <c r="B169" s="58" t="s">
        <v>373</v>
      </c>
      <c r="C169" s="59">
        <v>5889294.2399999984</v>
      </c>
      <c r="D169" s="60">
        <v>5607</v>
      </c>
    </row>
    <row r="170" spans="1:4" ht="25.5" x14ac:dyDescent="0.2">
      <c r="A170" s="57">
        <v>4047</v>
      </c>
      <c r="B170" s="58" t="s">
        <v>374</v>
      </c>
      <c r="C170" s="59">
        <v>22979227.519999944</v>
      </c>
      <c r="D170" s="60">
        <v>14087</v>
      </c>
    </row>
    <row r="171" spans="1:4" x14ac:dyDescent="0.2">
      <c r="A171" s="57">
        <v>4049</v>
      </c>
      <c r="B171" s="58" t="s">
        <v>375</v>
      </c>
      <c r="C171" s="59">
        <v>14991934.650000006</v>
      </c>
      <c r="D171" s="60">
        <v>22706</v>
      </c>
    </row>
    <row r="172" spans="1:4" x14ac:dyDescent="0.2">
      <c r="A172" s="57">
        <v>4051</v>
      </c>
      <c r="B172" s="58" t="s">
        <v>376</v>
      </c>
      <c r="C172" s="59">
        <v>7313222.3200000143</v>
      </c>
      <c r="D172" s="60">
        <v>6736</v>
      </c>
    </row>
    <row r="173" spans="1:4" x14ac:dyDescent="0.2">
      <c r="A173" s="57">
        <v>4053</v>
      </c>
      <c r="B173" s="58" t="s">
        <v>377</v>
      </c>
      <c r="C173" s="59">
        <v>34937430.369997807</v>
      </c>
      <c r="D173" s="60">
        <v>80202</v>
      </c>
    </row>
    <row r="174" spans="1:4" ht="25.5" x14ac:dyDescent="0.2">
      <c r="A174" s="57">
        <v>4099</v>
      </c>
      <c r="B174" s="58" t="s">
        <v>378</v>
      </c>
      <c r="C174" s="59">
        <v>19778081.159998249</v>
      </c>
      <c r="D174" s="60">
        <v>106976</v>
      </c>
    </row>
    <row r="175" spans="1:4" x14ac:dyDescent="0.2">
      <c r="A175" s="57">
        <v>4370</v>
      </c>
      <c r="B175" s="58" t="s">
        <v>199</v>
      </c>
      <c r="C175" s="59" t="s">
        <v>133</v>
      </c>
      <c r="D175" s="60" t="s">
        <v>133</v>
      </c>
    </row>
    <row r="176" spans="1:4" x14ac:dyDescent="0.2">
      <c r="A176" s="57">
        <v>4372</v>
      </c>
      <c r="B176" s="58" t="s">
        <v>200</v>
      </c>
      <c r="C176" s="59">
        <v>12538097.079999965</v>
      </c>
      <c r="D176" s="60">
        <v>11876</v>
      </c>
    </row>
    <row r="177" spans="1:4" x14ac:dyDescent="0.2">
      <c r="A177" s="57">
        <v>4374</v>
      </c>
      <c r="B177" s="58" t="s">
        <v>379</v>
      </c>
      <c r="C177" s="59">
        <v>73460869.599999696</v>
      </c>
      <c r="D177" s="60">
        <v>42447</v>
      </c>
    </row>
    <row r="178" spans="1:4" x14ac:dyDescent="0.2">
      <c r="A178" s="57">
        <v>4376</v>
      </c>
      <c r="B178" s="58" t="s">
        <v>380</v>
      </c>
      <c r="C178" s="59">
        <v>197168.82999999996</v>
      </c>
      <c r="D178" s="60">
        <v>153</v>
      </c>
    </row>
    <row r="179" spans="1:4" x14ac:dyDescent="0.2">
      <c r="A179" s="57">
        <v>4378</v>
      </c>
      <c r="B179" s="58" t="s">
        <v>381</v>
      </c>
      <c r="C179" s="59">
        <v>535080.03999999992</v>
      </c>
      <c r="D179" s="60">
        <v>558</v>
      </c>
    </row>
    <row r="180" spans="1:4" x14ac:dyDescent="0.2">
      <c r="A180" s="57">
        <v>4380</v>
      </c>
      <c r="B180" s="58" t="s">
        <v>382</v>
      </c>
      <c r="C180" s="59">
        <v>652015.53999999992</v>
      </c>
      <c r="D180" s="60">
        <v>221</v>
      </c>
    </row>
    <row r="181" spans="1:4" x14ac:dyDescent="0.2">
      <c r="A181" s="57">
        <v>4383</v>
      </c>
      <c r="B181" s="58" t="s">
        <v>201</v>
      </c>
      <c r="C181" s="59">
        <v>21453023.989999551</v>
      </c>
      <c r="D181" s="60">
        <v>64002</v>
      </c>
    </row>
    <row r="182" spans="1:4" ht="25.5" x14ac:dyDescent="0.2">
      <c r="A182" s="57">
        <v>4385</v>
      </c>
      <c r="B182" s="58" t="s">
        <v>383</v>
      </c>
      <c r="C182" s="59">
        <v>746273.7900000012</v>
      </c>
      <c r="D182" s="60">
        <v>1148</v>
      </c>
    </row>
    <row r="183" spans="1:4" x14ac:dyDescent="0.2">
      <c r="A183" s="57">
        <v>4388</v>
      </c>
      <c r="B183" s="58" t="s">
        <v>202</v>
      </c>
      <c r="C183" s="59">
        <v>93416922.609999552</v>
      </c>
      <c r="D183" s="60">
        <v>126253</v>
      </c>
    </row>
    <row r="184" spans="1:4" x14ac:dyDescent="0.2">
      <c r="A184" s="57">
        <v>4393</v>
      </c>
      <c r="B184" s="58" t="s">
        <v>384</v>
      </c>
      <c r="C184" s="59">
        <v>34188955.609999962</v>
      </c>
      <c r="D184" s="60">
        <v>13942</v>
      </c>
    </row>
    <row r="185" spans="1:4" ht="25.5" x14ac:dyDescent="0.2">
      <c r="A185" s="57">
        <v>4397</v>
      </c>
      <c r="B185" s="58" t="s">
        <v>385</v>
      </c>
      <c r="C185" s="59">
        <v>10719170.050000018</v>
      </c>
      <c r="D185" s="60">
        <v>1780</v>
      </c>
    </row>
    <row r="186" spans="1:4" x14ac:dyDescent="0.2">
      <c r="A186" s="57">
        <v>4398</v>
      </c>
      <c r="B186" s="58" t="s">
        <v>386</v>
      </c>
      <c r="C186" s="59">
        <v>11970201.15000001</v>
      </c>
      <c r="D186" s="60">
        <v>4008</v>
      </c>
    </row>
    <row r="187" spans="1:4" x14ac:dyDescent="0.2">
      <c r="A187" s="57">
        <v>4400</v>
      </c>
      <c r="B187" s="58" t="s">
        <v>387</v>
      </c>
      <c r="C187" s="59">
        <v>187032.15000000005</v>
      </c>
      <c r="D187" s="60">
        <v>73</v>
      </c>
    </row>
    <row r="188" spans="1:4" x14ac:dyDescent="0.2">
      <c r="A188" s="57">
        <v>4401</v>
      </c>
      <c r="B188" s="58" t="s">
        <v>388</v>
      </c>
      <c r="C188" s="59">
        <v>92627132.690000057</v>
      </c>
      <c r="D188" s="60">
        <v>2909</v>
      </c>
    </row>
    <row r="189" spans="1:4" ht="25.5" x14ac:dyDescent="0.2">
      <c r="A189" s="57">
        <v>4403</v>
      </c>
      <c r="B189" s="58" t="s">
        <v>389</v>
      </c>
      <c r="C189" s="59">
        <v>1927581.79</v>
      </c>
      <c r="D189" s="60">
        <v>570</v>
      </c>
    </row>
    <row r="190" spans="1:4" x14ac:dyDescent="0.2">
      <c r="A190" s="57">
        <v>4404</v>
      </c>
      <c r="B190" s="58" t="s">
        <v>203</v>
      </c>
      <c r="C190" s="59">
        <v>1198807.8700000001</v>
      </c>
      <c r="D190" s="60">
        <v>49</v>
      </c>
    </row>
    <row r="191" spans="1:4" x14ac:dyDescent="0.2">
      <c r="A191" s="57">
        <v>4406</v>
      </c>
      <c r="B191" s="58" t="s">
        <v>390</v>
      </c>
      <c r="C191" s="59">
        <v>6871636.9699999932</v>
      </c>
      <c r="D191" s="60">
        <v>1727</v>
      </c>
    </row>
    <row r="192" spans="1:4" x14ac:dyDescent="0.2">
      <c r="A192" s="57">
        <v>4408</v>
      </c>
      <c r="B192" s="58" t="s">
        <v>391</v>
      </c>
      <c r="C192" s="59">
        <v>3561519.2000000007</v>
      </c>
      <c r="D192" s="60">
        <v>313</v>
      </c>
    </row>
    <row r="193" spans="1:4" x14ac:dyDescent="0.2">
      <c r="A193" s="57">
        <v>4410</v>
      </c>
      <c r="B193" s="58" t="s">
        <v>204</v>
      </c>
      <c r="C193" s="59">
        <v>15253089.770000027</v>
      </c>
      <c r="D193" s="60">
        <v>2835</v>
      </c>
    </row>
    <row r="194" spans="1:4" x14ac:dyDescent="0.2">
      <c r="A194" s="57">
        <v>4412</v>
      </c>
      <c r="B194" s="58" t="s">
        <v>392</v>
      </c>
      <c r="C194" s="59">
        <v>602451.39999999967</v>
      </c>
      <c r="D194" s="60">
        <v>260</v>
      </c>
    </row>
    <row r="195" spans="1:4" x14ac:dyDescent="0.2">
      <c r="A195" s="57">
        <v>4415</v>
      </c>
      <c r="B195" s="58" t="s">
        <v>393</v>
      </c>
      <c r="C195" s="59">
        <v>6451685.4800000302</v>
      </c>
      <c r="D195" s="60">
        <v>7115</v>
      </c>
    </row>
    <row r="196" spans="1:4" x14ac:dyDescent="0.2">
      <c r="A196" s="57">
        <v>4499</v>
      </c>
      <c r="B196" s="58" t="s">
        <v>394</v>
      </c>
      <c r="C196" s="59">
        <v>11975659.230000041</v>
      </c>
      <c r="D196" s="60">
        <v>21742</v>
      </c>
    </row>
    <row r="197" spans="1:4" x14ac:dyDescent="0.2">
      <c r="A197" s="57">
        <v>4731</v>
      </c>
      <c r="B197" s="58" t="s">
        <v>395</v>
      </c>
      <c r="C197" s="59">
        <v>15360480.359999893</v>
      </c>
      <c r="D197" s="60">
        <v>22098</v>
      </c>
    </row>
    <row r="198" spans="1:4" x14ac:dyDescent="0.2">
      <c r="A198" s="57">
        <v>4733</v>
      </c>
      <c r="B198" s="58" t="s">
        <v>396</v>
      </c>
      <c r="C198" s="59">
        <v>101266651.18999827</v>
      </c>
      <c r="D198" s="60">
        <v>93434</v>
      </c>
    </row>
    <row r="199" spans="1:4" x14ac:dyDescent="0.2">
      <c r="A199" s="57">
        <v>4735</v>
      </c>
      <c r="B199" s="58" t="s">
        <v>397</v>
      </c>
      <c r="C199" s="59">
        <v>11433782.070000079</v>
      </c>
      <c r="D199" s="60">
        <v>10304</v>
      </c>
    </row>
    <row r="200" spans="1:4" x14ac:dyDescent="0.2">
      <c r="A200" s="57">
        <v>4738</v>
      </c>
      <c r="B200" s="58" t="s">
        <v>205</v>
      </c>
      <c r="C200" s="59">
        <v>26212970.820000023</v>
      </c>
      <c r="D200" s="60">
        <v>5675</v>
      </c>
    </row>
    <row r="201" spans="1:4" ht="25.5" x14ac:dyDescent="0.2">
      <c r="A201" s="57">
        <v>4740</v>
      </c>
      <c r="B201" s="58" t="s">
        <v>398</v>
      </c>
      <c r="C201" s="59">
        <v>28038699.579999998</v>
      </c>
      <c r="D201" s="60">
        <v>754</v>
      </c>
    </row>
    <row r="202" spans="1:4" ht="25.5" x14ac:dyDescent="0.2">
      <c r="A202" s="57">
        <v>4742</v>
      </c>
      <c r="B202" s="58" t="s">
        <v>399</v>
      </c>
      <c r="C202" s="59">
        <v>12033683.479999989</v>
      </c>
      <c r="D202" s="60">
        <v>4031</v>
      </c>
    </row>
    <row r="203" spans="1:4" x14ac:dyDescent="0.2">
      <c r="A203" s="57">
        <v>4744</v>
      </c>
      <c r="B203" s="58" t="s">
        <v>400</v>
      </c>
      <c r="C203" s="59">
        <v>3063514.2600000016</v>
      </c>
      <c r="D203" s="60">
        <v>1179</v>
      </c>
    </row>
    <row r="204" spans="1:4" x14ac:dyDescent="0.2">
      <c r="A204" s="57">
        <v>4745</v>
      </c>
      <c r="B204" s="58" t="s">
        <v>401</v>
      </c>
      <c r="C204" s="59">
        <v>6893005.7700000014</v>
      </c>
      <c r="D204" s="60">
        <v>2059</v>
      </c>
    </row>
    <row r="205" spans="1:4" x14ac:dyDescent="0.2">
      <c r="A205" s="57">
        <v>4747</v>
      </c>
      <c r="B205" s="58" t="s">
        <v>206</v>
      </c>
      <c r="C205" s="59">
        <v>40577170.800000057</v>
      </c>
      <c r="D205" s="60">
        <v>3798</v>
      </c>
    </row>
    <row r="206" spans="1:4" x14ac:dyDescent="0.2">
      <c r="A206" s="57">
        <v>4749</v>
      </c>
      <c r="B206" s="58" t="s">
        <v>402</v>
      </c>
      <c r="C206" s="59">
        <v>62623636.78000015</v>
      </c>
      <c r="D206" s="60">
        <v>25176</v>
      </c>
    </row>
    <row r="207" spans="1:4" ht="25.5" x14ac:dyDescent="0.2">
      <c r="A207" s="57">
        <v>4750</v>
      </c>
      <c r="B207" s="58" t="s">
        <v>403</v>
      </c>
      <c r="C207" s="59">
        <v>19179617.099999987</v>
      </c>
      <c r="D207" s="60">
        <v>14476</v>
      </c>
    </row>
    <row r="208" spans="1:4" ht="25.5" x14ac:dyDescent="0.2">
      <c r="A208" s="57">
        <v>4752</v>
      </c>
      <c r="B208" s="58" t="s">
        <v>404</v>
      </c>
      <c r="C208" s="59">
        <v>19705993.310000002</v>
      </c>
      <c r="D208" s="60">
        <v>4541</v>
      </c>
    </row>
    <row r="209" spans="1:4" x14ac:dyDescent="0.2">
      <c r="A209" s="57">
        <v>4753</v>
      </c>
      <c r="B209" s="58" t="s">
        <v>405</v>
      </c>
      <c r="C209" s="59">
        <v>89361458.97999984</v>
      </c>
      <c r="D209" s="60">
        <v>14864</v>
      </c>
    </row>
    <row r="210" spans="1:4" x14ac:dyDescent="0.2">
      <c r="A210" s="57">
        <v>4754</v>
      </c>
      <c r="B210" s="58" t="s">
        <v>406</v>
      </c>
      <c r="C210" s="59">
        <v>26396930.559999995</v>
      </c>
      <c r="D210" s="60">
        <v>1779</v>
      </c>
    </row>
    <row r="211" spans="1:4" ht="25.5" x14ac:dyDescent="0.2">
      <c r="A211" s="57">
        <v>4755</v>
      </c>
      <c r="B211" s="58" t="s">
        <v>407</v>
      </c>
      <c r="C211" s="59">
        <v>12721022.650000002</v>
      </c>
      <c r="D211" s="60">
        <v>655</v>
      </c>
    </row>
    <row r="212" spans="1:4" ht="25.5" x14ac:dyDescent="0.2">
      <c r="A212" s="57">
        <v>4756</v>
      </c>
      <c r="B212" s="58" t="s">
        <v>408</v>
      </c>
      <c r="C212" s="59">
        <v>115122707.13999951</v>
      </c>
      <c r="D212" s="60">
        <v>47206</v>
      </c>
    </row>
    <row r="213" spans="1:4" x14ac:dyDescent="0.2">
      <c r="A213" s="57">
        <v>4758</v>
      </c>
      <c r="B213" s="58" t="s">
        <v>409</v>
      </c>
      <c r="C213" s="59">
        <v>2258100.8999999994</v>
      </c>
      <c r="D213" s="60">
        <v>417</v>
      </c>
    </row>
    <row r="214" spans="1:4" ht="25.5" x14ac:dyDescent="0.2">
      <c r="A214" s="57">
        <v>4760</v>
      </c>
      <c r="B214" s="58" t="s">
        <v>410</v>
      </c>
      <c r="C214" s="59">
        <v>9180617.7199999988</v>
      </c>
      <c r="D214" s="60">
        <v>1322</v>
      </c>
    </row>
    <row r="215" spans="1:4" x14ac:dyDescent="0.2">
      <c r="A215" s="57">
        <v>4761</v>
      </c>
      <c r="B215" s="58" t="s">
        <v>411</v>
      </c>
      <c r="C215" s="59">
        <v>5045139.6700000018</v>
      </c>
      <c r="D215" s="60">
        <v>852</v>
      </c>
    </row>
    <row r="216" spans="1:4" x14ac:dyDescent="0.2">
      <c r="A216" s="57">
        <v>4763</v>
      </c>
      <c r="B216" s="58" t="s">
        <v>207</v>
      </c>
      <c r="C216" s="59">
        <v>21576528.95999999</v>
      </c>
      <c r="D216" s="60">
        <v>3255</v>
      </c>
    </row>
    <row r="217" spans="1:4" x14ac:dyDescent="0.2">
      <c r="A217" s="57">
        <v>4764</v>
      </c>
      <c r="B217" s="58" t="s">
        <v>208</v>
      </c>
      <c r="C217" s="59">
        <v>11390631.120000031</v>
      </c>
      <c r="D217" s="60">
        <v>17620</v>
      </c>
    </row>
    <row r="218" spans="1:4" x14ac:dyDescent="0.2">
      <c r="A218" s="57">
        <v>4766</v>
      </c>
      <c r="B218" s="58" t="s">
        <v>412</v>
      </c>
      <c r="C218" s="59">
        <v>62976706.389999941</v>
      </c>
      <c r="D218" s="60">
        <v>16917</v>
      </c>
    </row>
    <row r="219" spans="1:4" x14ac:dyDescent="0.2">
      <c r="A219" s="57">
        <v>4768</v>
      </c>
      <c r="B219" s="58" t="s">
        <v>209</v>
      </c>
      <c r="C219" s="59">
        <v>7984120.7199999988</v>
      </c>
      <c r="D219" s="60">
        <v>4187</v>
      </c>
    </row>
    <row r="220" spans="1:4" x14ac:dyDescent="0.2">
      <c r="A220" s="57">
        <v>4769</v>
      </c>
      <c r="B220" s="58" t="s">
        <v>413</v>
      </c>
      <c r="C220" s="59">
        <v>13488206.289999953</v>
      </c>
      <c r="D220" s="60">
        <v>14372</v>
      </c>
    </row>
    <row r="221" spans="1:4" x14ac:dyDescent="0.2">
      <c r="A221" s="57">
        <v>4771</v>
      </c>
      <c r="B221" s="58" t="s">
        <v>414</v>
      </c>
      <c r="C221" s="59">
        <v>3993635.5200000037</v>
      </c>
      <c r="D221" s="60">
        <v>1742</v>
      </c>
    </row>
    <row r="222" spans="1:4" x14ac:dyDescent="0.2">
      <c r="A222" s="57">
        <v>4774</v>
      </c>
      <c r="B222" s="58" t="s">
        <v>415</v>
      </c>
      <c r="C222" s="59">
        <v>30167858.649999902</v>
      </c>
      <c r="D222" s="60">
        <v>29389</v>
      </c>
    </row>
    <row r="223" spans="1:4" x14ac:dyDescent="0.2">
      <c r="A223" s="57">
        <v>4776</v>
      </c>
      <c r="B223" s="58" t="s">
        <v>416</v>
      </c>
      <c r="C223" s="59">
        <v>5665554.4600000046</v>
      </c>
      <c r="D223" s="60">
        <v>4512</v>
      </c>
    </row>
    <row r="224" spans="1:4" x14ac:dyDescent="0.2">
      <c r="A224" s="57">
        <v>4778</v>
      </c>
      <c r="B224" s="58" t="s">
        <v>417</v>
      </c>
      <c r="C224" s="59">
        <v>60877151</v>
      </c>
      <c r="D224" s="60">
        <v>1810</v>
      </c>
    </row>
    <row r="225" spans="1:4" x14ac:dyDescent="0.2">
      <c r="A225" s="57">
        <v>4780</v>
      </c>
      <c r="B225" s="58" t="s">
        <v>418</v>
      </c>
      <c r="C225" s="59">
        <v>15632157.900000017</v>
      </c>
      <c r="D225" s="60">
        <v>8418</v>
      </c>
    </row>
    <row r="226" spans="1:4" x14ac:dyDescent="0.2">
      <c r="A226" s="57">
        <v>4782</v>
      </c>
      <c r="B226" s="58" t="s">
        <v>419</v>
      </c>
      <c r="C226" s="59" t="s">
        <v>133</v>
      </c>
      <c r="D226" s="60" t="s">
        <v>133</v>
      </c>
    </row>
    <row r="227" spans="1:4" x14ac:dyDescent="0.2">
      <c r="A227" s="57">
        <v>4783</v>
      </c>
      <c r="B227" s="58" t="s">
        <v>420</v>
      </c>
      <c r="C227" s="59">
        <v>127954.58</v>
      </c>
      <c r="D227" s="60">
        <v>55</v>
      </c>
    </row>
    <row r="228" spans="1:4" ht="25.5" x14ac:dyDescent="0.2">
      <c r="A228" s="57">
        <v>4785</v>
      </c>
      <c r="B228" s="58" t="s">
        <v>421</v>
      </c>
      <c r="C228" s="59">
        <v>6741335.0500000454</v>
      </c>
      <c r="D228" s="60">
        <v>9100</v>
      </c>
    </row>
    <row r="229" spans="1:4" ht="25.5" x14ac:dyDescent="0.2">
      <c r="A229" s="57">
        <v>4799</v>
      </c>
      <c r="B229" s="58" t="s">
        <v>422</v>
      </c>
      <c r="C229" s="59">
        <v>65367028.59999951</v>
      </c>
      <c r="D229" s="60">
        <v>107879</v>
      </c>
    </row>
    <row r="230" spans="1:4" x14ac:dyDescent="0.2">
      <c r="A230" s="57">
        <v>5210</v>
      </c>
      <c r="B230" s="58" t="s">
        <v>210</v>
      </c>
      <c r="C230" s="59">
        <v>12875522.919999998</v>
      </c>
      <c r="D230" s="60">
        <v>39</v>
      </c>
    </row>
    <row r="231" spans="1:4" x14ac:dyDescent="0.2">
      <c r="A231" s="57">
        <v>5214</v>
      </c>
      <c r="B231" s="58" t="s">
        <v>211</v>
      </c>
      <c r="C231" s="59">
        <v>9906481.5599999968</v>
      </c>
      <c r="D231" s="60">
        <v>7789</v>
      </c>
    </row>
    <row r="232" spans="1:4" x14ac:dyDescent="0.2">
      <c r="A232" s="57">
        <v>5216</v>
      </c>
      <c r="B232" s="58" t="s">
        <v>212</v>
      </c>
      <c r="C232" s="59">
        <v>3127995.5700000012</v>
      </c>
      <c r="D232" s="60">
        <v>2411</v>
      </c>
    </row>
    <row r="233" spans="1:4" x14ac:dyDescent="0.2">
      <c r="A233" s="57">
        <v>5218</v>
      </c>
      <c r="B233" s="58" t="s">
        <v>213</v>
      </c>
      <c r="C233" s="59">
        <v>24157752.689999986</v>
      </c>
      <c r="D233" s="60">
        <v>3161</v>
      </c>
    </row>
    <row r="234" spans="1:4" x14ac:dyDescent="0.2">
      <c r="A234" s="57">
        <v>5219</v>
      </c>
      <c r="B234" s="58" t="s">
        <v>214</v>
      </c>
      <c r="C234" s="59">
        <v>10341285.740000002</v>
      </c>
      <c r="D234" s="60">
        <v>1780</v>
      </c>
    </row>
    <row r="235" spans="1:4" x14ac:dyDescent="0.2">
      <c r="A235" s="57">
        <v>5220</v>
      </c>
      <c r="B235" s="58" t="s">
        <v>215</v>
      </c>
      <c r="C235" s="59">
        <v>19254527.020000018</v>
      </c>
      <c r="D235" s="60">
        <v>1996</v>
      </c>
    </row>
    <row r="236" spans="1:4" x14ac:dyDescent="0.2">
      <c r="A236" s="57">
        <v>5223</v>
      </c>
      <c r="B236" s="58" t="s">
        <v>216</v>
      </c>
      <c r="C236" s="59">
        <v>62576129.540000111</v>
      </c>
      <c r="D236" s="60">
        <v>8987</v>
      </c>
    </row>
    <row r="237" spans="1:4" x14ac:dyDescent="0.2">
      <c r="A237" s="57">
        <v>5224</v>
      </c>
      <c r="B237" s="58" t="s">
        <v>423</v>
      </c>
      <c r="C237" s="59">
        <v>806118.40000000002</v>
      </c>
      <c r="D237" s="60">
        <v>77</v>
      </c>
    </row>
    <row r="238" spans="1:4" ht="25.5" x14ac:dyDescent="0.2">
      <c r="A238" s="57">
        <v>5225</v>
      </c>
      <c r="B238" s="58" t="s">
        <v>424</v>
      </c>
      <c r="C238" s="59">
        <v>15266744.75</v>
      </c>
      <c r="D238" s="60">
        <v>708</v>
      </c>
    </row>
    <row r="239" spans="1:4" ht="25.5" x14ac:dyDescent="0.2">
      <c r="A239" s="57">
        <v>5227</v>
      </c>
      <c r="B239" s="58" t="s">
        <v>425</v>
      </c>
      <c r="C239" s="59">
        <v>1391040.06</v>
      </c>
      <c r="D239" s="60">
        <v>481</v>
      </c>
    </row>
    <row r="240" spans="1:4" x14ac:dyDescent="0.2">
      <c r="A240" s="57">
        <v>5230</v>
      </c>
      <c r="B240" s="58" t="s">
        <v>426</v>
      </c>
      <c r="C240" s="59">
        <v>5304320.7799999993</v>
      </c>
      <c r="D240" s="60">
        <v>529</v>
      </c>
    </row>
    <row r="241" spans="1:4" x14ac:dyDescent="0.2">
      <c r="A241" s="57">
        <v>5232</v>
      </c>
      <c r="B241" s="58" t="s">
        <v>427</v>
      </c>
      <c r="C241" s="59">
        <v>6908554.8600000162</v>
      </c>
      <c r="D241" s="60">
        <v>7961</v>
      </c>
    </row>
    <row r="242" spans="1:4" x14ac:dyDescent="0.2">
      <c r="A242" s="57">
        <v>5299</v>
      </c>
      <c r="B242" s="58" t="s">
        <v>428</v>
      </c>
      <c r="C242" s="59">
        <v>1956589.0100000061</v>
      </c>
      <c r="D242" s="60">
        <v>5235</v>
      </c>
    </row>
    <row r="243" spans="1:4" x14ac:dyDescent="0.2">
      <c r="A243" s="57">
        <v>5550</v>
      </c>
      <c r="B243" s="58" t="s">
        <v>217</v>
      </c>
      <c r="C243" s="59">
        <v>13427477.560000001</v>
      </c>
      <c r="D243" s="60">
        <v>100</v>
      </c>
    </row>
    <row r="244" spans="1:4" x14ac:dyDescent="0.2">
      <c r="A244" s="57">
        <v>5552</v>
      </c>
      <c r="B244" s="58" t="s">
        <v>218</v>
      </c>
      <c r="C244" s="59">
        <v>7084295.3600000031</v>
      </c>
      <c r="D244" s="60">
        <v>2439</v>
      </c>
    </row>
    <row r="245" spans="1:4" x14ac:dyDescent="0.2">
      <c r="A245" s="57">
        <v>5554</v>
      </c>
      <c r="B245" s="58" t="s">
        <v>219</v>
      </c>
      <c r="C245" s="59">
        <v>79514654.810000032</v>
      </c>
      <c r="D245" s="60">
        <v>13097</v>
      </c>
    </row>
    <row r="246" spans="1:4" x14ac:dyDescent="0.2">
      <c r="A246" s="57">
        <v>5556</v>
      </c>
      <c r="B246" s="58" t="s">
        <v>220</v>
      </c>
      <c r="C246" s="59">
        <v>617084.90000000026</v>
      </c>
      <c r="D246" s="60">
        <v>977</v>
      </c>
    </row>
    <row r="247" spans="1:4" x14ac:dyDescent="0.2">
      <c r="A247" s="57">
        <v>5558</v>
      </c>
      <c r="B247" s="58" t="s">
        <v>429</v>
      </c>
      <c r="C247" s="59">
        <v>309480.83999999991</v>
      </c>
      <c r="D247" s="60">
        <v>252</v>
      </c>
    </row>
    <row r="248" spans="1:4" x14ac:dyDescent="0.2">
      <c r="A248" s="57">
        <v>5560</v>
      </c>
      <c r="B248" s="58" t="s">
        <v>221</v>
      </c>
      <c r="C248" s="59">
        <v>694005.78</v>
      </c>
      <c r="D248" s="60">
        <v>293</v>
      </c>
    </row>
    <row r="249" spans="1:4" x14ac:dyDescent="0.2">
      <c r="A249" s="57">
        <v>5561</v>
      </c>
      <c r="B249" s="58" t="s">
        <v>222</v>
      </c>
      <c r="C249" s="59">
        <v>1460963.8100000015</v>
      </c>
      <c r="D249" s="60">
        <v>2506</v>
      </c>
    </row>
    <row r="250" spans="1:4" x14ac:dyDescent="0.2">
      <c r="A250" s="57">
        <v>5599</v>
      </c>
      <c r="B250" s="58" t="s">
        <v>430</v>
      </c>
      <c r="C250" s="59">
        <v>149519.63000000015</v>
      </c>
      <c r="D250" s="60">
        <v>672</v>
      </c>
    </row>
    <row r="251" spans="1:4" x14ac:dyDescent="0.2">
      <c r="A251" s="57">
        <v>5871</v>
      </c>
      <c r="B251" s="58" t="s">
        <v>431</v>
      </c>
      <c r="C251" s="59">
        <v>7542700.5800000271</v>
      </c>
      <c r="D251" s="60">
        <v>3170</v>
      </c>
    </row>
    <row r="252" spans="1:4" x14ac:dyDescent="0.2">
      <c r="A252" s="57">
        <v>5872</v>
      </c>
      <c r="B252" s="58" t="s">
        <v>432</v>
      </c>
      <c r="C252" s="59">
        <v>1993050.4399999927</v>
      </c>
      <c r="D252" s="60">
        <v>6456</v>
      </c>
    </row>
    <row r="253" spans="1:4" ht="25.5" x14ac:dyDescent="0.2">
      <c r="A253" s="57">
        <v>5873</v>
      </c>
      <c r="B253" s="58" t="s">
        <v>433</v>
      </c>
      <c r="C253" s="59">
        <v>592114.07000000018</v>
      </c>
      <c r="D253" s="60">
        <v>945</v>
      </c>
    </row>
    <row r="254" spans="1:4" ht="25.5" x14ac:dyDescent="0.2">
      <c r="A254" s="57">
        <v>5874</v>
      </c>
      <c r="B254" s="58" t="s">
        <v>434</v>
      </c>
      <c r="C254" s="59">
        <v>29323453.899999917</v>
      </c>
      <c r="D254" s="60">
        <v>81806</v>
      </c>
    </row>
    <row r="255" spans="1:4" x14ac:dyDescent="0.2">
      <c r="A255" s="57">
        <v>5878</v>
      </c>
      <c r="B255" s="58" t="s">
        <v>223</v>
      </c>
      <c r="C255" s="59">
        <v>75739900.859999985</v>
      </c>
      <c r="D255" s="60">
        <v>23118</v>
      </c>
    </row>
    <row r="256" spans="1:4" ht="25.5" x14ac:dyDescent="0.2">
      <c r="A256" s="57">
        <v>5880</v>
      </c>
      <c r="B256" s="58" t="s">
        <v>435</v>
      </c>
      <c r="C256" s="59">
        <v>31037631.399999987</v>
      </c>
      <c r="D256" s="60">
        <v>19667</v>
      </c>
    </row>
    <row r="257" spans="1:4" x14ac:dyDescent="0.2">
      <c r="A257" s="57">
        <v>5882</v>
      </c>
      <c r="B257" s="58" t="s">
        <v>436</v>
      </c>
      <c r="C257" s="59">
        <v>62688202.590000018</v>
      </c>
      <c r="D257" s="60">
        <v>9057</v>
      </c>
    </row>
    <row r="258" spans="1:4" x14ac:dyDescent="0.2">
      <c r="A258" s="57">
        <v>5884</v>
      </c>
      <c r="B258" s="58" t="s">
        <v>437</v>
      </c>
      <c r="C258" s="59">
        <v>18722722.089999989</v>
      </c>
      <c r="D258" s="60">
        <v>25479</v>
      </c>
    </row>
    <row r="259" spans="1:4" ht="25.5" x14ac:dyDescent="0.2">
      <c r="A259" s="57">
        <v>5886</v>
      </c>
      <c r="B259" s="58" t="s">
        <v>438</v>
      </c>
      <c r="C259" s="59">
        <v>41640957.370000005</v>
      </c>
      <c r="D259" s="60">
        <v>5040</v>
      </c>
    </row>
    <row r="260" spans="1:4" ht="25.5" x14ac:dyDescent="0.2">
      <c r="A260" s="57">
        <v>5888</v>
      </c>
      <c r="B260" s="58" t="s">
        <v>439</v>
      </c>
      <c r="C260" s="59">
        <v>1806098.5200000005</v>
      </c>
      <c r="D260" s="60">
        <v>1766</v>
      </c>
    </row>
    <row r="261" spans="1:4" x14ac:dyDescent="0.2">
      <c r="A261" s="57">
        <v>5890</v>
      </c>
      <c r="B261" s="58" t="s">
        <v>440</v>
      </c>
      <c r="C261" s="59">
        <v>1783665.5000000005</v>
      </c>
      <c r="D261" s="60">
        <v>969</v>
      </c>
    </row>
    <row r="262" spans="1:4" x14ac:dyDescent="0.2">
      <c r="A262" s="57">
        <v>5892</v>
      </c>
      <c r="B262" s="58" t="s">
        <v>224</v>
      </c>
      <c r="C262" s="59">
        <v>20169429.150000039</v>
      </c>
      <c r="D262" s="60">
        <v>21297</v>
      </c>
    </row>
    <row r="263" spans="1:4" x14ac:dyDescent="0.2">
      <c r="A263" s="57">
        <v>5893</v>
      </c>
      <c r="B263" s="58" t="s">
        <v>225</v>
      </c>
      <c r="C263" s="59">
        <v>1167284.3100000003</v>
      </c>
      <c r="D263" s="60">
        <v>1596</v>
      </c>
    </row>
    <row r="264" spans="1:4" x14ac:dyDescent="0.2">
      <c r="A264" s="57">
        <v>5895</v>
      </c>
      <c r="B264" s="58" t="s">
        <v>441</v>
      </c>
      <c r="C264" s="59">
        <v>17189467.199999988</v>
      </c>
      <c r="D264" s="60">
        <v>10762</v>
      </c>
    </row>
    <row r="265" spans="1:4" x14ac:dyDescent="0.2">
      <c r="A265" s="57">
        <v>5899</v>
      </c>
      <c r="B265" s="58" t="s">
        <v>442</v>
      </c>
      <c r="C265" s="59">
        <v>17715881.269999884</v>
      </c>
      <c r="D265" s="60">
        <v>44813</v>
      </c>
    </row>
    <row r="266" spans="1:4" x14ac:dyDescent="0.2">
      <c r="A266" s="57">
        <v>6011</v>
      </c>
      <c r="B266" s="58" t="s">
        <v>443</v>
      </c>
      <c r="C266" s="59">
        <v>442595642.48000062</v>
      </c>
      <c r="D266" s="60">
        <v>27449</v>
      </c>
    </row>
    <row r="267" spans="1:4" x14ac:dyDescent="0.2">
      <c r="A267" s="57">
        <v>6021</v>
      </c>
      <c r="B267" s="58" t="s">
        <v>226</v>
      </c>
      <c r="C267" s="59">
        <v>4305672.3399999971</v>
      </c>
      <c r="D267" s="60">
        <v>813</v>
      </c>
    </row>
    <row r="268" spans="1:4" x14ac:dyDescent="0.2">
      <c r="A268" s="57">
        <v>6022</v>
      </c>
      <c r="B268" s="58" t="s">
        <v>227</v>
      </c>
      <c r="C268" s="59">
        <v>16279986.600000009</v>
      </c>
      <c r="D268" s="60">
        <v>5224</v>
      </c>
    </row>
    <row r="269" spans="1:4" x14ac:dyDescent="0.2">
      <c r="A269" s="57">
        <v>6023</v>
      </c>
      <c r="B269" s="58" t="s">
        <v>228</v>
      </c>
      <c r="C269" s="59">
        <v>9375987.0599999689</v>
      </c>
      <c r="D269" s="60">
        <v>3644</v>
      </c>
    </row>
    <row r="270" spans="1:4" x14ac:dyDescent="0.2">
      <c r="A270" s="57">
        <v>6024</v>
      </c>
      <c r="B270" s="58" t="s">
        <v>444</v>
      </c>
      <c r="C270" s="59">
        <v>35618668.539999947</v>
      </c>
      <c r="D270" s="60">
        <v>14956</v>
      </c>
    </row>
    <row r="271" spans="1:4" x14ac:dyDescent="0.2">
      <c r="A271" s="57">
        <v>6099</v>
      </c>
      <c r="B271" s="58" t="s">
        <v>445</v>
      </c>
      <c r="C271" s="59">
        <v>402180.94999999995</v>
      </c>
      <c r="D271" s="60">
        <v>586</v>
      </c>
    </row>
    <row r="272" spans="1:4" x14ac:dyDescent="0.2">
      <c r="A272" s="57">
        <v>6332</v>
      </c>
      <c r="B272" s="58" t="s">
        <v>446</v>
      </c>
      <c r="C272" s="59">
        <v>4905521.6800000034</v>
      </c>
      <c r="D272" s="60">
        <v>2149</v>
      </c>
    </row>
    <row r="273" spans="1:4" x14ac:dyDescent="0.2">
      <c r="A273" s="57">
        <v>6335</v>
      </c>
      <c r="B273" s="58" t="s">
        <v>447</v>
      </c>
      <c r="C273" s="59">
        <v>349298.84999999992</v>
      </c>
      <c r="D273" s="60">
        <v>367</v>
      </c>
    </row>
    <row r="274" spans="1:4" x14ac:dyDescent="0.2">
      <c r="A274" s="57">
        <v>6337</v>
      </c>
      <c r="B274" s="58" t="s">
        <v>448</v>
      </c>
      <c r="C274" s="59">
        <v>1198760.7700000007</v>
      </c>
      <c r="D274" s="60">
        <v>2087</v>
      </c>
    </row>
    <row r="275" spans="1:4" x14ac:dyDescent="0.2">
      <c r="A275" s="57">
        <v>6339</v>
      </c>
      <c r="B275" s="58" t="s">
        <v>449</v>
      </c>
      <c r="C275" s="59">
        <v>2031222.8400000029</v>
      </c>
      <c r="D275" s="60">
        <v>9981</v>
      </c>
    </row>
    <row r="276" spans="1:4" x14ac:dyDescent="0.2">
      <c r="A276" s="57">
        <v>6340</v>
      </c>
      <c r="B276" s="58" t="s">
        <v>450</v>
      </c>
      <c r="C276" s="59">
        <v>15377281.389999775</v>
      </c>
      <c r="D276" s="60">
        <v>47384</v>
      </c>
    </row>
    <row r="277" spans="1:4" x14ac:dyDescent="0.2">
      <c r="A277" s="57">
        <v>6342</v>
      </c>
      <c r="B277" s="58" t="s">
        <v>229</v>
      </c>
      <c r="C277" s="59">
        <v>21455888.300000019</v>
      </c>
      <c r="D277" s="60">
        <v>4761</v>
      </c>
    </row>
    <row r="278" spans="1:4" ht="25.5" x14ac:dyDescent="0.2">
      <c r="A278" s="57">
        <v>6343</v>
      </c>
      <c r="B278" s="58" t="s">
        <v>451</v>
      </c>
      <c r="C278" s="59">
        <v>8360953.4700000547</v>
      </c>
      <c r="D278" s="60">
        <v>14024</v>
      </c>
    </row>
    <row r="279" spans="1:4" x14ac:dyDescent="0.2">
      <c r="A279" s="57">
        <v>6344</v>
      </c>
      <c r="B279" s="58" t="s">
        <v>452</v>
      </c>
      <c r="C279" s="59">
        <v>7820426.3600000022</v>
      </c>
      <c r="D279" s="60">
        <v>2048</v>
      </c>
    </row>
    <row r="280" spans="1:4" x14ac:dyDescent="0.2">
      <c r="A280" s="57">
        <v>6345</v>
      </c>
      <c r="B280" s="58" t="s">
        <v>453</v>
      </c>
      <c r="C280" s="59">
        <v>23456208.459999993</v>
      </c>
      <c r="D280" s="60">
        <v>1316</v>
      </c>
    </row>
    <row r="281" spans="1:4" x14ac:dyDescent="0.2">
      <c r="A281" s="57">
        <v>6346</v>
      </c>
      <c r="B281" s="58" t="s">
        <v>454</v>
      </c>
      <c r="C281" s="59">
        <v>15370381.270000005</v>
      </c>
      <c r="D281" s="60">
        <v>1885</v>
      </c>
    </row>
    <row r="282" spans="1:4" ht="25.5" x14ac:dyDescent="0.2">
      <c r="A282" s="57">
        <v>6347</v>
      </c>
      <c r="B282" s="58" t="s">
        <v>455</v>
      </c>
      <c r="C282" s="59">
        <v>120342728.89999986</v>
      </c>
      <c r="D282" s="60">
        <v>44251</v>
      </c>
    </row>
    <row r="283" spans="1:4" x14ac:dyDescent="0.2">
      <c r="A283" s="57">
        <v>6349</v>
      </c>
      <c r="B283" s="58" t="s">
        <v>456</v>
      </c>
      <c r="C283" s="59">
        <v>51647956.569999017</v>
      </c>
      <c r="D283" s="60">
        <v>100553</v>
      </c>
    </row>
    <row r="284" spans="1:4" x14ac:dyDescent="0.2">
      <c r="A284" s="57">
        <v>6351</v>
      </c>
      <c r="B284" s="58" t="s">
        <v>457</v>
      </c>
      <c r="C284" s="59">
        <v>44276019.170000024</v>
      </c>
      <c r="D284" s="60">
        <v>10123</v>
      </c>
    </row>
    <row r="285" spans="1:4" x14ac:dyDescent="0.2">
      <c r="A285" s="57">
        <v>6353</v>
      </c>
      <c r="B285" s="58" t="s">
        <v>458</v>
      </c>
      <c r="C285" s="59">
        <v>23998705.590000041</v>
      </c>
      <c r="D285" s="60">
        <v>23243</v>
      </c>
    </row>
    <row r="286" spans="1:4" x14ac:dyDescent="0.2">
      <c r="A286" s="57">
        <v>6356</v>
      </c>
      <c r="B286" s="58" t="s">
        <v>459</v>
      </c>
      <c r="C286" s="59">
        <v>224249430.95999986</v>
      </c>
      <c r="D286" s="60">
        <v>19458</v>
      </c>
    </row>
    <row r="287" spans="1:4" x14ac:dyDescent="0.2">
      <c r="A287" s="57">
        <v>6358</v>
      </c>
      <c r="B287" s="58" t="s">
        <v>460</v>
      </c>
      <c r="C287" s="59">
        <v>49843472.319999963</v>
      </c>
      <c r="D287" s="60">
        <v>31149</v>
      </c>
    </row>
    <row r="288" spans="1:4" x14ac:dyDescent="0.2">
      <c r="A288" s="57">
        <v>6360</v>
      </c>
      <c r="B288" s="58" t="s">
        <v>461</v>
      </c>
      <c r="C288" s="59">
        <v>17966946.710000068</v>
      </c>
      <c r="D288" s="60">
        <v>13093</v>
      </c>
    </row>
    <row r="289" spans="1:4" x14ac:dyDescent="0.2">
      <c r="A289" s="57">
        <v>6399</v>
      </c>
      <c r="B289" s="58" t="s">
        <v>462</v>
      </c>
      <c r="C289" s="59">
        <v>14802197.5999998</v>
      </c>
      <c r="D289" s="60">
        <v>30983</v>
      </c>
    </row>
    <row r="290" spans="1:4" x14ac:dyDescent="0.2">
      <c r="A290" s="57">
        <v>6667</v>
      </c>
      <c r="B290" s="58" t="s">
        <v>230</v>
      </c>
      <c r="C290" s="59">
        <v>15251755.78999977</v>
      </c>
      <c r="D290" s="60">
        <v>59531</v>
      </c>
    </row>
    <row r="291" spans="1:4" x14ac:dyDescent="0.2">
      <c r="A291" s="57">
        <v>6668</v>
      </c>
      <c r="B291" s="58" t="s">
        <v>231</v>
      </c>
      <c r="C291" s="59">
        <v>12867909.279999314</v>
      </c>
      <c r="D291" s="60">
        <v>67304</v>
      </c>
    </row>
    <row r="292" spans="1:4" x14ac:dyDescent="0.2">
      <c r="A292" s="57">
        <v>6669</v>
      </c>
      <c r="B292" s="58" t="s">
        <v>232</v>
      </c>
      <c r="C292" s="59">
        <v>21887200.569999985</v>
      </c>
      <c r="D292" s="60">
        <v>18184</v>
      </c>
    </row>
    <row r="293" spans="1:4" x14ac:dyDescent="0.2">
      <c r="A293" s="57">
        <v>6670</v>
      </c>
      <c r="B293" s="58" t="s">
        <v>463</v>
      </c>
      <c r="C293" s="59">
        <v>12937847.829999998</v>
      </c>
      <c r="D293" s="60">
        <v>3689</v>
      </c>
    </row>
    <row r="294" spans="1:4" x14ac:dyDescent="0.2">
      <c r="A294" s="57">
        <v>6672</v>
      </c>
      <c r="B294" s="58" t="s">
        <v>464</v>
      </c>
      <c r="C294" s="59">
        <v>46799037.029999331</v>
      </c>
      <c r="D294" s="60">
        <v>77207</v>
      </c>
    </row>
    <row r="295" spans="1:4" x14ac:dyDescent="0.2">
      <c r="A295" s="57">
        <v>6673</v>
      </c>
      <c r="B295" s="58" t="s">
        <v>233</v>
      </c>
      <c r="C295" s="59">
        <v>23904574.180000145</v>
      </c>
      <c r="D295" s="60">
        <v>61612</v>
      </c>
    </row>
    <row r="296" spans="1:4" x14ac:dyDescent="0.2">
      <c r="A296" s="57">
        <v>6675</v>
      </c>
      <c r="B296" s="58" t="s">
        <v>234</v>
      </c>
      <c r="C296" s="59">
        <v>8754113.430000186</v>
      </c>
      <c r="D296" s="60">
        <v>52471</v>
      </c>
    </row>
    <row r="297" spans="1:4" x14ac:dyDescent="0.2">
      <c r="A297" s="57">
        <v>6676</v>
      </c>
      <c r="B297" s="58" t="s">
        <v>235</v>
      </c>
      <c r="C297" s="59">
        <v>511542.59999999934</v>
      </c>
      <c r="D297" s="60">
        <v>2782</v>
      </c>
    </row>
    <row r="298" spans="1:4" x14ac:dyDescent="0.2">
      <c r="A298" s="57">
        <v>6678</v>
      </c>
      <c r="B298" s="58" t="s">
        <v>465</v>
      </c>
      <c r="C298" s="59">
        <v>67414548.369996443</v>
      </c>
      <c r="D298" s="60">
        <v>187697</v>
      </c>
    </row>
    <row r="299" spans="1:4" x14ac:dyDescent="0.2">
      <c r="A299" s="57">
        <v>6680</v>
      </c>
      <c r="B299" s="58" t="s">
        <v>466</v>
      </c>
      <c r="C299" s="59">
        <v>70198325.190000117</v>
      </c>
      <c r="D299" s="60">
        <v>23047</v>
      </c>
    </row>
    <row r="300" spans="1:4" x14ac:dyDescent="0.2">
      <c r="A300" s="57">
        <v>6681</v>
      </c>
      <c r="B300" s="58" t="s">
        <v>467</v>
      </c>
      <c r="C300" s="59">
        <v>1475252.2799999998</v>
      </c>
      <c r="D300" s="60">
        <v>1338</v>
      </c>
    </row>
    <row r="301" spans="1:4" x14ac:dyDescent="0.2">
      <c r="A301" s="57">
        <v>6682</v>
      </c>
      <c r="B301" s="58" t="s">
        <v>468</v>
      </c>
      <c r="C301" s="59">
        <v>89206331.689995825</v>
      </c>
      <c r="D301" s="60">
        <v>241523</v>
      </c>
    </row>
    <row r="302" spans="1:4" x14ac:dyDescent="0.2">
      <c r="A302" s="57">
        <v>6687</v>
      </c>
      <c r="B302" s="58" t="s">
        <v>236</v>
      </c>
      <c r="C302" s="59">
        <v>5573456.6499999985</v>
      </c>
      <c r="D302" s="60">
        <v>4860</v>
      </c>
    </row>
    <row r="303" spans="1:4" x14ac:dyDescent="0.2">
      <c r="A303" s="57">
        <v>6689</v>
      </c>
      <c r="B303" s="58" t="s">
        <v>237</v>
      </c>
      <c r="C303" s="59">
        <v>42504006.079999946</v>
      </c>
      <c r="D303" s="60">
        <v>55321</v>
      </c>
    </row>
    <row r="304" spans="1:4" x14ac:dyDescent="0.2">
      <c r="A304" s="57">
        <v>6690</v>
      </c>
      <c r="B304" s="58" t="s">
        <v>469</v>
      </c>
      <c r="C304" s="59">
        <v>34952565.670000181</v>
      </c>
      <c r="D304" s="60">
        <v>97016</v>
      </c>
    </row>
    <row r="305" spans="1:4" x14ac:dyDescent="0.2">
      <c r="A305" s="57">
        <v>6691</v>
      </c>
      <c r="B305" s="58" t="s">
        <v>470</v>
      </c>
      <c r="C305" s="59">
        <v>13578684.679999761</v>
      </c>
      <c r="D305" s="60">
        <v>46480</v>
      </c>
    </row>
    <row r="306" spans="1:4" x14ac:dyDescent="0.2">
      <c r="A306" s="57">
        <v>6699</v>
      </c>
      <c r="B306" s="58" t="s">
        <v>471</v>
      </c>
      <c r="C306" s="59">
        <v>4539871.5100002075</v>
      </c>
      <c r="D306" s="60">
        <v>28442</v>
      </c>
    </row>
    <row r="307" spans="1:4" x14ac:dyDescent="0.2">
      <c r="A307" s="57">
        <v>7111</v>
      </c>
      <c r="B307" s="58" t="s">
        <v>472</v>
      </c>
      <c r="C307" s="59">
        <v>13938958.619999999</v>
      </c>
      <c r="D307" s="60">
        <v>1709</v>
      </c>
    </row>
    <row r="308" spans="1:4" x14ac:dyDescent="0.2">
      <c r="A308" s="57">
        <v>7112</v>
      </c>
      <c r="B308" s="58" t="s">
        <v>238</v>
      </c>
      <c r="C308" s="59">
        <v>1494790.9399999997</v>
      </c>
      <c r="D308" s="60">
        <v>680</v>
      </c>
    </row>
    <row r="309" spans="1:4" x14ac:dyDescent="0.2">
      <c r="A309" s="57">
        <v>7114</v>
      </c>
      <c r="B309" s="58" t="s">
        <v>239</v>
      </c>
      <c r="C309" s="59">
        <v>33624310.199999928</v>
      </c>
      <c r="D309" s="60">
        <v>9632</v>
      </c>
    </row>
    <row r="310" spans="1:4" x14ac:dyDescent="0.2">
      <c r="A310" s="57">
        <v>7116</v>
      </c>
      <c r="B310" s="58" t="s">
        <v>240</v>
      </c>
      <c r="C310" s="59">
        <v>5851737.8200000022</v>
      </c>
      <c r="D310" s="60">
        <v>2974</v>
      </c>
    </row>
    <row r="311" spans="1:4" ht="25.5" x14ac:dyDescent="0.2">
      <c r="A311" s="57">
        <v>7117</v>
      </c>
      <c r="B311" s="58" t="s">
        <v>473</v>
      </c>
      <c r="C311" s="59">
        <v>9909594.4500000086</v>
      </c>
      <c r="D311" s="60">
        <v>4798</v>
      </c>
    </row>
    <row r="312" spans="1:4" x14ac:dyDescent="0.2">
      <c r="A312" s="57">
        <v>7119</v>
      </c>
      <c r="B312" s="58" t="s">
        <v>474</v>
      </c>
      <c r="C312" s="59">
        <v>13604288.410000034</v>
      </c>
      <c r="D312" s="60">
        <v>20497</v>
      </c>
    </row>
    <row r="313" spans="1:4" x14ac:dyDescent="0.2">
      <c r="A313" s="57">
        <v>7120</v>
      </c>
      <c r="B313" s="58" t="s">
        <v>241</v>
      </c>
      <c r="C313" s="59">
        <v>12268560.640000021</v>
      </c>
      <c r="D313" s="60">
        <v>16817</v>
      </c>
    </row>
    <row r="314" spans="1:4" x14ac:dyDescent="0.2">
      <c r="A314" s="57">
        <v>7122</v>
      </c>
      <c r="B314" s="58" t="s">
        <v>475</v>
      </c>
      <c r="C314" s="59">
        <v>581817676.63999927</v>
      </c>
      <c r="D314" s="60">
        <v>198036</v>
      </c>
    </row>
    <row r="315" spans="1:4" x14ac:dyDescent="0.2">
      <c r="A315" s="57">
        <v>7129</v>
      </c>
      <c r="B315" s="58" t="s">
        <v>476</v>
      </c>
      <c r="C315" s="59">
        <v>28900819.059999995</v>
      </c>
      <c r="D315" s="60">
        <v>2896</v>
      </c>
    </row>
    <row r="316" spans="1:4" x14ac:dyDescent="0.2">
      <c r="A316" s="57">
        <v>7131</v>
      </c>
      <c r="B316" s="58" t="s">
        <v>477</v>
      </c>
      <c r="C316" s="59">
        <v>163269508.94999999</v>
      </c>
      <c r="D316" s="60">
        <v>64088</v>
      </c>
    </row>
    <row r="317" spans="1:4" x14ac:dyDescent="0.2">
      <c r="A317" s="57">
        <v>7136</v>
      </c>
      <c r="B317" s="58" t="s">
        <v>478</v>
      </c>
      <c r="C317" s="59">
        <v>171177.80000000002</v>
      </c>
      <c r="D317" s="60">
        <v>50</v>
      </c>
    </row>
    <row r="318" spans="1:4" ht="25.5" x14ac:dyDescent="0.2">
      <c r="A318" s="57">
        <v>7138</v>
      </c>
      <c r="B318" s="58" t="s">
        <v>479</v>
      </c>
      <c r="C318" s="59">
        <v>2817995.56</v>
      </c>
      <c r="D318" s="60">
        <v>220</v>
      </c>
    </row>
    <row r="319" spans="1:4" ht="25.5" x14ac:dyDescent="0.2">
      <c r="A319" s="57">
        <v>7139</v>
      </c>
      <c r="B319" s="58" t="s">
        <v>480</v>
      </c>
      <c r="C319" s="59">
        <v>18596123.319999997</v>
      </c>
      <c r="D319" s="60">
        <v>1241</v>
      </c>
    </row>
    <row r="320" spans="1:4" ht="25.5" x14ac:dyDescent="0.2">
      <c r="A320" s="57">
        <v>7140</v>
      </c>
      <c r="B320" s="58" t="s">
        <v>481</v>
      </c>
      <c r="C320" s="59">
        <v>1082379.3299999994</v>
      </c>
      <c r="D320" s="60">
        <v>1112</v>
      </c>
    </row>
    <row r="321" spans="1:4" ht="25.5" x14ac:dyDescent="0.2">
      <c r="A321" s="57">
        <v>7141</v>
      </c>
      <c r="B321" s="58" t="s">
        <v>482</v>
      </c>
      <c r="C321" s="59">
        <v>9112229.5800000243</v>
      </c>
      <c r="D321" s="60">
        <v>7433</v>
      </c>
    </row>
    <row r="322" spans="1:4" x14ac:dyDescent="0.2">
      <c r="A322" s="57">
        <v>7143</v>
      </c>
      <c r="B322" s="58" t="s">
        <v>483</v>
      </c>
      <c r="C322" s="59">
        <v>164378795.89999998</v>
      </c>
      <c r="D322" s="60">
        <v>44009</v>
      </c>
    </row>
    <row r="323" spans="1:4" ht="25.5" x14ac:dyDescent="0.2">
      <c r="A323" s="57">
        <v>7145</v>
      </c>
      <c r="B323" s="58" t="s">
        <v>484</v>
      </c>
      <c r="C323" s="59">
        <v>27742903.750000011</v>
      </c>
      <c r="D323" s="60">
        <v>8648</v>
      </c>
    </row>
    <row r="324" spans="1:4" x14ac:dyDescent="0.2">
      <c r="A324" s="57">
        <v>7146</v>
      </c>
      <c r="B324" s="58" t="s">
        <v>485</v>
      </c>
      <c r="C324" s="59">
        <v>104073595.61999983</v>
      </c>
      <c r="D324" s="60">
        <v>165821</v>
      </c>
    </row>
    <row r="325" spans="1:4" x14ac:dyDescent="0.2">
      <c r="A325" s="57">
        <v>7148</v>
      </c>
      <c r="B325" s="58" t="s">
        <v>486</v>
      </c>
      <c r="C325" s="59">
        <v>80139330.14000003</v>
      </c>
      <c r="D325" s="60">
        <v>106097</v>
      </c>
    </row>
    <row r="326" spans="1:4" x14ac:dyDescent="0.2">
      <c r="A326" s="57">
        <v>7149</v>
      </c>
      <c r="B326" s="58" t="s">
        <v>487</v>
      </c>
      <c r="C326" s="59">
        <v>80941113.769995704</v>
      </c>
      <c r="D326" s="60">
        <v>188541</v>
      </c>
    </row>
    <row r="327" spans="1:4" x14ac:dyDescent="0.2">
      <c r="A327" s="57">
        <v>7151</v>
      </c>
      <c r="B327" s="58" t="s">
        <v>488</v>
      </c>
      <c r="C327" s="59">
        <v>74537215.940000042</v>
      </c>
      <c r="D327" s="60">
        <v>57378</v>
      </c>
    </row>
    <row r="328" spans="1:4" x14ac:dyDescent="0.2">
      <c r="A328" s="57">
        <v>7199</v>
      </c>
      <c r="B328" s="58" t="s">
        <v>489</v>
      </c>
      <c r="C328" s="59">
        <v>44213879.370000206</v>
      </c>
      <c r="D328" s="60">
        <v>124745</v>
      </c>
    </row>
    <row r="329" spans="1:4" x14ac:dyDescent="0.2">
      <c r="A329" s="57">
        <v>7480</v>
      </c>
      <c r="B329" s="58" t="s">
        <v>490</v>
      </c>
      <c r="C329" s="59">
        <v>11376381.220000029</v>
      </c>
      <c r="D329" s="60">
        <v>6551</v>
      </c>
    </row>
    <row r="330" spans="1:4" x14ac:dyDescent="0.2">
      <c r="A330" s="57">
        <v>7481</v>
      </c>
      <c r="B330" s="58" t="s">
        <v>242</v>
      </c>
      <c r="C330" s="59">
        <v>9019487.7899999972</v>
      </c>
      <c r="D330" s="60">
        <v>2282</v>
      </c>
    </row>
    <row r="331" spans="1:4" ht="25.5" x14ac:dyDescent="0.2">
      <c r="A331" s="57">
        <v>7483</v>
      </c>
      <c r="B331" s="58" t="s">
        <v>491</v>
      </c>
      <c r="C331" s="59">
        <v>571397.86000000045</v>
      </c>
      <c r="D331" s="60">
        <v>512</v>
      </c>
    </row>
    <row r="332" spans="1:4" ht="25.5" x14ac:dyDescent="0.2">
      <c r="A332" s="57">
        <v>7484</v>
      </c>
      <c r="B332" s="58" t="s">
        <v>492</v>
      </c>
      <c r="C332" s="59">
        <v>4881765.9599999897</v>
      </c>
      <c r="D332" s="60">
        <v>1828</v>
      </c>
    </row>
    <row r="333" spans="1:4" x14ac:dyDescent="0.2">
      <c r="A333" s="57">
        <v>7485</v>
      </c>
      <c r="B333" s="58" t="s">
        <v>493</v>
      </c>
      <c r="C333" s="59">
        <v>2657840.2400000044</v>
      </c>
      <c r="D333" s="60">
        <v>874</v>
      </c>
    </row>
    <row r="334" spans="1:4" x14ac:dyDescent="0.2">
      <c r="A334" s="57">
        <v>7487</v>
      </c>
      <c r="B334" s="58" t="s">
        <v>494</v>
      </c>
      <c r="C334" s="59">
        <v>155981660.11999947</v>
      </c>
      <c r="D334" s="60">
        <v>22356</v>
      </c>
    </row>
    <row r="335" spans="1:4" x14ac:dyDescent="0.2">
      <c r="A335" s="57">
        <v>7499</v>
      </c>
      <c r="B335" s="58" t="s">
        <v>495</v>
      </c>
      <c r="C335" s="59" t="s">
        <v>133</v>
      </c>
      <c r="D335" s="60" t="s">
        <v>133</v>
      </c>
    </row>
    <row r="336" spans="1:4" x14ac:dyDescent="0.2">
      <c r="A336" s="57">
        <v>7790</v>
      </c>
      <c r="B336" s="58" t="s">
        <v>496</v>
      </c>
      <c r="C336" s="59">
        <v>9724633.6500001177</v>
      </c>
      <c r="D336" s="60">
        <v>35085</v>
      </c>
    </row>
    <row r="337" spans="1:4" x14ac:dyDescent="0.2">
      <c r="A337" s="57">
        <v>7791</v>
      </c>
      <c r="B337" s="58" t="s">
        <v>243</v>
      </c>
      <c r="C337" s="59">
        <v>53128235.98999574</v>
      </c>
      <c r="D337" s="60">
        <v>298393</v>
      </c>
    </row>
    <row r="338" spans="1:4" x14ac:dyDescent="0.2">
      <c r="A338" s="57">
        <v>7792</v>
      </c>
      <c r="B338" s="58" t="s">
        <v>244</v>
      </c>
      <c r="C338" s="59">
        <v>23339593.759999394</v>
      </c>
      <c r="D338" s="60">
        <v>106034</v>
      </c>
    </row>
    <row r="339" spans="1:4" ht="38.25" x14ac:dyDescent="0.2">
      <c r="A339" s="57">
        <v>7793</v>
      </c>
      <c r="B339" s="58" t="s">
        <v>497</v>
      </c>
      <c r="C339" s="59">
        <v>1081366.1899999976</v>
      </c>
      <c r="D339" s="60">
        <v>5456</v>
      </c>
    </row>
    <row r="340" spans="1:4" x14ac:dyDescent="0.2">
      <c r="A340" s="57">
        <v>7794</v>
      </c>
      <c r="B340" s="58" t="s">
        <v>245</v>
      </c>
      <c r="C340" s="59">
        <v>362336243.45990723</v>
      </c>
      <c r="D340" s="60">
        <v>1476163</v>
      </c>
    </row>
    <row r="341" spans="1:4" x14ac:dyDescent="0.2">
      <c r="A341" s="57">
        <v>7796</v>
      </c>
      <c r="B341" s="58" t="s">
        <v>498</v>
      </c>
      <c r="C341" s="59">
        <v>42474078.540000588</v>
      </c>
      <c r="D341" s="60">
        <v>75354</v>
      </c>
    </row>
    <row r="342" spans="1:4" x14ac:dyDescent="0.2">
      <c r="A342" s="57">
        <v>7797</v>
      </c>
      <c r="B342" s="58" t="s">
        <v>246</v>
      </c>
      <c r="C342" s="59">
        <v>11412545.369999977</v>
      </c>
      <c r="D342" s="60">
        <v>23656</v>
      </c>
    </row>
    <row r="343" spans="1:4" ht="25.5" x14ac:dyDescent="0.2">
      <c r="A343" s="57">
        <v>7798</v>
      </c>
      <c r="B343" s="58" t="s">
        <v>499</v>
      </c>
      <c r="C343" s="59">
        <v>7425589.9600000251</v>
      </c>
      <c r="D343" s="60">
        <v>3149</v>
      </c>
    </row>
    <row r="344" spans="1:4" ht="25.5" x14ac:dyDescent="0.2">
      <c r="A344" s="57">
        <v>7800</v>
      </c>
      <c r="B344" s="58" t="s">
        <v>500</v>
      </c>
      <c r="C344" s="59">
        <v>1425857.1099999959</v>
      </c>
      <c r="D344" s="60">
        <v>3098</v>
      </c>
    </row>
    <row r="345" spans="1:4" x14ac:dyDescent="0.2">
      <c r="A345" s="57">
        <v>7801</v>
      </c>
      <c r="B345" s="58" t="s">
        <v>501</v>
      </c>
      <c r="C345" s="59">
        <v>2581073.3200000101</v>
      </c>
      <c r="D345" s="60">
        <v>10042</v>
      </c>
    </row>
    <row r="346" spans="1:4" x14ac:dyDescent="0.2">
      <c r="A346" s="57">
        <v>7802</v>
      </c>
      <c r="B346" s="58" t="s">
        <v>247</v>
      </c>
      <c r="C346" s="59">
        <v>84398.030000000028</v>
      </c>
      <c r="D346" s="60">
        <v>458</v>
      </c>
    </row>
    <row r="347" spans="1:4" x14ac:dyDescent="0.2">
      <c r="A347" s="57">
        <v>8210</v>
      </c>
      <c r="B347" s="58" t="s">
        <v>502</v>
      </c>
      <c r="C347" s="59">
        <v>17384894.5</v>
      </c>
      <c r="D347" s="60">
        <v>6840</v>
      </c>
    </row>
    <row r="348" spans="1:4" x14ac:dyDescent="0.2">
      <c r="A348" s="57">
        <v>8211</v>
      </c>
      <c r="B348" s="58" t="s">
        <v>248</v>
      </c>
      <c r="C348" s="59">
        <v>17229349.529999942</v>
      </c>
      <c r="D348" s="60">
        <v>23400</v>
      </c>
    </row>
    <row r="349" spans="1:4" x14ac:dyDescent="0.2">
      <c r="A349" s="57">
        <v>8212</v>
      </c>
      <c r="B349" s="58" t="s">
        <v>503</v>
      </c>
      <c r="C349" s="59">
        <v>18703117.799999993</v>
      </c>
      <c r="D349" s="60">
        <v>10094</v>
      </c>
    </row>
    <row r="350" spans="1:4" ht="25.5" x14ac:dyDescent="0.2">
      <c r="A350" s="57">
        <v>8699</v>
      </c>
      <c r="B350" s="58" t="s">
        <v>504</v>
      </c>
      <c r="C350" s="59">
        <v>44204640.469994031</v>
      </c>
      <c r="D350" s="60">
        <v>163360</v>
      </c>
    </row>
    <row r="351" spans="1:4" ht="25.5" x14ac:dyDescent="0.2">
      <c r="A351" s="60"/>
      <c r="B351" s="58" t="s">
        <v>505</v>
      </c>
      <c r="C351" s="59">
        <v>8434555.2699999996</v>
      </c>
      <c r="D351" s="60">
        <v>74</v>
      </c>
    </row>
    <row r="352" spans="1:4" ht="13.5" thickBot="1" x14ac:dyDescent="0.25">
      <c r="A352" s="68" t="s">
        <v>560</v>
      </c>
      <c r="B352" s="69"/>
      <c r="C352" s="70">
        <v>9431079775.9798889</v>
      </c>
      <c r="D352" s="71">
        <v>9618286</v>
      </c>
    </row>
    <row r="353" spans="1:18" x14ac:dyDescent="0.2">
      <c r="C353" s="152"/>
      <c r="D353" s="152"/>
      <c r="J353" s="65"/>
      <c r="K353" s="65"/>
      <c r="L353" s="62"/>
      <c r="M353" s="62"/>
      <c r="N353" s="62"/>
      <c r="O353" s="62"/>
      <c r="P353" s="62"/>
      <c r="Q353" s="62"/>
      <c r="R353" s="62"/>
    </row>
    <row r="354" spans="1:18" x14ac:dyDescent="0.2">
      <c r="A354" s="31" t="s">
        <v>29</v>
      </c>
      <c r="J354" s="176"/>
      <c r="K354" s="176"/>
      <c r="L354" s="176"/>
      <c r="M354" s="176"/>
      <c r="N354" s="176"/>
      <c r="O354" s="62"/>
      <c r="P354" s="62"/>
      <c r="Q354" s="62"/>
      <c r="R354" s="62"/>
    </row>
    <row r="355" spans="1:18" ht="15" customHeight="1" x14ac:dyDescent="0.2">
      <c r="A355" s="31" t="s">
        <v>266</v>
      </c>
      <c r="B355" s="66"/>
      <c r="C355" s="66"/>
      <c r="D355" s="66"/>
      <c r="J355" s="65"/>
      <c r="K355" s="65"/>
      <c r="L355" s="65"/>
      <c r="M355" s="65"/>
      <c r="N355" s="65"/>
      <c r="O355" s="62"/>
      <c r="P355" s="62"/>
      <c r="Q355" s="62"/>
      <c r="R355" s="62"/>
    </row>
    <row r="356" spans="1:18" ht="15" customHeight="1" x14ac:dyDescent="0.2">
      <c r="A356" s="31" t="s">
        <v>267</v>
      </c>
      <c r="B356" s="66"/>
      <c r="C356" s="66"/>
      <c r="D356" s="66"/>
      <c r="J356" s="65"/>
      <c r="K356" s="65"/>
      <c r="L356" s="65"/>
      <c r="M356" s="65"/>
      <c r="N356" s="65"/>
      <c r="O356" s="62"/>
      <c r="P356" s="62"/>
      <c r="Q356" s="62"/>
      <c r="R356" s="62"/>
    </row>
    <row r="357" spans="1:18" ht="15" customHeight="1" x14ac:dyDescent="0.2">
      <c r="A357" s="31" t="s">
        <v>272</v>
      </c>
      <c r="B357" s="66"/>
      <c r="C357" s="66"/>
      <c r="D357" s="66"/>
      <c r="J357" s="65"/>
      <c r="K357" s="65"/>
      <c r="L357" s="65"/>
      <c r="M357" s="65"/>
      <c r="N357" s="65"/>
      <c r="O357" s="62"/>
      <c r="P357" s="62"/>
      <c r="Q357" s="62"/>
      <c r="R357" s="62"/>
    </row>
    <row r="358" spans="1:18" x14ac:dyDescent="0.2">
      <c r="A358" s="31" t="s">
        <v>249</v>
      </c>
      <c r="J358" s="67"/>
      <c r="K358" s="67"/>
      <c r="L358" s="67"/>
      <c r="M358" s="67"/>
      <c r="N358" s="67"/>
      <c r="O358" s="67"/>
      <c r="P358" s="67"/>
      <c r="Q358" s="67"/>
      <c r="R358" s="67"/>
    </row>
    <row r="359" spans="1:18" x14ac:dyDescent="0.2">
      <c r="A359" s="31" t="s">
        <v>250</v>
      </c>
      <c r="J359" s="67"/>
      <c r="K359" s="67"/>
      <c r="L359" s="67"/>
      <c r="M359" s="67"/>
      <c r="N359" s="67"/>
      <c r="O359" s="67"/>
      <c r="P359" s="67"/>
      <c r="Q359" s="67"/>
      <c r="R359" s="67"/>
    </row>
    <row r="360" spans="1:18" x14ac:dyDescent="0.2">
      <c r="A360" s="31" t="s">
        <v>567</v>
      </c>
      <c r="J360" s="67"/>
      <c r="K360" s="67"/>
      <c r="L360" s="67"/>
      <c r="M360" s="67"/>
      <c r="N360" s="67"/>
      <c r="O360" s="67"/>
      <c r="P360" s="67"/>
      <c r="Q360" s="67"/>
      <c r="R360" s="67"/>
    </row>
    <row r="361" spans="1:18" ht="15" customHeight="1" x14ac:dyDescent="0.2">
      <c r="A361" s="31" t="s">
        <v>268</v>
      </c>
      <c r="J361" s="62"/>
      <c r="K361" s="62"/>
      <c r="L361" s="62"/>
      <c r="M361" s="62"/>
      <c r="N361" s="62"/>
      <c r="O361" s="62"/>
      <c r="P361" s="62"/>
      <c r="Q361" s="62"/>
      <c r="R361" s="62"/>
    </row>
    <row r="362" spans="1:18" x14ac:dyDescent="0.2">
      <c r="A362" s="31"/>
      <c r="J362" s="62"/>
      <c r="K362" s="62"/>
      <c r="L362" s="62"/>
      <c r="M362" s="62"/>
      <c r="N362" s="62"/>
      <c r="O362" s="62"/>
      <c r="P362" s="62"/>
      <c r="Q362" s="62"/>
      <c r="R362" s="62"/>
    </row>
    <row r="363" spans="1:18" x14ac:dyDescent="0.2">
      <c r="A363" s="31" t="s">
        <v>26</v>
      </c>
      <c r="L363" s="62"/>
      <c r="M363" s="62"/>
      <c r="N363" s="62"/>
      <c r="O363" s="62"/>
      <c r="P363" s="62"/>
      <c r="Q363" s="62"/>
      <c r="R363" s="62"/>
    </row>
    <row r="364" spans="1:18" x14ac:dyDescent="0.2">
      <c r="A364" s="31" t="s">
        <v>28</v>
      </c>
      <c r="L364" s="62"/>
      <c r="M364" s="62"/>
      <c r="N364" s="62"/>
      <c r="O364" s="62"/>
      <c r="P364" s="62"/>
      <c r="Q364" s="62"/>
      <c r="R364" s="62"/>
    </row>
    <row r="365" spans="1:18" x14ac:dyDescent="0.2">
      <c r="A365" s="61" t="s">
        <v>124</v>
      </c>
    </row>
  </sheetData>
  <mergeCells count="1">
    <mergeCell ref="J354:N354"/>
  </mergeCells>
  <conditionalFormatting sqref="A4:D351">
    <cfRule type="expression" dxfId="5" priority="1">
      <formula>MOD(ROW($A4),2)=1</formula>
    </cfRule>
  </conditionalFormatting>
  <pageMargins left="0.7" right="0.7" top="0.75" bottom="0.75" header="0.3" footer="0.3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</sheetPr>
  <dimension ref="A1:J22"/>
  <sheetViews>
    <sheetView showGridLines="0" workbookViewId="0">
      <selection activeCell="A2" sqref="A2"/>
    </sheetView>
  </sheetViews>
  <sheetFormatPr defaultRowHeight="12.75" x14ac:dyDescent="0.2"/>
  <cols>
    <col min="1" max="1" width="11" style="61" customWidth="1"/>
    <col min="2" max="2" width="11.140625" style="61" customWidth="1"/>
    <col min="3" max="3" width="15.7109375" style="61" customWidth="1"/>
    <col min="4" max="6" width="16.140625" style="61" customWidth="1"/>
    <col min="7" max="8" width="11.7109375" style="61" customWidth="1"/>
    <col min="9" max="10" width="11" style="61" customWidth="1"/>
    <col min="11" max="16384" width="9.140625" style="61"/>
  </cols>
  <sheetData>
    <row r="1" spans="1:10" x14ac:dyDescent="0.2">
      <c r="A1" s="23" t="s">
        <v>568</v>
      </c>
      <c r="B1" s="74"/>
      <c r="C1" s="74"/>
      <c r="D1" s="74"/>
      <c r="E1" s="74"/>
      <c r="F1" s="74"/>
      <c r="G1" s="74"/>
      <c r="H1" s="74"/>
      <c r="I1" s="75"/>
      <c r="J1" s="75"/>
    </row>
    <row r="3" spans="1:10" ht="25.5" x14ac:dyDescent="0.2">
      <c r="A3" s="157" t="s">
        <v>120</v>
      </c>
      <c r="B3" s="156" t="s">
        <v>119</v>
      </c>
      <c r="C3" s="105" t="s">
        <v>571</v>
      </c>
      <c r="D3" s="178" t="s">
        <v>4</v>
      </c>
      <c r="E3" s="178"/>
      <c r="F3" s="178"/>
      <c r="G3" s="163" t="s">
        <v>1</v>
      </c>
      <c r="H3" s="163"/>
      <c r="I3" s="163"/>
    </row>
    <row r="4" spans="1:10" x14ac:dyDescent="0.2">
      <c r="A4" s="163"/>
      <c r="B4" s="178"/>
      <c r="C4" s="77">
        <v>2012</v>
      </c>
      <c r="D4" s="78">
        <v>2010</v>
      </c>
      <c r="E4" s="78">
        <v>2011</v>
      </c>
      <c r="F4" s="78">
        <v>2012</v>
      </c>
      <c r="G4" s="78" t="s">
        <v>2</v>
      </c>
      <c r="H4" s="78" t="s">
        <v>3</v>
      </c>
      <c r="I4" s="78" t="s">
        <v>262</v>
      </c>
    </row>
    <row r="5" spans="1:10" x14ac:dyDescent="0.2">
      <c r="A5" s="179" t="s">
        <v>118</v>
      </c>
      <c r="B5" s="138" t="s">
        <v>569</v>
      </c>
      <c r="C5" s="139">
        <v>0.1210737430577806</v>
      </c>
      <c r="D5" s="140">
        <v>3845933</v>
      </c>
      <c r="E5" s="140">
        <v>3648708</v>
      </c>
      <c r="F5" s="140">
        <v>3505547</v>
      </c>
      <c r="G5" s="139">
        <f>E5/D5-1</f>
        <v>-5.1281444580547841E-2</v>
      </c>
      <c r="H5" s="139">
        <f>F5/E5-1</f>
        <v>-3.9236080278279295E-2</v>
      </c>
      <c r="I5" s="139">
        <f>(F5/D5)^(1/2)-1</f>
        <v>-4.5277758708051619E-2</v>
      </c>
    </row>
    <row r="6" spans="1:10" x14ac:dyDescent="0.2">
      <c r="A6" s="180"/>
      <c r="B6" s="141" t="s">
        <v>570</v>
      </c>
      <c r="C6" s="142">
        <v>0.11639608691316934</v>
      </c>
      <c r="D6" s="143">
        <v>3681723</v>
      </c>
      <c r="E6" s="143">
        <v>3500040</v>
      </c>
      <c r="F6" s="143">
        <v>3370111</v>
      </c>
      <c r="G6" s="142">
        <f t="shared" ref="G6:H12" si="0">E6/D6-1</f>
        <v>-4.9347275718461203E-2</v>
      </c>
      <c r="H6" s="142">
        <f t="shared" si="0"/>
        <v>-3.7122147175460807E-2</v>
      </c>
      <c r="I6" s="142">
        <f t="shared" ref="I6:I12" si="1">(F6/D6)^(1/2)-1</f>
        <v>-4.3254237564646081E-2</v>
      </c>
    </row>
    <row r="7" spans="1:10" x14ac:dyDescent="0.2">
      <c r="A7" s="181" t="s">
        <v>117</v>
      </c>
      <c r="B7" s="138" t="s">
        <v>569</v>
      </c>
      <c r="C7" s="139">
        <v>5.7903280938744625E-2</v>
      </c>
      <c r="D7" s="140">
        <v>1561433</v>
      </c>
      <c r="E7" s="140">
        <v>1651936</v>
      </c>
      <c r="F7" s="140">
        <v>1676521</v>
      </c>
      <c r="G7" s="139">
        <f t="shared" si="0"/>
        <v>5.7961500749631911E-2</v>
      </c>
      <c r="H7" s="139">
        <f t="shared" si="0"/>
        <v>1.4882537822288544E-2</v>
      </c>
      <c r="I7" s="139">
        <f t="shared" si="1"/>
        <v>3.6198172551497709E-2</v>
      </c>
    </row>
    <row r="8" spans="1:10" x14ac:dyDescent="0.2">
      <c r="A8" s="182"/>
      <c r="B8" s="141" t="s">
        <v>570</v>
      </c>
      <c r="C8" s="142">
        <v>5.6867389885071111E-2</v>
      </c>
      <c r="D8" s="143">
        <v>1607599</v>
      </c>
      <c r="E8" s="143">
        <v>1649660</v>
      </c>
      <c r="F8" s="143">
        <v>1646528</v>
      </c>
      <c r="G8" s="142">
        <f t="shared" si="0"/>
        <v>2.6163863003149324E-2</v>
      </c>
      <c r="H8" s="142">
        <f t="shared" si="0"/>
        <v>-1.8985730392929723E-3</v>
      </c>
      <c r="I8" s="142">
        <f t="shared" si="1"/>
        <v>1.2035382760382962E-2</v>
      </c>
    </row>
    <row r="9" spans="1:10" x14ac:dyDescent="0.2">
      <c r="A9" s="181" t="s">
        <v>116</v>
      </c>
      <c r="B9" s="138" t="s">
        <v>569</v>
      </c>
      <c r="C9" s="139">
        <v>0.29083481462910399</v>
      </c>
      <c r="D9" s="140">
        <v>8996036</v>
      </c>
      <c r="E9" s="140">
        <v>8682137</v>
      </c>
      <c r="F9" s="140">
        <v>8420778</v>
      </c>
      <c r="G9" s="139">
        <f t="shared" si="0"/>
        <v>-3.4893035110130755E-2</v>
      </c>
      <c r="H9" s="139">
        <f t="shared" si="0"/>
        <v>-3.0103072549995447E-2</v>
      </c>
      <c r="I9" s="139">
        <f t="shared" si="1"/>
        <v>-3.2501018136306459E-2</v>
      </c>
    </row>
    <row r="10" spans="1:10" x14ac:dyDescent="0.2">
      <c r="A10" s="182"/>
      <c r="B10" s="141" t="s">
        <v>570</v>
      </c>
      <c r="C10" s="142">
        <v>0.32076720661735203</v>
      </c>
      <c r="D10" s="143">
        <v>9955946</v>
      </c>
      <c r="E10" s="143">
        <v>9588593</v>
      </c>
      <c r="F10" s="143">
        <v>9287435</v>
      </c>
      <c r="G10" s="142">
        <f t="shared" si="0"/>
        <v>-3.6897849787453696E-2</v>
      </c>
      <c r="H10" s="142">
        <f t="shared" si="0"/>
        <v>-3.1407944836119306E-2</v>
      </c>
      <c r="I10" s="142">
        <f t="shared" si="1"/>
        <v>-3.4156797918459825E-2</v>
      </c>
    </row>
    <row r="11" spans="1:10" x14ac:dyDescent="0.2">
      <c r="A11" s="183" t="s">
        <v>115</v>
      </c>
      <c r="B11" s="79" t="s">
        <v>569</v>
      </c>
      <c r="C11" s="80">
        <v>1.857713613372634E-2</v>
      </c>
      <c r="D11" s="60">
        <v>497942</v>
      </c>
      <c r="E11" s="60">
        <v>529139</v>
      </c>
      <c r="F11" s="60">
        <v>537879</v>
      </c>
      <c r="G11" s="80">
        <f t="shared" si="0"/>
        <v>6.2651875117985645E-2</v>
      </c>
      <c r="H11" s="80">
        <f t="shared" si="0"/>
        <v>1.6517399019917223E-2</v>
      </c>
      <c r="I11" s="80">
        <f t="shared" si="1"/>
        <v>3.9328687258546102E-2</v>
      </c>
    </row>
    <row r="12" spans="1:10" x14ac:dyDescent="0.2">
      <c r="A12" s="183"/>
      <c r="B12" s="79" t="s">
        <v>570</v>
      </c>
      <c r="C12" s="80">
        <v>1.7580341825051943E-2</v>
      </c>
      <c r="D12" s="60">
        <v>477087</v>
      </c>
      <c r="E12" s="60">
        <v>508797</v>
      </c>
      <c r="F12" s="60">
        <v>509018</v>
      </c>
      <c r="G12" s="80">
        <f t="shared" si="0"/>
        <v>6.646586471649818E-2</v>
      </c>
      <c r="H12" s="80">
        <f t="shared" si="0"/>
        <v>4.3435790698453935E-4</v>
      </c>
      <c r="I12" s="80">
        <f t="shared" si="1"/>
        <v>3.2922597582881297E-2</v>
      </c>
    </row>
    <row r="13" spans="1:10" ht="13.5" thickBot="1" x14ac:dyDescent="0.25">
      <c r="A13" s="134" t="s">
        <v>20</v>
      </c>
      <c r="B13" s="134"/>
      <c r="C13" s="133">
        <f>SUM(C5:C12)</f>
        <v>1</v>
      </c>
      <c r="D13" s="71">
        <f>SUM(D5:D12)</f>
        <v>30623699</v>
      </c>
      <c r="E13" s="71">
        <f>SUM(E5:E12)</f>
        <v>29759010</v>
      </c>
      <c r="F13" s="71">
        <f>SUM(F5:F12)</f>
        <v>28953817</v>
      </c>
      <c r="G13" s="84">
        <f t="shared" ref="G13" si="2">E13/D13-1</f>
        <v>-2.8235942366074074E-2</v>
      </c>
      <c r="H13" s="84">
        <f t="shared" ref="H13" si="3">F13/E13-1</f>
        <v>-2.7057116483377608E-2</v>
      </c>
      <c r="I13" s="84">
        <f t="shared" ref="I13" si="4">(F13/D13)^(1/2)-1</f>
        <v>-2.7646708067399439E-2</v>
      </c>
    </row>
    <row r="14" spans="1:10" x14ac:dyDescent="0.2">
      <c r="H14" s="81"/>
    </row>
    <row r="15" spans="1:10" x14ac:dyDescent="0.2">
      <c r="A15" s="31" t="s">
        <v>29</v>
      </c>
      <c r="H15" s="81"/>
    </row>
    <row r="16" spans="1:10" x14ac:dyDescent="0.2">
      <c r="A16" s="31" t="s">
        <v>572</v>
      </c>
      <c r="B16" s="31"/>
      <c r="C16" s="31"/>
      <c r="D16" s="31"/>
      <c r="E16" s="31"/>
      <c r="F16" s="31"/>
      <c r="G16" s="31"/>
      <c r="H16" s="85"/>
    </row>
    <row r="17" spans="1:8" x14ac:dyDescent="0.2">
      <c r="A17" s="31" t="s">
        <v>26</v>
      </c>
      <c r="B17" s="31"/>
      <c r="C17" s="31"/>
      <c r="D17" s="31"/>
      <c r="E17" s="31"/>
      <c r="F17" s="31"/>
      <c r="G17" s="31"/>
      <c r="H17" s="31"/>
    </row>
    <row r="18" spans="1:8" ht="30" customHeight="1" x14ac:dyDescent="0.2">
      <c r="A18" s="177" t="s">
        <v>273</v>
      </c>
      <c r="B18" s="177"/>
      <c r="C18" s="177"/>
      <c r="D18" s="177"/>
      <c r="E18" s="177"/>
      <c r="F18" s="177"/>
      <c r="G18" s="177"/>
      <c r="H18" s="177"/>
    </row>
    <row r="19" spans="1:8" x14ac:dyDescent="0.2">
      <c r="B19" s="82"/>
      <c r="C19" s="82"/>
      <c r="D19" s="82"/>
    </row>
    <row r="20" spans="1:8" x14ac:dyDescent="0.2">
      <c r="B20" s="82"/>
      <c r="C20" s="82"/>
      <c r="D20" s="82"/>
    </row>
    <row r="21" spans="1:8" x14ac:dyDescent="0.2">
      <c r="B21" s="82"/>
      <c r="C21" s="82"/>
      <c r="D21" s="82"/>
    </row>
    <row r="22" spans="1:8" x14ac:dyDescent="0.2">
      <c r="B22" s="82"/>
      <c r="C22" s="82"/>
      <c r="D22" s="82"/>
    </row>
  </sheetData>
  <mergeCells count="9">
    <mergeCell ref="A18:H18"/>
    <mergeCell ref="A3:A4"/>
    <mergeCell ref="B3:B4"/>
    <mergeCell ref="D3:F3"/>
    <mergeCell ref="G3:I3"/>
    <mergeCell ref="A5:A6"/>
    <mergeCell ref="A7:A8"/>
    <mergeCell ref="A9:A10"/>
    <mergeCell ref="A11:A12"/>
  </mergeCells>
  <conditionalFormatting sqref="B5:I12">
    <cfRule type="expression" dxfId="4" priority="1">
      <formula>MOD(ROW($A5),2)=1</formula>
    </cfRule>
  </conditionalFormatting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  <pageSetUpPr fitToPage="1"/>
  </sheetPr>
  <dimension ref="A1:Q16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1.7109375" style="61" customWidth="1"/>
    <col min="2" max="2" width="10.7109375" style="61" customWidth="1"/>
    <col min="3" max="3" width="14.7109375" style="61" bestFit="1" customWidth="1"/>
    <col min="4" max="6" width="19.140625" style="61" bestFit="1" customWidth="1"/>
    <col min="7" max="8" width="10.7109375" style="61" customWidth="1"/>
    <col min="9" max="9" width="13.42578125" style="61" customWidth="1"/>
    <col min="10" max="10" width="17.42578125" style="61" bestFit="1" customWidth="1"/>
    <col min="11" max="14" width="9.140625" style="61"/>
    <col min="15" max="15" width="7.140625" style="61" hidden="1" customWidth="1"/>
    <col min="16" max="17" width="13.28515625" style="61" hidden="1" customWidth="1"/>
    <col min="18" max="16384" width="9.140625" style="61"/>
  </cols>
  <sheetData>
    <row r="1" spans="1:12" x14ac:dyDescent="0.2">
      <c r="A1" s="135" t="s">
        <v>587</v>
      </c>
    </row>
    <row r="3" spans="1:12" ht="25.5" x14ac:dyDescent="0.2">
      <c r="A3" s="157" t="s">
        <v>120</v>
      </c>
      <c r="B3" s="156" t="s">
        <v>119</v>
      </c>
      <c r="C3" s="105" t="s">
        <v>122</v>
      </c>
      <c r="D3" s="178" t="s">
        <v>121</v>
      </c>
      <c r="E3" s="178"/>
      <c r="F3" s="178"/>
      <c r="G3" s="163" t="s">
        <v>277</v>
      </c>
      <c r="H3" s="163"/>
      <c r="I3" s="163"/>
    </row>
    <row r="4" spans="1:12" x14ac:dyDescent="0.2">
      <c r="A4" s="163"/>
      <c r="B4" s="178"/>
      <c r="C4" s="77">
        <v>2012</v>
      </c>
      <c r="D4" s="78">
        <v>2010</v>
      </c>
      <c r="E4" s="78">
        <v>2011</v>
      </c>
      <c r="F4" s="78">
        <v>2012</v>
      </c>
      <c r="G4" s="78" t="s">
        <v>2</v>
      </c>
      <c r="H4" s="78" t="s">
        <v>3</v>
      </c>
      <c r="I4" s="78" t="s">
        <v>262</v>
      </c>
    </row>
    <row r="5" spans="1:12" x14ac:dyDescent="0.2">
      <c r="A5" s="179" t="s">
        <v>118</v>
      </c>
      <c r="B5" s="138" t="s">
        <v>569</v>
      </c>
      <c r="C5" s="80">
        <v>8.3332346598829488E-2</v>
      </c>
      <c r="D5" s="131">
        <v>845502339.21979713</v>
      </c>
      <c r="E5" s="131">
        <v>853516313.82009685</v>
      </c>
      <c r="F5" s="131">
        <v>843606049.50047457</v>
      </c>
      <c r="G5" s="80">
        <f>E5/D5-1</f>
        <v>9.4783588744351555E-3</v>
      </c>
      <c r="H5" s="80">
        <f>F5/E5-1</f>
        <v>-1.1611101228126253E-2</v>
      </c>
      <c r="I5" s="80">
        <f>(F5/D5)^(1/2)-1</f>
        <v>-1.1220277421564173E-3</v>
      </c>
    </row>
    <row r="6" spans="1:12" x14ac:dyDescent="0.2">
      <c r="A6" s="180"/>
      <c r="B6" s="141" t="s">
        <v>570</v>
      </c>
      <c r="C6" s="142">
        <v>7.4482764685872602E-2</v>
      </c>
      <c r="D6" s="144">
        <v>737224108.21994817</v>
      </c>
      <c r="E6" s="144">
        <v>758035260.08007634</v>
      </c>
      <c r="F6" s="144">
        <v>754018258.66025746</v>
      </c>
      <c r="G6" s="142">
        <f t="shared" ref="G6:H13" si="0">E6/D6-1</f>
        <v>2.8229071225542857E-2</v>
      </c>
      <c r="H6" s="142">
        <f t="shared" si="0"/>
        <v>-5.2992276630964286E-3</v>
      </c>
      <c r="I6" s="142">
        <f t="shared" ref="I6:I13" si="1">(F6/D6)^(1/2)-1</f>
        <v>1.132598665677742E-2</v>
      </c>
    </row>
    <row r="7" spans="1:12" x14ac:dyDescent="0.2">
      <c r="A7" s="181" t="s">
        <v>117</v>
      </c>
      <c r="B7" s="138" t="s">
        <v>569</v>
      </c>
      <c r="C7" s="80">
        <v>2.9101663600471693E-2</v>
      </c>
      <c r="D7" s="131">
        <v>248464382.63000354</v>
      </c>
      <c r="E7" s="131">
        <v>278283870.55999547</v>
      </c>
      <c r="F7" s="131">
        <v>294607561.95998591</v>
      </c>
      <c r="G7" s="80">
        <f t="shared" si="0"/>
        <v>0.12001514106107147</v>
      </c>
      <c r="H7" s="80">
        <f t="shared" si="0"/>
        <v>5.8658417274209951E-2</v>
      </c>
      <c r="I7" s="80">
        <f t="shared" si="1"/>
        <v>8.890470499436498E-2</v>
      </c>
    </row>
    <row r="8" spans="1:12" x14ac:dyDescent="0.2">
      <c r="A8" s="182"/>
      <c r="B8" s="141" t="s">
        <v>570</v>
      </c>
      <c r="C8" s="142">
        <v>3.8883075192465026E-2</v>
      </c>
      <c r="D8" s="144">
        <v>349747205.09998727</v>
      </c>
      <c r="E8" s="144">
        <v>375447568.45998269</v>
      </c>
      <c r="F8" s="144">
        <v>393628630.34995908</v>
      </c>
      <c r="G8" s="142">
        <f t="shared" si="0"/>
        <v>7.3482684022158518E-2</v>
      </c>
      <c r="H8" s="142">
        <f t="shared" si="0"/>
        <v>4.842503565691425E-2</v>
      </c>
      <c r="I8" s="142">
        <f t="shared" si="1"/>
        <v>6.0879880699512334E-2</v>
      </c>
    </row>
    <row r="9" spans="1:12" x14ac:dyDescent="0.2">
      <c r="A9" s="181" t="s">
        <v>116</v>
      </c>
      <c r="B9" s="138" t="s">
        <v>569</v>
      </c>
      <c r="C9" s="80">
        <v>0.27593271850501239</v>
      </c>
      <c r="D9" s="131">
        <v>2846953210.2733006</v>
      </c>
      <c r="E9" s="131">
        <v>2811966740.2497783</v>
      </c>
      <c r="F9" s="131">
        <v>2793375202.8676181</v>
      </c>
      <c r="G9" s="80">
        <f t="shared" si="0"/>
        <v>-1.2289092036101179E-2</v>
      </c>
      <c r="H9" s="80">
        <f t="shared" si="0"/>
        <v>-6.6115779806515951E-3</v>
      </c>
      <c r="I9" s="80">
        <f t="shared" si="1"/>
        <v>-9.4544027287005727E-3</v>
      </c>
    </row>
    <row r="10" spans="1:12" x14ac:dyDescent="0.2">
      <c r="A10" s="182"/>
      <c r="B10" s="141" t="s">
        <v>570</v>
      </c>
      <c r="C10" s="142">
        <v>0.41684588042194504</v>
      </c>
      <c r="D10" s="144">
        <v>4341102296.3750706</v>
      </c>
      <c r="E10" s="144">
        <v>4272497405.6576705</v>
      </c>
      <c r="F10" s="144">
        <v>4219894444.1850591</v>
      </c>
      <c r="G10" s="142">
        <f t="shared" si="0"/>
        <v>-1.5803564632578926E-2</v>
      </c>
      <c r="H10" s="142">
        <f t="shared" si="0"/>
        <v>-1.2311993777445962E-2</v>
      </c>
      <c r="I10" s="142">
        <f t="shared" si="1"/>
        <v>-1.405932481746508E-2</v>
      </c>
    </row>
    <row r="11" spans="1:12" x14ac:dyDescent="0.2">
      <c r="A11" s="183" t="s">
        <v>115</v>
      </c>
      <c r="B11" s="79" t="s">
        <v>569</v>
      </c>
      <c r="C11" s="80">
        <v>4.5642216239175311E-2</v>
      </c>
      <c r="D11" s="131">
        <v>416252541.82997978</v>
      </c>
      <c r="E11" s="131">
        <v>442219974.9299891</v>
      </c>
      <c r="F11" s="131">
        <v>462054067.88002211</v>
      </c>
      <c r="G11" s="80">
        <f t="shared" si="0"/>
        <v>6.2383842716847271E-2</v>
      </c>
      <c r="H11" s="80">
        <f t="shared" si="0"/>
        <v>4.4851191882892882E-2</v>
      </c>
      <c r="I11" s="80">
        <f t="shared" si="1"/>
        <v>5.3581047807820692E-2</v>
      </c>
    </row>
    <row r="12" spans="1:12" s="62" customFormat="1" x14ac:dyDescent="0.2">
      <c r="A12" s="183"/>
      <c r="B12" s="79" t="s">
        <v>570</v>
      </c>
      <c r="C12" s="80">
        <v>3.5779334756228576E-2</v>
      </c>
      <c r="D12" s="131">
        <v>319459385.69997978</v>
      </c>
      <c r="E12" s="131">
        <v>357212920.19997507</v>
      </c>
      <c r="F12" s="131">
        <v>362208247.80999243</v>
      </c>
      <c r="G12" s="80">
        <f t="shared" si="0"/>
        <v>0.11817945000198393</v>
      </c>
      <c r="H12" s="80">
        <f t="shared" si="0"/>
        <v>1.3984173940911448E-2</v>
      </c>
      <c r="I12" s="80">
        <f t="shared" si="1"/>
        <v>6.4808088778426143E-2</v>
      </c>
      <c r="L12" s="80"/>
    </row>
    <row r="13" spans="1:12" ht="13.5" thickBot="1" x14ac:dyDescent="0.25">
      <c r="A13" s="134" t="s">
        <v>20</v>
      </c>
      <c r="B13" s="71"/>
      <c r="C13" s="133">
        <f>SUM(C5:C12)</f>
        <v>1.0000000000000002</v>
      </c>
      <c r="D13" s="136">
        <f>SUM(D5:D12)</f>
        <v>10104705469.348066</v>
      </c>
      <c r="E13" s="136">
        <f>SUM(E5:E12)</f>
        <v>10149180053.957565</v>
      </c>
      <c r="F13" s="136">
        <f>SUM(F5:F12)</f>
        <v>10123392463.213367</v>
      </c>
      <c r="G13" s="84">
        <f t="shared" si="0"/>
        <v>4.4013736713464091E-3</v>
      </c>
      <c r="H13" s="84">
        <f t="shared" si="0"/>
        <v>-2.5408545919078929E-3</v>
      </c>
      <c r="I13" s="84">
        <f t="shared" si="1"/>
        <v>9.2424080393582742E-4</v>
      </c>
    </row>
    <row r="14" spans="1:12" x14ac:dyDescent="0.2">
      <c r="A14" s="60"/>
      <c r="B14" s="60"/>
      <c r="C14" s="60"/>
      <c r="D14" s="131"/>
      <c r="E14" s="131"/>
      <c r="F14" s="131"/>
      <c r="G14" s="80"/>
      <c r="H14" s="80"/>
    </row>
    <row r="15" spans="1:12" x14ac:dyDescent="0.2">
      <c r="A15" s="132" t="s">
        <v>26</v>
      </c>
      <c r="B15" s="132"/>
      <c r="C15" s="132"/>
      <c r="D15" s="132"/>
      <c r="E15" s="132"/>
      <c r="F15" s="132"/>
      <c r="G15" s="132"/>
      <c r="H15" s="132"/>
    </row>
    <row r="16" spans="1:12" x14ac:dyDescent="0.2">
      <c r="A16" s="132" t="s">
        <v>273</v>
      </c>
      <c r="B16" s="132"/>
      <c r="C16" s="132"/>
      <c r="D16" s="132"/>
      <c r="E16" s="132"/>
      <c r="F16" s="132"/>
      <c r="G16" s="132"/>
      <c r="H16" s="132"/>
    </row>
  </sheetData>
  <mergeCells count="8">
    <mergeCell ref="A11:A12"/>
    <mergeCell ref="A3:A4"/>
    <mergeCell ref="B3:B4"/>
    <mergeCell ref="D3:F3"/>
    <mergeCell ref="G3:I3"/>
    <mergeCell ref="A5:A6"/>
    <mergeCell ref="A7:A8"/>
    <mergeCell ref="A9:A10"/>
  </mergeCells>
  <conditionalFormatting sqref="B5:I12">
    <cfRule type="expression" dxfId="3" priority="4">
      <formula>MOD(ROW($A5),2)=1</formula>
    </cfRule>
  </conditionalFormatting>
  <conditionalFormatting sqref="L12">
    <cfRule type="expression" dxfId="2" priority="1">
      <formula>MOD(ROW($A12),2)=1</formula>
    </cfRule>
  </conditionalFormatting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  <pageSetUpPr fitToPage="1"/>
  </sheetPr>
  <dimension ref="A1:J16"/>
  <sheetViews>
    <sheetView showGridLines="0" workbookViewId="0">
      <selection activeCell="A2" sqref="A2"/>
    </sheetView>
  </sheetViews>
  <sheetFormatPr defaultRowHeight="12.75" x14ac:dyDescent="0.2"/>
  <cols>
    <col min="1" max="1" width="12.7109375" style="61" customWidth="1"/>
    <col min="2" max="2" width="9.7109375" style="61" customWidth="1"/>
    <col min="3" max="8" width="14.42578125" style="61" customWidth="1"/>
    <col min="9" max="10" width="9.42578125" style="61" customWidth="1"/>
    <col min="11" max="16384" width="9.140625" style="61"/>
  </cols>
  <sheetData>
    <row r="1" spans="1:10" x14ac:dyDescent="0.2">
      <c r="A1" s="116" t="s">
        <v>604</v>
      </c>
      <c r="H1" s="75"/>
      <c r="I1" s="75"/>
      <c r="J1" s="75"/>
    </row>
    <row r="2" spans="1:10" x14ac:dyDescent="0.2">
      <c r="H2" s="63"/>
      <c r="I2" s="63"/>
      <c r="J2" s="63"/>
    </row>
    <row r="3" spans="1:10" ht="15.75" customHeight="1" x14ac:dyDescent="0.2">
      <c r="A3" s="156" t="s">
        <v>120</v>
      </c>
      <c r="B3" s="156" t="s">
        <v>119</v>
      </c>
      <c r="C3" s="178" t="s">
        <v>123</v>
      </c>
      <c r="D3" s="178"/>
      <c r="E3" s="178"/>
      <c r="F3" s="163" t="s">
        <v>277</v>
      </c>
      <c r="G3" s="163"/>
      <c r="H3" s="163"/>
      <c r="I3" s="63"/>
      <c r="J3" s="63"/>
    </row>
    <row r="4" spans="1:10" x14ac:dyDescent="0.2">
      <c r="A4" s="178"/>
      <c r="B4" s="178"/>
      <c r="C4" s="78">
        <v>2010</v>
      </c>
      <c r="D4" s="78">
        <v>2011</v>
      </c>
      <c r="E4" s="78">
        <v>2012</v>
      </c>
      <c r="F4" s="78" t="s">
        <v>2</v>
      </c>
      <c r="G4" s="78" t="s">
        <v>3</v>
      </c>
      <c r="H4" s="78" t="s">
        <v>262</v>
      </c>
    </row>
    <row r="5" spans="1:10" x14ac:dyDescent="0.2">
      <c r="A5" s="179" t="s">
        <v>118</v>
      </c>
      <c r="B5" s="138" t="s">
        <v>569</v>
      </c>
      <c r="C5" s="145">
        <f>'11. Med. Spend by Age &amp; Gender'!D5/'10. Enrollment by  Age &amp; Gender'!D5</f>
        <v>219.84323159550547</v>
      </c>
      <c r="D5" s="146">
        <f>'11. Med. Spend by Age &amp; Gender'!E5/'10. Enrollment by  Age &amp; Gender'!E5</f>
        <v>233.92288827171066</v>
      </c>
      <c r="E5" s="146">
        <f>'11. Med. Spend by Age &amp; Gender'!F5/'10. Enrollment by  Age &amp; Gender'!F5</f>
        <v>240.64890572012715</v>
      </c>
      <c r="F5" s="80">
        <f>D5/C5-1</f>
        <v>6.4044076199310407E-2</v>
      </c>
      <c r="G5" s="80">
        <f>E5/D5-1</f>
        <v>2.8753139541454198E-2</v>
      </c>
      <c r="H5" s="80">
        <f>(E5/C5)^(1/2)-1</f>
        <v>4.6249819116126245E-2</v>
      </c>
    </row>
    <row r="6" spans="1:10" x14ac:dyDescent="0.2">
      <c r="A6" s="180"/>
      <c r="B6" s="141" t="s">
        <v>570</v>
      </c>
      <c r="C6" s="147">
        <f>'11. Med. Spend by Age &amp; Gender'!D6/'10. Enrollment by  Age &amp; Gender'!D6</f>
        <v>200.23888495140676</v>
      </c>
      <c r="D6" s="148">
        <f>'11. Med. Spend by Age &amp; Gender'!E6/'10. Enrollment by  Age &amp; Gender'!E6</f>
        <v>216.57902769113392</v>
      </c>
      <c r="E6" s="148">
        <f>'11. Med. Spend by Age &amp; Gender'!F6/'10. Enrollment by  Age &amp; Gender'!F6</f>
        <v>223.73692102730666</v>
      </c>
      <c r="F6" s="142">
        <f t="shared" ref="F6:G13" si="0">D6/C6-1</f>
        <v>8.1603244762836757E-2</v>
      </c>
      <c r="G6" s="142">
        <f t="shared" si="0"/>
        <v>3.3049799015538506E-2</v>
      </c>
      <c r="H6" s="142">
        <f t="shared" ref="H6:H13" si="1">(E6/C6)^(1/2)-1</f>
        <v>5.7047782560846638E-2</v>
      </c>
    </row>
    <row r="7" spans="1:10" x14ac:dyDescent="0.2">
      <c r="A7" s="181" t="s">
        <v>117</v>
      </c>
      <c r="B7" s="138" t="s">
        <v>569</v>
      </c>
      <c r="C7" s="145">
        <f>'11. Med. Spend by Age &amp; Gender'!D7/'10. Enrollment by  Age &amp; Gender'!D7</f>
        <v>159.12586875645869</v>
      </c>
      <c r="D7" s="146">
        <f>'11. Med. Spend by Age &amp; Gender'!E7/'10. Enrollment by  Age &amp; Gender'!E7</f>
        <v>168.45923241578092</v>
      </c>
      <c r="E7" s="146">
        <f>'11. Med. Spend by Age &amp; Gender'!F7/'10. Enrollment by  Age &amp; Gender'!F7</f>
        <v>175.72554233438527</v>
      </c>
      <c r="F7" s="80">
        <f t="shared" si="0"/>
        <v>5.8653968284734903E-2</v>
      </c>
      <c r="G7" s="80">
        <f t="shared" si="0"/>
        <v>4.3133937003049461E-2</v>
      </c>
      <c r="H7" s="80">
        <f t="shared" si="1"/>
        <v>5.0865301482905023E-2</v>
      </c>
    </row>
    <row r="8" spans="1:10" x14ac:dyDescent="0.2">
      <c r="A8" s="182"/>
      <c r="B8" s="141" t="s">
        <v>570</v>
      </c>
      <c r="C8" s="147">
        <f>'11. Med. Spend by Age &amp; Gender'!D8/'10. Enrollment by  Age &amp; Gender'!D8</f>
        <v>217.5587351696457</v>
      </c>
      <c r="D8" s="148">
        <f>'11. Med. Spend by Age &amp; Gender'!E8/'10. Enrollment by  Age &amp; Gender'!E8</f>
        <v>227.59087839917478</v>
      </c>
      <c r="E8" s="148">
        <f>'11. Med. Spend by Age &amp; Gender'!F8/'10. Enrollment by  Age &amp; Gender'!F8</f>
        <v>239.0658587949668</v>
      </c>
      <c r="F8" s="142">
        <f t="shared" si="0"/>
        <v>4.6112343968659042E-2</v>
      </c>
      <c r="G8" s="142">
        <f t="shared" si="0"/>
        <v>5.0419333483417983E-2</v>
      </c>
      <c r="H8" s="142">
        <f t="shared" si="1"/>
        <v>4.8263626718171748E-2</v>
      </c>
    </row>
    <row r="9" spans="1:10" x14ac:dyDescent="0.2">
      <c r="A9" s="181" t="s">
        <v>116</v>
      </c>
      <c r="B9" s="138" t="s">
        <v>569</v>
      </c>
      <c r="C9" s="145">
        <f>'11. Med. Spend by Age &amp; Gender'!D9/'10. Enrollment by  Age &amp; Gender'!D9</f>
        <v>316.46752083621061</v>
      </c>
      <c r="D9" s="146">
        <f>'11. Med. Spend by Age &amp; Gender'!E9/'10. Enrollment by  Age &amp; Gender'!E9</f>
        <v>323.87956332061776</v>
      </c>
      <c r="E9" s="146">
        <f>'11. Med. Spend by Age &amp; Gender'!F9/'10. Enrollment by  Age &amp; Gender'!F9</f>
        <v>331.7241236935136</v>
      </c>
      <c r="F9" s="80">
        <f t="shared" si="0"/>
        <v>2.3421179098638945E-2</v>
      </c>
      <c r="G9" s="80">
        <f t="shared" si="0"/>
        <v>2.4220609329185461E-2</v>
      </c>
      <c r="H9" s="80">
        <f t="shared" si="1"/>
        <v>2.3820816186505001E-2</v>
      </c>
    </row>
    <row r="10" spans="1:10" x14ac:dyDescent="0.2">
      <c r="A10" s="182"/>
      <c r="B10" s="141" t="s">
        <v>570</v>
      </c>
      <c r="C10" s="147">
        <f>'11. Med. Spend by Age &amp; Gender'!D10/'10. Enrollment by  Age &amp; Gender'!D10</f>
        <v>436.03112113857094</v>
      </c>
      <c r="D10" s="148">
        <f>'11. Med. Spend by Age &amp; Gender'!E10/'10. Enrollment by  Age &amp; Gender'!E10</f>
        <v>445.58126574541961</v>
      </c>
      <c r="E10" s="148">
        <f>'11. Med. Spend by Age &amp; Gender'!F10/'10. Enrollment by  Age &amp; Gender'!F10</f>
        <v>454.36597340224284</v>
      </c>
      <c r="F10" s="142">
        <f t="shared" si="0"/>
        <v>2.1902438023027271E-2</v>
      </c>
      <c r="G10" s="142">
        <f t="shared" si="0"/>
        <v>1.9715163836897753E-2</v>
      </c>
      <c r="H10" s="142">
        <f t="shared" si="1"/>
        <v>2.0808215099181293E-2</v>
      </c>
    </row>
    <row r="11" spans="1:10" x14ac:dyDescent="0.2">
      <c r="A11" s="183" t="s">
        <v>115</v>
      </c>
      <c r="B11" s="79" t="s">
        <v>569</v>
      </c>
      <c r="C11" s="145">
        <f>'11. Med. Spend by Age &amp; Gender'!D11/'10. Enrollment by  Age &amp; Gender'!D11</f>
        <v>835.94583672391514</v>
      </c>
      <c r="D11" s="146">
        <f>'11. Med. Spend by Age &amp; Gender'!E11/'10. Enrollment by  Age &amp; Gender'!E11</f>
        <v>835.73498632682356</v>
      </c>
      <c r="E11" s="146">
        <f>'11. Med. Spend by Age &amp; Gender'!F11/'10. Enrollment by  Age &amp; Gender'!F11</f>
        <v>859.02975925816418</v>
      </c>
      <c r="F11" s="80">
        <f t="shared" si="0"/>
        <v>-2.5222973526362047E-4</v>
      </c>
      <c r="G11" s="80">
        <f t="shared" si="0"/>
        <v>2.787339684524226E-2</v>
      </c>
      <c r="H11" s="80">
        <f t="shared" si="1"/>
        <v>1.3713044510364147E-2</v>
      </c>
    </row>
    <row r="12" spans="1:10" x14ac:dyDescent="0.2">
      <c r="A12" s="183"/>
      <c r="B12" s="79" t="s">
        <v>570</v>
      </c>
      <c r="C12" s="145">
        <f>'11. Med. Spend by Age &amp; Gender'!D12/'10. Enrollment by  Age &amp; Gender'!D12</f>
        <v>669.60404643174047</v>
      </c>
      <c r="D12" s="146">
        <f>'11. Med. Spend by Age &amp; Gender'!E12/'10. Enrollment by  Age &amp; Gender'!E12</f>
        <v>702.0735582166858</v>
      </c>
      <c r="E12" s="146">
        <f>'11. Med. Spend by Age &amp; Gender'!F12/'10. Enrollment by  Age &amp; Gender'!F12</f>
        <v>711.58239553413125</v>
      </c>
      <c r="F12" s="80">
        <f t="shared" si="0"/>
        <v>4.8490614652005881E-2</v>
      </c>
      <c r="G12" s="80">
        <f t="shared" si="0"/>
        <v>1.3543933119484652E-2</v>
      </c>
      <c r="H12" s="80">
        <f t="shared" si="1"/>
        <v>3.0869197043572605E-2</v>
      </c>
    </row>
    <row r="13" spans="1:10" ht="13.5" thickBot="1" x14ac:dyDescent="0.25">
      <c r="A13" s="83" t="s">
        <v>274</v>
      </c>
      <c r="B13" s="83"/>
      <c r="C13" s="149">
        <f>'11. Med. Spend by Age &amp; Gender'!D13/'10. Enrollment by  Age &amp; Gender'!D13</f>
        <v>329.96358373781254</v>
      </c>
      <c r="D13" s="149">
        <f>'11. Med. Spend by Age &amp; Gender'!E13/'10. Enrollment by  Age &amp; Gender'!E13</f>
        <v>341.04562127428181</v>
      </c>
      <c r="E13" s="149">
        <f>'11. Med. Spend by Age &amp; Gender'!F13/'10. Enrollment by  Age &amp; Gender'!F13</f>
        <v>349.63930535353484</v>
      </c>
      <c r="F13" s="84">
        <f>D13/C13-1</f>
        <v>3.3585638181439448E-2</v>
      </c>
      <c r="G13" s="84">
        <f t="shared" si="0"/>
        <v>2.519804842279938E-2</v>
      </c>
      <c r="H13" s="84">
        <f t="shared" si="1"/>
        <v>2.9383300399537848E-2</v>
      </c>
    </row>
    <row r="14" spans="1:10" x14ac:dyDescent="0.2">
      <c r="A14" s="60"/>
      <c r="B14" s="60"/>
      <c r="C14" s="137"/>
      <c r="D14" s="137"/>
      <c r="E14" s="137"/>
      <c r="F14" s="80"/>
      <c r="G14" s="80"/>
    </row>
    <row r="15" spans="1:10" x14ac:dyDescent="0.2">
      <c r="A15" s="31" t="s">
        <v>26</v>
      </c>
      <c r="B15" s="31"/>
      <c r="C15" s="31"/>
      <c r="D15" s="31"/>
      <c r="E15" s="31"/>
      <c r="F15" s="31"/>
      <c r="G15" s="31"/>
    </row>
    <row r="16" spans="1:10" ht="30" customHeight="1" x14ac:dyDescent="0.2">
      <c r="A16" s="150" t="s">
        <v>273</v>
      </c>
      <c r="B16" s="150"/>
      <c r="C16" s="150"/>
      <c r="D16" s="150"/>
      <c r="E16" s="150"/>
      <c r="F16" s="150"/>
      <c r="G16" s="150"/>
      <c r="H16" s="62"/>
    </row>
  </sheetData>
  <mergeCells count="8">
    <mergeCell ref="A11:A12"/>
    <mergeCell ref="A3:A4"/>
    <mergeCell ref="B3:B4"/>
    <mergeCell ref="C3:E3"/>
    <mergeCell ref="F3:H3"/>
    <mergeCell ref="A5:A6"/>
    <mergeCell ref="A7:A8"/>
    <mergeCell ref="A9:A10"/>
  </mergeCells>
  <conditionalFormatting sqref="B5:E12">
    <cfRule type="expression" dxfId="1" priority="2">
      <formula>MOD(ROW($A5),2)=1</formula>
    </cfRule>
  </conditionalFormatting>
  <conditionalFormatting sqref="F5:H12">
    <cfRule type="expression" dxfId="0" priority="1">
      <formula>MOD(ROW($A5),2)=1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  <pageSetUpPr fitToPage="1"/>
  </sheetPr>
  <dimension ref="A1:M19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34.7109375" style="61" customWidth="1"/>
    <col min="2" max="7" width="15.5703125" style="61" customWidth="1"/>
    <col min="8" max="16384" width="9.140625" style="61"/>
  </cols>
  <sheetData>
    <row r="1" spans="1:13" x14ac:dyDescent="0.2">
      <c r="A1" s="112" t="s">
        <v>254</v>
      </c>
      <c r="B1" s="112"/>
      <c r="C1" s="112"/>
      <c r="D1" s="112"/>
      <c r="E1" s="112"/>
      <c r="F1" s="112"/>
    </row>
    <row r="3" spans="1:13" ht="15.75" customHeight="1" x14ac:dyDescent="0.2">
      <c r="B3" s="156" t="s">
        <v>0</v>
      </c>
      <c r="C3" s="156"/>
      <c r="D3" s="156"/>
      <c r="E3" s="157" t="s">
        <v>277</v>
      </c>
      <c r="F3" s="157"/>
      <c r="G3" s="157"/>
    </row>
    <row r="4" spans="1:13" x14ac:dyDescent="0.2">
      <c r="A4" s="99"/>
      <c r="B4" s="78">
        <v>2010</v>
      </c>
      <c r="C4" s="78">
        <v>2011</v>
      </c>
      <c r="D4" s="78">
        <v>2012</v>
      </c>
      <c r="E4" s="100" t="s">
        <v>2</v>
      </c>
      <c r="F4" s="100" t="s">
        <v>3</v>
      </c>
      <c r="G4" s="100" t="s">
        <v>262</v>
      </c>
    </row>
    <row r="5" spans="1:13" ht="15" customHeight="1" x14ac:dyDescent="0.2">
      <c r="A5" s="102" t="s">
        <v>579</v>
      </c>
      <c r="B5" s="101"/>
      <c r="C5" s="101"/>
      <c r="D5" s="101"/>
      <c r="E5" s="101"/>
      <c r="F5" s="101"/>
      <c r="G5" s="101"/>
    </row>
    <row r="6" spans="1:13" x14ac:dyDescent="0.2">
      <c r="A6" s="92" t="s">
        <v>4</v>
      </c>
      <c r="B6" s="60">
        <v>30623789</v>
      </c>
      <c r="C6" s="60">
        <v>29759033</v>
      </c>
      <c r="D6" s="60">
        <v>28953866</v>
      </c>
      <c r="E6" s="93">
        <f>C6/B6-1</f>
        <v>-2.8238047225312313E-2</v>
      </c>
      <c r="F6" s="93">
        <f>D6/C6-1</f>
        <v>-2.7056221887317378E-2</v>
      </c>
      <c r="G6" s="93">
        <f>(D6/B6)^(1/2)-1</f>
        <v>-2.7647314109349064E-2</v>
      </c>
      <c r="H6" s="98"/>
      <c r="I6" s="98"/>
      <c r="K6" s="98"/>
      <c r="L6" s="98"/>
      <c r="M6" s="98"/>
    </row>
    <row r="7" spans="1:13" x14ac:dyDescent="0.2">
      <c r="A7" s="94" t="s">
        <v>270</v>
      </c>
      <c r="B7" s="59">
        <v>10104710478</v>
      </c>
      <c r="C7" s="59">
        <v>10149180204</v>
      </c>
      <c r="D7" s="59">
        <v>10123397881</v>
      </c>
      <c r="E7" s="93">
        <f t="shared" ref="E7:E8" si="0">C7/B7-1</f>
        <v>4.4008906635000233E-3</v>
      </c>
      <c r="F7" s="93">
        <f>D7/C7-1</f>
        <v>-2.5403355228472702E-3</v>
      </c>
      <c r="G7" s="93">
        <f t="shared" ref="G7:G8" si="1">(D7/B7)^(1/2)-1</f>
        <v>9.2426057208139234E-4</v>
      </c>
      <c r="H7" s="98"/>
      <c r="I7" s="98"/>
      <c r="K7" s="98"/>
      <c r="L7" s="98"/>
      <c r="M7" s="98"/>
    </row>
    <row r="8" spans="1:13" x14ac:dyDescent="0.2">
      <c r="A8" s="108" t="s">
        <v>5</v>
      </c>
      <c r="B8" s="109">
        <f>B7/B6</f>
        <v>329.96277756485324</v>
      </c>
      <c r="C8" s="109">
        <f t="shared" ref="C8:D8" si="2">C7/C6</f>
        <v>341.04536273070431</v>
      </c>
      <c r="D8" s="109">
        <f t="shared" si="2"/>
        <v>349.63890076026462</v>
      </c>
      <c r="E8" s="110">
        <f t="shared" si="0"/>
        <v>3.3587379908852855E-2</v>
      </c>
      <c r="F8" s="110">
        <f>D8/C8-1</f>
        <v>2.5197639283973894E-2</v>
      </c>
      <c r="G8" s="110">
        <f t="shared" si="1"/>
        <v>2.9383962317396817E-2</v>
      </c>
      <c r="H8" s="98"/>
      <c r="I8" s="98"/>
      <c r="K8" s="98"/>
      <c r="L8" s="98"/>
      <c r="M8" s="98"/>
    </row>
    <row r="9" spans="1:13" x14ac:dyDescent="0.2">
      <c r="A9" s="95"/>
      <c r="B9" s="96"/>
      <c r="C9" s="96"/>
      <c r="D9" s="96"/>
      <c r="E9" s="93"/>
      <c r="F9" s="93"/>
      <c r="G9" s="93"/>
      <c r="H9" s="98"/>
      <c r="I9" s="98"/>
      <c r="K9" s="98"/>
      <c r="L9" s="98"/>
      <c r="M9" s="98"/>
    </row>
    <row r="10" spans="1:13" ht="17.25" customHeight="1" x14ac:dyDescent="0.2">
      <c r="A10" s="158" t="s">
        <v>578</v>
      </c>
      <c r="B10" s="158"/>
      <c r="C10" s="158"/>
      <c r="D10" s="158"/>
      <c r="E10" s="158"/>
      <c r="F10" s="158"/>
      <c r="G10" s="158"/>
    </row>
    <row r="11" spans="1:13" x14ac:dyDescent="0.2">
      <c r="A11" s="95" t="s">
        <v>4</v>
      </c>
      <c r="B11" s="60">
        <v>30623789</v>
      </c>
      <c r="C11" s="60">
        <v>29759033</v>
      </c>
      <c r="D11" s="60">
        <v>28953866</v>
      </c>
      <c r="E11" s="97">
        <v>-2.8238047225312323E-2</v>
      </c>
      <c r="F11" s="97">
        <v>-2.7056221887317374E-2</v>
      </c>
      <c r="G11" s="93">
        <v>-2.7647314109349064E-2</v>
      </c>
      <c r="H11" s="98"/>
    </row>
    <row r="12" spans="1:13" x14ac:dyDescent="0.2">
      <c r="A12" s="95" t="s">
        <v>6</v>
      </c>
      <c r="B12" s="59">
        <v>697903253.75</v>
      </c>
      <c r="C12" s="59">
        <v>733332358.34000003</v>
      </c>
      <c r="D12" s="59">
        <v>779447866.46000004</v>
      </c>
      <c r="E12" s="97">
        <v>5.0765065787601704E-2</v>
      </c>
      <c r="F12" s="97">
        <v>6.288486740771794E-2</v>
      </c>
      <c r="G12" s="93">
        <v>5.680759252870482E-2</v>
      </c>
      <c r="H12" s="98"/>
      <c r="I12" s="98"/>
      <c r="J12" s="98"/>
    </row>
    <row r="13" spans="1:13" ht="13.5" thickBot="1" x14ac:dyDescent="0.25">
      <c r="A13" s="106" t="s">
        <v>5</v>
      </c>
      <c r="B13" s="111">
        <v>22.789578838529746</v>
      </c>
      <c r="C13" s="111">
        <v>24.642345009664798</v>
      </c>
      <c r="D13" s="111">
        <v>26.920338253275055</v>
      </c>
      <c r="E13" s="107">
        <v>8.1298833307205678E-2</v>
      </c>
      <c r="F13" s="107">
        <v>9.2442226692176513E-2</v>
      </c>
      <c r="G13" s="107">
        <v>8.6856248626181687E-2</v>
      </c>
      <c r="H13" s="98"/>
    </row>
    <row r="14" spans="1:13" x14ac:dyDescent="0.2">
      <c r="A14" s="95"/>
    </row>
    <row r="15" spans="1:13" x14ac:dyDescent="0.2">
      <c r="A15" s="95"/>
    </row>
    <row r="16" spans="1:13" x14ac:dyDescent="0.2">
      <c r="A16" s="103" t="s">
        <v>580</v>
      </c>
    </row>
    <row r="17" spans="1:1" x14ac:dyDescent="0.2">
      <c r="A17" s="95"/>
    </row>
    <row r="18" spans="1:1" x14ac:dyDescent="0.2">
      <c r="A18" s="103" t="s">
        <v>26</v>
      </c>
    </row>
    <row r="19" spans="1:1" x14ac:dyDescent="0.2">
      <c r="A19" s="31" t="s">
        <v>28</v>
      </c>
    </row>
  </sheetData>
  <mergeCells count="3">
    <mergeCell ref="B3:D3"/>
    <mergeCell ref="E3:G3"/>
    <mergeCell ref="A10:G10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  <pageSetUpPr fitToPage="1"/>
  </sheetPr>
  <dimension ref="A1:H16"/>
  <sheetViews>
    <sheetView showGridLines="0" workbookViewId="0">
      <selection activeCell="A2" sqref="A2"/>
    </sheetView>
  </sheetViews>
  <sheetFormatPr defaultRowHeight="12.75" x14ac:dyDescent="0.2"/>
  <cols>
    <col min="1" max="1" width="7.85546875" style="61" customWidth="1"/>
    <col min="2" max="2" width="23.42578125" style="61" customWidth="1"/>
    <col min="3" max="3" width="12" style="61" customWidth="1"/>
    <col min="4" max="4" width="19.85546875" style="61" customWidth="1"/>
    <col min="5" max="5" width="20.85546875" style="61" customWidth="1"/>
    <col min="6" max="6" width="20.5703125" style="61" customWidth="1"/>
    <col min="7" max="7" width="14.85546875" style="61" customWidth="1"/>
    <col min="8" max="16384" width="9.140625" style="61"/>
  </cols>
  <sheetData>
    <row r="1" spans="1:8" x14ac:dyDescent="0.2">
      <c r="A1" s="116" t="s">
        <v>582</v>
      </c>
      <c r="B1" s="116"/>
      <c r="C1" s="116"/>
      <c r="D1" s="116"/>
      <c r="E1" s="116"/>
      <c r="F1" s="116"/>
      <c r="G1" s="116"/>
    </row>
    <row r="3" spans="1:8" ht="25.5" x14ac:dyDescent="0.2">
      <c r="A3" s="163" t="s">
        <v>581</v>
      </c>
      <c r="B3" s="163"/>
      <c r="C3" s="76" t="s">
        <v>21</v>
      </c>
      <c r="D3" s="76" t="s">
        <v>22</v>
      </c>
      <c r="E3" s="76" t="s">
        <v>23</v>
      </c>
      <c r="F3" s="76" t="s">
        <v>24</v>
      </c>
      <c r="G3" s="76" t="s">
        <v>25</v>
      </c>
    </row>
    <row r="4" spans="1:8" x14ac:dyDescent="0.2">
      <c r="A4" s="159">
        <v>2010</v>
      </c>
      <c r="B4" s="113" t="s">
        <v>12</v>
      </c>
      <c r="C4" s="114">
        <v>1636242</v>
      </c>
      <c r="D4" s="114">
        <v>980342</v>
      </c>
      <c r="E4" s="114">
        <v>328598</v>
      </c>
      <c r="F4" s="114">
        <v>58870</v>
      </c>
      <c r="G4" s="114">
        <v>22134</v>
      </c>
      <c r="H4" s="64"/>
    </row>
    <row r="5" spans="1:8" x14ac:dyDescent="0.2">
      <c r="A5" s="160"/>
      <c r="B5" s="108" t="s">
        <v>13</v>
      </c>
      <c r="C5" s="115">
        <v>0.54069999999999996</v>
      </c>
      <c r="D5" s="115">
        <v>0.32400000000000001</v>
      </c>
      <c r="E5" s="115">
        <v>0.1086</v>
      </c>
      <c r="F5" s="115">
        <v>1.95E-2</v>
      </c>
      <c r="G5" s="115">
        <v>7.3000000000000001E-3</v>
      </c>
      <c r="H5" s="64"/>
    </row>
    <row r="6" spans="1:8" x14ac:dyDescent="0.2">
      <c r="A6" s="159">
        <v>2011</v>
      </c>
      <c r="B6" s="113" t="s">
        <v>12</v>
      </c>
      <c r="C6" s="114">
        <v>1564338</v>
      </c>
      <c r="D6" s="114">
        <v>966728</v>
      </c>
      <c r="E6" s="114">
        <v>320193</v>
      </c>
      <c r="F6" s="114">
        <v>61142</v>
      </c>
      <c r="G6" s="114">
        <v>22975</v>
      </c>
      <c r="H6" s="64"/>
    </row>
    <row r="7" spans="1:8" x14ac:dyDescent="0.2">
      <c r="A7" s="160"/>
      <c r="B7" s="108" t="s">
        <v>13</v>
      </c>
      <c r="C7" s="115">
        <v>0.53290000000000004</v>
      </c>
      <c r="D7" s="115">
        <v>0.32929999999999998</v>
      </c>
      <c r="E7" s="115">
        <v>0.1091</v>
      </c>
      <c r="F7" s="115">
        <v>2.0799999999999999E-2</v>
      </c>
      <c r="G7" s="115">
        <v>7.7999999999999996E-3</v>
      </c>
      <c r="H7" s="64"/>
    </row>
    <row r="8" spans="1:8" x14ac:dyDescent="0.2">
      <c r="A8" s="161">
        <v>2012</v>
      </c>
      <c r="B8" s="95" t="s">
        <v>12</v>
      </c>
      <c r="C8" s="104">
        <v>1476088</v>
      </c>
      <c r="D8" s="104">
        <v>950639</v>
      </c>
      <c r="E8" s="104">
        <v>316884</v>
      </c>
      <c r="F8" s="104">
        <v>61850</v>
      </c>
      <c r="G8" s="104">
        <v>23219</v>
      </c>
      <c r="H8" s="64"/>
    </row>
    <row r="9" spans="1:8" ht="13.5" thickBot="1" x14ac:dyDescent="0.25">
      <c r="A9" s="162"/>
      <c r="B9" s="106" t="s">
        <v>13</v>
      </c>
      <c r="C9" s="107">
        <v>0.52180000000000004</v>
      </c>
      <c r="D9" s="107">
        <v>0.33610000000000001</v>
      </c>
      <c r="E9" s="107">
        <v>0.112</v>
      </c>
      <c r="F9" s="107">
        <v>2.1899999999999999E-2</v>
      </c>
      <c r="G9" s="107">
        <v>8.2000000000000007E-3</v>
      </c>
      <c r="H9" s="64"/>
    </row>
    <row r="11" spans="1:8" x14ac:dyDescent="0.2">
      <c r="A11" s="103" t="s">
        <v>29</v>
      </c>
    </row>
    <row r="12" spans="1:8" x14ac:dyDescent="0.2">
      <c r="A12" s="103" t="s">
        <v>583</v>
      </c>
    </row>
    <row r="13" spans="1:8" x14ac:dyDescent="0.2">
      <c r="A13" s="103"/>
    </row>
    <row r="14" spans="1:8" x14ac:dyDescent="0.2">
      <c r="A14" s="103" t="s">
        <v>26</v>
      </c>
    </row>
    <row r="15" spans="1:8" x14ac:dyDescent="0.2">
      <c r="A15" s="103" t="s">
        <v>28</v>
      </c>
    </row>
    <row r="16" spans="1:8" x14ac:dyDescent="0.2">
      <c r="A16" s="31"/>
    </row>
  </sheetData>
  <mergeCells count="4">
    <mergeCell ref="A4:A5"/>
    <mergeCell ref="A6:A7"/>
    <mergeCell ref="A8:A9"/>
    <mergeCell ref="A3:B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  <pageSetUpPr fitToPage="1"/>
  </sheetPr>
  <dimension ref="A1:I15"/>
  <sheetViews>
    <sheetView showGridLines="0" zoomScaleNormal="100" workbookViewId="0">
      <selection activeCell="A2" sqref="A2"/>
    </sheetView>
  </sheetViews>
  <sheetFormatPr defaultRowHeight="15" x14ac:dyDescent="0.25"/>
  <cols>
    <col min="1" max="1" width="8" style="61" customWidth="1"/>
    <col min="2" max="2" width="17" style="61" bestFit="1" customWidth="1"/>
    <col min="3" max="3" width="13.28515625" style="61" bestFit="1" customWidth="1"/>
    <col min="4" max="4" width="16.140625" style="61" bestFit="1" customWidth="1"/>
    <col min="5" max="6" width="17.7109375" style="61" bestFit="1" customWidth="1"/>
    <col min="7" max="7" width="9.5703125" style="61" bestFit="1" customWidth="1"/>
    <col min="8" max="9" width="10.5703125" style="118" bestFit="1" customWidth="1"/>
    <col min="10" max="16384" width="9.140625" style="118"/>
  </cols>
  <sheetData>
    <row r="1" spans="1:9" x14ac:dyDescent="0.25">
      <c r="A1" s="116" t="s">
        <v>255</v>
      </c>
      <c r="B1" s="117"/>
      <c r="C1" s="117"/>
      <c r="D1" s="117"/>
      <c r="E1" s="117"/>
      <c r="F1" s="117"/>
      <c r="G1" s="117"/>
    </row>
    <row r="3" spans="1:9" ht="25.5" x14ac:dyDescent="0.25">
      <c r="A3" s="163" t="s">
        <v>584</v>
      </c>
      <c r="B3" s="163"/>
      <c r="C3" s="15" t="s">
        <v>7</v>
      </c>
      <c r="D3" s="15" t="s">
        <v>8</v>
      </c>
      <c r="E3" s="15" t="s">
        <v>9</v>
      </c>
      <c r="F3" s="15" t="s">
        <v>10</v>
      </c>
      <c r="G3" s="15" t="s">
        <v>11</v>
      </c>
    </row>
    <row r="4" spans="1:9" x14ac:dyDescent="0.25">
      <c r="A4" s="164">
        <v>2010</v>
      </c>
      <c r="B4" s="113" t="s">
        <v>12</v>
      </c>
      <c r="C4" s="122">
        <v>2619237</v>
      </c>
      <c r="D4" s="122">
        <v>234015</v>
      </c>
      <c r="E4" s="122">
        <v>134327</v>
      </c>
      <c r="F4" s="122">
        <v>37237</v>
      </c>
      <c r="G4" s="122">
        <v>1370</v>
      </c>
      <c r="I4" s="119"/>
    </row>
    <row r="5" spans="1:9" x14ac:dyDescent="0.25">
      <c r="A5" s="165"/>
      <c r="B5" s="108" t="s">
        <v>13</v>
      </c>
      <c r="C5" s="115">
        <v>0.86549999999999994</v>
      </c>
      <c r="D5" s="115">
        <v>7.7300000000000008E-2</v>
      </c>
      <c r="E5" s="115">
        <v>4.4400000000000002E-2</v>
      </c>
      <c r="F5" s="115">
        <v>1.23E-2</v>
      </c>
      <c r="G5" s="115">
        <v>5.0000000000000001E-4</v>
      </c>
      <c r="I5" s="119"/>
    </row>
    <row r="6" spans="1:9" x14ac:dyDescent="0.25">
      <c r="A6" s="164">
        <v>2011</v>
      </c>
      <c r="B6" s="113" t="s">
        <v>12</v>
      </c>
      <c r="C6" s="122">
        <v>2506920</v>
      </c>
      <c r="D6" s="122">
        <v>235455</v>
      </c>
      <c r="E6" s="122">
        <v>142803</v>
      </c>
      <c r="F6" s="122">
        <v>48402</v>
      </c>
      <c r="G6" s="122">
        <v>1796</v>
      </c>
      <c r="I6" s="119"/>
    </row>
    <row r="7" spans="1:9" x14ac:dyDescent="0.25">
      <c r="A7" s="165"/>
      <c r="B7" s="108" t="s">
        <v>13</v>
      </c>
      <c r="C7" s="115">
        <v>0.85400000000000009</v>
      </c>
      <c r="D7" s="115">
        <v>8.0199999999999994E-2</v>
      </c>
      <c r="E7" s="115">
        <v>4.8600000000000004E-2</v>
      </c>
      <c r="F7" s="115">
        <v>1.6500000000000001E-2</v>
      </c>
      <c r="G7" s="115">
        <v>5.9999999999999995E-4</v>
      </c>
      <c r="I7" s="119"/>
    </row>
    <row r="8" spans="1:9" x14ac:dyDescent="0.25">
      <c r="A8" s="164">
        <v>2012</v>
      </c>
      <c r="B8" s="113" t="s">
        <v>12</v>
      </c>
      <c r="C8" s="122">
        <v>2365180</v>
      </c>
      <c r="D8" s="122">
        <v>253314</v>
      </c>
      <c r="E8" s="122">
        <v>152374</v>
      </c>
      <c r="F8" s="122">
        <v>55528</v>
      </c>
      <c r="G8" s="122">
        <v>2284</v>
      </c>
      <c r="H8" s="119"/>
      <c r="I8" s="119"/>
    </row>
    <row r="9" spans="1:9" ht="15.75" thickBot="1" x14ac:dyDescent="0.3">
      <c r="A9" s="166"/>
      <c r="B9" s="106" t="s">
        <v>13</v>
      </c>
      <c r="C9" s="107">
        <v>0.83609999999999995</v>
      </c>
      <c r="D9" s="107">
        <v>8.9600000000000013E-2</v>
      </c>
      <c r="E9" s="107">
        <v>5.3899999999999997E-2</v>
      </c>
      <c r="F9" s="107">
        <v>1.9599999999999999E-2</v>
      </c>
      <c r="G9" s="107">
        <v>8.0000000000000004E-4</v>
      </c>
      <c r="I9" s="119"/>
    </row>
    <row r="10" spans="1:9" x14ac:dyDescent="0.25">
      <c r="A10" s="95"/>
    </row>
    <row r="11" spans="1:9" x14ac:dyDescent="0.25">
      <c r="A11" s="103" t="s">
        <v>29</v>
      </c>
      <c r="C11" s="120"/>
      <c r="D11" s="120"/>
      <c r="E11" s="120"/>
      <c r="F11" s="120"/>
      <c r="G11" s="120"/>
    </row>
    <row r="12" spans="1:9" x14ac:dyDescent="0.25">
      <c r="A12" s="103" t="s">
        <v>583</v>
      </c>
    </row>
    <row r="13" spans="1:9" x14ac:dyDescent="0.25">
      <c r="A13" s="31"/>
    </row>
    <row r="14" spans="1:9" x14ac:dyDescent="0.25">
      <c r="A14" s="103" t="s">
        <v>26</v>
      </c>
    </row>
    <row r="15" spans="1:9" x14ac:dyDescent="0.25">
      <c r="A15" s="31" t="s">
        <v>28</v>
      </c>
    </row>
  </sheetData>
  <mergeCells count="4">
    <mergeCell ref="A4:A5"/>
    <mergeCell ref="A6:A7"/>
    <mergeCell ref="A8:A9"/>
    <mergeCell ref="A3:B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  <pageSetUpPr fitToPage="1"/>
  </sheetPr>
  <dimension ref="A1:E13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2.7109375" style="61" bestFit="1" customWidth="1"/>
    <col min="2" max="3" width="18.140625" style="61" bestFit="1" customWidth="1"/>
    <col min="4" max="4" width="11" style="61" bestFit="1" customWidth="1"/>
    <col min="5" max="5" width="15.7109375" style="61" bestFit="1" customWidth="1"/>
    <col min="6" max="6" width="16.28515625" style="61" bestFit="1" customWidth="1"/>
    <col min="7" max="7" width="12.42578125" style="61" bestFit="1" customWidth="1"/>
    <col min="8" max="8" width="13.7109375" style="61" customWidth="1"/>
    <col min="9" max="16384" width="9.140625" style="61"/>
  </cols>
  <sheetData>
    <row r="1" spans="1:5" x14ac:dyDescent="0.2">
      <c r="A1" s="23" t="s">
        <v>601</v>
      </c>
    </row>
    <row r="2" spans="1:5" x14ac:dyDescent="0.2">
      <c r="E2" s="62"/>
    </row>
    <row r="3" spans="1:5" ht="25.5" x14ac:dyDescent="0.2">
      <c r="A3" s="105" t="s">
        <v>1</v>
      </c>
      <c r="B3" s="105" t="s">
        <v>5</v>
      </c>
      <c r="C3" s="15" t="s">
        <v>259</v>
      </c>
      <c r="D3" s="125" t="s">
        <v>602</v>
      </c>
      <c r="E3" s="123"/>
    </row>
    <row r="4" spans="1:5" x14ac:dyDescent="0.2">
      <c r="A4" s="124" t="s">
        <v>2</v>
      </c>
      <c r="B4" s="124">
        <v>3.3587379912387021E-2</v>
      </c>
      <c r="C4" s="124">
        <v>-1.2589583078024602E-2</v>
      </c>
      <c r="D4" s="124">
        <v>4.6765723957376881E-2</v>
      </c>
      <c r="E4" s="123"/>
    </row>
    <row r="5" spans="1:5" ht="13.5" thickBot="1" x14ac:dyDescent="0.25">
      <c r="A5" s="126" t="s">
        <v>3</v>
      </c>
      <c r="B5" s="126">
        <v>2.5197639307587574E-2</v>
      </c>
      <c r="C5" s="126">
        <v>-2.9267279684446312E-2</v>
      </c>
      <c r="D5" s="126">
        <v>5.6107018803620123E-2</v>
      </c>
      <c r="E5" s="123"/>
    </row>
    <row r="6" spans="1:5" x14ac:dyDescent="0.2">
      <c r="B6" s="123" t="s">
        <v>30</v>
      </c>
      <c r="C6" s="123"/>
      <c r="D6" s="123"/>
    </row>
    <row r="7" spans="1:5" x14ac:dyDescent="0.2">
      <c r="A7" s="31" t="s">
        <v>29</v>
      </c>
    </row>
    <row r="8" spans="1:5" x14ac:dyDescent="0.2">
      <c r="A8" s="31" t="s">
        <v>258</v>
      </c>
    </row>
    <row r="9" spans="1:5" x14ac:dyDescent="0.2">
      <c r="A9" s="31" t="s">
        <v>606</v>
      </c>
    </row>
    <row r="10" spans="1:5" x14ac:dyDescent="0.2">
      <c r="A10" s="31" t="s">
        <v>607</v>
      </c>
    </row>
    <row r="11" spans="1:5" x14ac:dyDescent="0.2">
      <c r="A11" s="31"/>
    </row>
    <row r="12" spans="1:5" x14ac:dyDescent="0.2">
      <c r="A12" s="31" t="s">
        <v>26</v>
      </c>
    </row>
    <row r="13" spans="1:5" x14ac:dyDescent="0.2">
      <c r="A13" s="31" t="s">
        <v>28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  <pageSetUpPr fitToPage="1"/>
  </sheetPr>
  <dimension ref="A1:I18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9.140625" style="61"/>
    <col min="2" max="2" width="13.28515625" style="61" bestFit="1" customWidth="1"/>
    <col min="3" max="3" width="10.5703125" style="61" bestFit="1" customWidth="1"/>
    <col min="4" max="7" width="13.28515625" style="61" bestFit="1" customWidth="1"/>
    <col min="8" max="8" width="16.140625" style="61" customWidth="1"/>
    <col min="9" max="16384" width="9.140625" style="61"/>
  </cols>
  <sheetData>
    <row r="1" spans="1:9" ht="12.75" customHeight="1" x14ac:dyDescent="0.2">
      <c r="A1" s="112" t="s">
        <v>257</v>
      </c>
      <c r="B1" s="112"/>
      <c r="C1" s="112"/>
      <c r="D1" s="112"/>
      <c r="E1" s="112"/>
      <c r="F1" s="112"/>
      <c r="G1" s="112"/>
      <c r="H1" s="112"/>
    </row>
    <row r="3" spans="1:9" x14ac:dyDescent="0.2">
      <c r="A3" s="95"/>
      <c r="B3" s="95"/>
      <c r="C3" s="95"/>
      <c r="D3" s="95"/>
      <c r="E3" s="95"/>
      <c r="F3" s="95"/>
      <c r="G3" s="169" t="s">
        <v>277</v>
      </c>
      <c r="H3" s="169"/>
      <c r="I3" s="169"/>
    </row>
    <row r="4" spans="1:9" x14ac:dyDescent="0.2">
      <c r="A4" s="121"/>
      <c r="B4" s="108"/>
      <c r="C4" s="99"/>
      <c r="D4" s="78">
        <v>2010</v>
      </c>
      <c r="E4" s="78">
        <v>2011</v>
      </c>
      <c r="F4" s="78">
        <v>2012</v>
      </c>
      <c r="G4" s="78" t="s">
        <v>2</v>
      </c>
      <c r="H4" s="78" t="s">
        <v>3</v>
      </c>
      <c r="I4" s="78" t="s">
        <v>262</v>
      </c>
    </row>
    <row r="5" spans="1:9" x14ac:dyDescent="0.2">
      <c r="A5" s="168" t="s">
        <v>585</v>
      </c>
      <c r="B5" s="168"/>
      <c r="C5" s="168"/>
      <c r="D5" s="60">
        <v>2588748</v>
      </c>
      <c r="E5" s="60">
        <v>2541831</v>
      </c>
      <c r="F5" s="60">
        <v>2469963</v>
      </c>
      <c r="G5" s="97">
        <v>-1.8123432640025215E-2</v>
      </c>
      <c r="H5" s="97">
        <v>-2.8274106343025952E-2</v>
      </c>
      <c r="I5" s="97">
        <v>-2.3211954987821581E-2</v>
      </c>
    </row>
    <row r="6" spans="1:9" ht="13.5" thickBot="1" x14ac:dyDescent="0.25">
      <c r="A6" s="167" t="s">
        <v>14</v>
      </c>
      <c r="B6" s="167"/>
      <c r="C6" s="167"/>
      <c r="D6" s="129">
        <v>1</v>
      </c>
      <c r="E6" s="129">
        <v>0.99674903406626481</v>
      </c>
      <c r="F6" s="129">
        <v>1.0057233032711237</v>
      </c>
      <c r="G6" s="130">
        <v>-3.2509659337351948E-3</v>
      </c>
      <c r="H6" s="130">
        <v>9.003539404746741E-3</v>
      </c>
      <c r="I6" s="130">
        <v>2.857568785878728E-3</v>
      </c>
    </row>
    <row r="7" spans="1:9" x14ac:dyDescent="0.2">
      <c r="A7" s="95"/>
      <c r="B7" s="95"/>
      <c r="C7" s="95"/>
      <c r="D7" s="127"/>
      <c r="E7" s="127"/>
      <c r="F7" s="127"/>
      <c r="G7" s="97"/>
      <c r="H7" s="97"/>
      <c r="I7" s="97"/>
    </row>
    <row r="9" spans="1:9" x14ac:dyDescent="0.2">
      <c r="A9" s="31" t="s">
        <v>586</v>
      </c>
    </row>
    <row r="10" spans="1:9" x14ac:dyDescent="0.2">
      <c r="A10" s="31" t="s">
        <v>29</v>
      </c>
    </row>
    <row r="11" spans="1:9" x14ac:dyDescent="0.2">
      <c r="A11" s="31" t="s">
        <v>260</v>
      </c>
    </row>
    <row r="12" spans="1:9" x14ac:dyDescent="0.2">
      <c r="A12" s="31" t="s">
        <v>261</v>
      </c>
    </row>
    <row r="13" spans="1:9" x14ac:dyDescent="0.2">
      <c r="A13" s="31" t="s">
        <v>271</v>
      </c>
    </row>
    <row r="14" spans="1:9" x14ac:dyDescent="0.2">
      <c r="A14" s="31" t="s">
        <v>269</v>
      </c>
    </row>
    <row r="15" spans="1:9" x14ac:dyDescent="0.2">
      <c r="A15" s="31"/>
    </row>
    <row r="16" spans="1:9" x14ac:dyDescent="0.2">
      <c r="A16" s="103" t="s">
        <v>26</v>
      </c>
    </row>
    <row r="17" spans="1:1" x14ac:dyDescent="0.2">
      <c r="A17" s="31" t="s">
        <v>28</v>
      </c>
    </row>
    <row r="18" spans="1:1" x14ac:dyDescent="0.2">
      <c r="A18" s="128" t="s">
        <v>124</v>
      </c>
    </row>
  </sheetData>
  <mergeCells count="3">
    <mergeCell ref="A6:C6"/>
    <mergeCell ref="A5:C5"/>
    <mergeCell ref="G3:I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</sheetPr>
  <dimension ref="A1:L63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56.140625" style="1" customWidth="1"/>
    <col min="2" max="2" width="19" style="1" customWidth="1"/>
    <col min="3" max="8" width="15.7109375" style="1" customWidth="1"/>
    <col min="9" max="9" width="17.5703125" style="1" customWidth="1"/>
    <col min="10" max="11" width="9.140625" style="1"/>
    <col min="12" max="12" width="13.42578125" style="1" bestFit="1" customWidth="1"/>
    <col min="13" max="16384" width="9.140625" style="1"/>
  </cols>
  <sheetData>
    <row r="1" spans="1:12" x14ac:dyDescent="0.2">
      <c r="A1" s="23" t="s">
        <v>256</v>
      </c>
    </row>
    <row r="4" spans="1:12" x14ac:dyDescent="0.2">
      <c r="A4" s="171" t="s">
        <v>263</v>
      </c>
      <c r="B4" s="173" t="s">
        <v>516</v>
      </c>
      <c r="C4" s="175">
        <v>2010</v>
      </c>
      <c r="D4" s="175"/>
      <c r="E4" s="175"/>
      <c r="F4" s="175">
        <v>2012</v>
      </c>
      <c r="G4" s="175"/>
      <c r="H4" s="175"/>
      <c r="I4" s="24" t="s">
        <v>262</v>
      </c>
    </row>
    <row r="5" spans="1:12" ht="38.25" x14ac:dyDescent="0.2">
      <c r="A5" s="172"/>
      <c r="B5" s="174"/>
      <c r="C5" s="24" t="s">
        <v>517</v>
      </c>
      <c r="D5" s="24" t="s">
        <v>518</v>
      </c>
      <c r="E5" s="24" t="s">
        <v>5</v>
      </c>
      <c r="F5" s="24" t="s">
        <v>517</v>
      </c>
      <c r="G5" s="24" t="s">
        <v>518</v>
      </c>
      <c r="H5" s="24" t="s">
        <v>5</v>
      </c>
      <c r="I5" s="24" t="s">
        <v>519</v>
      </c>
    </row>
    <row r="6" spans="1:12" x14ac:dyDescent="0.2">
      <c r="A6" s="25" t="s">
        <v>15</v>
      </c>
      <c r="B6" s="26"/>
      <c r="C6" s="26"/>
      <c r="D6" s="26"/>
      <c r="E6" s="26"/>
      <c r="F6" s="26"/>
      <c r="G6" s="26"/>
      <c r="H6" s="26"/>
      <c r="I6" s="27"/>
    </row>
    <row r="7" spans="1:12" x14ac:dyDescent="0.2">
      <c r="A7" s="3" t="s">
        <v>520</v>
      </c>
      <c r="B7" s="1" t="s">
        <v>34</v>
      </c>
      <c r="C7" s="32">
        <v>339258069.59999824</v>
      </c>
      <c r="D7" s="33">
        <f t="shared" ref="D7:D26" si="0">C7/C$57</f>
        <v>3.3574249390057466E-2</v>
      </c>
      <c r="E7" s="34">
        <v>11.078252583310258</v>
      </c>
      <c r="F7" s="32">
        <v>352208975.15999877</v>
      </c>
      <c r="G7" s="33">
        <f t="shared" ref="G7:G25" si="1">F7/F$57</f>
        <v>3.4791576829560945E-2</v>
      </c>
      <c r="H7" s="34">
        <v>12.164488678644807</v>
      </c>
      <c r="I7" s="33">
        <f>(H7/E7)^(1/2)-1</f>
        <v>4.787938821393789E-2</v>
      </c>
      <c r="K7" s="34"/>
      <c r="L7" s="34"/>
    </row>
    <row r="8" spans="1:12" x14ac:dyDescent="0.2">
      <c r="A8" s="3" t="s">
        <v>521</v>
      </c>
      <c r="B8" s="1" t="s">
        <v>34</v>
      </c>
      <c r="C8" s="32">
        <v>93222158.820000023</v>
      </c>
      <c r="D8" s="33">
        <f t="shared" si="0"/>
        <v>9.2256140365135249E-3</v>
      </c>
      <c r="E8" s="34">
        <v>3.0441092322050687</v>
      </c>
      <c r="F8" s="32">
        <v>102113542.01999998</v>
      </c>
      <c r="G8" s="33">
        <f t="shared" si="1"/>
        <v>1.0086884188324673E-2</v>
      </c>
      <c r="H8" s="34">
        <v>3.5267670997717535</v>
      </c>
      <c r="I8" s="33">
        <f t="shared" ref="I8:I57" si="2">(H8/E8)^(1/2)-1</f>
        <v>7.6361794950320805E-2</v>
      </c>
    </row>
    <row r="9" spans="1:12" x14ac:dyDescent="0.2">
      <c r="A9" s="3" t="s">
        <v>522</v>
      </c>
      <c r="B9" s="1" t="s">
        <v>34</v>
      </c>
      <c r="C9" s="32">
        <v>2159513375.0800209</v>
      </c>
      <c r="D9" s="33">
        <f t="shared" si="0"/>
        <v>0.21371353289130932</v>
      </c>
      <c r="E9" s="34">
        <v>70.517510915452718</v>
      </c>
      <c r="F9" s="32">
        <v>2152485126.8499722</v>
      </c>
      <c r="G9" s="33">
        <f t="shared" si="1"/>
        <v>0.21262476809759984</v>
      </c>
      <c r="H9" s="34">
        <v>74.341890193522772</v>
      </c>
      <c r="I9" s="33">
        <f t="shared" si="2"/>
        <v>2.6758513031452047E-2</v>
      </c>
    </row>
    <row r="10" spans="1:12" x14ac:dyDescent="0.2">
      <c r="A10" s="3" t="s">
        <v>523</v>
      </c>
      <c r="B10" s="1" t="s">
        <v>31</v>
      </c>
      <c r="C10" s="32">
        <v>32352710.800000008</v>
      </c>
      <c r="D10" s="33">
        <f t="shared" si="0"/>
        <v>3.2017454503714816E-3</v>
      </c>
      <c r="E10" s="34">
        <v>1.0564568218517967</v>
      </c>
      <c r="F10" s="32">
        <v>30186848.100000001</v>
      </c>
      <c r="G10" s="33">
        <f t="shared" si="1"/>
        <v>2.981888932376971E-3</v>
      </c>
      <c r="H10" s="34">
        <v>1.0425843685261236</v>
      </c>
      <c r="I10" s="33">
        <f t="shared" si="2"/>
        <v>-6.5872521702781128E-3</v>
      </c>
    </row>
    <row r="11" spans="1:12" x14ac:dyDescent="0.2">
      <c r="A11" s="3" t="s">
        <v>524</v>
      </c>
      <c r="B11" s="1" t="s">
        <v>33</v>
      </c>
      <c r="C11" s="32">
        <v>184394091.70999914</v>
      </c>
      <c r="D11" s="33">
        <f t="shared" si="0"/>
        <v>1.8248330035079204E-2</v>
      </c>
      <c r="E11" s="34">
        <v>6.0212696642469403</v>
      </c>
      <c r="F11" s="32">
        <v>212192034.65999788</v>
      </c>
      <c r="G11" s="33">
        <f t="shared" si="1"/>
        <v>2.0960554662584938E-2</v>
      </c>
      <c r="H11" s="34">
        <v>7.3286252916967252</v>
      </c>
      <c r="I11" s="33">
        <f>(H11/E11)^(1/2)-1</f>
        <v>0.10323293822643587</v>
      </c>
    </row>
    <row r="12" spans="1:12" x14ac:dyDescent="0.2">
      <c r="A12" s="3" t="s">
        <v>525</v>
      </c>
      <c r="B12" s="1" t="s">
        <v>33</v>
      </c>
      <c r="C12" s="32">
        <v>359502564.20999777</v>
      </c>
      <c r="D12" s="33">
        <f t="shared" si="0"/>
        <v>3.5577720410255129E-2</v>
      </c>
      <c r="E12" s="34">
        <v>11.739323445900107</v>
      </c>
      <c r="F12" s="32">
        <v>372530182.47999626</v>
      </c>
      <c r="G12" s="33">
        <f t="shared" si="1"/>
        <v>3.6798927282291331E-2</v>
      </c>
      <c r="H12" s="34">
        <v>12.866336484391972</v>
      </c>
      <c r="I12" s="33">
        <f t="shared" si="2"/>
        <v>4.6901731746975317E-2</v>
      </c>
    </row>
    <row r="13" spans="1:12" x14ac:dyDescent="0.2">
      <c r="A13" s="3" t="s">
        <v>526</v>
      </c>
      <c r="B13" s="1" t="s">
        <v>33</v>
      </c>
      <c r="C13" s="32">
        <v>26005535.740000002</v>
      </c>
      <c r="D13" s="33">
        <f t="shared" si="0"/>
        <v>2.5736052306324191E-3</v>
      </c>
      <c r="E13" s="34">
        <v>0.84919393024814804</v>
      </c>
      <c r="F13" s="32">
        <v>25552532.989999983</v>
      </c>
      <c r="G13" s="33">
        <f t="shared" si="1"/>
        <v>2.5241063613089961E-3</v>
      </c>
      <c r="H13" s="34">
        <v>0.88252577358754036</v>
      </c>
      <c r="I13" s="33">
        <f t="shared" si="2"/>
        <v>1.9436685573362755E-2</v>
      </c>
    </row>
    <row r="14" spans="1:12" x14ac:dyDescent="0.2">
      <c r="A14" s="3" t="s">
        <v>527</v>
      </c>
      <c r="B14" s="1" t="s">
        <v>33</v>
      </c>
      <c r="C14" s="32">
        <v>532378626.23999929</v>
      </c>
      <c r="D14" s="33">
        <f t="shared" si="0"/>
        <v>5.2686183082962461E-2</v>
      </c>
      <c r="E14" s="34">
        <v>17.384479309206295</v>
      </c>
      <c r="F14" s="32">
        <v>567542258.3400166</v>
      </c>
      <c r="G14" s="33">
        <f t="shared" si="1"/>
        <v>5.6062427358897639E-2</v>
      </c>
      <c r="H14" s="34">
        <v>19.601605476105217</v>
      </c>
      <c r="I14" s="33">
        <f t="shared" si="2"/>
        <v>6.1854417667349892E-2</v>
      </c>
    </row>
    <row r="15" spans="1:12" x14ac:dyDescent="0.2">
      <c r="A15" s="3" t="s">
        <v>528</v>
      </c>
      <c r="B15" s="1" t="s">
        <v>33</v>
      </c>
      <c r="C15" s="32">
        <v>276874963.21000016</v>
      </c>
      <c r="D15" s="33">
        <f t="shared" si="0"/>
        <v>2.7400583501626986E-2</v>
      </c>
      <c r="E15" s="34">
        <v>9.0411726390225642</v>
      </c>
      <c r="F15" s="32">
        <v>343156664.489995</v>
      </c>
      <c r="G15" s="33">
        <f t="shared" si="1"/>
        <v>3.3897379962438461E-2</v>
      </c>
      <c r="H15" s="34">
        <v>11.851842668954641</v>
      </c>
      <c r="I15" s="33">
        <f t="shared" si="2"/>
        <v>0.14493427789707569</v>
      </c>
    </row>
    <row r="16" spans="1:12" x14ac:dyDescent="0.2">
      <c r="A16" s="3" t="s">
        <v>529</v>
      </c>
      <c r="B16" s="1" t="s">
        <v>33</v>
      </c>
      <c r="C16" s="32">
        <v>131206871.44999526</v>
      </c>
      <c r="D16" s="33">
        <f t="shared" si="0"/>
        <v>1.2984723484824589E-2</v>
      </c>
      <c r="E16" s="34">
        <v>4.2844754269301966</v>
      </c>
      <c r="F16" s="32">
        <v>137919861.86000144</v>
      </c>
      <c r="G16" s="33">
        <f t="shared" si="1"/>
        <v>1.3623870510525377E-2</v>
      </c>
      <c r="H16" s="34">
        <v>4.7634351094945817</v>
      </c>
      <c r="I16" s="33">
        <f t="shared" si="2"/>
        <v>5.4414327457353195E-2</v>
      </c>
    </row>
    <row r="17" spans="1:9" x14ac:dyDescent="0.2">
      <c r="A17" s="3" t="s">
        <v>530</v>
      </c>
      <c r="B17" s="1" t="s">
        <v>33</v>
      </c>
      <c r="C17" s="32">
        <v>156012074.58999926</v>
      </c>
      <c r="D17" s="33">
        <f t="shared" si="0"/>
        <v>1.5439539305050947E-2</v>
      </c>
      <c r="E17" s="34">
        <v>5.0944732733757814</v>
      </c>
      <c r="F17" s="32">
        <v>164431478.42999968</v>
      </c>
      <c r="G17" s="33">
        <f t="shared" si="1"/>
        <v>1.624271616700515E-2</v>
      </c>
      <c r="H17" s="34">
        <v>5.6790854261050905</v>
      </c>
      <c r="I17" s="33">
        <f t="shared" si="2"/>
        <v>5.5819203158315123E-2</v>
      </c>
    </row>
    <row r="18" spans="1:9" x14ac:dyDescent="0.2">
      <c r="A18" s="3" t="s">
        <v>531</v>
      </c>
      <c r="B18" s="1" t="s">
        <v>33</v>
      </c>
      <c r="C18" s="32">
        <v>31037795.359999977</v>
      </c>
      <c r="D18" s="33">
        <f t="shared" si="0"/>
        <v>3.0716164929042358E-3</v>
      </c>
      <c r="E18" s="34">
        <v>1.0135191096046272</v>
      </c>
      <c r="F18" s="32">
        <v>38434328.619999722</v>
      </c>
      <c r="G18" s="33">
        <f t="shared" si="1"/>
        <v>3.7965838220558254E-3</v>
      </c>
      <c r="H18" s="34">
        <v>1.3274333942140826</v>
      </c>
      <c r="I18" s="33">
        <f t="shared" si="2"/>
        <v>0.1444330695431737</v>
      </c>
    </row>
    <row r="19" spans="1:9" x14ac:dyDescent="0.2">
      <c r="A19" s="3" t="s">
        <v>608</v>
      </c>
      <c r="B19" s="1" t="s">
        <v>31</v>
      </c>
      <c r="C19" s="32">
        <v>28593464.33000011</v>
      </c>
      <c r="D19" s="33">
        <f t="shared" si="0"/>
        <v>2.8297163379872661E-3</v>
      </c>
      <c r="E19" s="34">
        <v>0.93370106259549102</v>
      </c>
      <c r="F19" s="32">
        <v>28666409.970000077</v>
      </c>
      <c r="G19" s="33">
        <f t="shared" si="1"/>
        <v>2.8316984382521235E-3</v>
      </c>
      <c r="H19" s="34">
        <v>0.99007192925463139</v>
      </c>
      <c r="I19" s="33">
        <f t="shared" si="2"/>
        <v>2.9744419849643045E-2</v>
      </c>
    </row>
    <row r="20" spans="1:9" x14ac:dyDescent="0.2">
      <c r="A20" s="3" t="s">
        <v>532</v>
      </c>
      <c r="B20" s="1" t="s">
        <v>32</v>
      </c>
      <c r="C20" s="32">
        <v>667293373.89994311</v>
      </c>
      <c r="D20" s="33">
        <f t="shared" si="0"/>
        <v>6.6037851886809384E-2</v>
      </c>
      <c r="E20" s="34">
        <v>21.790033032814559</v>
      </c>
      <c r="F20" s="32">
        <v>640542073.66989982</v>
      </c>
      <c r="G20" s="33">
        <f t="shared" si="1"/>
        <v>6.3273426688030696E-2</v>
      </c>
      <c r="H20" s="34">
        <v>22.122851354976216</v>
      </c>
      <c r="I20" s="33">
        <f t="shared" si="2"/>
        <v>7.6079985462573774E-3</v>
      </c>
    </row>
    <row r="21" spans="1:9" x14ac:dyDescent="0.2">
      <c r="A21" s="3" t="s">
        <v>533</v>
      </c>
      <c r="B21" s="1" t="s">
        <v>32</v>
      </c>
      <c r="C21" s="32">
        <v>362656647.78001153</v>
      </c>
      <c r="D21" s="33">
        <f t="shared" si="0"/>
        <v>3.5889860335184792E-2</v>
      </c>
      <c r="E21" s="34">
        <v>11.842318002517962</v>
      </c>
      <c r="F21" s="32">
        <v>340150492.8799485</v>
      </c>
      <c r="G21" s="33">
        <f t="shared" si="1"/>
        <v>3.3600427136388909E-2</v>
      </c>
      <c r="H21" s="34">
        <v>11.748016409274966</v>
      </c>
      <c r="I21" s="33">
        <f t="shared" si="2"/>
        <v>-3.9895093912029056E-3</v>
      </c>
    </row>
    <row r="22" spans="1:9" x14ac:dyDescent="0.2">
      <c r="A22" s="3" t="s">
        <v>534</v>
      </c>
      <c r="B22" s="1" t="s">
        <v>31</v>
      </c>
      <c r="C22" s="32">
        <v>16210.37</v>
      </c>
      <c r="D22" s="33">
        <f t="shared" si="0"/>
        <v>1.6042389374165934E-6</v>
      </c>
      <c r="E22" s="34">
        <v>7.0584583329033482E-4</v>
      </c>
      <c r="F22" s="32">
        <v>13675.650000000001</v>
      </c>
      <c r="G22" s="33">
        <f t="shared" si="1"/>
        <v>1.3508952389786309E-6</v>
      </c>
      <c r="H22" s="34">
        <v>6.2980001081316375E-4</v>
      </c>
      <c r="I22" s="33">
        <f t="shared" si="2"/>
        <v>-5.5403343088004764E-2</v>
      </c>
    </row>
    <row r="23" spans="1:9" x14ac:dyDescent="0.2">
      <c r="A23" s="3" t="s">
        <v>535</v>
      </c>
      <c r="B23" s="1" t="s">
        <v>31</v>
      </c>
      <c r="C23" s="32">
        <v>56361520.849995434</v>
      </c>
      <c r="D23" s="33">
        <f t="shared" si="0"/>
        <v>5.5777472272119542E-3</v>
      </c>
      <c r="E23" s="34">
        <v>1.8404489676308649</v>
      </c>
      <c r="F23" s="32">
        <v>59681549.4000016</v>
      </c>
      <c r="G23" s="33">
        <f t="shared" si="1"/>
        <v>5.8954068683631207E-3</v>
      </c>
      <c r="H23" s="34">
        <v>2.0612635770298033</v>
      </c>
      <c r="I23" s="33">
        <f t="shared" si="2"/>
        <v>5.8290444348331416E-2</v>
      </c>
    </row>
    <row r="24" spans="1:9" x14ac:dyDescent="0.2">
      <c r="A24" s="3" t="s">
        <v>536</v>
      </c>
      <c r="B24" s="1" t="s">
        <v>31</v>
      </c>
      <c r="C24" s="32">
        <v>432548.87999999989</v>
      </c>
      <c r="D24" s="33">
        <f t="shared" si="0"/>
        <v>4.280665744408902E-5</v>
      </c>
      <c r="E24" s="34">
        <v>1.4124603588406382E-2</v>
      </c>
      <c r="F24" s="32">
        <v>598921.19999999995</v>
      </c>
      <c r="G24" s="33">
        <f t="shared" si="1"/>
        <v>5.9162072559868684E-5</v>
      </c>
      <c r="H24" s="34">
        <v>2.0685362016941017E-2</v>
      </c>
      <c r="I24" s="33">
        <f t="shared" si="2"/>
        <v>0.21016176958124833</v>
      </c>
    </row>
    <row r="25" spans="1:9" x14ac:dyDescent="0.2">
      <c r="A25" s="3" t="s">
        <v>537</v>
      </c>
      <c r="B25" s="1" t="s">
        <v>31</v>
      </c>
      <c r="C25" s="32">
        <v>25078562.610000391</v>
      </c>
      <c r="D25" s="33">
        <f t="shared" si="0"/>
        <v>2.481868497350926E-3</v>
      </c>
      <c r="E25" s="34">
        <v>0.81892422293010148</v>
      </c>
      <c r="F25" s="32">
        <v>28424326.060000267</v>
      </c>
      <c r="G25" s="33">
        <f t="shared" si="1"/>
        <v>2.8077851323798564E-3</v>
      </c>
      <c r="H25" s="34">
        <v>0.98171090727574228</v>
      </c>
      <c r="I25" s="33">
        <f t="shared" si="2"/>
        <v>9.4888639247553641E-2</v>
      </c>
    </row>
    <row r="26" spans="1:9" x14ac:dyDescent="0.2">
      <c r="A26" s="35" t="s">
        <v>538</v>
      </c>
      <c r="B26" s="36"/>
      <c r="C26" s="37">
        <v>5462191165.5299597</v>
      </c>
      <c r="D26" s="38">
        <f t="shared" si="0"/>
        <v>0.54055889849251348</v>
      </c>
      <c r="E26" s="39">
        <v>178.36449208926521</v>
      </c>
      <c r="F26" s="37">
        <v>5596831282.8298273</v>
      </c>
      <c r="G26" s="38">
        <f>F26/F$57</f>
        <v>0.55286094140618369</v>
      </c>
      <c r="H26" s="39">
        <v>193.30184930485441</v>
      </c>
      <c r="I26" s="38">
        <f>(H26/E26)^(1/2)-1</f>
        <v>4.1031339235723108E-2</v>
      </c>
    </row>
    <row r="27" spans="1:9" customFormat="1" ht="15" x14ac:dyDescent="0.25"/>
    <row r="28" spans="1:9" x14ac:dyDescent="0.2">
      <c r="A28" s="45" t="s">
        <v>16</v>
      </c>
      <c r="B28" s="46"/>
      <c r="C28" s="46"/>
      <c r="D28" s="47"/>
      <c r="E28" s="46"/>
      <c r="F28" s="46"/>
      <c r="G28" s="47"/>
      <c r="H28" s="46"/>
      <c r="I28" s="48"/>
    </row>
    <row r="29" spans="1:9" x14ac:dyDescent="0.2">
      <c r="A29" s="3" t="s">
        <v>539</v>
      </c>
      <c r="B29" s="1" t="s">
        <v>35</v>
      </c>
      <c r="C29" s="32">
        <v>1686733991.6994798</v>
      </c>
      <c r="D29" s="33">
        <f t="shared" ref="D29:D57" si="3">C29/C$57</f>
        <v>0.1669255141337565</v>
      </c>
      <c r="E29" s="34">
        <v>55.07920628957703</v>
      </c>
      <c r="F29" s="32">
        <v>1734719399.2305708</v>
      </c>
      <c r="G29" s="33">
        <f t="shared" ref="G29:G57" si="4">F29/F$57</f>
        <v>0.1713574255983773</v>
      </c>
      <c r="H29" s="34">
        <v>59.913221924511596</v>
      </c>
      <c r="I29" s="33">
        <f t="shared" si="2"/>
        <v>4.2959635849405098E-2</v>
      </c>
    </row>
    <row r="30" spans="1:9" x14ac:dyDescent="0.2">
      <c r="A30" s="3" t="s">
        <v>17</v>
      </c>
      <c r="B30" s="1" t="s">
        <v>35</v>
      </c>
      <c r="C30" s="32">
        <v>96850013.54999955</v>
      </c>
      <c r="D30" s="33">
        <f t="shared" si="3"/>
        <v>9.5846401301286736E-3</v>
      </c>
      <c r="E30" s="34">
        <v>3.162574479271639</v>
      </c>
      <c r="F30" s="32">
        <v>95284860.380000055</v>
      </c>
      <c r="G30" s="33">
        <f t="shared" si="4"/>
        <v>9.4123397596520553E-3</v>
      </c>
      <c r="H30" s="34">
        <v>3.2909201272120296</v>
      </c>
      <c r="I30" s="33">
        <f t="shared" si="2"/>
        <v>2.0089529570664677E-2</v>
      </c>
    </row>
    <row r="31" spans="1:9" x14ac:dyDescent="0.2">
      <c r="A31" s="3" t="s">
        <v>18</v>
      </c>
      <c r="B31" s="1" t="s">
        <v>35</v>
      </c>
      <c r="C31" s="32">
        <v>616037036.42000818</v>
      </c>
      <c r="D31" s="33">
        <f t="shared" si="3"/>
        <v>6.0965332729339378E-2</v>
      </c>
      <c r="E31" s="34">
        <v>20.116290522378147</v>
      </c>
      <c r="F31" s="32">
        <v>534184587.76001233</v>
      </c>
      <c r="G31" s="33">
        <f t="shared" si="4"/>
        <v>5.2767321212575866E-2</v>
      </c>
      <c r="H31" s="34">
        <v>18.449508185194073</v>
      </c>
      <c r="I31" s="33">
        <f t="shared" si="2"/>
        <v>-4.2324345452821044E-2</v>
      </c>
    </row>
    <row r="32" spans="1:9" x14ac:dyDescent="0.2">
      <c r="A32" s="3" t="s">
        <v>540</v>
      </c>
      <c r="B32" s="1" t="s">
        <v>35</v>
      </c>
      <c r="C32" s="32">
        <v>27864657.750000004</v>
      </c>
      <c r="D32" s="33">
        <f t="shared" si="3"/>
        <v>2.7575909088032565E-3</v>
      </c>
      <c r="E32" s="34">
        <v>0.90990235564906763</v>
      </c>
      <c r="F32" s="32">
        <v>29896844.659999985</v>
      </c>
      <c r="G32" s="33">
        <f t="shared" si="4"/>
        <v>2.9532420844111743E-3</v>
      </c>
      <c r="H32" s="34">
        <v>1.0325683160929178</v>
      </c>
      <c r="I32" s="33">
        <f t="shared" si="2"/>
        <v>6.5275656476437627E-2</v>
      </c>
    </row>
    <row r="33" spans="1:9" x14ac:dyDescent="0.2">
      <c r="A33" s="3" t="s">
        <v>541</v>
      </c>
      <c r="B33" s="1" t="s">
        <v>35</v>
      </c>
      <c r="C33" s="32">
        <v>96645972.599981904</v>
      </c>
      <c r="D33" s="33">
        <f t="shared" si="3"/>
        <v>9.5644474734005551E-3</v>
      </c>
      <c r="E33" s="34">
        <v>3.1559116541712688</v>
      </c>
      <c r="F33" s="32">
        <v>98142880.030026674</v>
      </c>
      <c r="G33" s="33">
        <f t="shared" si="4"/>
        <v>9.6946579776620457E-3</v>
      </c>
      <c r="H33" s="34">
        <v>3.3896295586235938</v>
      </c>
      <c r="I33" s="33">
        <f t="shared" si="2"/>
        <v>3.6367297769272389E-2</v>
      </c>
    </row>
    <row r="34" spans="1:9" x14ac:dyDescent="0.2">
      <c r="A34" s="3" t="s">
        <v>542</v>
      </c>
      <c r="B34" s="1" t="s">
        <v>35</v>
      </c>
      <c r="C34" s="32">
        <v>242857928.90001649</v>
      </c>
      <c r="D34" s="33">
        <f t="shared" si="3"/>
        <v>2.4034130362339479E-2</v>
      </c>
      <c r="E34" s="34">
        <v>7.9303684106501811</v>
      </c>
      <c r="F34" s="32">
        <v>240559558.60003051</v>
      </c>
      <c r="G34" s="33">
        <f t="shared" si="4"/>
        <v>2.376272882119549E-2</v>
      </c>
      <c r="H34" s="34">
        <v>8.3083743842715343</v>
      </c>
      <c r="I34" s="33">
        <f t="shared" si="2"/>
        <v>2.3555384853915617E-2</v>
      </c>
    </row>
    <row r="35" spans="1:9" x14ac:dyDescent="0.2">
      <c r="A35" s="3" t="s">
        <v>543</v>
      </c>
      <c r="B35" s="1" t="s">
        <v>35</v>
      </c>
      <c r="C35" s="32">
        <v>217815826.61999601</v>
      </c>
      <c r="D35" s="33">
        <f t="shared" si="3"/>
        <v>2.1555870115819647E-2</v>
      </c>
      <c r="E35" s="34">
        <v>7.1126347761864483</v>
      </c>
      <c r="F35" s="32">
        <v>191186466.04999617</v>
      </c>
      <c r="G35" s="33">
        <f t="shared" si="4"/>
        <v>1.8885602274413972E-2</v>
      </c>
      <c r="H35" s="34">
        <v>6.6031412195523789</v>
      </c>
      <c r="I35" s="33">
        <f t="shared" si="2"/>
        <v>-3.6481543043005882E-2</v>
      </c>
    </row>
    <row r="36" spans="1:9" x14ac:dyDescent="0.2">
      <c r="A36" s="3" t="s">
        <v>19</v>
      </c>
      <c r="B36" s="1" t="s">
        <v>35</v>
      </c>
      <c r="C36" s="32">
        <v>317586815.45001435</v>
      </c>
      <c r="D36" s="33">
        <f t="shared" si="3"/>
        <v>3.1429580901302732E-2</v>
      </c>
      <c r="E36" s="34">
        <v>10.370591811810561</v>
      </c>
      <c r="F36" s="32">
        <v>341490324.18999505</v>
      </c>
      <c r="G36" s="33">
        <f t="shared" si="4"/>
        <v>3.3732777096922885E-2</v>
      </c>
      <c r="H36" s="34">
        <v>11.794291103992643</v>
      </c>
      <c r="I36" s="33">
        <f t="shared" si="2"/>
        <v>6.6434413107590462E-2</v>
      </c>
    </row>
    <row r="37" spans="1:9" x14ac:dyDescent="0.2">
      <c r="A37" s="3" t="s">
        <v>544</v>
      </c>
      <c r="B37" s="1" t="s">
        <v>35</v>
      </c>
      <c r="C37" s="32">
        <v>126888243.49999395</v>
      </c>
      <c r="D37" s="33">
        <f t="shared" si="3"/>
        <v>1.2557335885799537E-2</v>
      </c>
      <c r="E37" s="34">
        <v>4.1434534276602397</v>
      </c>
      <c r="F37" s="32">
        <v>124073621.15999475</v>
      </c>
      <c r="G37" s="33">
        <f t="shared" si="4"/>
        <v>1.2256124140927502E-2</v>
      </c>
      <c r="H37" s="34">
        <v>4.2852177723000704</v>
      </c>
      <c r="I37" s="33">
        <f t="shared" si="2"/>
        <v>1.6963153356011729E-2</v>
      </c>
    </row>
    <row r="38" spans="1:9" x14ac:dyDescent="0.2">
      <c r="A38" s="3" t="s">
        <v>545</v>
      </c>
      <c r="B38" s="1" t="s">
        <v>35</v>
      </c>
      <c r="C38" s="32">
        <v>13110753.850000693</v>
      </c>
      <c r="D38" s="33">
        <f t="shared" si="3"/>
        <v>1.2974893124003723E-3</v>
      </c>
      <c r="E38" s="34">
        <v>0.42812317737693051</v>
      </c>
      <c r="F38" s="32">
        <v>12216524.630000446</v>
      </c>
      <c r="G38" s="33">
        <f t="shared" si="4"/>
        <v>1.2067612844386029E-3</v>
      </c>
      <c r="H38" s="34">
        <v>0.42193068897951125</v>
      </c>
      <c r="I38" s="33">
        <f t="shared" si="2"/>
        <v>-7.2584767691645791E-3</v>
      </c>
    </row>
    <row r="39" spans="1:9" x14ac:dyDescent="0.2">
      <c r="A39" s="3" t="s">
        <v>546</v>
      </c>
      <c r="B39" s="1" t="s">
        <v>35</v>
      </c>
      <c r="C39" s="32">
        <v>148267202.81999737</v>
      </c>
      <c r="D39" s="33">
        <f t="shared" si="3"/>
        <v>1.4673077783275959E-2</v>
      </c>
      <c r="E39" s="34">
        <v>4.8415695007563357</v>
      </c>
      <c r="F39" s="32">
        <v>124918980.41000427</v>
      </c>
      <c r="G39" s="33">
        <f t="shared" si="4"/>
        <v>1.2339629625936582E-2</v>
      </c>
      <c r="H39" s="34">
        <v>4.3144145382866759</v>
      </c>
      <c r="I39" s="33">
        <f t="shared" si="2"/>
        <v>-5.6009007962384505E-2</v>
      </c>
    </row>
    <row r="40" spans="1:9" x14ac:dyDescent="0.2">
      <c r="A40" s="3" t="s">
        <v>32</v>
      </c>
      <c r="B40" s="1" t="s">
        <v>32</v>
      </c>
      <c r="C40" s="32">
        <v>626385845.41012001</v>
      </c>
      <c r="D40" s="33">
        <f t="shared" si="3"/>
        <v>6.1989489632471396E-2</v>
      </c>
      <c r="E40" s="34">
        <v>20.454224178795119</v>
      </c>
      <c r="F40" s="32">
        <v>554042066.94995642</v>
      </c>
      <c r="G40" s="33">
        <f t="shared" si="4"/>
        <v>5.4728864107854165E-2</v>
      </c>
      <c r="H40" s="34">
        <v>19.135339886906863</v>
      </c>
      <c r="I40" s="33">
        <f t="shared" si="2"/>
        <v>-3.2777068290710365E-2</v>
      </c>
    </row>
    <row r="41" spans="1:9" x14ac:dyDescent="0.2">
      <c r="A41" s="3" t="s">
        <v>610</v>
      </c>
      <c r="B41" s="1" t="s">
        <v>35</v>
      </c>
      <c r="C41" s="32">
        <v>99224461.179997057</v>
      </c>
      <c r="D41" s="33">
        <f t="shared" si="3"/>
        <v>9.8196243620060786E-3</v>
      </c>
      <c r="E41" s="34">
        <v>3.2401105291052343</v>
      </c>
      <c r="F41" s="32">
        <v>104148895.14999959</v>
      </c>
      <c r="G41" s="33">
        <f t="shared" si="4"/>
        <v>1.0287938533306938E-2</v>
      </c>
      <c r="H41" s="34">
        <v>3.5970635199458196</v>
      </c>
      <c r="I41" s="33">
        <f t="shared" si="2"/>
        <v>5.3644588065534071E-2</v>
      </c>
    </row>
    <row r="42" spans="1:9" x14ac:dyDescent="0.2">
      <c r="A42" s="3" t="s">
        <v>611</v>
      </c>
      <c r="B42" s="1" t="s">
        <v>35</v>
      </c>
      <c r="C42" s="32">
        <v>305926.91999999987</v>
      </c>
      <c r="D42" s="33">
        <f t="shared" si="3"/>
        <v>3.0275673970916823E-5</v>
      </c>
      <c r="E42" s="34">
        <v>9.9898454760121245E-3</v>
      </c>
      <c r="F42" s="32">
        <v>313132.62000000005</v>
      </c>
      <c r="G42" s="33">
        <f t="shared" si="4"/>
        <v>3.093157294365568E-5</v>
      </c>
      <c r="H42" s="34">
        <v>1.0814881163019822E-2</v>
      </c>
      <c r="I42" s="33">
        <f t="shared" si="2"/>
        <v>4.0474618771171977E-2</v>
      </c>
    </row>
    <row r="43" spans="1:9" x14ac:dyDescent="0.2">
      <c r="A43" s="3" t="s">
        <v>547</v>
      </c>
      <c r="B43" s="1" t="s">
        <v>35</v>
      </c>
      <c r="C43" s="32">
        <v>1821842.3999999969</v>
      </c>
      <c r="D43" s="33">
        <f t="shared" si="3"/>
        <v>1.8029634832002547E-4</v>
      </c>
      <c r="E43" s="34">
        <v>5.9491083876002313E-2</v>
      </c>
      <c r="F43" s="32">
        <v>1996971.5499999993</v>
      </c>
      <c r="G43" s="33">
        <f t="shared" si="4"/>
        <v>1.9726297172498387E-4</v>
      </c>
      <c r="H43" s="34">
        <v>6.8970808595991959E-2</v>
      </c>
      <c r="I43" s="33">
        <f t="shared" si="2"/>
        <v>7.6729763131973883E-2</v>
      </c>
    </row>
    <row r="44" spans="1:9" x14ac:dyDescent="0.2">
      <c r="A44" s="3" t="s">
        <v>548</v>
      </c>
      <c r="B44" s="1" t="s">
        <v>35</v>
      </c>
      <c r="C44" s="32">
        <v>54725703.779999673</v>
      </c>
      <c r="D44" s="33">
        <f t="shared" si="3"/>
        <v>5.4158606423790404E-3</v>
      </c>
      <c r="E44" s="34">
        <v>1.7870324204493335</v>
      </c>
      <c r="F44" s="32">
        <v>49796367.320000648</v>
      </c>
      <c r="G44" s="33">
        <f t="shared" si="4"/>
        <v>4.9189380783377715E-3</v>
      </c>
      <c r="H44" s="34">
        <v>1.7198521026518756</v>
      </c>
      <c r="I44" s="33">
        <f t="shared" si="2"/>
        <v>-1.8976671184699923E-2</v>
      </c>
    </row>
    <row r="45" spans="1:9" x14ac:dyDescent="0.2">
      <c r="A45" s="3" t="s">
        <v>549</v>
      </c>
      <c r="B45" s="1" t="s">
        <v>35</v>
      </c>
      <c r="C45" s="32">
        <v>50868521.42999915</v>
      </c>
      <c r="D45" s="33">
        <f t="shared" si="3"/>
        <v>5.0341394284532087E-3</v>
      </c>
      <c r="E45" s="34">
        <v>1.6610786284479413</v>
      </c>
      <c r="F45" s="32">
        <v>59725616.969998837</v>
      </c>
      <c r="G45" s="33">
        <f t="shared" si="4"/>
        <v>5.8997599097543986E-3</v>
      </c>
      <c r="H45" s="34">
        <v>2.0627855696368433</v>
      </c>
      <c r="I45" s="33">
        <f t="shared" si="2"/>
        <v>0.11437650488015416</v>
      </c>
    </row>
    <row r="46" spans="1:9" x14ac:dyDescent="0.2">
      <c r="A46" s="3" t="s">
        <v>550</v>
      </c>
      <c r="B46" s="1" t="s">
        <v>35</v>
      </c>
      <c r="C46" s="32">
        <v>75582381.160000324</v>
      </c>
      <c r="D46" s="33">
        <f t="shared" si="3"/>
        <v>7.4799155626635826E-3</v>
      </c>
      <c r="E46" s="34">
        <v>2.4680937149874018</v>
      </c>
      <c r="F46" s="32">
        <v>89804189.330001995</v>
      </c>
      <c r="G46" s="33">
        <f t="shared" si="4"/>
        <v>8.870953249478836E-3</v>
      </c>
      <c r="H46" s="34">
        <v>3.1016303429048815</v>
      </c>
      <c r="I46" s="33">
        <f t="shared" si="2"/>
        <v>0.12102215385359916</v>
      </c>
    </row>
    <row r="47" spans="1:9" x14ac:dyDescent="0.2">
      <c r="A47" s="3" t="s">
        <v>551</v>
      </c>
      <c r="B47" s="1" t="s">
        <v>35</v>
      </c>
      <c r="C47" s="32">
        <v>28630565.240000315</v>
      </c>
      <c r="D47" s="33">
        <f t="shared" si="3"/>
        <v>2.8333879830167081E-3</v>
      </c>
      <c r="E47" s="34">
        <v>0.9349125687876283</v>
      </c>
      <c r="F47" s="32">
        <v>29917540.940000474</v>
      </c>
      <c r="G47" s="33">
        <f t="shared" si="4"/>
        <v>2.9552864849418424E-3</v>
      </c>
      <c r="H47" s="34">
        <v>1.0332831180471884</v>
      </c>
      <c r="I47" s="33">
        <f t="shared" si="2"/>
        <v>5.1293956297864263E-2</v>
      </c>
    </row>
    <row r="48" spans="1:9" x14ac:dyDescent="0.2">
      <c r="A48" s="3" t="s">
        <v>552</v>
      </c>
      <c r="B48" s="1" t="s">
        <v>35</v>
      </c>
      <c r="C48" s="32">
        <v>23659894.510000728</v>
      </c>
      <c r="D48" s="33">
        <f t="shared" si="3"/>
        <v>2.3414717880043613E-3</v>
      </c>
      <c r="E48" s="34">
        <v>0.77259853475351237</v>
      </c>
      <c r="F48" s="32">
        <v>22853062.780000802</v>
      </c>
      <c r="G48" s="33">
        <f t="shared" si="4"/>
        <v>2.257449825462251E-3</v>
      </c>
      <c r="H48" s="34">
        <v>0.78929227551169856</v>
      </c>
      <c r="I48" s="33">
        <f t="shared" si="2"/>
        <v>1.0745895032897579E-2</v>
      </c>
    </row>
    <row r="49" spans="1:9" x14ac:dyDescent="0.2">
      <c r="A49" s="3" t="s">
        <v>553</v>
      </c>
      <c r="B49" s="1" t="s">
        <v>35</v>
      </c>
      <c r="C49" s="32">
        <v>986983.82000000007</v>
      </c>
      <c r="D49" s="33">
        <f t="shared" si="3"/>
        <v>9.7675615957203336E-5</v>
      </c>
      <c r="E49" s="34">
        <v>3.2229317541340168E-2</v>
      </c>
      <c r="F49" s="32">
        <v>1177263.75</v>
      </c>
      <c r="G49" s="33">
        <f t="shared" si="4"/>
        <v>1.1629136420551337E-4</v>
      </c>
      <c r="H49" s="34">
        <v>4.0659984749532238E-2</v>
      </c>
      <c r="I49" s="33">
        <f t="shared" si="2"/>
        <v>0.123202473056369</v>
      </c>
    </row>
    <row r="50" spans="1:9" x14ac:dyDescent="0.2">
      <c r="A50" s="3" t="s">
        <v>554</v>
      </c>
      <c r="B50" s="1" t="s">
        <v>35</v>
      </c>
      <c r="C50" s="32">
        <v>19563183.39999982</v>
      </c>
      <c r="D50" s="33">
        <f t="shared" si="3"/>
        <v>1.936045910741189E-3</v>
      </c>
      <c r="E50" s="34">
        <v>0.63882308619615358</v>
      </c>
      <c r="F50" s="32">
        <v>20265951.239999723</v>
      </c>
      <c r="G50" s="33">
        <f t="shared" si="4"/>
        <v>2.0018921984321552E-3</v>
      </c>
      <c r="H50" s="34">
        <v>0.69993938771422515</v>
      </c>
      <c r="I50" s="33">
        <f t="shared" si="2"/>
        <v>4.6742638677345294E-2</v>
      </c>
    </row>
    <row r="51" spans="1:9" x14ac:dyDescent="0.2">
      <c r="A51" s="3" t="s">
        <v>555</v>
      </c>
      <c r="B51" s="1" t="s">
        <v>35</v>
      </c>
      <c r="C51" s="32">
        <v>6396.09</v>
      </c>
      <c r="D51" s="33">
        <f t="shared" si="3"/>
        <v>6.3298102543130717E-7</v>
      </c>
      <c r="E51" s="34">
        <v>2.0886017729550058E-4</v>
      </c>
      <c r="F51" s="32">
        <v>953.78000000000009</v>
      </c>
      <c r="G51" s="33">
        <f t="shared" si="4"/>
        <v>9.4215401902873977E-8</v>
      </c>
      <c r="H51" s="34">
        <v>3.2941369556659554E-5</v>
      </c>
      <c r="I51" s="33">
        <f t="shared" si="2"/>
        <v>-0.60286057336643872</v>
      </c>
    </row>
    <row r="52" spans="1:9" x14ac:dyDescent="0.2">
      <c r="A52" s="3" t="s">
        <v>609</v>
      </c>
      <c r="B52" s="1" t="s">
        <v>35</v>
      </c>
      <c r="C52" s="32">
        <v>4294753.7800000021</v>
      </c>
      <c r="D52" s="33">
        <f t="shared" si="3"/>
        <v>4.2502492173177421E-4</v>
      </c>
      <c r="E52" s="34">
        <v>0.14024240370778424</v>
      </c>
      <c r="F52" s="32">
        <v>3528527.3399999985</v>
      </c>
      <c r="G52" s="33">
        <f t="shared" si="4"/>
        <v>3.4855168011845358E-4</v>
      </c>
      <c r="H52" s="34">
        <v>0.12186722629717214</v>
      </c>
      <c r="I52" s="33">
        <f t="shared" si="2"/>
        <v>-6.7811394808612979E-2</v>
      </c>
    </row>
    <row r="53" spans="1:9" x14ac:dyDescent="0.2">
      <c r="A53" s="3" t="s">
        <v>556</v>
      </c>
      <c r="B53" s="1" t="s">
        <v>35</v>
      </c>
      <c r="C53" s="32">
        <v>28228.369999999981</v>
      </c>
      <c r="D53" s="33">
        <f t="shared" si="3"/>
        <v>2.793585235488296E-6</v>
      </c>
      <c r="E53" s="34">
        <v>9.217791436585453E-4</v>
      </c>
      <c r="F53" s="32">
        <v>15491.999999999993</v>
      </c>
      <c r="G53" s="33">
        <f t="shared" si="4"/>
        <v>1.5303162220630783E-6</v>
      </c>
      <c r="H53" s="34">
        <v>5.350580817083284E-4</v>
      </c>
      <c r="I53" s="33">
        <f t="shared" si="2"/>
        <v>-0.23811920665164477</v>
      </c>
    </row>
    <row r="54" spans="1:9" x14ac:dyDescent="0.2">
      <c r="A54" s="3" t="s">
        <v>588</v>
      </c>
      <c r="B54" s="1" t="s">
        <v>35</v>
      </c>
      <c r="C54" s="32">
        <v>65776181.740000315</v>
      </c>
      <c r="D54" s="33">
        <f t="shared" si="3"/>
        <v>6.5094573351440364E-3</v>
      </c>
      <c r="E54" s="34">
        <v>2.1478786227269366</v>
      </c>
      <c r="F54" s="32">
        <v>62306519.550000176</v>
      </c>
      <c r="G54" s="33">
        <f t="shared" si="4"/>
        <v>6.1547042091179734E-3</v>
      </c>
      <c r="H54" s="34">
        <v>2.1519240142231846</v>
      </c>
      <c r="I54" s="33">
        <f t="shared" si="2"/>
        <v>9.4127490174544803E-4</v>
      </c>
    </row>
    <row r="55" spans="1:9" x14ac:dyDescent="0.2">
      <c r="A55" s="35" t="s">
        <v>557</v>
      </c>
      <c r="B55" s="36"/>
      <c r="C55" s="37">
        <v>4642519312.3896055</v>
      </c>
      <c r="D55" s="38">
        <f t="shared" si="3"/>
        <v>0.45944110150748652</v>
      </c>
      <c r="E55" s="39">
        <v>151.59846197965919</v>
      </c>
      <c r="F55" s="37">
        <v>4526566598.3705902</v>
      </c>
      <c r="G55" s="38">
        <f t="shared" si="4"/>
        <v>0.44713905859381642</v>
      </c>
      <c r="H55" s="39">
        <v>156.33720893681667</v>
      </c>
      <c r="I55" s="38">
        <f t="shared" si="2"/>
        <v>1.5509006575955331E-2</v>
      </c>
    </row>
    <row r="57" spans="1:9" ht="13.5" thickBot="1" x14ac:dyDescent="0.25">
      <c r="A57" s="40" t="s">
        <v>558</v>
      </c>
      <c r="B57" s="41"/>
      <c r="C57" s="42">
        <v>10104710477.919565</v>
      </c>
      <c r="D57" s="43">
        <f t="shared" si="3"/>
        <v>1</v>
      </c>
      <c r="E57" s="44">
        <v>329.96295406892443</v>
      </c>
      <c r="F57" s="42">
        <v>10123397881.200417</v>
      </c>
      <c r="G57" s="43">
        <f t="shared" si="4"/>
        <v>1</v>
      </c>
      <c r="H57" s="44">
        <v>349.63905824167108</v>
      </c>
      <c r="I57" s="43">
        <f t="shared" si="2"/>
        <v>2.9383918821012101E-2</v>
      </c>
    </row>
    <row r="59" spans="1:9" x14ac:dyDescent="0.2">
      <c r="A59" s="28" t="s">
        <v>29</v>
      </c>
      <c r="B59" s="29"/>
      <c r="C59" s="29"/>
      <c r="D59" s="29"/>
      <c r="E59" s="29"/>
      <c r="F59" s="29"/>
      <c r="G59" s="29"/>
      <c r="H59" s="29"/>
      <c r="I59" s="29"/>
    </row>
    <row r="60" spans="1:9" x14ac:dyDescent="0.2">
      <c r="A60" s="170" t="s">
        <v>264</v>
      </c>
      <c r="B60" s="170"/>
      <c r="C60" s="170"/>
      <c r="D60" s="170"/>
      <c r="E60" s="170"/>
      <c r="F60" s="170"/>
      <c r="G60" s="170"/>
      <c r="H60" s="170"/>
      <c r="I60" s="170"/>
    </row>
    <row r="61" spans="1:9" x14ac:dyDescent="0.2">
      <c r="A61" s="30"/>
      <c r="B61" s="29"/>
      <c r="C61" s="29"/>
      <c r="D61" s="29"/>
      <c r="E61" s="29"/>
      <c r="F61" s="29"/>
      <c r="G61" s="29"/>
      <c r="H61" s="29"/>
      <c r="I61" s="29"/>
    </row>
    <row r="62" spans="1:9" x14ac:dyDescent="0.2">
      <c r="A62" s="31" t="s">
        <v>26</v>
      </c>
      <c r="B62" s="29"/>
      <c r="C62" s="29"/>
      <c r="D62" s="29"/>
      <c r="E62" s="29"/>
      <c r="F62" s="29"/>
      <c r="G62" s="29"/>
      <c r="H62" s="29"/>
      <c r="I62" s="29"/>
    </row>
    <row r="63" spans="1:9" x14ac:dyDescent="0.2">
      <c r="A63" s="31" t="s">
        <v>27</v>
      </c>
      <c r="B63" s="29"/>
      <c r="C63" s="29"/>
      <c r="D63" s="29"/>
      <c r="E63" s="29"/>
      <c r="F63" s="29"/>
      <c r="G63" s="29"/>
      <c r="H63" s="29"/>
      <c r="I63" s="29"/>
    </row>
  </sheetData>
  <mergeCells count="5">
    <mergeCell ref="A60:I60"/>
    <mergeCell ref="A4:A5"/>
    <mergeCell ref="B4:B5"/>
    <mergeCell ref="C4:E4"/>
    <mergeCell ref="F4:H4"/>
  </mergeCells>
  <conditionalFormatting sqref="A31:I54">
    <cfRule type="expression" dxfId="10" priority="2">
      <formula>MOD(ROW($A28),2)=1</formula>
    </cfRule>
  </conditionalFormatting>
  <conditionalFormatting sqref="A7:I25">
    <cfRule type="expression" dxfId="9" priority="1">
      <formula>MOD(ROW($A4),2)=1</formula>
    </cfRule>
  </conditionalFormatting>
  <conditionalFormatting sqref="A29:I30">
    <cfRule type="expression" dxfId="8" priority="37">
      <formula>MOD(ROW($A25),2)=1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  <pageSetUpPr autoPageBreaks="0"/>
  </sheetPr>
  <dimension ref="A1:N107"/>
  <sheetViews>
    <sheetView showGridLines="0" zoomScaleNormal="100" zoomScaleSheetLayoutView="70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4.25" x14ac:dyDescent="0.2"/>
  <cols>
    <col min="1" max="1" width="14.5703125" style="9" customWidth="1"/>
    <col min="2" max="2" width="26.140625" style="9" customWidth="1"/>
    <col min="3" max="3" width="11.5703125" style="9" customWidth="1"/>
    <col min="4" max="5" width="9.7109375" style="9" customWidth="1"/>
    <col min="6" max="8" width="12.7109375" style="9" customWidth="1"/>
    <col min="9" max="11" width="9.7109375" style="9" customWidth="1"/>
    <col min="12" max="12" width="12.42578125" style="9" customWidth="1"/>
    <col min="13" max="13" width="16.42578125" style="9" customWidth="1"/>
    <col min="14" max="16384" width="9.140625" style="9"/>
  </cols>
  <sheetData>
    <row r="1" spans="1:14" x14ac:dyDescent="0.2">
      <c r="A1" s="16" t="s">
        <v>594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2">
      <c r="A2" s="12"/>
      <c r="B2" s="12"/>
      <c r="C2" s="12"/>
      <c r="D2" s="12"/>
      <c r="E2" s="12"/>
      <c r="F2" s="12"/>
      <c r="G2" s="12"/>
      <c r="H2" s="12"/>
      <c r="I2" s="17" t="s">
        <v>124</v>
      </c>
      <c r="J2" s="17" t="s">
        <v>124</v>
      </c>
      <c r="K2" s="17" t="s">
        <v>124</v>
      </c>
      <c r="L2" s="17"/>
      <c r="M2" s="12"/>
    </row>
    <row r="3" spans="1:14" ht="51" x14ac:dyDescent="0.2">
      <c r="A3" s="15" t="s">
        <v>265</v>
      </c>
      <c r="B3" s="15" t="s">
        <v>566</v>
      </c>
      <c r="C3" s="15" t="s">
        <v>506</v>
      </c>
      <c r="D3" s="15" t="s">
        <v>507</v>
      </c>
      <c r="E3" s="15" t="s">
        <v>508</v>
      </c>
      <c r="F3" s="15" t="s">
        <v>509</v>
      </c>
      <c r="G3" s="15" t="s">
        <v>510</v>
      </c>
      <c r="H3" s="15" t="s">
        <v>511</v>
      </c>
      <c r="I3" s="15" t="s">
        <v>512</v>
      </c>
      <c r="J3" s="15" t="s">
        <v>513</v>
      </c>
      <c r="K3" s="15" t="s">
        <v>514</v>
      </c>
      <c r="L3" s="15" t="s">
        <v>515</v>
      </c>
      <c r="M3" s="15" t="s">
        <v>559</v>
      </c>
    </row>
    <row r="4" spans="1:14" x14ac:dyDescent="0.2">
      <c r="A4" s="10" t="s">
        <v>53</v>
      </c>
      <c r="B4" s="18" t="s">
        <v>113</v>
      </c>
      <c r="C4" s="5">
        <v>514.69000000000005</v>
      </c>
      <c r="D4" s="5">
        <v>508.56799999999998</v>
      </c>
      <c r="E4" s="5">
        <v>495.77199999999999</v>
      </c>
      <c r="F4" s="6">
        <v>170166.56289999755</v>
      </c>
      <c r="G4" s="6">
        <v>170734.36351999844</v>
      </c>
      <c r="H4" s="6">
        <v>170210.97956999924</v>
      </c>
      <c r="I4" s="7">
        <f>F4/C4</f>
        <v>330.61952417959844</v>
      </c>
      <c r="J4" s="7">
        <f t="shared" ref="J4:K19" si="0">G4/D4</f>
        <v>335.71589938808273</v>
      </c>
      <c r="K4" s="7">
        <f t="shared" si="0"/>
        <v>343.32511632363111</v>
      </c>
      <c r="L4" s="5">
        <v>42.753999999999998</v>
      </c>
      <c r="M4" s="11">
        <v>0.9281502820792189</v>
      </c>
      <c r="N4" s="51"/>
    </row>
    <row r="5" spans="1:14" x14ac:dyDescent="0.2">
      <c r="A5" s="10" t="s">
        <v>101</v>
      </c>
      <c r="B5" s="18" t="s">
        <v>90</v>
      </c>
      <c r="C5" s="5">
        <v>88.22</v>
      </c>
      <c r="D5" s="5">
        <v>90.075000000000003</v>
      </c>
      <c r="E5" s="5">
        <v>87.23</v>
      </c>
      <c r="F5" s="6">
        <v>27278.420550000228</v>
      </c>
      <c r="G5" s="6">
        <v>29074.893560000197</v>
      </c>
      <c r="H5" s="6">
        <v>26959.265890000181</v>
      </c>
      <c r="I5" s="7">
        <f t="shared" ref="I5:I68" si="1">F5/C5</f>
        <v>309.20902913171875</v>
      </c>
      <c r="J5" s="7">
        <f t="shared" si="0"/>
        <v>322.78538506800106</v>
      </c>
      <c r="K5" s="7">
        <f t="shared" si="0"/>
        <v>309.05956540181336</v>
      </c>
      <c r="L5" s="5">
        <v>7.4249999999999998</v>
      </c>
      <c r="M5" s="11">
        <v>1.0776809672522352</v>
      </c>
      <c r="N5" s="51"/>
    </row>
    <row r="6" spans="1:14" x14ac:dyDescent="0.2">
      <c r="A6" s="10" t="s">
        <v>42</v>
      </c>
      <c r="B6" s="18" t="s">
        <v>112</v>
      </c>
      <c r="C6" s="5">
        <v>639.66800000000001</v>
      </c>
      <c r="D6" s="5">
        <v>621.28399999999999</v>
      </c>
      <c r="E6" s="5">
        <v>604.93600000000004</v>
      </c>
      <c r="F6" s="6">
        <v>205689.1212500096</v>
      </c>
      <c r="G6" s="6">
        <v>205152.93315000623</v>
      </c>
      <c r="H6" s="6">
        <v>213061.10116000343</v>
      </c>
      <c r="I6" s="7">
        <f t="shared" si="1"/>
        <v>321.55605915882865</v>
      </c>
      <c r="J6" s="7">
        <f t="shared" si="0"/>
        <v>330.20797759157847</v>
      </c>
      <c r="K6" s="7">
        <f t="shared" si="0"/>
        <v>352.20436733803808</v>
      </c>
      <c r="L6" s="5">
        <v>51.204000000000001</v>
      </c>
      <c r="M6" s="11">
        <v>0.9661590283338013</v>
      </c>
      <c r="N6" s="51"/>
    </row>
    <row r="7" spans="1:14" x14ac:dyDescent="0.2">
      <c r="A7" s="10" t="s">
        <v>98</v>
      </c>
      <c r="B7" s="18" t="s">
        <v>113</v>
      </c>
      <c r="C7" s="5">
        <v>339.85199999999998</v>
      </c>
      <c r="D7" s="5">
        <v>328.20800000000003</v>
      </c>
      <c r="E7" s="5">
        <v>322.15300000000002</v>
      </c>
      <c r="F7" s="6">
        <v>107184.56050999943</v>
      </c>
      <c r="G7" s="6">
        <v>108027.31735000033</v>
      </c>
      <c r="H7" s="6">
        <v>111634.13910999798</v>
      </c>
      <c r="I7" s="7">
        <f t="shared" si="1"/>
        <v>315.38599304991419</v>
      </c>
      <c r="J7" s="7">
        <f t="shared" si="0"/>
        <v>329.1428525508224</v>
      </c>
      <c r="K7" s="7">
        <f t="shared" si="0"/>
        <v>346.52521972478286</v>
      </c>
      <c r="L7" s="5">
        <v>27.556999999999999</v>
      </c>
      <c r="M7" s="11">
        <v>0.99266236103457195</v>
      </c>
      <c r="N7" s="51"/>
    </row>
    <row r="8" spans="1:14" x14ac:dyDescent="0.2">
      <c r="A8" s="10" t="s">
        <v>76</v>
      </c>
      <c r="B8" s="18" t="s">
        <v>77</v>
      </c>
      <c r="C8" s="5">
        <v>719.23400000000004</v>
      </c>
      <c r="D8" s="5">
        <v>703.93100000000004</v>
      </c>
      <c r="E8" s="5">
        <v>683.12599999999998</v>
      </c>
      <c r="F8" s="6">
        <v>250318.9351899983</v>
      </c>
      <c r="G8" s="6">
        <v>248155.01073000106</v>
      </c>
      <c r="H8" s="6">
        <v>245411.84587999625</v>
      </c>
      <c r="I8" s="7">
        <f t="shared" si="1"/>
        <v>348.03545882146602</v>
      </c>
      <c r="J8" s="7">
        <f t="shared" si="0"/>
        <v>352.5274646662827</v>
      </c>
      <c r="K8" s="7">
        <f t="shared" si="0"/>
        <v>359.24828784147621</v>
      </c>
      <c r="L8" s="5">
        <v>59.447000000000003</v>
      </c>
      <c r="M8" s="11">
        <v>0.98300181711219259</v>
      </c>
      <c r="N8" s="51"/>
    </row>
    <row r="9" spans="1:14" x14ac:dyDescent="0.2">
      <c r="A9" s="10" t="s">
        <v>54</v>
      </c>
      <c r="B9" s="18" t="s">
        <v>49</v>
      </c>
      <c r="C9" s="5">
        <v>3625.9409999999998</v>
      </c>
      <c r="D9" s="5">
        <v>3592.76</v>
      </c>
      <c r="E9" s="5">
        <v>3552.2919999999999</v>
      </c>
      <c r="F9" s="6">
        <v>1194596.026820095</v>
      </c>
      <c r="G9" s="6">
        <v>1231570.5879999183</v>
      </c>
      <c r="H9" s="6">
        <v>1237319.4459099034</v>
      </c>
      <c r="I9" s="7">
        <f t="shared" si="1"/>
        <v>329.45820872984285</v>
      </c>
      <c r="J9" s="7">
        <f t="shared" si="0"/>
        <v>342.79233458397391</v>
      </c>
      <c r="K9" s="7">
        <f t="shared" si="0"/>
        <v>348.31580453124445</v>
      </c>
      <c r="L9" s="5">
        <v>301.80500000000001</v>
      </c>
      <c r="M9" s="11">
        <v>0.97227689577527088</v>
      </c>
      <c r="N9" s="51"/>
    </row>
    <row r="10" spans="1:14" x14ac:dyDescent="0.2">
      <c r="A10" s="10" t="s">
        <v>55</v>
      </c>
      <c r="B10" s="18" t="s">
        <v>38</v>
      </c>
      <c r="C10" s="5">
        <v>1356.2339999999999</v>
      </c>
      <c r="D10" s="5">
        <v>1318.3810000000001</v>
      </c>
      <c r="E10" s="5">
        <v>1273.6030000000001</v>
      </c>
      <c r="F10" s="6">
        <v>457877.10809000896</v>
      </c>
      <c r="G10" s="6">
        <v>456988.30210999364</v>
      </c>
      <c r="H10" s="6">
        <v>453744.30857998104</v>
      </c>
      <c r="I10" s="7">
        <f t="shared" si="1"/>
        <v>337.60922384338471</v>
      </c>
      <c r="J10" s="7">
        <f t="shared" si="0"/>
        <v>346.62840416389014</v>
      </c>
      <c r="K10" s="7">
        <f t="shared" si="0"/>
        <v>356.26824731096031</v>
      </c>
      <c r="L10" s="5">
        <v>108.22199999999999</v>
      </c>
      <c r="M10" s="11">
        <v>1.0646393120600108</v>
      </c>
      <c r="N10" s="51"/>
    </row>
    <row r="11" spans="1:14" x14ac:dyDescent="0.2">
      <c r="A11" s="10" t="s">
        <v>87</v>
      </c>
      <c r="B11" s="18" t="s">
        <v>113</v>
      </c>
      <c r="C11" s="5">
        <v>147.88499999999999</v>
      </c>
      <c r="D11" s="5">
        <v>143.63</v>
      </c>
      <c r="E11" s="5">
        <v>140.62899999999999</v>
      </c>
      <c r="F11" s="6">
        <v>51734.507759999709</v>
      </c>
      <c r="G11" s="6">
        <v>54924.712350000329</v>
      </c>
      <c r="H11" s="6">
        <v>52526.553199999733</v>
      </c>
      <c r="I11" s="7">
        <f t="shared" si="1"/>
        <v>349.82931169489609</v>
      </c>
      <c r="J11" s="7">
        <f t="shared" si="0"/>
        <v>382.40417983708369</v>
      </c>
      <c r="K11" s="7">
        <f t="shared" si="0"/>
        <v>373.51153176087246</v>
      </c>
      <c r="L11" s="5">
        <v>12.106999999999999</v>
      </c>
      <c r="M11" s="11">
        <v>1.0357456874722142</v>
      </c>
      <c r="N11" s="51"/>
    </row>
    <row r="12" spans="1:14" x14ac:dyDescent="0.2">
      <c r="A12" s="10" t="s">
        <v>52</v>
      </c>
      <c r="B12" s="18" t="s">
        <v>49</v>
      </c>
      <c r="C12" s="5">
        <v>978.48500000000001</v>
      </c>
      <c r="D12" s="5">
        <v>978.54200000000003</v>
      </c>
      <c r="E12" s="5">
        <v>983.26800000000003</v>
      </c>
      <c r="F12" s="6">
        <v>279772.922910002</v>
      </c>
      <c r="G12" s="6">
        <v>285186.99649000179</v>
      </c>
      <c r="H12" s="6">
        <v>288714.03860999917</v>
      </c>
      <c r="I12" s="7">
        <f t="shared" si="1"/>
        <v>285.92459047405123</v>
      </c>
      <c r="J12" s="7">
        <f t="shared" si="0"/>
        <v>291.44073171105765</v>
      </c>
      <c r="K12" s="7">
        <f t="shared" si="0"/>
        <v>293.62700566885036</v>
      </c>
      <c r="L12" s="5">
        <v>82.661000000000001</v>
      </c>
      <c r="M12" s="11">
        <v>0.80736900831691349</v>
      </c>
      <c r="N12" s="51"/>
    </row>
    <row r="13" spans="1:14" x14ac:dyDescent="0.2">
      <c r="A13" s="10" t="s">
        <v>95</v>
      </c>
      <c r="B13" s="18" t="s">
        <v>90</v>
      </c>
      <c r="C13" s="5">
        <v>94.832999999999998</v>
      </c>
      <c r="D13" s="5">
        <v>91.953000000000003</v>
      </c>
      <c r="E13" s="5">
        <v>90.637</v>
      </c>
      <c r="F13" s="6">
        <v>28598.530379999953</v>
      </c>
      <c r="G13" s="6">
        <v>28170.145610000094</v>
      </c>
      <c r="H13" s="6">
        <v>29921.27327000014</v>
      </c>
      <c r="I13" s="7">
        <f t="shared" si="1"/>
        <v>301.56728543861266</v>
      </c>
      <c r="J13" s="7">
        <f t="shared" si="0"/>
        <v>306.35374169412734</v>
      </c>
      <c r="K13" s="7">
        <f t="shared" si="0"/>
        <v>330.12206129947083</v>
      </c>
      <c r="L13" s="5">
        <v>7.7130000000000001</v>
      </c>
      <c r="M13" s="11">
        <v>1.0058008109454712</v>
      </c>
      <c r="N13" s="51"/>
    </row>
    <row r="14" spans="1:14" x14ac:dyDescent="0.2">
      <c r="A14" s="10" t="s">
        <v>88</v>
      </c>
      <c r="B14" s="18" t="s">
        <v>113</v>
      </c>
      <c r="C14" s="5">
        <v>687.13</v>
      </c>
      <c r="D14" s="5">
        <v>675.09799999999996</v>
      </c>
      <c r="E14" s="5">
        <v>655.197</v>
      </c>
      <c r="F14" s="6">
        <v>215399.69875999508</v>
      </c>
      <c r="G14" s="6">
        <v>225392.54830999923</v>
      </c>
      <c r="H14" s="6">
        <v>225082.67204000012</v>
      </c>
      <c r="I14" s="7">
        <f t="shared" si="1"/>
        <v>313.47736055767479</v>
      </c>
      <c r="J14" s="7">
        <f t="shared" si="0"/>
        <v>333.8664139280508</v>
      </c>
      <c r="K14" s="7">
        <f t="shared" si="0"/>
        <v>343.53434469327561</v>
      </c>
      <c r="L14" s="5">
        <v>56.198999999999998</v>
      </c>
      <c r="M14" s="11">
        <v>0.92116976026256181</v>
      </c>
      <c r="N14" s="51"/>
    </row>
    <row r="15" spans="1:14" x14ac:dyDescent="0.2">
      <c r="A15" s="10" t="s">
        <v>65</v>
      </c>
      <c r="B15" s="18" t="s">
        <v>49</v>
      </c>
      <c r="C15" s="5">
        <v>144.95699999999999</v>
      </c>
      <c r="D15" s="5">
        <v>142.91200000000001</v>
      </c>
      <c r="E15" s="5">
        <v>140.26599999999999</v>
      </c>
      <c r="F15" s="6">
        <v>48686.721240000057</v>
      </c>
      <c r="G15" s="6">
        <v>48026.460080000157</v>
      </c>
      <c r="H15" s="6">
        <v>52544.109809999951</v>
      </c>
      <c r="I15" s="7">
        <f t="shared" si="1"/>
        <v>335.87009416585647</v>
      </c>
      <c r="J15" s="7">
        <f t="shared" si="0"/>
        <v>336.05617498880537</v>
      </c>
      <c r="K15" s="7">
        <f t="shared" si="0"/>
        <v>374.60332375629127</v>
      </c>
      <c r="L15" s="5">
        <v>11.914999999999999</v>
      </c>
      <c r="M15" s="11">
        <v>1.032223544233053</v>
      </c>
      <c r="N15" s="51"/>
    </row>
    <row r="16" spans="1:14" x14ac:dyDescent="0.2">
      <c r="A16" s="10" t="s">
        <v>36</v>
      </c>
      <c r="B16" s="18" t="s">
        <v>36</v>
      </c>
      <c r="C16" s="5">
        <v>514.95000000000005</v>
      </c>
      <c r="D16" s="5">
        <v>473.55700000000002</v>
      </c>
      <c r="E16" s="5">
        <v>470.69</v>
      </c>
      <c r="F16" s="6">
        <v>167713.71299999722</v>
      </c>
      <c r="G16" s="6">
        <v>162098.73436000131</v>
      </c>
      <c r="H16" s="6">
        <v>161350.48977000007</v>
      </c>
      <c r="I16" s="7">
        <f t="shared" si="1"/>
        <v>325.68931546751571</v>
      </c>
      <c r="J16" s="7">
        <f t="shared" si="0"/>
        <v>342.30036586937013</v>
      </c>
      <c r="K16" s="7">
        <f t="shared" si="0"/>
        <v>342.79566119951573</v>
      </c>
      <c r="L16" s="5">
        <v>39.792999999999999</v>
      </c>
      <c r="M16" s="11">
        <v>1.0762149478688552</v>
      </c>
      <c r="N16" s="51"/>
    </row>
    <row r="17" spans="1:14" x14ac:dyDescent="0.2">
      <c r="A17" s="10" t="s">
        <v>45</v>
      </c>
      <c r="B17" s="18" t="s">
        <v>44</v>
      </c>
      <c r="C17" s="5">
        <v>429.05399999999997</v>
      </c>
      <c r="D17" s="5">
        <v>405.85399999999998</v>
      </c>
      <c r="E17" s="5">
        <v>368.745</v>
      </c>
      <c r="F17" s="6">
        <v>161892.12976999674</v>
      </c>
      <c r="G17" s="6">
        <v>160323.15016999783</v>
      </c>
      <c r="H17" s="6">
        <v>149884.19136999935</v>
      </c>
      <c r="I17" s="7">
        <f t="shared" si="1"/>
        <v>377.32343660703958</v>
      </c>
      <c r="J17" s="7">
        <f t="shared" si="0"/>
        <v>395.02666025220356</v>
      </c>
      <c r="K17" s="7">
        <f t="shared" si="0"/>
        <v>406.47111518800079</v>
      </c>
      <c r="L17" s="5">
        <v>31.266999999999999</v>
      </c>
      <c r="M17" s="11">
        <v>1.075319335916745</v>
      </c>
      <c r="N17" s="51"/>
    </row>
    <row r="18" spans="1:14" x14ac:dyDescent="0.2">
      <c r="A18" s="10" t="s">
        <v>97</v>
      </c>
      <c r="B18" s="18" t="s">
        <v>90</v>
      </c>
      <c r="C18" s="5">
        <v>201.68199999999999</v>
      </c>
      <c r="D18" s="5">
        <v>197.02199999999999</v>
      </c>
      <c r="E18" s="5">
        <v>192.28399999999999</v>
      </c>
      <c r="F18" s="6">
        <v>59701.565160000682</v>
      </c>
      <c r="G18" s="6">
        <v>59885.771719999873</v>
      </c>
      <c r="H18" s="6">
        <v>59853.910650000187</v>
      </c>
      <c r="I18" s="7">
        <f t="shared" si="1"/>
        <v>296.01831179778407</v>
      </c>
      <c r="J18" s="7">
        <f t="shared" si="0"/>
        <v>303.95474474931672</v>
      </c>
      <c r="K18" s="7">
        <f t="shared" si="0"/>
        <v>311.27868491398237</v>
      </c>
      <c r="L18" s="5">
        <v>16.373999999999999</v>
      </c>
      <c r="M18" s="11">
        <v>0.9674375145332228</v>
      </c>
      <c r="N18" s="51"/>
    </row>
    <row r="19" spans="1:14" x14ac:dyDescent="0.2">
      <c r="A19" s="10" t="s">
        <v>96</v>
      </c>
      <c r="B19" s="18" t="s">
        <v>90</v>
      </c>
      <c r="C19" s="5">
        <v>239.47300000000001</v>
      </c>
      <c r="D19" s="5">
        <v>233.935</v>
      </c>
      <c r="E19" s="5">
        <v>228.42599999999999</v>
      </c>
      <c r="F19" s="6">
        <v>70684.603610000995</v>
      </c>
      <c r="G19" s="6">
        <v>73167.794910000288</v>
      </c>
      <c r="H19" s="6">
        <v>70581.141929999474</v>
      </c>
      <c r="I19" s="7">
        <f t="shared" si="1"/>
        <v>295.1673199483908</v>
      </c>
      <c r="J19" s="7">
        <f t="shared" si="0"/>
        <v>312.76976472097073</v>
      </c>
      <c r="K19" s="7">
        <f t="shared" si="0"/>
        <v>308.98909025242079</v>
      </c>
      <c r="L19" s="5">
        <v>19.402999999999999</v>
      </c>
      <c r="M19" s="11">
        <v>0.98577328980570911</v>
      </c>
      <c r="N19" s="51"/>
    </row>
    <row r="20" spans="1:14" x14ac:dyDescent="0.2">
      <c r="A20" s="10" t="s">
        <v>79</v>
      </c>
      <c r="B20" s="18" t="s">
        <v>77</v>
      </c>
      <c r="C20" s="5">
        <v>179.93600000000001</v>
      </c>
      <c r="D20" s="5">
        <v>174.334</v>
      </c>
      <c r="E20" s="5">
        <v>166.37</v>
      </c>
      <c r="F20" s="6">
        <v>64870.767249999495</v>
      </c>
      <c r="G20" s="6">
        <v>65327.268280000186</v>
      </c>
      <c r="H20" s="6">
        <v>64466.300730000286</v>
      </c>
      <c r="I20" s="7">
        <f t="shared" si="1"/>
        <v>360.52133675306493</v>
      </c>
      <c r="J20" s="7">
        <f t="shared" ref="J20:J69" si="2">G20/D20</f>
        <v>374.72477130106682</v>
      </c>
      <c r="K20" s="7">
        <f t="shared" ref="K20:K69" si="3">H20/E20</f>
        <v>387.48753218729507</v>
      </c>
      <c r="L20" s="5">
        <v>14.201000000000001</v>
      </c>
      <c r="M20" s="11">
        <v>1.0702863637770061</v>
      </c>
      <c r="N20" s="51"/>
    </row>
    <row r="21" spans="1:14" x14ac:dyDescent="0.2">
      <c r="A21" s="10" t="s">
        <v>105</v>
      </c>
      <c r="B21" s="18" t="s">
        <v>103</v>
      </c>
      <c r="C21" s="5">
        <v>46.067</v>
      </c>
      <c r="D21" s="5">
        <v>45.344999999999999</v>
      </c>
      <c r="E21" s="5">
        <v>41.938000000000002</v>
      </c>
      <c r="F21" s="6">
        <v>18038.160260000106</v>
      </c>
      <c r="G21" s="6">
        <v>17804.815320000078</v>
      </c>
      <c r="H21" s="6">
        <v>17451.846399999973</v>
      </c>
      <c r="I21" s="7">
        <f t="shared" si="1"/>
        <v>391.56359780320201</v>
      </c>
      <c r="J21" s="7">
        <f t="shared" si="2"/>
        <v>392.65222891167889</v>
      </c>
      <c r="K21" s="7">
        <f t="shared" si="3"/>
        <v>416.13444608708028</v>
      </c>
      <c r="L21" s="5">
        <v>3.5289999999999999</v>
      </c>
      <c r="M21" s="11">
        <v>1.0796725368413003</v>
      </c>
      <c r="N21" s="51"/>
    </row>
    <row r="22" spans="1:14" x14ac:dyDescent="0.2">
      <c r="A22" s="10" t="s">
        <v>100</v>
      </c>
      <c r="B22" s="18" t="s">
        <v>114</v>
      </c>
      <c r="C22" s="5">
        <v>178.48400000000001</v>
      </c>
      <c r="D22" s="5">
        <v>171.72200000000001</v>
      </c>
      <c r="E22" s="5">
        <v>161.352</v>
      </c>
      <c r="F22" s="6">
        <v>51048.173110000193</v>
      </c>
      <c r="G22" s="6">
        <v>50477.045690000312</v>
      </c>
      <c r="H22" s="6">
        <v>44749.959450000264</v>
      </c>
      <c r="I22" s="7">
        <f t="shared" si="1"/>
        <v>286.00979981399001</v>
      </c>
      <c r="J22" s="7">
        <f t="shared" si="2"/>
        <v>293.94629511652732</v>
      </c>
      <c r="K22" s="7">
        <f t="shared" si="3"/>
        <v>277.34369236204236</v>
      </c>
      <c r="L22" s="5">
        <v>13.62</v>
      </c>
      <c r="M22" s="11">
        <v>0.94220119153318438</v>
      </c>
      <c r="N22" s="51"/>
    </row>
    <row r="23" spans="1:14" x14ac:dyDescent="0.2">
      <c r="A23" s="10" t="s">
        <v>86</v>
      </c>
      <c r="B23" s="18" t="s">
        <v>84</v>
      </c>
      <c r="C23" s="5">
        <v>362.56099999999998</v>
      </c>
      <c r="D23" s="5">
        <v>351.94600000000003</v>
      </c>
      <c r="E23" s="5">
        <v>343.49799999999999</v>
      </c>
      <c r="F23" s="6">
        <v>127073.28806000049</v>
      </c>
      <c r="G23" s="6">
        <v>124042.24006000183</v>
      </c>
      <c r="H23" s="6">
        <v>125435.85047</v>
      </c>
      <c r="I23" s="7">
        <f t="shared" si="1"/>
        <v>350.48802287063552</v>
      </c>
      <c r="J23" s="7">
        <f t="shared" si="2"/>
        <v>352.446795985753</v>
      </c>
      <c r="K23" s="7">
        <f t="shared" si="3"/>
        <v>365.17199654728705</v>
      </c>
      <c r="L23" s="5">
        <v>29.391999999999999</v>
      </c>
      <c r="M23" s="11">
        <v>1.0487312595886182</v>
      </c>
      <c r="N23" s="51"/>
    </row>
    <row r="24" spans="1:14" x14ac:dyDescent="0.2">
      <c r="A24" s="10" t="s">
        <v>110</v>
      </c>
      <c r="B24" s="18" t="s">
        <v>114</v>
      </c>
      <c r="C24" s="5">
        <v>125.12</v>
      </c>
      <c r="D24" s="5">
        <v>118.30200000000001</v>
      </c>
      <c r="E24" s="5">
        <v>110.209</v>
      </c>
      <c r="F24" s="6">
        <v>36550.222030000485</v>
      </c>
      <c r="G24" s="6">
        <v>34101.131410000271</v>
      </c>
      <c r="H24" s="6">
        <v>34823.098249999894</v>
      </c>
      <c r="I24" s="7">
        <f t="shared" si="1"/>
        <v>292.12133975384018</v>
      </c>
      <c r="J24" s="7">
        <f t="shared" si="2"/>
        <v>288.25490194586962</v>
      </c>
      <c r="K24" s="7">
        <f t="shared" si="3"/>
        <v>315.97327123919001</v>
      </c>
      <c r="L24" s="5">
        <v>9.3640000000000008</v>
      </c>
      <c r="M24" s="11">
        <v>1.0364897681387042</v>
      </c>
      <c r="N24" s="51"/>
    </row>
    <row r="25" spans="1:14" x14ac:dyDescent="0.2">
      <c r="A25" s="10" t="s">
        <v>43</v>
      </c>
      <c r="B25" s="18" t="s">
        <v>44</v>
      </c>
      <c r="C25" s="5">
        <v>576.57600000000002</v>
      </c>
      <c r="D25" s="5">
        <v>545.80899999999997</v>
      </c>
      <c r="E25" s="5">
        <v>489.86200000000002</v>
      </c>
      <c r="F25" s="6">
        <v>232198.11351001143</v>
      </c>
      <c r="G25" s="6">
        <v>230496.3618600046</v>
      </c>
      <c r="H25" s="6">
        <v>210555.05724999949</v>
      </c>
      <c r="I25" s="7">
        <f t="shared" si="1"/>
        <v>402.71900583793189</v>
      </c>
      <c r="J25" s="7">
        <f t="shared" si="2"/>
        <v>422.30223733944405</v>
      </c>
      <c r="K25" s="7">
        <f t="shared" si="3"/>
        <v>429.82525129526169</v>
      </c>
      <c r="L25" s="5">
        <v>41.502000000000002</v>
      </c>
      <c r="M25" s="11">
        <v>1.1776484393757676</v>
      </c>
      <c r="N25" s="51"/>
    </row>
    <row r="26" spans="1:14" x14ac:dyDescent="0.2">
      <c r="A26" s="10" t="s">
        <v>83</v>
      </c>
      <c r="B26" s="18" t="s">
        <v>84</v>
      </c>
      <c r="C26" s="5">
        <v>543.27700000000004</v>
      </c>
      <c r="D26" s="5">
        <v>522.33900000000006</v>
      </c>
      <c r="E26" s="5">
        <v>517.76900000000001</v>
      </c>
      <c r="F26" s="6">
        <v>171921.73927999844</v>
      </c>
      <c r="G26" s="6">
        <v>168337.10663000349</v>
      </c>
      <c r="H26" s="6">
        <v>163895.10461999883</v>
      </c>
      <c r="I26" s="7">
        <f t="shared" si="1"/>
        <v>316.45318922022915</v>
      </c>
      <c r="J26" s="7">
        <f t="shared" si="2"/>
        <v>322.27558468734571</v>
      </c>
      <c r="K26" s="7">
        <f t="shared" si="3"/>
        <v>316.54097603371162</v>
      </c>
      <c r="L26" s="5">
        <v>44.097000000000001</v>
      </c>
      <c r="M26" s="11">
        <v>0.93005386742628038</v>
      </c>
      <c r="N26" s="51"/>
    </row>
    <row r="27" spans="1:14" x14ac:dyDescent="0.2">
      <c r="A27" s="10" t="s">
        <v>99</v>
      </c>
      <c r="B27" s="18" t="s">
        <v>90</v>
      </c>
      <c r="C27" s="5">
        <v>165.40199999999999</v>
      </c>
      <c r="D27" s="5">
        <v>163.41</v>
      </c>
      <c r="E27" s="5">
        <v>160.86000000000001</v>
      </c>
      <c r="F27" s="6">
        <v>50868.403720000628</v>
      </c>
      <c r="G27" s="6">
        <v>50821.496849999894</v>
      </c>
      <c r="H27" s="6">
        <v>50428.015690000022</v>
      </c>
      <c r="I27" s="7">
        <f t="shared" si="1"/>
        <v>307.54406669810902</v>
      </c>
      <c r="J27" s="7">
        <f t="shared" si="2"/>
        <v>311.00603910409336</v>
      </c>
      <c r="K27" s="7">
        <f t="shared" si="3"/>
        <v>313.49008883501193</v>
      </c>
      <c r="L27" s="5">
        <v>13.728</v>
      </c>
      <c r="M27" s="11">
        <v>0.98197085896315517</v>
      </c>
      <c r="N27" s="51"/>
    </row>
    <row r="28" spans="1:14" x14ac:dyDescent="0.2">
      <c r="A28" s="10" t="s">
        <v>82</v>
      </c>
      <c r="B28" s="18" t="s">
        <v>113</v>
      </c>
      <c r="C28" s="5">
        <v>1382.71</v>
      </c>
      <c r="D28" s="5">
        <v>1359.1569999999999</v>
      </c>
      <c r="E28" s="5">
        <v>1313.82</v>
      </c>
      <c r="F28" s="6">
        <v>444793.76711999055</v>
      </c>
      <c r="G28" s="6">
        <v>437403.50501999713</v>
      </c>
      <c r="H28" s="6">
        <v>438223.83543999936</v>
      </c>
      <c r="I28" s="7">
        <f t="shared" si="1"/>
        <v>321.68261393928628</v>
      </c>
      <c r="J28" s="7">
        <f t="shared" si="2"/>
        <v>321.81970517018794</v>
      </c>
      <c r="K28" s="7">
        <f t="shared" si="3"/>
        <v>333.54937163386109</v>
      </c>
      <c r="L28" s="5">
        <v>115.949</v>
      </c>
      <c r="M28" s="11">
        <v>1.006580742904293</v>
      </c>
      <c r="N28" s="51"/>
    </row>
    <row r="29" spans="1:14" x14ac:dyDescent="0.2">
      <c r="A29" s="10" t="s">
        <v>111</v>
      </c>
      <c r="B29" s="18" t="s">
        <v>114</v>
      </c>
      <c r="C29" s="5">
        <v>57.920999999999999</v>
      </c>
      <c r="D29" s="5">
        <v>56.390999999999998</v>
      </c>
      <c r="E29" s="5">
        <v>53.104999999999997</v>
      </c>
      <c r="F29" s="6">
        <v>15566.129420000087</v>
      </c>
      <c r="G29" s="6">
        <v>17840.431680000052</v>
      </c>
      <c r="H29" s="6">
        <v>16117.494749999962</v>
      </c>
      <c r="I29" s="7">
        <f t="shared" si="1"/>
        <v>268.74759448214098</v>
      </c>
      <c r="J29" s="7">
        <f t="shared" si="2"/>
        <v>316.37019524392286</v>
      </c>
      <c r="K29" s="7">
        <f t="shared" si="3"/>
        <v>303.50239619621436</v>
      </c>
      <c r="L29" s="5">
        <v>4.4610000000000003</v>
      </c>
      <c r="M29" s="11">
        <v>1.0089456650275674</v>
      </c>
      <c r="N29" s="51"/>
    </row>
    <row r="30" spans="1:14" x14ac:dyDescent="0.2">
      <c r="A30" s="10" t="s">
        <v>80</v>
      </c>
      <c r="B30" s="18" t="s">
        <v>77</v>
      </c>
      <c r="C30" s="5">
        <v>408.404</v>
      </c>
      <c r="D30" s="5">
        <v>400.31</v>
      </c>
      <c r="E30" s="5">
        <v>390.52</v>
      </c>
      <c r="F30" s="6">
        <v>140883.30516999919</v>
      </c>
      <c r="G30" s="6">
        <v>151163.46340000088</v>
      </c>
      <c r="H30" s="6">
        <v>145240.82302999994</v>
      </c>
      <c r="I30" s="7">
        <f t="shared" si="1"/>
        <v>344.96063988109614</v>
      </c>
      <c r="J30" s="7">
        <f t="shared" si="2"/>
        <v>377.61600609527835</v>
      </c>
      <c r="K30" s="7">
        <f t="shared" si="3"/>
        <v>371.91647810611477</v>
      </c>
      <c r="L30" s="5">
        <v>33.36</v>
      </c>
      <c r="M30" s="11">
        <v>1.0433800392266661</v>
      </c>
      <c r="N30" s="51"/>
    </row>
    <row r="31" spans="1:14" x14ac:dyDescent="0.2">
      <c r="A31" s="10" t="s">
        <v>66</v>
      </c>
      <c r="B31" s="18" t="s">
        <v>49</v>
      </c>
      <c r="C31" s="5">
        <v>250.923</v>
      </c>
      <c r="D31" s="5">
        <v>243.39400000000001</v>
      </c>
      <c r="E31" s="5">
        <v>235.44800000000001</v>
      </c>
      <c r="F31" s="6">
        <v>85410.406410000302</v>
      </c>
      <c r="G31" s="6">
        <v>82585.489440000019</v>
      </c>
      <c r="H31" s="6">
        <v>82205.674519999506</v>
      </c>
      <c r="I31" s="7">
        <f t="shared" si="1"/>
        <v>340.38492449875179</v>
      </c>
      <c r="J31" s="7">
        <f t="shared" si="2"/>
        <v>339.3078278018358</v>
      </c>
      <c r="K31" s="7">
        <f t="shared" si="3"/>
        <v>349.14577537290398</v>
      </c>
      <c r="L31" s="5">
        <v>19.948</v>
      </c>
      <c r="M31" s="11">
        <v>0.99178997248805423</v>
      </c>
      <c r="N31" s="51"/>
    </row>
    <row r="32" spans="1:14" x14ac:dyDescent="0.2">
      <c r="A32" s="10" t="s">
        <v>91</v>
      </c>
      <c r="B32" s="18" t="s">
        <v>72</v>
      </c>
      <c r="C32" s="5">
        <v>310.197</v>
      </c>
      <c r="D32" s="5">
        <v>301.26600000000002</v>
      </c>
      <c r="E32" s="5">
        <v>290.18400000000003</v>
      </c>
      <c r="F32" s="6">
        <v>99758.325840000107</v>
      </c>
      <c r="G32" s="6">
        <v>99936.288320000109</v>
      </c>
      <c r="H32" s="6">
        <v>101402.66281999818</v>
      </c>
      <c r="I32" s="7">
        <f t="shared" si="1"/>
        <v>321.59668159266567</v>
      </c>
      <c r="J32" s="7">
        <f t="shared" si="2"/>
        <v>331.72109803296786</v>
      </c>
      <c r="K32" s="7">
        <f t="shared" si="3"/>
        <v>349.44263922200457</v>
      </c>
      <c r="L32" s="5">
        <v>24.811</v>
      </c>
      <c r="M32" s="11">
        <v>1.0158983146335792</v>
      </c>
      <c r="N32" s="51"/>
    </row>
    <row r="33" spans="1:14" x14ac:dyDescent="0.2">
      <c r="A33" s="10" t="s">
        <v>63</v>
      </c>
      <c r="B33" s="18" t="s">
        <v>49</v>
      </c>
      <c r="C33" s="5">
        <v>292.23099999999999</v>
      </c>
      <c r="D33" s="5">
        <v>285.96699999999998</v>
      </c>
      <c r="E33" s="5">
        <v>279.24799999999999</v>
      </c>
      <c r="F33" s="6">
        <v>99652.309220000039</v>
      </c>
      <c r="G33" s="6">
        <v>103639.90129999978</v>
      </c>
      <c r="H33" s="6">
        <v>105890.73035999999</v>
      </c>
      <c r="I33" s="7">
        <f t="shared" si="1"/>
        <v>341.00526371261105</v>
      </c>
      <c r="J33" s="7">
        <f t="shared" si="2"/>
        <v>362.41909486059507</v>
      </c>
      <c r="K33" s="7">
        <f t="shared" si="3"/>
        <v>379.19960164441642</v>
      </c>
      <c r="L33" s="5">
        <v>23.805</v>
      </c>
      <c r="M33" s="11">
        <v>1.0749367761197539</v>
      </c>
      <c r="N33" s="51"/>
    </row>
    <row r="34" spans="1:14" x14ac:dyDescent="0.2">
      <c r="A34" s="10" t="s">
        <v>62</v>
      </c>
      <c r="B34" s="18" t="s">
        <v>49</v>
      </c>
      <c r="C34" s="5">
        <v>475.25599999999997</v>
      </c>
      <c r="D34" s="5">
        <v>467.512</v>
      </c>
      <c r="E34" s="5">
        <v>452.10700000000003</v>
      </c>
      <c r="F34" s="6">
        <v>166237.18731999735</v>
      </c>
      <c r="G34" s="6">
        <v>173682.5137900004</v>
      </c>
      <c r="H34" s="6">
        <v>170459.05522999985</v>
      </c>
      <c r="I34" s="7">
        <f t="shared" si="1"/>
        <v>349.78451049539063</v>
      </c>
      <c r="J34" s="7">
        <f t="shared" si="2"/>
        <v>371.50386255326151</v>
      </c>
      <c r="K34" s="7">
        <f t="shared" si="3"/>
        <v>377.03255032547571</v>
      </c>
      <c r="L34" s="5">
        <v>38.573</v>
      </c>
      <c r="M34" s="11">
        <v>1.0595807687872347</v>
      </c>
      <c r="N34" s="51"/>
    </row>
    <row r="35" spans="1:14" x14ac:dyDescent="0.2">
      <c r="A35" s="10" t="s">
        <v>85</v>
      </c>
      <c r="B35" s="18" t="s">
        <v>84</v>
      </c>
      <c r="C35" s="5">
        <v>226.02099999999999</v>
      </c>
      <c r="D35" s="5">
        <v>215.13800000000001</v>
      </c>
      <c r="E35" s="5">
        <v>212.352</v>
      </c>
      <c r="F35" s="6">
        <v>77302.891210000249</v>
      </c>
      <c r="G35" s="6">
        <v>73741.512890000406</v>
      </c>
      <c r="H35" s="6">
        <v>79155.437719999973</v>
      </c>
      <c r="I35" s="7">
        <f t="shared" si="1"/>
        <v>342.01641090872198</v>
      </c>
      <c r="J35" s="7">
        <f t="shared" si="2"/>
        <v>342.7637743680819</v>
      </c>
      <c r="K35" s="7">
        <f t="shared" si="3"/>
        <v>372.75579095087386</v>
      </c>
      <c r="L35" s="5">
        <v>18.076000000000001</v>
      </c>
      <c r="M35" s="11">
        <v>1.0578819682604688</v>
      </c>
      <c r="N35" s="51"/>
    </row>
    <row r="36" spans="1:14" x14ac:dyDescent="0.2">
      <c r="A36" s="10" t="s">
        <v>60</v>
      </c>
      <c r="B36" s="18" t="s">
        <v>49</v>
      </c>
      <c r="C36" s="5">
        <v>190.846</v>
      </c>
      <c r="D36" s="5">
        <v>187.684</v>
      </c>
      <c r="E36" s="5">
        <v>183.202</v>
      </c>
      <c r="F36" s="6">
        <v>64374.898650000068</v>
      </c>
      <c r="G36" s="6">
        <v>61433.150030000383</v>
      </c>
      <c r="H36" s="6">
        <v>65966.19771000008</v>
      </c>
      <c r="I36" s="7">
        <f t="shared" si="1"/>
        <v>337.31332409377228</v>
      </c>
      <c r="J36" s="7">
        <f t="shared" si="2"/>
        <v>327.3222545875002</v>
      </c>
      <c r="K36" s="7">
        <f t="shared" si="3"/>
        <v>360.07356748288817</v>
      </c>
      <c r="L36" s="5">
        <v>15.484</v>
      </c>
      <c r="M36" s="11">
        <v>1.0124036690581222</v>
      </c>
      <c r="N36" s="51"/>
    </row>
    <row r="37" spans="1:14" x14ac:dyDescent="0.2">
      <c r="A37" s="10" t="s">
        <v>46</v>
      </c>
      <c r="B37" s="18" t="s">
        <v>44</v>
      </c>
      <c r="C37" s="5">
        <v>62.738</v>
      </c>
      <c r="D37" s="5">
        <v>60.386000000000003</v>
      </c>
      <c r="E37" s="5">
        <v>58.920999999999999</v>
      </c>
      <c r="F37" s="6">
        <v>26500.659100000274</v>
      </c>
      <c r="G37" s="6">
        <v>22694.318800000096</v>
      </c>
      <c r="H37" s="6">
        <v>26697.888569999999</v>
      </c>
      <c r="I37" s="7">
        <f t="shared" si="1"/>
        <v>422.40203863687515</v>
      </c>
      <c r="J37" s="7">
        <f t="shared" si="2"/>
        <v>375.82086576358915</v>
      </c>
      <c r="K37" s="7">
        <f t="shared" si="3"/>
        <v>453.11329695694235</v>
      </c>
      <c r="L37" s="5">
        <v>4.923</v>
      </c>
      <c r="M37" s="11">
        <v>0.91023700223520021</v>
      </c>
      <c r="N37" s="51"/>
    </row>
    <row r="38" spans="1:14" x14ac:dyDescent="0.2">
      <c r="A38" s="10" t="s">
        <v>71</v>
      </c>
      <c r="B38" s="18" t="s">
        <v>72</v>
      </c>
      <c r="C38" s="5">
        <v>1438.7049999999999</v>
      </c>
      <c r="D38" s="5">
        <v>1405.9280000000001</v>
      </c>
      <c r="E38" s="5">
        <v>1368.2919999999999</v>
      </c>
      <c r="F38" s="6">
        <v>483116.50507001672</v>
      </c>
      <c r="G38" s="6">
        <v>506693.15037001454</v>
      </c>
      <c r="H38" s="6">
        <v>492234.88117999432</v>
      </c>
      <c r="I38" s="7">
        <f t="shared" si="1"/>
        <v>335.79955937458806</v>
      </c>
      <c r="J38" s="7">
        <f t="shared" si="2"/>
        <v>360.39765220552869</v>
      </c>
      <c r="K38" s="7">
        <f t="shared" si="3"/>
        <v>359.74403210717765</v>
      </c>
      <c r="L38" s="5">
        <v>116.282</v>
      </c>
      <c r="M38" s="11">
        <v>1.0027267540004152</v>
      </c>
      <c r="N38" s="51"/>
    </row>
    <row r="39" spans="1:14" x14ac:dyDescent="0.2">
      <c r="A39" s="10" t="s">
        <v>50</v>
      </c>
      <c r="B39" s="18" t="s">
        <v>49</v>
      </c>
      <c r="C39" s="5">
        <v>217.191</v>
      </c>
      <c r="D39" s="5">
        <v>213.66</v>
      </c>
      <c r="E39" s="5">
        <v>209.89699999999999</v>
      </c>
      <c r="F39" s="6">
        <v>72619.19817000076</v>
      </c>
      <c r="G39" s="6">
        <v>74911.490760000699</v>
      </c>
      <c r="H39" s="6">
        <v>79558.511700000658</v>
      </c>
      <c r="I39" s="7">
        <f t="shared" si="1"/>
        <v>334.35638755749898</v>
      </c>
      <c r="J39" s="7">
        <f t="shared" si="2"/>
        <v>350.61074024150849</v>
      </c>
      <c r="K39" s="7">
        <f t="shared" si="3"/>
        <v>379.03596382988161</v>
      </c>
      <c r="L39" s="5">
        <v>17.788</v>
      </c>
      <c r="M39" s="11">
        <v>0.95518140319244993</v>
      </c>
      <c r="N39" s="51"/>
    </row>
    <row r="40" spans="1:14" x14ac:dyDescent="0.2">
      <c r="A40" s="10" t="s">
        <v>41</v>
      </c>
      <c r="B40" s="18" t="s">
        <v>41</v>
      </c>
      <c r="C40" s="5">
        <v>629.49</v>
      </c>
      <c r="D40" s="5">
        <v>561.67899999999997</v>
      </c>
      <c r="E40" s="5">
        <v>549.697</v>
      </c>
      <c r="F40" s="6">
        <v>207025.41470999655</v>
      </c>
      <c r="G40" s="6">
        <v>188408.3246900037</v>
      </c>
      <c r="H40" s="6">
        <v>188494.45484999902</v>
      </c>
      <c r="I40" s="7">
        <f t="shared" si="1"/>
        <v>328.87800395557758</v>
      </c>
      <c r="J40" s="7">
        <f t="shared" si="2"/>
        <v>335.43772277404656</v>
      </c>
      <c r="K40" s="7">
        <f t="shared" si="3"/>
        <v>342.90610072457923</v>
      </c>
      <c r="L40" s="5">
        <v>46.936999999999998</v>
      </c>
      <c r="M40" s="11">
        <v>1.045664504914501</v>
      </c>
      <c r="N40" s="51"/>
    </row>
    <row r="41" spans="1:14" x14ac:dyDescent="0.2">
      <c r="A41" s="10" t="s">
        <v>74</v>
      </c>
      <c r="B41" s="18" t="s">
        <v>75</v>
      </c>
      <c r="C41" s="5">
        <v>365.44499999999999</v>
      </c>
      <c r="D41" s="5">
        <v>353.90800000000002</v>
      </c>
      <c r="E41" s="5">
        <v>342.44200000000001</v>
      </c>
      <c r="F41" s="6">
        <v>125556.0412399989</v>
      </c>
      <c r="G41" s="6">
        <v>125310.31281000105</v>
      </c>
      <c r="H41" s="6">
        <v>128222.6146900014</v>
      </c>
      <c r="I41" s="7">
        <f t="shared" si="1"/>
        <v>343.5702807262349</v>
      </c>
      <c r="J41" s="7">
        <f t="shared" si="2"/>
        <v>354.07595423104607</v>
      </c>
      <c r="K41" s="7">
        <f t="shared" si="3"/>
        <v>374.43600577616473</v>
      </c>
      <c r="L41" s="5">
        <v>29.093</v>
      </c>
      <c r="M41" s="11">
        <v>1.0543077274330279</v>
      </c>
      <c r="N41" s="51"/>
    </row>
    <row r="42" spans="1:14" x14ac:dyDescent="0.2">
      <c r="A42" s="10" t="s">
        <v>48</v>
      </c>
      <c r="B42" s="18" t="s">
        <v>49</v>
      </c>
      <c r="C42" s="5">
        <v>604.11</v>
      </c>
      <c r="D42" s="5">
        <v>597.851</v>
      </c>
      <c r="E42" s="5">
        <v>588.90499999999997</v>
      </c>
      <c r="F42" s="6">
        <v>203797.8460899959</v>
      </c>
      <c r="G42" s="6">
        <v>207110.41961000121</v>
      </c>
      <c r="H42" s="6">
        <v>207306.86949000091</v>
      </c>
      <c r="I42" s="7">
        <f t="shared" si="1"/>
        <v>337.35221414973415</v>
      </c>
      <c r="J42" s="7">
        <f t="shared" si="2"/>
        <v>346.42481088097401</v>
      </c>
      <c r="K42" s="7">
        <f t="shared" si="3"/>
        <v>352.02090233569237</v>
      </c>
      <c r="L42" s="5">
        <v>49.530999999999999</v>
      </c>
      <c r="M42" s="11">
        <v>0.92917933023829313</v>
      </c>
      <c r="N42" s="51"/>
    </row>
    <row r="43" spans="1:14" x14ac:dyDescent="0.2">
      <c r="A43" s="10" t="s">
        <v>68</v>
      </c>
      <c r="B43" s="18" t="s">
        <v>112</v>
      </c>
      <c r="C43" s="5">
        <v>333.24900000000002</v>
      </c>
      <c r="D43" s="5">
        <v>322.59699999999998</v>
      </c>
      <c r="E43" s="5">
        <v>314.65199999999999</v>
      </c>
      <c r="F43" s="6">
        <v>103683.79661000018</v>
      </c>
      <c r="G43" s="6">
        <v>102563.96965000013</v>
      </c>
      <c r="H43" s="6">
        <v>104594.53379999791</v>
      </c>
      <c r="I43" s="7">
        <f t="shared" si="1"/>
        <v>311.13010574675445</v>
      </c>
      <c r="J43" s="7">
        <f t="shared" si="2"/>
        <v>317.93218675313204</v>
      </c>
      <c r="K43" s="7">
        <f t="shared" si="3"/>
        <v>332.41337668280488</v>
      </c>
      <c r="L43" s="5">
        <v>26.661999999999999</v>
      </c>
      <c r="M43" s="11">
        <v>0.94495134561906269</v>
      </c>
      <c r="N43" s="51"/>
    </row>
    <row r="44" spans="1:14" x14ac:dyDescent="0.2">
      <c r="A44" s="10" t="s">
        <v>102</v>
      </c>
      <c r="B44" s="18" t="s">
        <v>103</v>
      </c>
      <c r="C44" s="5">
        <v>118.818</v>
      </c>
      <c r="D44" s="5">
        <v>116.185</v>
      </c>
      <c r="E44" s="5">
        <v>111.595</v>
      </c>
      <c r="F44" s="6">
        <v>41334.264430000425</v>
      </c>
      <c r="G44" s="6">
        <v>40148.914020000338</v>
      </c>
      <c r="H44" s="6">
        <v>40765.102670000058</v>
      </c>
      <c r="I44" s="7">
        <f t="shared" si="1"/>
        <v>347.87880986046241</v>
      </c>
      <c r="J44" s="7">
        <f t="shared" si="2"/>
        <v>345.56021878900322</v>
      </c>
      <c r="K44" s="7">
        <f t="shared" si="3"/>
        <v>365.29506402616659</v>
      </c>
      <c r="L44" s="5">
        <v>9.1890000000000001</v>
      </c>
      <c r="M44" s="11">
        <v>1.0768833928560966</v>
      </c>
      <c r="N44" s="51"/>
    </row>
    <row r="45" spans="1:14" x14ac:dyDescent="0.2">
      <c r="A45" s="10" t="s">
        <v>107</v>
      </c>
      <c r="B45" s="18" t="s">
        <v>114</v>
      </c>
      <c r="C45" s="5">
        <v>252.11</v>
      </c>
      <c r="D45" s="5">
        <v>244.309</v>
      </c>
      <c r="E45" s="5">
        <v>236.09700000000001</v>
      </c>
      <c r="F45" s="6">
        <v>79243.422659999254</v>
      </c>
      <c r="G45" s="6">
        <v>75310.274730000077</v>
      </c>
      <c r="H45" s="6">
        <v>76449.313710000191</v>
      </c>
      <c r="I45" s="7">
        <f t="shared" si="1"/>
        <v>314.32082289476517</v>
      </c>
      <c r="J45" s="7">
        <f t="shared" si="2"/>
        <v>308.25829064831862</v>
      </c>
      <c r="K45" s="7">
        <f t="shared" si="3"/>
        <v>323.80468074562651</v>
      </c>
      <c r="L45" s="5">
        <v>19.943999999999999</v>
      </c>
      <c r="M45" s="11">
        <v>1.0102337116569637</v>
      </c>
      <c r="N45" s="51"/>
    </row>
    <row r="46" spans="1:14" x14ac:dyDescent="0.2">
      <c r="A46" s="10" t="s">
        <v>69</v>
      </c>
      <c r="B46" s="18" t="s">
        <v>112</v>
      </c>
      <c r="C46" s="5">
        <v>801.98500000000001</v>
      </c>
      <c r="D46" s="5">
        <v>784.37800000000004</v>
      </c>
      <c r="E46" s="5">
        <v>767.18899999999996</v>
      </c>
      <c r="F46" s="6">
        <v>269246.58387000102</v>
      </c>
      <c r="G46" s="6">
        <v>275203.30873000051</v>
      </c>
      <c r="H46" s="6">
        <v>274517.68160000438</v>
      </c>
      <c r="I46" s="7">
        <f t="shared" si="1"/>
        <v>335.72521165607964</v>
      </c>
      <c r="J46" s="7">
        <f t="shared" si="2"/>
        <v>350.85546602530985</v>
      </c>
      <c r="K46" s="7">
        <f t="shared" si="3"/>
        <v>357.82275501865172</v>
      </c>
      <c r="L46" s="5">
        <v>64.981999999999999</v>
      </c>
      <c r="M46" s="11">
        <v>1.0112252291374055</v>
      </c>
      <c r="N46" s="51"/>
    </row>
    <row r="47" spans="1:14" x14ac:dyDescent="0.2">
      <c r="A47" s="10" t="s">
        <v>47</v>
      </c>
      <c r="B47" s="18" t="s">
        <v>44</v>
      </c>
      <c r="C47" s="5">
        <v>90.667000000000002</v>
      </c>
      <c r="D47" s="5">
        <v>86.968999999999994</v>
      </c>
      <c r="E47" s="5">
        <v>82.343999999999994</v>
      </c>
      <c r="F47" s="6">
        <v>41664.414549999994</v>
      </c>
      <c r="G47" s="6">
        <v>44572.42978000013</v>
      </c>
      <c r="H47" s="6">
        <v>41593.412960000227</v>
      </c>
      <c r="I47" s="7">
        <f t="shared" si="1"/>
        <v>459.53229455038763</v>
      </c>
      <c r="J47" s="7">
        <f t="shared" si="2"/>
        <v>512.50939737147871</v>
      </c>
      <c r="K47" s="7">
        <f t="shared" si="3"/>
        <v>505.11771300884374</v>
      </c>
      <c r="L47" s="5">
        <v>6.992</v>
      </c>
      <c r="M47" s="11">
        <v>1.0492631015886407</v>
      </c>
      <c r="N47" s="51"/>
    </row>
    <row r="48" spans="1:14" x14ac:dyDescent="0.2">
      <c r="A48" s="10" t="s">
        <v>109</v>
      </c>
      <c r="B48" s="18" t="s">
        <v>114</v>
      </c>
      <c r="C48" s="5">
        <v>60.509</v>
      </c>
      <c r="D48" s="5">
        <v>57.853000000000002</v>
      </c>
      <c r="E48" s="5">
        <v>49.68</v>
      </c>
      <c r="F48" s="6">
        <v>20113.503210000104</v>
      </c>
      <c r="G48" s="6">
        <v>20367.514030000028</v>
      </c>
      <c r="H48" s="6">
        <v>16823.088860000011</v>
      </c>
      <c r="I48" s="7">
        <f t="shared" si="1"/>
        <v>332.40514981242632</v>
      </c>
      <c r="J48" s="7">
        <f t="shared" si="2"/>
        <v>352.05631566210963</v>
      </c>
      <c r="K48" s="7">
        <f t="shared" si="3"/>
        <v>338.62900281803564</v>
      </c>
      <c r="L48" s="5">
        <v>4.5709999999999997</v>
      </c>
      <c r="M48" s="11">
        <v>1.0237355774768842</v>
      </c>
      <c r="N48" s="51"/>
    </row>
    <row r="49" spans="1:14" x14ac:dyDescent="0.2">
      <c r="A49" s="10" t="s">
        <v>104</v>
      </c>
      <c r="B49" s="18" t="s">
        <v>103</v>
      </c>
      <c r="C49" s="5">
        <v>239.96199999999999</v>
      </c>
      <c r="D49" s="5">
        <v>232.02500000000001</v>
      </c>
      <c r="E49" s="5">
        <v>217.31800000000001</v>
      </c>
      <c r="F49" s="6">
        <v>83267.326139998113</v>
      </c>
      <c r="G49" s="6">
        <v>84492.129530000326</v>
      </c>
      <c r="H49" s="6">
        <v>81833.300609999889</v>
      </c>
      <c r="I49" s="7">
        <f t="shared" si="1"/>
        <v>347.00213425458247</v>
      </c>
      <c r="J49" s="7">
        <f t="shared" si="2"/>
        <v>364.1509730847983</v>
      </c>
      <c r="K49" s="7">
        <f t="shared" si="3"/>
        <v>376.56015889157771</v>
      </c>
      <c r="L49" s="5">
        <v>18.399999999999999</v>
      </c>
      <c r="M49" s="11">
        <v>1.0211725342401998</v>
      </c>
      <c r="N49" s="51"/>
    </row>
    <row r="50" spans="1:14" x14ac:dyDescent="0.2">
      <c r="A50" s="10" t="s">
        <v>56</v>
      </c>
      <c r="B50" s="18" t="s">
        <v>57</v>
      </c>
      <c r="C50" s="5">
        <v>581.65300000000002</v>
      </c>
      <c r="D50" s="5">
        <v>565.45899999999995</v>
      </c>
      <c r="E50" s="5">
        <v>549.82399999999996</v>
      </c>
      <c r="F50" s="6">
        <v>198398.38030999785</v>
      </c>
      <c r="G50" s="6">
        <v>195067.72521000361</v>
      </c>
      <c r="H50" s="6">
        <v>198141.28019000252</v>
      </c>
      <c r="I50" s="7">
        <f t="shared" si="1"/>
        <v>341.09405489183041</v>
      </c>
      <c r="J50" s="7">
        <f t="shared" si="2"/>
        <v>344.97235911003918</v>
      </c>
      <c r="K50" s="7">
        <f t="shared" si="3"/>
        <v>360.37219217422762</v>
      </c>
      <c r="L50" s="5">
        <v>46.436</v>
      </c>
      <c r="M50" s="11">
        <v>1.0627622738147104</v>
      </c>
      <c r="N50" s="51"/>
    </row>
    <row r="51" spans="1:14" x14ac:dyDescent="0.2">
      <c r="A51" s="10" t="s">
        <v>39</v>
      </c>
      <c r="B51" s="18" t="s">
        <v>112</v>
      </c>
      <c r="C51" s="5">
        <v>86.861000000000004</v>
      </c>
      <c r="D51" s="5">
        <v>83.286000000000001</v>
      </c>
      <c r="E51" s="5">
        <v>83.266999999999996</v>
      </c>
      <c r="F51" s="6">
        <v>26547.20564999996</v>
      </c>
      <c r="G51" s="6">
        <v>25856.294509999967</v>
      </c>
      <c r="H51" s="6">
        <v>27169.378690000052</v>
      </c>
      <c r="I51" s="7">
        <f t="shared" si="1"/>
        <v>305.62859798989143</v>
      </c>
      <c r="J51" s="7">
        <f t="shared" si="2"/>
        <v>310.45187078260409</v>
      </c>
      <c r="K51" s="7">
        <f t="shared" si="3"/>
        <v>326.29227292925231</v>
      </c>
      <c r="L51" s="5">
        <v>7.0330000000000004</v>
      </c>
      <c r="M51" s="11">
        <v>0.96378845093936893</v>
      </c>
      <c r="N51" s="51"/>
    </row>
    <row r="52" spans="1:14" x14ac:dyDescent="0.2">
      <c r="A52" s="10" t="s">
        <v>59</v>
      </c>
      <c r="B52" s="18" t="s">
        <v>57</v>
      </c>
      <c r="C52" s="5">
        <v>352.33199999999999</v>
      </c>
      <c r="D52" s="5">
        <v>340.72399999999999</v>
      </c>
      <c r="E52" s="5">
        <v>338.892</v>
      </c>
      <c r="F52" s="6">
        <v>117478.77269000182</v>
      </c>
      <c r="G52" s="6">
        <v>117899.20513000073</v>
      </c>
      <c r="H52" s="6">
        <v>122241.53893999929</v>
      </c>
      <c r="I52" s="7">
        <f t="shared" si="1"/>
        <v>333.43202629906398</v>
      </c>
      <c r="J52" s="7">
        <f t="shared" si="2"/>
        <v>346.02553717965492</v>
      </c>
      <c r="K52" s="7">
        <f t="shared" si="3"/>
        <v>360.70942642493566</v>
      </c>
      <c r="L52" s="5">
        <v>28.818000000000001</v>
      </c>
      <c r="M52" s="11">
        <v>1.0825244544432886</v>
      </c>
      <c r="N52" s="51"/>
    </row>
    <row r="53" spans="1:14" x14ac:dyDescent="0.2">
      <c r="A53" s="10" t="s">
        <v>78</v>
      </c>
      <c r="B53" s="18" t="s">
        <v>77</v>
      </c>
      <c r="C53" s="5">
        <v>656.04</v>
      </c>
      <c r="D53" s="5">
        <v>636.36500000000001</v>
      </c>
      <c r="E53" s="5">
        <v>609.99099999999999</v>
      </c>
      <c r="F53" s="6">
        <v>239157.151329999</v>
      </c>
      <c r="G53" s="6">
        <v>241598.67871999991</v>
      </c>
      <c r="H53" s="6">
        <v>235275.46453999894</v>
      </c>
      <c r="I53" s="7">
        <f t="shared" si="1"/>
        <v>364.54659979574268</v>
      </c>
      <c r="J53" s="7">
        <f t="shared" si="2"/>
        <v>379.65425301517195</v>
      </c>
      <c r="K53" s="7">
        <f t="shared" si="3"/>
        <v>385.70317355501794</v>
      </c>
      <c r="L53" s="5">
        <v>54.155000000000001</v>
      </c>
      <c r="M53" s="11">
        <v>1.0137123455252226</v>
      </c>
      <c r="N53" s="51"/>
    </row>
    <row r="54" spans="1:14" x14ac:dyDescent="0.2">
      <c r="A54" s="10" t="s">
        <v>67</v>
      </c>
      <c r="B54" s="18" t="s">
        <v>49</v>
      </c>
      <c r="C54" s="5">
        <v>358.76600000000002</v>
      </c>
      <c r="D54" s="5">
        <v>355.42399999999998</v>
      </c>
      <c r="E54" s="5">
        <v>349.31799999999998</v>
      </c>
      <c r="F54" s="6">
        <v>96648.881140000318</v>
      </c>
      <c r="G54" s="6">
        <v>102764.01041000096</v>
      </c>
      <c r="H54" s="6">
        <v>106944.39944000042</v>
      </c>
      <c r="I54" s="7">
        <f t="shared" si="1"/>
        <v>269.3925320125104</v>
      </c>
      <c r="J54" s="7">
        <f t="shared" si="2"/>
        <v>289.13075765846133</v>
      </c>
      <c r="K54" s="7">
        <f t="shared" si="3"/>
        <v>306.15198598411882</v>
      </c>
      <c r="L54" s="5">
        <v>29.707000000000001</v>
      </c>
      <c r="M54" s="11">
        <v>0.88524087027509857</v>
      </c>
      <c r="N54" s="51"/>
    </row>
    <row r="55" spans="1:14" x14ac:dyDescent="0.2">
      <c r="A55" s="10" t="s">
        <v>58</v>
      </c>
      <c r="B55" s="18" t="s">
        <v>57</v>
      </c>
      <c r="C55" s="5">
        <v>1464.048</v>
      </c>
      <c r="D55" s="5">
        <v>1422.259</v>
      </c>
      <c r="E55" s="5">
        <v>1391.48</v>
      </c>
      <c r="F55" s="6">
        <v>482874.0543400342</v>
      </c>
      <c r="G55" s="6">
        <v>481599.77437998954</v>
      </c>
      <c r="H55" s="6">
        <v>483547.42736996105</v>
      </c>
      <c r="I55" s="7">
        <f t="shared" si="1"/>
        <v>329.8211905210992</v>
      </c>
      <c r="J55" s="7">
        <f t="shared" si="2"/>
        <v>338.61608496060813</v>
      </c>
      <c r="K55" s="7">
        <f t="shared" si="3"/>
        <v>347.50584080975727</v>
      </c>
      <c r="L55" s="5">
        <v>117.828</v>
      </c>
      <c r="M55" s="11">
        <v>1.0427806396118926</v>
      </c>
      <c r="N55" s="51"/>
    </row>
    <row r="56" spans="1:14" x14ac:dyDescent="0.2">
      <c r="A56" s="10" t="s">
        <v>94</v>
      </c>
      <c r="B56" s="18" t="s">
        <v>90</v>
      </c>
      <c r="C56" s="5">
        <v>188.10499999999999</v>
      </c>
      <c r="D56" s="5">
        <v>178.98500000000001</v>
      </c>
      <c r="E56" s="5">
        <v>173.35599999999999</v>
      </c>
      <c r="F56" s="6">
        <v>58071.25439999927</v>
      </c>
      <c r="G56" s="6">
        <v>58573.485480000207</v>
      </c>
      <c r="H56" s="6">
        <v>55539.693889999944</v>
      </c>
      <c r="I56" s="7">
        <f t="shared" si="1"/>
        <v>308.71722920708794</v>
      </c>
      <c r="J56" s="7">
        <f t="shared" si="2"/>
        <v>327.25359935190215</v>
      </c>
      <c r="K56" s="7">
        <f t="shared" si="3"/>
        <v>320.37941513417445</v>
      </c>
      <c r="L56" s="5">
        <v>14.851000000000001</v>
      </c>
      <c r="M56" s="11">
        <v>0.95893693507955746</v>
      </c>
      <c r="N56" s="51"/>
    </row>
    <row r="57" spans="1:14" x14ac:dyDescent="0.2">
      <c r="A57" s="10" t="s">
        <v>106</v>
      </c>
      <c r="B57" s="18" t="s">
        <v>114</v>
      </c>
      <c r="C57" s="5">
        <v>493.67</v>
      </c>
      <c r="D57" s="5">
        <v>469.16399999999999</v>
      </c>
      <c r="E57" s="5">
        <v>434.36099999999999</v>
      </c>
      <c r="F57" s="6">
        <v>139421.94040999934</v>
      </c>
      <c r="G57" s="6">
        <v>131978.6781500004</v>
      </c>
      <c r="H57" s="6">
        <v>132474.36988000249</v>
      </c>
      <c r="I57" s="7">
        <f t="shared" si="1"/>
        <v>282.41930927542558</v>
      </c>
      <c r="J57" s="7">
        <f t="shared" si="2"/>
        <v>281.30606387105661</v>
      </c>
      <c r="K57" s="7">
        <f t="shared" si="3"/>
        <v>304.98679642049467</v>
      </c>
      <c r="L57" s="5">
        <v>36.844000000000001</v>
      </c>
      <c r="M57" s="11">
        <v>1.0131009209451696</v>
      </c>
      <c r="N57" s="51"/>
    </row>
    <row r="58" spans="1:14" x14ac:dyDescent="0.2">
      <c r="A58" s="10" t="s">
        <v>61</v>
      </c>
      <c r="B58" s="18" t="s">
        <v>113</v>
      </c>
      <c r="C58" s="5">
        <v>131.84800000000001</v>
      </c>
      <c r="D58" s="5">
        <v>129.28700000000001</v>
      </c>
      <c r="E58" s="5">
        <v>125.14</v>
      </c>
      <c r="F58" s="6">
        <v>50861.692269999803</v>
      </c>
      <c r="G58" s="6">
        <v>49146.684099999853</v>
      </c>
      <c r="H58" s="6">
        <v>49470.344309999848</v>
      </c>
      <c r="I58" s="7">
        <f t="shared" si="1"/>
        <v>385.76005908318518</v>
      </c>
      <c r="J58" s="7">
        <f t="shared" si="2"/>
        <v>380.13631764987855</v>
      </c>
      <c r="K58" s="7">
        <f t="shared" si="3"/>
        <v>395.31999608438429</v>
      </c>
      <c r="L58" s="5">
        <v>10.67</v>
      </c>
      <c r="M58" s="11">
        <v>1.0714920831978514</v>
      </c>
      <c r="N58" s="51"/>
    </row>
    <row r="59" spans="1:14" x14ac:dyDescent="0.2">
      <c r="A59" s="10" t="s">
        <v>70</v>
      </c>
      <c r="B59" s="18" t="s">
        <v>38</v>
      </c>
      <c r="C59" s="5">
        <v>151.345</v>
      </c>
      <c r="D59" s="5">
        <v>144.63800000000001</v>
      </c>
      <c r="E59" s="5">
        <v>140.21299999999999</v>
      </c>
      <c r="F59" s="6">
        <v>54529.833669999491</v>
      </c>
      <c r="G59" s="6">
        <v>52089.077069999781</v>
      </c>
      <c r="H59" s="6">
        <v>52188.512179999874</v>
      </c>
      <c r="I59" s="7">
        <f t="shared" si="1"/>
        <v>360.3015208298886</v>
      </c>
      <c r="J59" s="7">
        <f t="shared" si="2"/>
        <v>360.13410770336827</v>
      </c>
      <c r="K59" s="7">
        <f t="shared" si="3"/>
        <v>372.20879790033644</v>
      </c>
      <c r="L59" s="5">
        <v>11.891999999999999</v>
      </c>
      <c r="M59" s="11">
        <v>1.1046203057982147</v>
      </c>
      <c r="N59" s="51"/>
    </row>
    <row r="60" spans="1:14" x14ac:dyDescent="0.2">
      <c r="A60" s="10" t="s">
        <v>37</v>
      </c>
      <c r="B60" s="18" t="s">
        <v>38</v>
      </c>
      <c r="C60" s="5">
        <v>613.54700000000003</v>
      </c>
      <c r="D60" s="5">
        <v>586.13499999999999</v>
      </c>
      <c r="E60" s="5">
        <v>564.72</v>
      </c>
      <c r="F60" s="6">
        <v>201111.01880000302</v>
      </c>
      <c r="G60" s="6">
        <v>193765.88008000769</v>
      </c>
      <c r="H60" s="6">
        <v>197175.23738000059</v>
      </c>
      <c r="I60" s="7">
        <f t="shared" si="1"/>
        <v>327.78421017461255</v>
      </c>
      <c r="J60" s="7">
        <f t="shared" si="2"/>
        <v>330.58234038234826</v>
      </c>
      <c r="K60" s="7">
        <f t="shared" si="3"/>
        <v>349.15575396656851</v>
      </c>
      <c r="L60" s="5">
        <v>48.164000000000001</v>
      </c>
      <c r="M60" s="11">
        <v>1.033920214999299</v>
      </c>
      <c r="N60" s="51"/>
    </row>
    <row r="61" spans="1:14" x14ac:dyDescent="0.2">
      <c r="A61" s="10" t="s">
        <v>51</v>
      </c>
      <c r="B61" s="18" t="s">
        <v>49</v>
      </c>
      <c r="C61" s="5">
        <v>375.108</v>
      </c>
      <c r="D61" s="5">
        <v>372.71100000000001</v>
      </c>
      <c r="E61" s="5">
        <v>369.89499999999998</v>
      </c>
      <c r="F61" s="6">
        <v>136812.79302000196</v>
      </c>
      <c r="G61" s="6">
        <v>142948.08072999908</v>
      </c>
      <c r="H61" s="6">
        <v>144832.58149000001</v>
      </c>
      <c r="I61" s="7">
        <f t="shared" si="1"/>
        <v>364.72907274705409</v>
      </c>
      <c r="J61" s="7">
        <f t="shared" si="2"/>
        <v>383.53598560278363</v>
      </c>
      <c r="K61" s="7">
        <f t="shared" si="3"/>
        <v>391.55052512199416</v>
      </c>
      <c r="L61" s="5">
        <v>30.766999999999999</v>
      </c>
      <c r="M61" s="11">
        <v>1.0801717730082785</v>
      </c>
      <c r="N61" s="51"/>
    </row>
    <row r="62" spans="1:14" x14ac:dyDescent="0.2">
      <c r="A62" s="10" t="s">
        <v>92</v>
      </c>
      <c r="B62" s="18" t="s">
        <v>114</v>
      </c>
      <c r="C62" s="5">
        <v>121.009</v>
      </c>
      <c r="D62" s="5">
        <v>117.807</v>
      </c>
      <c r="E62" s="5">
        <v>112.265</v>
      </c>
      <c r="F62" s="6">
        <v>35298.68915000026</v>
      </c>
      <c r="G62" s="6">
        <v>33369.838580000076</v>
      </c>
      <c r="H62" s="6">
        <v>34204.560389999999</v>
      </c>
      <c r="I62" s="7">
        <f t="shared" si="1"/>
        <v>291.70300680114917</v>
      </c>
      <c r="J62" s="7">
        <f t="shared" si="2"/>
        <v>283.25853794766078</v>
      </c>
      <c r="K62" s="7">
        <f t="shared" si="3"/>
        <v>304.67697314390057</v>
      </c>
      <c r="L62" s="5">
        <v>9.5640000000000001</v>
      </c>
      <c r="M62" s="11">
        <v>0.95897588626108221</v>
      </c>
      <c r="N62" s="51"/>
    </row>
    <row r="63" spans="1:14" x14ac:dyDescent="0.2">
      <c r="A63" s="10" t="s">
        <v>40</v>
      </c>
      <c r="B63" s="18" t="s">
        <v>41</v>
      </c>
      <c r="C63" s="5">
        <v>152.16900000000001</v>
      </c>
      <c r="D63" s="5">
        <v>139.27600000000001</v>
      </c>
      <c r="E63" s="5">
        <v>133.749</v>
      </c>
      <c r="F63" s="6">
        <v>54543.597659999788</v>
      </c>
      <c r="G63" s="6">
        <v>52532.661500000009</v>
      </c>
      <c r="H63" s="6">
        <v>48117.225090000327</v>
      </c>
      <c r="I63" s="7">
        <f t="shared" si="1"/>
        <v>358.44092857283539</v>
      </c>
      <c r="J63" s="7">
        <f t="shared" si="2"/>
        <v>377.18387590108853</v>
      </c>
      <c r="K63" s="7">
        <f t="shared" si="3"/>
        <v>359.75764372070319</v>
      </c>
      <c r="L63" s="5">
        <v>11.343</v>
      </c>
      <c r="M63" s="11">
        <v>1.0860780966136063</v>
      </c>
      <c r="N63" s="51"/>
    </row>
    <row r="64" spans="1:14" x14ac:dyDescent="0.2">
      <c r="A64" s="10" t="s">
        <v>93</v>
      </c>
      <c r="B64" s="18" t="s">
        <v>90</v>
      </c>
      <c r="C64" s="5">
        <v>93.873000000000005</v>
      </c>
      <c r="D64" s="5">
        <v>91.858000000000004</v>
      </c>
      <c r="E64" s="5">
        <v>92.061999999999998</v>
      </c>
      <c r="F64" s="6">
        <v>32749.715420000131</v>
      </c>
      <c r="G64" s="6">
        <v>30865.212180000064</v>
      </c>
      <c r="H64" s="6">
        <v>30482.197300000087</v>
      </c>
      <c r="I64" s="7">
        <f t="shared" si="1"/>
        <v>348.87257699232077</v>
      </c>
      <c r="J64" s="7">
        <f t="shared" si="2"/>
        <v>336.010060963662</v>
      </c>
      <c r="K64" s="7">
        <f t="shared" si="3"/>
        <v>331.1050954791346</v>
      </c>
      <c r="L64" s="5">
        <v>7.9039999999999999</v>
      </c>
      <c r="M64" s="11">
        <v>1.0276338593583443</v>
      </c>
      <c r="N64" s="51"/>
    </row>
    <row r="65" spans="1:14" x14ac:dyDescent="0.2">
      <c r="A65" s="10" t="s">
        <v>108</v>
      </c>
      <c r="B65" s="18" t="s">
        <v>114</v>
      </c>
      <c r="C65" s="5">
        <v>144.59899999999999</v>
      </c>
      <c r="D65" s="5">
        <v>134.53800000000001</v>
      </c>
      <c r="E65" s="5">
        <v>126.131</v>
      </c>
      <c r="F65" s="6">
        <v>41401.200030000109</v>
      </c>
      <c r="G65" s="6">
        <v>39011.274130000165</v>
      </c>
      <c r="H65" s="6">
        <v>37206.919860000045</v>
      </c>
      <c r="I65" s="7">
        <f t="shared" si="1"/>
        <v>286.31733296910846</v>
      </c>
      <c r="J65" s="7">
        <f t="shared" si="2"/>
        <v>289.96472468745009</v>
      </c>
      <c r="K65" s="7">
        <f t="shared" si="3"/>
        <v>294.9863226328186</v>
      </c>
      <c r="L65" s="5">
        <v>10.691000000000001</v>
      </c>
      <c r="M65" s="11">
        <v>1.0418309918254731</v>
      </c>
      <c r="N65" s="51"/>
    </row>
    <row r="66" spans="1:14" x14ac:dyDescent="0.2">
      <c r="A66" s="10" t="s">
        <v>81</v>
      </c>
      <c r="B66" s="18" t="s">
        <v>113</v>
      </c>
      <c r="C66" s="5">
        <v>784.85799999999995</v>
      </c>
      <c r="D66" s="5">
        <v>772.71199999999999</v>
      </c>
      <c r="E66" s="5">
        <v>756.24199999999996</v>
      </c>
      <c r="F66" s="6">
        <v>265567.66483000433</v>
      </c>
      <c r="G66" s="6">
        <v>268477.44576000201</v>
      </c>
      <c r="H66" s="6">
        <v>275250.7825599942</v>
      </c>
      <c r="I66" s="7">
        <f t="shared" si="1"/>
        <v>338.36396498475438</v>
      </c>
      <c r="J66" s="7">
        <f t="shared" si="2"/>
        <v>347.44826760811532</v>
      </c>
      <c r="K66" s="7">
        <f t="shared" si="3"/>
        <v>363.9718272193216</v>
      </c>
      <c r="L66" s="5">
        <v>65.019000000000005</v>
      </c>
      <c r="M66" s="11">
        <v>1.0102847326118043</v>
      </c>
      <c r="N66" s="51"/>
    </row>
    <row r="67" spans="1:14" x14ac:dyDescent="0.2">
      <c r="A67" s="10" t="s">
        <v>64</v>
      </c>
      <c r="B67" s="18" t="s">
        <v>49</v>
      </c>
      <c r="C67" s="5">
        <v>86.756</v>
      </c>
      <c r="D67" s="5">
        <v>85.364999999999995</v>
      </c>
      <c r="E67" s="5">
        <v>83.984999999999999</v>
      </c>
      <c r="F67" s="6">
        <v>33913.033659999877</v>
      </c>
      <c r="G67" s="6">
        <v>38035.463680000044</v>
      </c>
      <c r="H67" s="6">
        <v>34687.607339999857</v>
      </c>
      <c r="I67" s="7">
        <f t="shared" si="1"/>
        <v>390.90130550048269</v>
      </c>
      <c r="J67" s="7">
        <f t="shared" si="2"/>
        <v>445.5627444503022</v>
      </c>
      <c r="K67" s="7">
        <f t="shared" si="3"/>
        <v>413.02146026075917</v>
      </c>
      <c r="L67" s="5">
        <v>7.1230000000000002</v>
      </c>
      <c r="M67" s="11">
        <v>1.1132353293139499</v>
      </c>
      <c r="N67" s="51"/>
    </row>
    <row r="68" spans="1:14" x14ac:dyDescent="0.2">
      <c r="A68" s="10" t="s">
        <v>73</v>
      </c>
      <c r="B68" s="18" t="s">
        <v>72</v>
      </c>
      <c r="C68" s="5">
        <v>150.63999999999999</v>
      </c>
      <c r="D68" s="5">
        <v>145.48699999999999</v>
      </c>
      <c r="E68" s="5">
        <v>139.92599999999999</v>
      </c>
      <c r="F68" s="6">
        <v>52817.239360000065</v>
      </c>
      <c r="G68" s="6">
        <v>52129.398229999759</v>
      </c>
      <c r="H68" s="6">
        <v>51073.690789999877</v>
      </c>
      <c r="I68" s="7">
        <f t="shared" si="1"/>
        <v>350.6189548592676</v>
      </c>
      <c r="J68" s="7">
        <f t="shared" si="2"/>
        <v>358.30966498724808</v>
      </c>
      <c r="K68" s="7">
        <f t="shared" si="3"/>
        <v>365.00500829009536</v>
      </c>
      <c r="L68" s="5">
        <v>11.866</v>
      </c>
      <c r="M68" s="11">
        <v>1.0140990272173325</v>
      </c>
      <c r="N68" s="51"/>
    </row>
    <row r="69" spans="1:14" x14ac:dyDescent="0.2">
      <c r="A69" s="10" t="s">
        <v>89</v>
      </c>
      <c r="B69" s="18" t="s">
        <v>90</v>
      </c>
      <c r="C69" s="5">
        <v>1927.336</v>
      </c>
      <c r="D69" s="5">
        <v>1834.038</v>
      </c>
      <c r="E69" s="5">
        <v>1790.865</v>
      </c>
      <c r="F69" s="6">
        <v>585489.38945998647</v>
      </c>
      <c r="G69" s="6">
        <v>583961.08683999581</v>
      </c>
      <c r="H69" s="6">
        <v>582971.94515003986</v>
      </c>
      <c r="I69" s="7">
        <f t="shared" ref="I69" si="4">F69/C69</f>
        <v>303.78169113220866</v>
      </c>
      <c r="J69" s="7">
        <f t="shared" si="2"/>
        <v>318.40184709367844</v>
      </c>
      <c r="K69" s="7">
        <f t="shared" si="3"/>
        <v>325.5253439818411</v>
      </c>
      <c r="L69" s="5">
        <v>154.245</v>
      </c>
      <c r="M69" s="11">
        <v>0.9417802813187014</v>
      </c>
      <c r="N69" s="51"/>
    </row>
    <row r="70" spans="1:14" ht="15" thickBot="1" x14ac:dyDescent="0.25">
      <c r="A70" s="52" t="s">
        <v>561</v>
      </c>
      <c r="B70" s="52"/>
      <c r="C70" s="53">
        <f>SUM(C4:C69)</f>
        <v>30623.762000000002</v>
      </c>
      <c r="D70" s="53">
        <f t="shared" ref="D70:E70" si="5">SUM(D4:D69)</f>
        <v>29758.982000000004</v>
      </c>
      <c r="E70" s="53">
        <f t="shared" si="5"/>
        <v>28953.809000000005</v>
      </c>
      <c r="F70" s="54">
        <f>SUM(F4:F69)</f>
        <v>10104705.698930137</v>
      </c>
      <c r="G70" s="54">
        <f>SUM(G4:G69)</f>
        <v>10149169.956769949</v>
      </c>
      <c r="H70" s="54">
        <f>SUM(H4:H69)</f>
        <v>10123353.422659876</v>
      </c>
      <c r="I70" s="55">
        <f>SUMPRODUCT(I4:I69,C4:C69)/SUM(C4:C69)</f>
        <v>329.96291242500308</v>
      </c>
      <c r="J70" s="55">
        <f>SUMPRODUCT(J4:J69,D4:D69)/SUM(D4:D69)</f>
        <v>341.04560286269026</v>
      </c>
      <c r="K70" s="55">
        <f>SUMPRODUCT(K4:K69,E4:E69)/SUM(E4:E69)</f>
        <v>349.63805358596773</v>
      </c>
      <c r="L70" s="53">
        <f t="shared" ref="L70" si="6">SUM(L4:L69)</f>
        <v>2469.9599999999996</v>
      </c>
      <c r="M70" s="56">
        <f>SUMPRODUCT(M4:M69,L4:L69)/SUM(L4:L69)</f>
        <v>0.99999820005952256</v>
      </c>
    </row>
    <row r="71" spans="1:14" x14ac:dyDescent="0.2">
      <c r="A71" s="4"/>
      <c r="B71" s="4"/>
      <c r="C71" s="5"/>
      <c r="D71" s="5"/>
      <c r="E71" s="5"/>
      <c r="F71" s="6"/>
      <c r="G71" s="6"/>
      <c r="H71" s="6"/>
      <c r="I71" s="7"/>
      <c r="J71" s="7"/>
      <c r="K71" s="7"/>
      <c r="L71" s="5"/>
      <c r="M71" s="8"/>
    </row>
    <row r="72" spans="1:14" x14ac:dyDescent="0.2">
      <c r="A72" s="19" t="s">
        <v>29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4" x14ac:dyDescent="0.2">
      <c r="A73" s="19" t="s">
        <v>562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4" x14ac:dyDescent="0.2">
      <c r="A74" s="20" t="s">
        <v>573</v>
      </c>
      <c r="B74" s="13"/>
      <c r="C74" s="13"/>
      <c r="D74" s="13"/>
      <c r="E74" s="13"/>
      <c r="F74" s="13"/>
      <c r="G74" s="13"/>
      <c r="H74" s="13"/>
      <c r="I74" s="12"/>
      <c r="J74" s="12"/>
      <c r="K74" s="12"/>
      <c r="L74" s="12"/>
      <c r="M74" s="12"/>
    </row>
    <row r="75" spans="1:14" x14ac:dyDescent="0.2">
      <c r="A75" s="20" t="s">
        <v>574</v>
      </c>
      <c r="B75" s="13"/>
      <c r="C75" s="13"/>
      <c r="D75" s="13"/>
      <c r="E75" s="13"/>
      <c r="F75" s="13"/>
      <c r="G75" s="13"/>
      <c r="H75" s="13"/>
      <c r="I75" s="12"/>
      <c r="J75" s="12"/>
      <c r="K75" s="12"/>
      <c r="L75" s="12"/>
      <c r="M75" s="12"/>
    </row>
    <row r="76" spans="1:14" x14ac:dyDescent="0.2">
      <c r="A76" s="20" t="s">
        <v>565</v>
      </c>
      <c r="B76" s="13"/>
      <c r="C76" s="13"/>
      <c r="D76" s="13"/>
      <c r="E76" s="13"/>
      <c r="F76" s="13"/>
      <c r="G76" s="13"/>
      <c r="H76" s="13"/>
      <c r="I76" s="12"/>
      <c r="J76" s="12"/>
      <c r="K76" s="12"/>
      <c r="L76" s="12"/>
      <c r="M76" s="12"/>
    </row>
    <row r="77" spans="1:14" x14ac:dyDescent="0.2">
      <c r="A77" s="19" t="s">
        <v>275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4" x14ac:dyDescent="0.2">
      <c r="A78" s="21" t="s">
        <v>271</v>
      </c>
      <c r="B78" s="13"/>
      <c r="C78" s="13"/>
      <c r="D78" s="13"/>
      <c r="E78" s="13"/>
      <c r="F78" s="13"/>
      <c r="G78" s="13"/>
      <c r="H78" s="13"/>
      <c r="I78" s="12"/>
      <c r="J78" s="12"/>
      <c r="K78" s="12"/>
      <c r="L78" s="12"/>
      <c r="M78" s="12"/>
    </row>
    <row r="79" spans="1:14" x14ac:dyDescent="0.2">
      <c r="A79" s="19"/>
      <c r="B79" s="14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4" x14ac:dyDescent="0.2">
      <c r="A80" s="22" t="s">
        <v>26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x14ac:dyDescent="0.2">
      <c r="A81" s="19" t="s">
        <v>28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3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3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1:13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3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1:13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x14ac:dyDescent="0.2">
      <c r="A107" s="12"/>
    </row>
  </sheetData>
  <conditionalFormatting sqref="A4:M70">
    <cfRule type="expression" dxfId="7" priority="36">
      <formula>MOD(ROW($A4),2)=1</formula>
    </cfRule>
  </conditionalFormatting>
  <pageMargins left="0.7" right="0.7" top="0.75" bottom="0.75" header="0.3" footer="0.3"/>
  <pageSetup scale="70" orientation="landscape" r:id="rId1"/>
  <rowBreaks count="1" manualBreakCount="1">
    <brk id="4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E4ED"/>
  </sheetPr>
  <dimension ref="A1:N30"/>
  <sheetViews>
    <sheetView showGridLines="0" workbookViewId="0">
      <selection activeCell="A2" sqref="A2"/>
    </sheetView>
  </sheetViews>
  <sheetFormatPr defaultRowHeight="12.75" x14ac:dyDescent="0.2"/>
  <cols>
    <col min="1" max="1" width="27" style="1" bestFit="1" customWidth="1"/>
    <col min="2" max="2" width="10.42578125" style="1" bestFit="1" customWidth="1"/>
    <col min="3" max="4" width="10.28515625" style="1" bestFit="1" customWidth="1"/>
    <col min="5" max="12" width="16" style="1" customWidth="1"/>
    <col min="13" max="16384" width="9.140625" style="1"/>
  </cols>
  <sheetData>
    <row r="1" spans="1:14" x14ac:dyDescent="0.2">
      <c r="A1" s="16" t="s">
        <v>595</v>
      </c>
    </row>
    <row r="3" spans="1:14" ht="63.75" x14ac:dyDescent="0.2">
      <c r="A3" s="15" t="s">
        <v>566</v>
      </c>
      <c r="B3" s="15" t="s">
        <v>506</v>
      </c>
      <c r="C3" s="15" t="s">
        <v>507</v>
      </c>
      <c r="D3" s="15" t="s">
        <v>508</v>
      </c>
      <c r="E3" s="15" t="s">
        <v>509</v>
      </c>
      <c r="F3" s="15" t="s">
        <v>510</v>
      </c>
      <c r="G3" s="15" t="s">
        <v>511</v>
      </c>
      <c r="H3" s="15" t="s">
        <v>512</v>
      </c>
      <c r="I3" s="15" t="s">
        <v>513</v>
      </c>
      <c r="J3" s="15" t="s">
        <v>514</v>
      </c>
      <c r="K3" s="15" t="s">
        <v>515</v>
      </c>
      <c r="L3" s="15" t="s">
        <v>559</v>
      </c>
    </row>
    <row r="4" spans="1:14" x14ac:dyDescent="0.2">
      <c r="A4" s="1" t="s">
        <v>103</v>
      </c>
      <c r="B4" s="49">
        <f>SUMIFS('7. HSA-level summary'!C$4:C$69,'7. HSA-level summary'!$B$4:$B$69,$A4)</f>
        <v>404.84699999999998</v>
      </c>
      <c r="C4" s="49">
        <f>SUMIFS('7. HSA-level summary'!D$4:D$69,'7. HSA-level summary'!$B$4:$B$69,$A4)</f>
        <v>393.55500000000001</v>
      </c>
      <c r="D4" s="49">
        <f>SUMIFS('7. HSA-level summary'!E$4:E$69,'7. HSA-level summary'!$B$4:$B$69,$A4)</f>
        <v>370.851</v>
      </c>
      <c r="E4" s="32">
        <f>SUMIFS('7. HSA-level summary'!F$4:F$69,'7. HSA-level summary'!$B$4:$B$69,$A4)</f>
        <v>142639.75082999864</v>
      </c>
      <c r="F4" s="32">
        <f>SUMIFS('7. HSA-level summary'!G$4:G$69,'7. HSA-level summary'!$B$4:$B$69,$A4)</f>
        <v>142445.85887000075</v>
      </c>
      <c r="G4" s="32">
        <f>SUMIFS('7. HSA-level summary'!H$4:H$69,'7. HSA-level summary'!$B$4:$B$69,$A4)</f>
        <v>140050.24967999992</v>
      </c>
      <c r="H4" s="34">
        <f>E4/B4</f>
        <v>352.33001808090131</v>
      </c>
      <c r="I4" s="34">
        <f>F4/C4</f>
        <v>361.94651032257434</v>
      </c>
      <c r="J4" s="34">
        <f>G4/D4</f>
        <v>377.64560343642034</v>
      </c>
      <c r="K4" s="49">
        <f>SUMIFS('7. HSA-level summary'!L$4:L$69,'7. HSA-level summary'!$B$4:$B$69,$A4)</f>
        <v>31.117999999999999</v>
      </c>
      <c r="L4" s="73">
        <f>SUMPRODUCT('7. HSA-level summary'!$L$4:$L$69,'7. HSA-level summary'!$M$4:$M$69,--('7. HSA-level summary'!$B$4:$B$69='8. HPC region-level summary'!A4))/K4</f>
        <v>1.0442580021044829</v>
      </c>
      <c r="N4" s="151"/>
    </row>
    <row r="5" spans="1:14" x14ac:dyDescent="0.2">
      <c r="A5" s="1" t="s">
        <v>114</v>
      </c>
      <c r="B5" s="49">
        <f>SUMIFS('7. HSA-level summary'!C$4:C$69,'7. HSA-level summary'!$B$4:$B$69,$A5)</f>
        <v>1433.422</v>
      </c>
      <c r="C5" s="49">
        <f>SUMIFS('7. HSA-level summary'!D$4:D$69,'7. HSA-level summary'!$B$4:$B$69,$A5)</f>
        <v>1370.086</v>
      </c>
      <c r="D5" s="49">
        <f>SUMIFS('7. HSA-level summary'!E$4:E$69,'7. HSA-level summary'!$B$4:$B$69,$A5)</f>
        <v>1283.2000000000003</v>
      </c>
      <c r="E5" s="32">
        <f>SUMIFS('7. HSA-level summary'!F$4:F$69,'7. HSA-level summary'!$B$4:$B$69,$A5)</f>
        <v>418643.28001999989</v>
      </c>
      <c r="F5" s="32">
        <f>SUMIFS('7. HSA-level summary'!G$4:G$69,'7. HSA-level summary'!$B$4:$B$69,$A5)</f>
        <v>402456.18840000138</v>
      </c>
      <c r="G5" s="32">
        <f>SUMIFS('7. HSA-level summary'!H$4:H$69,'7. HSA-level summary'!$B$4:$B$69,$A5)</f>
        <v>392848.80515000282</v>
      </c>
      <c r="H5" s="34">
        <f t="shared" ref="H5:H18" si="0">E5/B5</f>
        <v>292.05864010737935</v>
      </c>
      <c r="I5" s="34">
        <f t="shared" ref="I5:J18" si="1">F5/C5</f>
        <v>293.74520168807021</v>
      </c>
      <c r="J5" s="34">
        <f t="shared" si="1"/>
        <v>306.14775962437869</v>
      </c>
      <c r="K5" s="49">
        <f>SUMIFS('7. HSA-level summary'!L$4:L$69,'7. HSA-level summary'!$B$4:$B$69,$A5)</f>
        <v>109.059</v>
      </c>
      <c r="L5" s="73">
        <f>SUMPRODUCT('7. HSA-level summary'!$L$4:$L$69,'7. HSA-level summary'!$M$4:$M$69,--('7. HSA-level summary'!$B$4:$B$69='8. HPC region-level summary'!A5))/K5</f>
        <v>1.004075998682044</v>
      </c>
      <c r="N5" s="151"/>
    </row>
    <row r="6" spans="1:14" x14ac:dyDescent="0.2">
      <c r="A6" s="1" t="s">
        <v>90</v>
      </c>
      <c r="B6" s="49">
        <f>SUMIFS('7. HSA-level summary'!C$4:C$69,'7. HSA-level summary'!$B$4:$B$69,$A6)</f>
        <v>2998.924</v>
      </c>
      <c r="C6" s="49">
        <f>SUMIFS('7. HSA-level summary'!D$4:D$69,'7. HSA-level summary'!$B$4:$B$69,$A6)</f>
        <v>2881.2759999999998</v>
      </c>
      <c r="D6" s="49">
        <f>SUMIFS('7. HSA-level summary'!E$4:E$69,'7. HSA-level summary'!$B$4:$B$69,$A6)</f>
        <v>2815.7200000000003</v>
      </c>
      <c r="E6" s="32">
        <f>SUMIFS('7. HSA-level summary'!F$4:F$69,'7. HSA-level summary'!$B$4:$B$69,$A6)</f>
        <v>913441.88269998832</v>
      </c>
      <c r="F6" s="32">
        <f>SUMIFS('7. HSA-level summary'!G$4:G$69,'7. HSA-level summary'!$B$4:$B$69,$A6)</f>
        <v>914519.88714999647</v>
      </c>
      <c r="G6" s="32">
        <f>SUMIFS('7. HSA-level summary'!H$4:H$69,'7. HSA-level summary'!$B$4:$B$69,$A6)</f>
        <v>906737.44377003994</v>
      </c>
      <c r="H6" s="34">
        <f t="shared" si="0"/>
        <v>304.58987380139956</v>
      </c>
      <c r="I6" s="34">
        <f t="shared" si="1"/>
        <v>317.40100120571458</v>
      </c>
      <c r="J6" s="34">
        <f t="shared" si="1"/>
        <v>322.02685059950556</v>
      </c>
      <c r="K6" s="49">
        <f>SUMIFS('7. HSA-level summary'!L$4:L$69,'7. HSA-level summary'!$B$4:$B$69,$A6)</f>
        <v>241.643</v>
      </c>
      <c r="L6" s="73">
        <f>SUMPRODUCT('7. HSA-level summary'!$L$4:$L$69,'7. HSA-level summary'!$M$4:$M$69,--('7. HSA-level summary'!$B$4:$B$69='8. HPC region-level summary'!A6))/K6</f>
        <v>0.95941653485853762</v>
      </c>
      <c r="N6" s="151"/>
    </row>
    <row r="7" spans="1:14" x14ac:dyDescent="0.2">
      <c r="A7" s="1" t="s">
        <v>113</v>
      </c>
      <c r="B7" s="49">
        <f>SUMIFS('7. HSA-level summary'!C$4:C$69,'7. HSA-level summary'!$B$4:$B$69,$A7)</f>
        <v>3988.973</v>
      </c>
      <c r="C7" s="49">
        <f>SUMIFS('7. HSA-level summary'!D$4:D$69,'7. HSA-level summary'!$B$4:$B$69,$A7)</f>
        <v>3916.66</v>
      </c>
      <c r="D7" s="49">
        <f>SUMIFS('7. HSA-level summary'!E$4:E$69,'7. HSA-level summary'!$B$4:$B$69,$A7)</f>
        <v>3808.9529999999995</v>
      </c>
      <c r="E7" s="32">
        <f>SUMIFS('7. HSA-level summary'!F$4:F$69,'7. HSA-level summary'!$B$4:$B$69,$A7)</f>
        <v>1305708.4541499864</v>
      </c>
      <c r="F7" s="32">
        <f>SUMIFS('7. HSA-level summary'!G$4:G$69,'7. HSA-level summary'!$B$4:$B$69,$A7)</f>
        <v>1314106.5764099974</v>
      </c>
      <c r="G7" s="32">
        <f>SUMIFS('7. HSA-level summary'!H$4:H$69,'7. HSA-level summary'!$B$4:$B$69,$A7)</f>
        <v>1322399.3062299904</v>
      </c>
      <c r="H7" s="34">
        <f t="shared" si="0"/>
        <v>327.32947907894749</v>
      </c>
      <c r="I7" s="34">
        <f t="shared" si="1"/>
        <v>335.51714379343559</v>
      </c>
      <c r="J7" s="34">
        <f t="shared" si="1"/>
        <v>347.18183874413535</v>
      </c>
      <c r="K7" s="49">
        <f>SUMIFS('7. HSA-level summary'!L$4:L$69,'7. HSA-level summary'!$B$4:$B$69,$A7)</f>
        <v>330.255</v>
      </c>
      <c r="L7" s="73">
        <f>SUMPRODUCT('7. HSA-level summary'!$L$4:$L$69,'7. HSA-level summary'!$M$4:$M$69,--('7. HSA-level summary'!$B$4:$B$69='8. HPC region-level summary'!A7))/K7</f>
        <v>0.98462727393887828</v>
      </c>
      <c r="N7" s="151"/>
    </row>
    <row r="8" spans="1:14" x14ac:dyDescent="0.2">
      <c r="A8" s="1" t="s">
        <v>84</v>
      </c>
      <c r="B8" s="49">
        <f>SUMIFS('7. HSA-level summary'!C$4:C$69,'7. HSA-level summary'!$B$4:$B$69,$A8)</f>
        <v>1131.8589999999999</v>
      </c>
      <c r="C8" s="49">
        <f>SUMIFS('7. HSA-level summary'!D$4:D$69,'7. HSA-level summary'!$B$4:$B$69,$A8)</f>
        <v>1089.423</v>
      </c>
      <c r="D8" s="49">
        <f>SUMIFS('7. HSA-level summary'!E$4:E$69,'7. HSA-level summary'!$B$4:$B$69,$A8)</f>
        <v>1073.6190000000001</v>
      </c>
      <c r="E8" s="32">
        <f>SUMIFS('7. HSA-level summary'!F$4:F$69,'7. HSA-level summary'!$B$4:$B$69,$A8)</f>
        <v>376297.91854999919</v>
      </c>
      <c r="F8" s="32">
        <f>SUMIFS('7. HSA-level summary'!G$4:G$69,'7. HSA-level summary'!$B$4:$B$69,$A8)</f>
        <v>366120.85958000575</v>
      </c>
      <c r="G8" s="32">
        <f>SUMIFS('7. HSA-level summary'!H$4:H$69,'7. HSA-level summary'!$B$4:$B$69,$A8)</f>
        <v>368486.39280999883</v>
      </c>
      <c r="H8" s="34">
        <f t="shared" si="0"/>
        <v>332.46006662490578</v>
      </c>
      <c r="I8" s="34">
        <f t="shared" si="1"/>
        <v>336.06859739514016</v>
      </c>
      <c r="J8" s="34">
        <f t="shared" si="1"/>
        <v>343.2189564547561</v>
      </c>
      <c r="K8" s="49">
        <f>SUMIFS('7. HSA-level summary'!L$4:L$69,'7. HSA-level summary'!$B$4:$B$69,$A8)</f>
        <v>91.564999999999998</v>
      </c>
      <c r="L8" s="73">
        <f>SUMPRODUCT('7. HSA-level summary'!$L$4:$L$69,'7. HSA-level summary'!$M$4:$M$69,--('7. HSA-level summary'!$B$4:$B$69='8. HPC region-level summary'!A8))/K8</f>
        <v>0.99338359670181386</v>
      </c>
      <c r="N8" s="151"/>
    </row>
    <row r="9" spans="1:14" x14ac:dyDescent="0.2">
      <c r="A9" s="1" t="s">
        <v>75</v>
      </c>
      <c r="B9" s="49">
        <f>SUMIFS('7. HSA-level summary'!C$4:C$69,'7. HSA-level summary'!$B$4:$B$69,$A9)</f>
        <v>365.44499999999999</v>
      </c>
      <c r="C9" s="49">
        <f>SUMIFS('7. HSA-level summary'!D$4:D$69,'7. HSA-level summary'!$B$4:$B$69,$A9)</f>
        <v>353.90800000000002</v>
      </c>
      <c r="D9" s="49">
        <f>SUMIFS('7. HSA-level summary'!E$4:E$69,'7. HSA-level summary'!$B$4:$B$69,$A9)</f>
        <v>342.44200000000001</v>
      </c>
      <c r="E9" s="32">
        <f>SUMIFS('7. HSA-level summary'!F$4:F$69,'7. HSA-level summary'!$B$4:$B$69,$A9)</f>
        <v>125556.0412399989</v>
      </c>
      <c r="F9" s="32">
        <f>SUMIFS('7. HSA-level summary'!G$4:G$69,'7. HSA-level summary'!$B$4:$B$69,$A9)</f>
        <v>125310.31281000105</v>
      </c>
      <c r="G9" s="32">
        <f>SUMIFS('7. HSA-level summary'!H$4:H$69,'7. HSA-level summary'!$B$4:$B$69,$A9)</f>
        <v>128222.6146900014</v>
      </c>
      <c r="H9" s="34">
        <f t="shared" si="0"/>
        <v>343.5702807262349</v>
      </c>
      <c r="I9" s="34">
        <f t="shared" si="1"/>
        <v>354.07595423104607</v>
      </c>
      <c r="J9" s="34">
        <f t="shared" si="1"/>
        <v>374.43600577616473</v>
      </c>
      <c r="K9" s="49">
        <f>SUMIFS('7. HSA-level summary'!L$4:L$69,'7. HSA-level summary'!$B$4:$B$69,$A9)</f>
        <v>29.093</v>
      </c>
      <c r="L9" s="73">
        <f>SUMPRODUCT('7. HSA-level summary'!$L$4:$L$69,'7. HSA-level summary'!$M$4:$M$69,--('7. HSA-level summary'!$B$4:$B$69='8. HPC region-level summary'!A9))/K9</f>
        <v>1.0543077274330279</v>
      </c>
      <c r="N9" s="151"/>
    </row>
    <row r="10" spans="1:14" x14ac:dyDescent="0.2">
      <c r="A10" s="1" t="s">
        <v>72</v>
      </c>
      <c r="B10" s="49">
        <f>SUMIFS('7. HSA-level summary'!C$4:C$69,'7. HSA-level summary'!$B$4:$B$69,$A10)</f>
        <v>1899.5419999999999</v>
      </c>
      <c r="C10" s="49">
        <f>SUMIFS('7. HSA-level summary'!D$4:D$69,'7. HSA-level summary'!$B$4:$B$69,$A10)</f>
        <v>1852.6810000000003</v>
      </c>
      <c r="D10" s="49">
        <f>SUMIFS('7. HSA-level summary'!E$4:E$69,'7. HSA-level summary'!$B$4:$B$69,$A10)</f>
        <v>1798.4019999999998</v>
      </c>
      <c r="E10" s="32">
        <f>SUMIFS('7. HSA-level summary'!F$4:F$69,'7. HSA-level summary'!$B$4:$B$69,$A10)</f>
        <v>635692.07027001679</v>
      </c>
      <c r="F10" s="32">
        <f>SUMIFS('7. HSA-level summary'!G$4:G$69,'7. HSA-level summary'!$B$4:$B$69,$A10)</f>
        <v>658758.83692001435</v>
      </c>
      <c r="G10" s="32">
        <f>SUMIFS('7. HSA-level summary'!H$4:H$69,'7. HSA-level summary'!$B$4:$B$69,$A10)</f>
        <v>644711.23478999245</v>
      </c>
      <c r="H10" s="34">
        <f t="shared" si="0"/>
        <v>334.65544340162882</v>
      </c>
      <c r="I10" s="34">
        <f t="shared" si="1"/>
        <v>355.57056877034648</v>
      </c>
      <c r="J10" s="34">
        <f t="shared" si="1"/>
        <v>358.49116870977264</v>
      </c>
      <c r="K10" s="49">
        <f>SUMIFS('7. HSA-level summary'!L$4:L$69,'7. HSA-level summary'!$B$4:$B$69,$A10)</f>
        <v>152.959</v>
      </c>
      <c r="L10" s="73">
        <f>SUMPRODUCT('7. HSA-level summary'!$L$4:$L$69,'7. HSA-level summary'!$M$4:$M$69,--('7. HSA-level summary'!$B$4:$B$69='8. HPC region-level summary'!A10))/K10</f>
        <v>1.0057454909486259</v>
      </c>
      <c r="N10" s="151"/>
    </row>
    <row r="11" spans="1:14" x14ac:dyDescent="0.2">
      <c r="A11" s="1" t="s">
        <v>49</v>
      </c>
      <c r="B11" s="49">
        <f>SUMIFS('7. HSA-level summary'!C$4:C$69,'7. HSA-level summary'!$B$4:$B$69,$A11)</f>
        <v>7600.5699999999988</v>
      </c>
      <c r="C11" s="49">
        <f>SUMIFS('7. HSA-level summary'!D$4:D$69,'7. HSA-level summary'!$B$4:$B$69,$A11)</f>
        <v>7523.7820000000002</v>
      </c>
      <c r="D11" s="49">
        <f>SUMIFS('7. HSA-level summary'!E$4:E$69,'7. HSA-level summary'!$B$4:$B$69,$A11)</f>
        <v>7427.8309999999992</v>
      </c>
      <c r="E11" s="32">
        <f>SUMIFS('7. HSA-level summary'!F$4:F$69,'7. HSA-level summary'!$B$4:$B$69,$A11)</f>
        <v>2482522.2246500934</v>
      </c>
      <c r="F11" s="32">
        <f>SUMIFS('7. HSA-level summary'!G$4:G$69,'7. HSA-level summary'!$B$4:$B$69,$A11)</f>
        <v>2551894.5643199231</v>
      </c>
      <c r="G11" s="32">
        <f>SUMIFS('7. HSA-level summary'!H$4:H$69,'7. HSA-level summary'!$B$4:$B$69,$A11)</f>
        <v>2576429.2216099035</v>
      </c>
      <c r="H11" s="34">
        <f t="shared" si="0"/>
        <v>326.62316440084015</v>
      </c>
      <c r="I11" s="34">
        <f t="shared" si="1"/>
        <v>339.1771006017882</v>
      </c>
      <c r="J11" s="34">
        <f t="shared" si="1"/>
        <v>346.86158336261337</v>
      </c>
      <c r="K11" s="49">
        <f>SUMIFS('7. HSA-level summary'!L$4:L$69,'7. HSA-level summary'!$B$4:$B$69,$A11)</f>
        <v>629.10700000000008</v>
      </c>
      <c r="L11" s="73">
        <f>SUMPRODUCT('7. HSA-level summary'!$L$4:$L$69,'7. HSA-level summary'!$M$4:$M$69,--('7. HSA-level summary'!$B$4:$B$69='8. HPC region-level summary'!A11))/K11</f>
        <v>0.96147441423868529</v>
      </c>
      <c r="N11" s="151"/>
    </row>
    <row r="12" spans="1:14" x14ac:dyDescent="0.2">
      <c r="A12" s="1" t="s">
        <v>77</v>
      </c>
      <c r="B12" s="49">
        <f>SUMIFS('7. HSA-level summary'!C$4:C$69,'7. HSA-level summary'!$B$4:$B$69,$A12)</f>
        <v>1963.614</v>
      </c>
      <c r="C12" s="49">
        <f>SUMIFS('7. HSA-level summary'!D$4:D$69,'7. HSA-level summary'!$B$4:$B$69,$A12)</f>
        <v>1914.94</v>
      </c>
      <c r="D12" s="49">
        <f>SUMIFS('7. HSA-level summary'!E$4:E$69,'7. HSA-level summary'!$B$4:$B$69,$A12)</f>
        <v>1850.0070000000001</v>
      </c>
      <c r="E12" s="32">
        <f>SUMIFS('7. HSA-level summary'!F$4:F$69,'7. HSA-level summary'!$B$4:$B$69,$A12)</f>
        <v>695230.15893999604</v>
      </c>
      <c r="F12" s="32">
        <f>SUMIFS('7. HSA-level summary'!G$4:G$69,'7. HSA-level summary'!$B$4:$B$69,$A12)</f>
        <v>706244.42113000201</v>
      </c>
      <c r="G12" s="32">
        <f>SUMIFS('7. HSA-level summary'!H$4:H$69,'7. HSA-level summary'!$B$4:$B$69,$A12)</f>
        <v>690394.43417999544</v>
      </c>
      <c r="H12" s="34">
        <f t="shared" si="0"/>
        <v>354.05642806579908</v>
      </c>
      <c r="I12" s="34">
        <f t="shared" si="1"/>
        <v>368.80759769496797</v>
      </c>
      <c r="J12" s="34">
        <f t="shared" si="1"/>
        <v>373.1847685873596</v>
      </c>
      <c r="K12" s="49">
        <f>SUMIFS('7. HSA-level summary'!L$4:L$69,'7. HSA-level summary'!$B$4:$B$69,$A12)</f>
        <v>161.16300000000001</v>
      </c>
      <c r="L12" s="73">
        <f>SUMPRODUCT('7. HSA-level summary'!$L$4:$L$69,'7. HSA-level summary'!$M$4:$M$69,--('7. HSA-level summary'!$B$4:$B$69='8. HPC region-level summary'!A12))/K12</f>
        <v>1.0135105195012861</v>
      </c>
      <c r="N12" s="151"/>
    </row>
    <row r="13" spans="1:14" x14ac:dyDescent="0.2">
      <c r="A13" s="1" t="s">
        <v>112</v>
      </c>
      <c r="B13" s="49">
        <f>SUMIFS('7. HSA-level summary'!C$4:C$69,'7. HSA-level summary'!$B$4:$B$69,$A13)</f>
        <v>1861.7630000000001</v>
      </c>
      <c r="C13" s="49">
        <f>SUMIFS('7. HSA-level summary'!D$4:D$69,'7. HSA-level summary'!$B$4:$B$69,$A13)</f>
        <v>1811.5450000000001</v>
      </c>
      <c r="D13" s="49">
        <f>SUMIFS('7. HSA-level summary'!E$4:E$69,'7. HSA-level summary'!$B$4:$B$69,$A13)</f>
        <v>1770.0440000000001</v>
      </c>
      <c r="E13" s="32">
        <f>SUMIFS('7. HSA-level summary'!F$4:F$69,'7. HSA-level summary'!$B$4:$B$69,$A13)</f>
        <v>605166.70738001075</v>
      </c>
      <c r="F13" s="32">
        <f>SUMIFS('7. HSA-level summary'!G$4:G$69,'7. HSA-level summary'!$B$4:$B$69,$A13)</f>
        <v>608776.50604000676</v>
      </c>
      <c r="G13" s="32">
        <f>SUMIFS('7. HSA-level summary'!H$4:H$69,'7. HSA-level summary'!$B$4:$B$69,$A13)</f>
        <v>619342.69525000581</v>
      </c>
      <c r="H13" s="34">
        <f t="shared" si="0"/>
        <v>325.05034603223436</v>
      </c>
      <c r="I13" s="34">
        <f t="shared" si="1"/>
        <v>336.05375855416605</v>
      </c>
      <c r="J13" s="34">
        <f t="shared" si="1"/>
        <v>349.90242912040929</v>
      </c>
      <c r="K13" s="49">
        <f>SUMIFS('7. HSA-level summary'!L$4:L$69,'7. HSA-level summary'!$B$4:$B$69,$A13)</f>
        <v>149.881</v>
      </c>
      <c r="L13" s="73">
        <f>SUMPRODUCT('7. HSA-level summary'!$L$4:$L$69,'7. HSA-level summary'!$M$4:$M$69,--('7. HSA-level summary'!$B$4:$B$69='8. HPC region-level summary'!A13))/K13</f>
        <v>0.9818139836200912</v>
      </c>
      <c r="N13" s="151"/>
    </row>
    <row r="14" spans="1:14" x14ac:dyDescent="0.2">
      <c r="A14" s="1" t="s">
        <v>38</v>
      </c>
      <c r="B14" s="49">
        <f>SUMIFS('7. HSA-level summary'!C$4:C$69,'7. HSA-level summary'!$B$4:$B$69,$A14)</f>
        <v>2121.1260000000002</v>
      </c>
      <c r="C14" s="49">
        <f>SUMIFS('7. HSA-level summary'!D$4:D$69,'7. HSA-level summary'!$B$4:$B$69,$A14)</f>
        <v>2049.154</v>
      </c>
      <c r="D14" s="49">
        <f>SUMIFS('7. HSA-level summary'!E$4:E$69,'7. HSA-level summary'!$B$4:$B$69,$A14)</f>
        <v>1978.5360000000001</v>
      </c>
      <c r="E14" s="32">
        <f>SUMIFS('7. HSA-level summary'!F$4:F$69,'7. HSA-level summary'!$B$4:$B$69,$A14)</f>
        <v>713517.96056001144</v>
      </c>
      <c r="F14" s="32">
        <f>SUMIFS('7. HSA-level summary'!G$4:G$69,'7. HSA-level summary'!$B$4:$B$69,$A14)</f>
        <v>702843.25926000113</v>
      </c>
      <c r="G14" s="32">
        <f>SUMIFS('7. HSA-level summary'!H$4:H$69,'7. HSA-level summary'!$B$4:$B$69,$A14)</f>
        <v>703108.05813998147</v>
      </c>
      <c r="H14" s="34">
        <f t="shared" si="0"/>
        <v>336.38641012368498</v>
      </c>
      <c r="I14" s="34">
        <f t="shared" si="1"/>
        <v>342.99191727903377</v>
      </c>
      <c r="J14" s="34">
        <f t="shared" si="1"/>
        <v>355.36783669338411</v>
      </c>
      <c r="K14" s="49">
        <f>SUMIFS('7. HSA-level summary'!L$4:L$69,'7. HSA-level summary'!$B$4:$B$69,$A14)</f>
        <v>168.27799999999999</v>
      </c>
      <c r="L14" s="73">
        <f>SUMPRODUCT('7. HSA-level summary'!$L$4:$L$69,'7. HSA-level summary'!$M$4:$M$69,--('7. HSA-level summary'!$B$4:$B$69='8. HPC region-level summary'!A14))/K14</f>
        <v>1.0586723965196705</v>
      </c>
      <c r="N14" s="151"/>
    </row>
    <row r="15" spans="1:14" x14ac:dyDescent="0.2">
      <c r="A15" s="1" t="s">
        <v>57</v>
      </c>
      <c r="B15" s="49">
        <f>SUMIFS('7. HSA-level summary'!C$4:C$69,'7. HSA-level summary'!$B$4:$B$69,$A15)</f>
        <v>2398.0329999999999</v>
      </c>
      <c r="C15" s="49">
        <f>SUMIFS('7. HSA-level summary'!D$4:D$69,'7. HSA-level summary'!$B$4:$B$69,$A15)</f>
        <v>2328.442</v>
      </c>
      <c r="D15" s="49">
        <f>SUMIFS('7. HSA-level summary'!E$4:E$69,'7. HSA-level summary'!$B$4:$B$69,$A15)</f>
        <v>2280.1959999999999</v>
      </c>
      <c r="E15" s="32">
        <f>SUMIFS('7. HSA-level summary'!F$4:F$69,'7. HSA-level summary'!$B$4:$B$69,$A15)</f>
        <v>798751.20734003396</v>
      </c>
      <c r="F15" s="32">
        <f>SUMIFS('7. HSA-level summary'!G$4:G$69,'7. HSA-level summary'!$B$4:$B$69,$A15)</f>
        <v>794566.70471999387</v>
      </c>
      <c r="G15" s="32">
        <f>SUMIFS('7. HSA-level summary'!H$4:H$69,'7. HSA-level summary'!$B$4:$B$69,$A15)</f>
        <v>803930.24649996287</v>
      </c>
      <c r="H15" s="34">
        <f t="shared" si="0"/>
        <v>333.08599478824272</v>
      </c>
      <c r="I15" s="34">
        <f t="shared" si="1"/>
        <v>341.24393251796431</v>
      </c>
      <c r="J15" s="34">
        <f t="shared" si="1"/>
        <v>352.57067659971466</v>
      </c>
      <c r="K15" s="49">
        <f>SUMIFS('7. HSA-level summary'!L$4:L$69,'7. HSA-level summary'!$B$4:$B$69,$A15)</f>
        <v>193.08199999999999</v>
      </c>
      <c r="L15" s="73">
        <f>SUMPRODUCT('7. HSA-level summary'!$L$4:$L$69,'7. HSA-level summary'!$M$4:$M$69,--('7. HSA-level summary'!$B$4:$B$69='8. HPC region-level summary'!A15))/K15</f>
        <v>1.0535180694171218</v>
      </c>
      <c r="N15" s="151"/>
    </row>
    <row r="16" spans="1:14" x14ac:dyDescent="0.2">
      <c r="A16" s="1" t="s">
        <v>36</v>
      </c>
      <c r="B16" s="49">
        <f>SUMIFS('7. HSA-level summary'!C$4:C$69,'7. HSA-level summary'!$B$4:$B$69,$A16)</f>
        <v>514.95000000000005</v>
      </c>
      <c r="C16" s="49">
        <f>SUMIFS('7. HSA-level summary'!D$4:D$69,'7. HSA-level summary'!$B$4:$B$69,$A16)</f>
        <v>473.55700000000002</v>
      </c>
      <c r="D16" s="49">
        <f>SUMIFS('7. HSA-level summary'!E$4:E$69,'7. HSA-level summary'!$B$4:$B$69,$A16)</f>
        <v>470.69</v>
      </c>
      <c r="E16" s="32">
        <f>SUMIFS('7. HSA-level summary'!F$4:F$69,'7. HSA-level summary'!$B$4:$B$69,$A16)</f>
        <v>167713.71299999722</v>
      </c>
      <c r="F16" s="32">
        <f>SUMIFS('7. HSA-level summary'!G$4:G$69,'7. HSA-level summary'!$B$4:$B$69,$A16)</f>
        <v>162098.73436000131</v>
      </c>
      <c r="G16" s="32">
        <f>SUMIFS('7. HSA-level summary'!H$4:H$69,'7. HSA-level summary'!$B$4:$B$69,$A16)</f>
        <v>161350.48977000007</v>
      </c>
      <c r="H16" s="34">
        <f t="shared" si="0"/>
        <v>325.68931546751571</v>
      </c>
      <c r="I16" s="34">
        <f t="shared" si="1"/>
        <v>342.30036586937013</v>
      </c>
      <c r="J16" s="34">
        <f t="shared" si="1"/>
        <v>342.79566119951573</v>
      </c>
      <c r="K16" s="49">
        <f>SUMIFS('7. HSA-level summary'!L$4:L$69,'7. HSA-level summary'!$B$4:$B$69,$A16)</f>
        <v>39.792999999999999</v>
      </c>
      <c r="L16" s="73">
        <f>SUMPRODUCT('7. HSA-level summary'!$L$4:$L$69,'7. HSA-level summary'!$M$4:$M$69,--('7. HSA-level summary'!$B$4:$B$69='8. HPC region-level summary'!A16))/K16</f>
        <v>1.0762149478688552</v>
      </c>
      <c r="N16" s="151"/>
    </row>
    <row r="17" spans="1:14" x14ac:dyDescent="0.2">
      <c r="A17" s="1" t="s">
        <v>41</v>
      </c>
      <c r="B17" s="49">
        <f>SUMIFS('7. HSA-level summary'!C$4:C$69,'7. HSA-level summary'!$B$4:$B$69,$A17)</f>
        <v>781.65899999999999</v>
      </c>
      <c r="C17" s="49">
        <f>SUMIFS('7. HSA-level summary'!D$4:D$69,'7. HSA-level summary'!$B$4:$B$69,$A17)</f>
        <v>700.95499999999993</v>
      </c>
      <c r="D17" s="49">
        <f>SUMIFS('7. HSA-level summary'!E$4:E$69,'7. HSA-level summary'!$B$4:$B$69,$A17)</f>
        <v>683.44600000000003</v>
      </c>
      <c r="E17" s="32">
        <f>SUMIFS('7. HSA-level summary'!F$4:F$69,'7. HSA-level summary'!$B$4:$B$69,$A17)</f>
        <v>261569.01236999634</v>
      </c>
      <c r="F17" s="32">
        <f>SUMIFS('7. HSA-level summary'!G$4:G$69,'7. HSA-level summary'!$B$4:$B$69,$A17)</f>
        <v>240940.98619000372</v>
      </c>
      <c r="G17" s="32">
        <f>SUMIFS('7. HSA-level summary'!H$4:H$69,'7. HSA-level summary'!$B$4:$B$69,$A17)</f>
        <v>236611.67993999936</v>
      </c>
      <c r="H17" s="34">
        <f t="shared" si="0"/>
        <v>334.63314868759437</v>
      </c>
      <c r="I17" s="34">
        <f t="shared" si="1"/>
        <v>343.73245955875018</v>
      </c>
      <c r="J17" s="34">
        <f t="shared" si="1"/>
        <v>346.20391360838948</v>
      </c>
      <c r="K17" s="49">
        <f>SUMIFS('7. HSA-level summary'!L$4:L$69,'7. HSA-level summary'!$B$4:$B$69,$A17)</f>
        <v>58.28</v>
      </c>
      <c r="L17" s="73">
        <f>SUMPRODUCT('7. HSA-level summary'!$L$4:$L$69,'7. HSA-level summary'!$M$4:$M$69,--('7. HSA-level summary'!$B$4:$B$69='8. HPC region-level summary'!A17))/K17</f>
        <v>1.053530177025739</v>
      </c>
      <c r="N17" s="151"/>
    </row>
    <row r="18" spans="1:14" x14ac:dyDescent="0.2">
      <c r="A18" s="1" t="s">
        <v>44</v>
      </c>
      <c r="B18" s="49">
        <f>SUMIFS('7. HSA-level summary'!C$4:C$69,'7. HSA-level summary'!$B$4:$B$69,$A18)</f>
        <v>1159.0349999999999</v>
      </c>
      <c r="C18" s="49">
        <f>SUMIFS('7. HSA-level summary'!D$4:D$69,'7. HSA-level summary'!$B$4:$B$69,$A18)</f>
        <v>1099.018</v>
      </c>
      <c r="D18" s="49">
        <f>SUMIFS('7. HSA-level summary'!E$4:E$69,'7. HSA-level summary'!$B$4:$B$69,$A18)</f>
        <v>999.87200000000007</v>
      </c>
      <c r="E18" s="32">
        <f>SUMIFS('7. HSA-level summary'!F$4:F$69,'7. HSA-level summary'!$B$4:$B$69,$A18)</f>
        <v>462255.31693000847</v>
      </c>
      <c r="F18" s="32">
        <f>SUMIFS('7. HSA-level summary'!G$4:G$69,'7. HSA-level summary'!$B$4:$B$69,$A18)</f>
        <v>458086.26061000268</v>
      </c>
      <c r="G18" s="32">
        <f>SUMIFS('7. HSA-level summary'!H$4:H$69,'7. HSA-level summary'!$B$4:$B$69,$A18)</f>
        <v>428730.55014999904</v>
      </c>
      <c r="H18" s="34">
        <f t="shared" si="0"/>
        <v>398.82774629757387</v>
      </c>
      <c r="I18" s="34">
        <f t="shared" si="1"/>
        <v>416.81415646513767</v>
      </c>
      <c r="J18" s="34">
        <f t="shared" si="1"/>
        <v>428.78543468563879</v>
      </c>
      <c r="K18" s="49">
        <f>SUMIFS('7. HSA-level summary'!L$4:L$69,'7. HSA-level summary'!$B$4:$B$69,$A18)</f>
        <v>84.684000000000012</v>
      </c>
      <c r="L18" s="73">
        <f>SUMPRODUCT('7. HSA-level summary'!$L$4:$L$69,'7. HSA-level summary'!$M$4:$M$69,--('7. HSA-level summary'!$B$4:$B$69='8. HPC region-level summary'!A18))/K18</f>
        <v>1.1137206505998019</v>
      </c>
      <c r="N18" s="151"/>
    </row>
    <row r="19" spans="1:14" ht="13.5" thickBot="1" x14ac:dyDescent="0.25">
      <c r="A19" s="52" t="s">
        <v>563</v>
      </c>
      <c r="B19" s="52">
        <f>SUM(B4:B18)</f>
        <v>30623.761999999999</v>
      </c>
      <c r="C19" s="52">
        <f t="shared" ref="C19:D19" si="2">SUM(C4:C18)</f>
        <v>29758.982</v>
      </c>
      <c r="D19" s="52">
        <f t="shared" si="2"/>
        <v>28953.809000000001</v>
      </c>
      <c r="E19" s="53">
        <f>SUM(E4:E18)</f>
        <v>10104705.698930135</v>
      </c>
      <c r="F19" s="53">
        <f t="shared" ref="F19:K19" si="3">SUM(F4:F18)</f>
        <v>10149169.956769953</v>
      </c>
      <c r="G19" s="53">
        <f t="shared" si="3"/>
        <v>10123353.422659876</v>
      </c>
      <c r="H19" s="154">
        <f>E19/B19</f>
        <v>329.96291242500303</v>
      </c>
      <c r="I19" s="154">
        <f>F19/C19</f>
        <v>341.04560286269043</v>
      </c>
      <c r="J19" s="154">
        <f>G19/D19</f>
        <v>349.63805358596778</v>
      </c>
      <c r="K19" s="53">
        <f t="shared" si="3"/>
        <v>2469.9600000000005</v>
      </c>
      <c r="L19" s="72">
        <f>SUMPRODUCT(L4:L18,K4:K18)/SUM(K4:K18)</f>
        <v>0.99999820005952234</v>
      </c>
    </row>
    <row r="20" spans="1:14" x14ac:dyDescent="0.2">
      <c r="H20" s="151"/>
      <c r="I20" s="151"/>
      <c r="J20" s="151"/>
      <c r="M20" s="153"/>
    </row>
    <row r="21" spans="1:14" x14ac:dyDescent="0.2">
      <c r="A21" s="19" t="s">
        <v>29</v>
      </c>
    </row>
    <row r="22" spans="1:14" x14ac:dyDescent="0.2">
      <c r="A22" s="19" t="s">
        <v>562</v>
      </c>
    </row>
    <row r="23" spans="1:14" x14ac:dyDescent="0.2">
      <c r="A23" s="20" t="s">
        <v>564</v>
      </c>
    </row>
    <row r="24" spans="1:14" s="9" customFormat="1" ht="14.25" x14ac:dyDescent="0.2">
      <c r="A24" s="20" t="s">
        <v>574</v>
      </c>
      <c r="B24" s="13"/>
      <c r="C24" s="13"/>
      <c r="D24" s="13"/>
      <c r="E24" s="13"/>
      <c r="F24" s="13"/>
      <c r="G24" s="13"/>
      <c r="H24" s="13"/>
      <c r="I24" s="12"/>
      <c r="J24" s="12"/>
      <c r="K24" s="12"/>
      <c r="L24" s="12"/>
      <c r="M24" s="12"/>
    </row>
    <row r="25" spans="1:14" x14ac:dyDescent="0.2">
      <c r="A25" s="20" t="s">
        <v>565</v>
      </c>
    </row>
    <row r="26" spans="1:14" x14ac:dyDescent="0.2">
      <c r="A26" s="19" t="s">
        <v>275</v>
      </c>
    </row>
    <row r="27" spans="1:14" x14ac:dyDescent="0.2">
      <c r="A27" s="21" t="s">
        <v>271</v>
      </c>
    </row>
    <row r="28" spans="1:14" x14ac:dyDescent="0.2">
      <c r="A28" s="19"/>
    </row>
    <row r="29" spans="1:14" x14ac:dyDescent="0.2">
      <c r="A29" s="22" t="s">
        <v>26</v>
      </c>
    </row>
    <row r="30" spans="1:14" x14ac:dyDescent="0.2">
      <c r="A30" s="19" t="s">
        <v>28</v>
      </c>
    </row>
  </sheetData>
  <conditionalFormatting sqref="A4:L18">
    <cfRule type="expression" dxfId="6" priority="1">
      <formula>MOD(ROW($A4),2)=1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Table of Contents</vt:lpstr>
      <vt:lpstr>1. Trends in Spend. and Enroll.</vt:lpstr>
      <vt:lpstr>2. Trends in Spending Levels</vt:lpstr>
      <vt:lpstr>3. Trends in OOP</vt:lpstr>
      <vt:lpstr>4. Trends in Price and Quantity</vt:lpstr>
      <vt:lpstr>5. Risk Score</vt:lpstr>
      <vt:lpstr>6. Category of service</vt:lpstr>
      <vt:lpstr>7. HSA-level summary</vt:lpstr>
      <vt:lpstr>8. HPC region-level summary</vt:lpstr>
      <vt:lpstr>9. Episode Treatment Group</vt:lpstr>
      <vt:lpstr>10. Enrollment by  Age &amp; Gender</vt:lpstr>
      <vt:lpstr>11. Med. Spend by Age &amp; Gender</vt:lpstr>
      <vt:lpstr>12. PMPM by Age &amp; Gender</vt:lpstr>
      <vt:lpstr>'1. Trends in Spend. and Enroll.'!Print_Area</vt:lpstr>
      <vt:lpstr>'10. Enrollment by  Age &amp; Gender'!Print_Area</vt:lpstr>
      <vt:lpstr>'11. Med. Spend by Age &amp; Gender'!Print_Area</vt:lpstr>
      <vt:lpstr>'12. PMPM by Age &amp; Gender'!Print_Area</vt:lpstr>
      <vt:lpstr>'2. Trends in Spending Levels'!Print_Area</vt:lpstr>
      <vt:lpstr>'3. Trends in OOP'!Print_Area</vt:lpstr>
      <vt:lpstr>'4. Trends in Price and Quantity'!Print_Area</vt:lpstr>
      <vt:lpstr>'5. Risk Score'!Print_Area</vt:lpstr>
      <vt:lpstr>'7. HSA-level summary'!Print_Area</vt:lpstr>
      <vt:lpstr>'9. Episode Treatment Group'!Print_Area</vt:lpstr>
      <vt:lpstr>'Table of Contents'!Print_Area</vt:lpstr>
      <vt:lpstr>'7. HSA-level summary'!Print_Titles</vt:lpstr>
      <vt:lpstr>'9. Episode Treatment Group'!Print_Titles</vt:lpstr>
    </vt:vector>
  </TitlesOfParts>
  <Company>The Lewin Group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2014-05-19T16:08:27Z</dcterms:created>
  <dc:creator>Hernan Chiriboga</dc:creator>
  <lastModifiedBy>ANF</lastModifiedBy>
  <lastPrinted>2014-07-14T14:22:15Z</lastPrinted>
  <dcterms:modified xsi:type="dcterms:W3CDTF">2017-03-03T17:49:40Z</dcterms:modified>
</coreProperties>
</file>